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0_05_зміни_2026_2025-2027_реф\Сесія\"/>
    </mc:Choice>
  </mc:AlternateContent>
  <xr:revisionPtr revIDLastSave="0" documentId="13_ncr:1_{51E9111D-FB1E-43CA-A3E3-68B279C75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2 2025-2027" sheetId="10" r:id="rId1"/>
    <sheet name="Додаток 1 2025-2027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9" i="9" l="1"/>
  <c r="H435" i="10" l="1"/>
  <c r="F435" i="10"/>
  <c r="F257" i="10"/>
  <c r="C987" i="10"/>
  <c r="G980" i="10"/>
  <c r="G984" i="10" s="1"/>
  <c r="C978" i="10"/>
  <c r="G971" i="10"/>
  <c r="G975" i="10" s="1"/>
  <c r="C969" i="10"/>
  <c r="J136" i="9"/>
  <c r="C136" i="9" s="1"/>
  <c r="J135" i="9"/>
  <c r="C135" i="9" s="1"/>
  <c r="I139" i="9" l="1"/>
  <c r="G989" i="10"/>
  <c r="J137" i="9"/>
  <c r="C137" i="9" s="1"/>
  <c r="G993" i="10" l="1"/>
  <c r="G435" i="10"/>
  <c r="H127" i="9"/>
  <c r="G1115" i="10"/>
  <c r="G1119" i="10" s="1"/>
  <c r="G1187" i="10"/>
  <c r="G1191" i="10" s="1"/>
  <c r="G1151" i="10"/>
  <c r="G1155" i="10" s="1"/>
  <c r="G1178" i="10"/>
  <c r="G1182" i="10" s="1"/>
  <c r="G1169" i="10"/>
  <c r="G1173" i="10" s="1"/>
  <c r="G1160" i="10"/>
  <c r="G1164" i="10" s="1"/>
  <c r="G1124" i="10"/>
  <c r="G1128" i="10" s="1"/>
  <c r="G1205" i="10" l="1"/>
  <c r="C1203" i="10"/>
  <c r="J169" i="9"/>
  <c r="G1209" i="10" l="1"/>
  <c r="C169" i="9"/>
  <c r="G769" i="10"/>
  <c r="G773" i="10" s="1"/>
  <c r="C767" i="10"/>
  <c r="J112" i="9"/>
  <c r="C112" i="9" s="1"/>
  <c r="G404" i="10" l="1"/>
  <c r="G408" i="10" s="1"/>
  <c r="C402" i="10"/>
  <c r="G395" i="10" l="1"/>
  <c r="G399" i="10" s="1"/>
  <c r="C393" i="10"/>
  <c r="J60" i="9"/>
  <c r="C60" i="9" s="1"/>
  <c r="J61" i="9"/>
  <c r="C61" i="9" s="1"/>
  <c r="H64" i="9" l="1"/>
  <c r="H181" i="9"/>
  <c r="G149" i="9"/>
  <c r="G944" i="10"/>
  <c r="G948" i="10" s="1"/>
  <c r="G935" i="10"/>
  <c r="G939" i="10" s="1"/>
  <c r="C960" i="10"/>
  <c r="C951" i="10"/>
  <c r="C942" i="10"/>
  <c r="C933" i="10"/>
  <c r="J132" i="9"/>
  <c r="C132" i="9" s="1"/>
  <c r="J131" i="9"/>
  <c r="C131" i="9" s="1"/>
  <c r="M111" i="9"/>
  <c r="J127" i="9"/>
  <c r="I67" i="9"/>
  <c r="I70" i="9"/>
  <c r="J17" i="9"/>
  <c r="G1094" i="10"/>
  <c r="G1104" i="10" s="1"/>
  <c r="G739" i="10"/>
  <c r="G743" i="10" s="1"/>
  <c r="G748" i="10"/>
  <c r="G754" i="10" s="1"/>
  <c r="G747" i="10"/>
  <c r="G753" i="10" s="1"/>
  <c r="J109" i="9" l="1"/>
  <c r="G64" i="9"/>
  <c r="C109" i="9" l="1"/>
  <c r="H63" i="9"/>
  <c r="G422" i="10" s="1"/>
  <c r="H57" i="9"/>
  <c r="G377" i="10"/>
  <c r="G381" i="10" s="1"/>
  <c r="G428" i="10" l="1"/>
  <c r="G386" i="10"/>
  <c r="G390" i="10" s="1"/>
  <c r="H70" i="9"/>
  <c r="H67" i="9"/>
  <c r="G118" i="10"/>
  <c r="G122" i="10" s="1"/>
  <c r="H80" i="9" l="1"/>
  <c r="H78" i="9" l="1"/>
  <c r="H141" i="9"/>
  <c r="H76" i="9"/>
  <c r="H72" i="9"/>
  <c r="M138" i="9" l="1"/>
  <c r="G1196" i="10"/>
  <c r="G1200" i="10" s="1"/>
  <c r="C1194" i="10"/>
  <c r="J168" i="9"/>
  <c r="C168" i="9" s="1"/>
  <c r="G1274" i="10" l="1"/>
  <c r="F1272" i="10"/>
  <c r="F1278" i="10" s="1"/>
  <c r="G179" i="9"/>
  <c r="F1271" i="10" s="1"/>
  <c r="G1271" i="10" l="1"/>
  <c r="G1277" i="10" s="1"/>
  <c r="H38" i="9"/>
  <c r="G38" i="9"/>
  <c r="F646" i="10"/>
  <c r="C643" i="10"/>
  <c r="G645" i="10"/>
  <c r="G651" i="10" s="1"/>
  <c r="G95" i="9"/>
  <c r="F645" i="10" l="1"/>
  <c r="J95" i="9"/>
  <c r="C95" i="9" s="1"/>
  <c r="G962" i="10"/>
  <c r="G966" i="10" s="1"/>
  <c r="G953" i="10"/>
  <c r="J134" i="9"/>
  <c r="C134" i="9" s="1"/>
  <c r="J133" i="9"/>
  <c r="C133" i="9" s="1"/>
  <c r="G957" i="10" l="1"/>
  <c r="H184" i="9"/>
  <c r="I184" i="9"/>
  <c r="G184" i="9"/>
  <c r="G68" i="9" l="1"/>
  <c r="G760" i="10" l="1"/>
  <c r="G764" i="10" s="1"/>
  <c r="K139" i="9"/>
  <c r="G269" i="10"/>
  <c r="G273" i="10" s="1"/>
  <c r="G235" i="10"/>
  <c r="G239" i="10" s="1"/>
  <c r="C215" i="10"/>
  <c r="G208" i="10"/>
  <c r="G212" i="10" s="1"/>
  <c r="I41" i="9"/>
  <c r="G127" i="10"/>
  <c r="G131" i="10" s="1"/>
  <c r="I40" i="9" l="1"/>
  <c r="H41" i="9"/>
  <c r="G88" i="9"/>
  <c r="G676" i="10"/>
  <c r="G680" i="10" s="1"/>
  <c r="G609" i="10"/>
  <c r="G613" i="10" s="1"/>
  <c r="G600" i="10"/>
  <c r="G604" i="10" s="1"/>
  <c r="G582" i="10"/>
  <c r="G586" i="10" s="1"/>
  <c r="G573" i="10"/>
  <c r="G577" i="10" s="1"/>
  <c r="G93" i="9"/>
  <c r="G92" i="9"/>
  <c r="H40" i="9" l="1"/>
  <c r="G87" i="9"/>
  <c r="H149" i="9" l="1"/>
  <c r="I149" i="9"/>
  <c r="H667" i="10" l="1"/>
  <c r="G667" i="10"/>
  <c r="G671" i="10" s="1"/>
  <c r="J38" i="9"/>
  <c r="C38" i="9" s="1"/>
  <c r="N38" i="9" l="1"/>
  <c r="G260" i="10"/>
  <c r="H156" i="9"/>
  <c r="G264" i="10" l="1"/>
  <c r="F245" i="10"/>
  <c r="K41" i="9"/>
  <c r="J39" i="9"/>
  <c r="C39" i="9" s="1"/>
  <c r="N39" i="9" s="1"/>
  <c r="G1293" i="10" l="1"/>
  <c r="G1297" i="10" s="1"/>
  <c r="C1291" i="10"/>
  <c r="J182" i="9"/>
  <c r="C182" i="9" s="1"/>
  <c r="F244" i="10" l="1"/>
  <c r="G922" i="10"/>
  <c r="G928" i="10" s="1"/>
  <c r="G923" i="10"/>
  <c r="G929" i="10" s="1"/>
  <c r="J130" i="9"/>
  <c r="J129" i="9"/>
  <c r="C129" i="9" s="1"/>
  <c r="H913" i="10" l="1"/>
  <c r="H917" i="10" s="1"/>
  <c r="C911" i="10"/>
  <c r="J128" i="9"/>
  <c r="C128" i="9" s="1"/>
  <c r="H573" i="10"/>
  <c r="H577" i="10" s="1"/>
  <c r="H582" i="10"/>
  <c r="H586" i="10" s="1"/>
  <c r="H859" i="10"/>
  <c r="H863" i="10" s="1"/>
  <c r="H850" i="10"/>
  <c r="H854" i="10" s="1"/>
  <c r="G1284" i="10" l="1"/>
  <c r="G1288" i="10" s="1"/>
  <c r="C1282" i="10"/>
  <c r="J181" i="9"/>
  <c r="C181" i="9" s="1"/>
  <c r="H1097" i="10" l="1"/>
  <c r="H1107" i="10" s="1"/>
  <c r="H1096" i="10"/>
  <c r="H1106" i="10" s="1"/>
  <c r="G1095" i="10"/>
  <c r="G1105" i="10" s="1"/>
  <c r="G36" i="9"/>
  <c r="G41" i="9" s="1"/>
  <c r="G37" i="10"/>
  <c r="G41" i="10" s="1"/>
  <c r="G55" i="10"/>
  <c r="G59" i="10" s="1"/>
  <c r="G40" i="9" l="1"/>
  <c r="L41" i="9"/>
  <c r="G904" i="10"/>
  <c r="F904" i="10"/>
  <c r="F908" i="10" s="1"/>
  <c r="C902" i="10"/>
  <c r="G895" i="10"/>
  <c r="G899" i="10" s="1"/>
  <c r="C893" i="10"/>
  <c r="J126" i="9"/>
  <c r="C126" i="9" s="1"/>
  <c r="G886" i="10"/>
  <c r="G890" i="10" s="1"/>
  <c r="C884" i="10"/>
  <c r="J125" i="9"/>
  <c r="C125" i="9" s="1"/>
  <c r="G877" i="10"/>
  <c r="G881" i="10" s="1"/>
  <c r="C875" i="10"/>
  <c r="J124" i="9"/>
  <c r="C124" i="9" s="1"/>
  <c r="G805" i="10"/>
  <c r="G809" i="10" s="1"/>
  <c r="G832" i="10"/>
  <c r="G836" i="10" s="1"/>
  <c r="G796" i="10"/>
  <c r="G800" i="10" s="1"/>
  <c r="G787" i="10"/>
  <c r="G791" i="10" s="1"/>
  <c r="G778" i="10"/>
  <c r="G782" i="10" s="1"/>
  <c r="G868" i="10"/>
  <c r="G872" i="10" s="1"/>
  <c r="C866" i="10"/>
  <c r="G859" i="10"/>
  <c r="G863" i="10" s="1"/>
  <c r="C857" i="10"/>
  <c r="G850" i="10"/>
  <c r="G854" i="10" s="1"/>
  <c r="C848" i="10"/>
  <c r="J121" i="9"/>
  <c r="C121" i="9" s="1"/>
  <c r="J122" i="9"/>
  <c r="C122" i="9" s="1"/>
  <c r="J123" i="9"/>
  <c r="C123" i="9" s="1"/>
  <c r="G908" i="10" l="1"/>
  <c r="C127" i="9"/>
  <c r="C1167" i="10"/>
  <c r="F1187" i="10"/>
  <c r="F1191" i="10" s="1"/>
  <c r="C1185" i="10"/>
  <c r="F1178" i="10"/>
  <c r="F1182" i="10" s="1"/>
  <c r="C1176" i="10"/>
  <c r="F1169" i="10"/>
  <c r="F1173" i="10" s="1"/>
  <c r="F1160" i="10"/>
  <c r="F1164" i="10" s="1"/>
  <c r="C1158" i="10"/>
  <c r="F1151" i="10"/>
  <c r="F1155" i="10" s="1"/>
  <c r="C1149" i="10"/>
  <c r="F1142" i="10"/>
  <c r="C1140" i="10"/>
  <c r="F1133" i="10"/>
  <c r="C1131" i="10"/>
  <c r="F1124" i="10"/>
  <c r="C1122" i="10"/>
  <c r="F1115" i="10"/>
  <c r="C1113" i="10"/>
  <c r="F1119" i="10" l="1"/>
  <c r="F1146" i="10"/>
  <c r="F1128" i="10"/>
  <c r="F1137" i="10"/>
  <c r="J159" i="9" l="1"/>
  <c r="C159" i="9" s="1"/>
  <c r="J160" i="9"/>
  <c r="J161" i="9"/>
  <c r="C161" i="9" s="1"/>
  <c r="J162" i="9"/>
  <c r="C162" i="9" s="1"/>
  <c r="J163" i="9"/>
  <c r="C163" i="9" s="1"/>
  <c r="J164" i="9"/>
  <c r="C164" i="9" s="1"/>
  <c r="J165" i="9"/>
  <c r="C165" i="9" s="1"/>
  <c r="J166" i="9"/>
  <c r="C166" i="9" s="1"/>
  <c r="J167" i="9"/>
  <c r="C167" i="9" s="1"/>
  <c r="C160" i="9" l="1"/>
  <c r="G1262" i="10"/>
  <c r="G1266" i="10" s="1"/>
  <c r="C1260" i="10"/>
  <c r="G1253" i="10"/>
  <c r="G1257" i="10" s="1"/>
  <c r="C1251" i="10"/>
  <c r="G1244" i="10"/>
  <c r="G1248" i="10" s="1"/>
  <c r="C1242" i="10"/>
  <c r="J176" i="9"/>
  <c r="C176" i="9" s="1"/>
  <c r="J177" i="9"/>
  <c r="C177" i="9" s="1"/>
  <c r="J178" i="9"/>
  <c r="C178" i="9" s="1"/>
  <c r="G841" i="10"/>
  <c r="G845" i="10" s="1"/>
  <c r="C839" i="10"/>
  <c r="J120" i="9"/>
  <c r="C120" i="9" s="1"/>
  <c r="H69" i="9" l="1"/>
  <c r="H9" i="9" s="1"/>
  <c r="I69" i="9"/>
  <c r="I9" i="9" s="1"/>
  <c r="G69" i="9"/>
  <c r="G9" i="9" s="1"/>
  <c r="G63" i="9" l="1"/>
  <c r="J65" i="9"/>
  <c r="J69" i="9" s="1"/>
  <c r="J9" i="9" s="1"/>
  <c r="F251" i="10"/>
  <c r="G244" i="10"/>
  <c r="G250" i="10" s="1"/>
  <c r="J63" i="9" l="1"/>
  <c r="C63" i="9" s="1"/>
  <c r="F422" i="10"/>
  <c r="F428" i="10" s="1"/>
  <c r="H1217" i="10"/>
  <c r="H1214" i="10" s="1"/>
  <c r="H1221" i="10" l="1"/>
  <c r="C134" i="10" l="1"/>
  <c r="J179" i="9" l="1"/>
  <c r="C179" i="9" s="1"/>
  <c r="H154" i="9" l="1"/>
  <c r="H171" i="9" s="1"/>
  <c r="I154" i="9"/>
  <c r="J180" i="9"/>
  <c r="I171" i="9" l="1"/>
  <c r="I10" i="9" s="1"/>
  <c r="H10" i="9"/>
  <c r="H1093" i="10"/>
  <c r="G1093" i="10"/>
  <c r="H170" i="9"/>
  <c r="F1235" i="10" l="1"/>
  <c r="F1239" i="10" s="1"/>
  <c r="C1233" i="10"/>
  <c r="J175" i="9"/>
  <c r="H832" i="10"/>
  <c r="H836" i="10" s="1"/>
  <c r="C830" i="10"/>
  <c r="H823" i="10"/>
  <c r="H827" i="10" s="1"/>
  <c r="C821" i="10"/>
  <c r="H814" i="10"/>
  <c r="H818" i="10" s="1"/>
  <c r="C812" i="10"/>
  <c r="H805" i="10"/>
  <c r="H809" i="10" s="1"/>
  <c r="C803" i="10"/>
  <c r="H796" i="10"/>
  <c r="H800" i="10" s="1"/>
  <c r="C794" i="10"/>
  <c r="H787" i="10"/>
  <c r="H791" i="10" s="1"/>
  <c r="C785" i="10"/>
  <c r="H778" i="10"/>
  <c r="H782" i="10" s="1"/>
  <c r="C776" i="10"/>
  <c r="J119" i="9"/>
  <c r="C119" i="9" s="1"/>
  <c r="J113" i="9"/>
  <c r="J114" i="9"/>
  <c r="C114" i="9" s="1"/>
  <c r="J115" i="9"/>
  <c r="C115" i="9" s="1"/>
  <c r="J116" i="9"/>
  <c r="C116" i="9" s="1"/>
  <c r="J117" i="9"/>
  <c r="C117" i="9" s="1"/>
  <c r="J118" i="9"/>
  <c r="C118" i="9" s="1"/>
  <c r="C113" i="9" l="1"/>
  <c r="C175" i="9"/>
  <c r="G226" i="10"/>
  <c r="G230" i="10" s="1"/>
  <c r="G217" i="10"/>
  <c r="G221" i="10" s="1"/>
  <c r="G1226" i="10" l="1"/>
  <c r="G1230" i="10" s="1"/>
  <c r="F760" i="10" l="1"/>
  <c r="F764" i="10" l="1"/>
  <c r="J111" i="9" l="1"/>
  <c r="J110" i="9"/>
  <c r="G91" i="10" l="1"/>
  <c r="G95" i="10" s="1"/>
  <c r="G73" i="10" l="1"/>
  <c r="G77" i="10" s="1"/>
  <c r="F423" i="10" l="1"/>
  <c r="F429" i="10" s="1"/>
  <c r="C66" i="9" l="1"/>
  <c r="J64" i="9"/>
  <c r="J66" i="9"/>
  <c r="C701" i="10"/>
  <c r="C746" i="10"/>
  <c r="J108" i="9"/>
  <c r="C108" i="9" s="1"/>
  <c r="F1054" i="10" l="1"/>
  <c r="F1058" i="10" s="1"/>
  <c r="C1052" i="10"/>
  <c r="F1045" i="10"/>
  <c r="F1049" i="10" s="1"/>
  <c r="C1043" i="10"/>
  <c r="F1036" i="10"/>
  <c r="F1040" i="10" s="1"/>
  <c r="C1034" i="10"/>
  <c r="F1027" i="10"/>
  <c r="C1025" i="10"/>
  <c r="F1018" i="10"/>
  <c r="F1022" i="10" s="1"/>
  <c r="C1016" i="10"/>
  <c r="C144" i="9"/>
  <c r="C145" i="9"/>
  <c r="C146" i="9"/>
  <c r="C147" i="9"/>
  <c r="C143" i="9"/>
  <c r="J143" i="9"/>
  <c r="J144" i="9"/>
  <c r="J145" i="9"/>
  <c r="J146" i="9"/>
  <c r="J147" i="9"/>
  <c r="H68" i="9" l="1"/>
  <c r="H8" i="9" s="1"/>
  <c r="I68" i="9"/>
  <c r="I8" i="9" s="1"/>
  <c r="G8" i="9"/>
  <c r="G57" i="9" l="1"/>
  <c r="G70" i="9" s="1"/>
  <c r="G67" i="9" l="1"/>
  <c r="F386" i="10"/>
  <c r="F1031" i="10"/>
  <c r="H148" i="9"/>
  <c r="I148" i="9"/>
  <c r="G148" i="9"/>
  <c r="J59" i="9" l="1"/>
  <c r="J68" i="9" l="1"/>
  <c r="J8" i="9" s="1"/>
  <c r="C737" i="10"/>
  <c r="J107" i="9"/>
  <c r="G105" i="9"/>
  <c r="G139" i="9" s="1"/>
  <c r="J106" i="9"/>
  <c r="C233" i="10"/>
  <c r="J37" i="9"/>
  <c r="J62" i="9"/>
  <c r="F413" i="10"/>
  <c r="F417" i="10" s="1"/>
  <c r="C411" i="10"/>
  <c r="J105" i="9" l="1"/>
  <c r="F730" i="10"/>
  <c r="F734" i="10" s="1"/>
  <c r="F721" i="10"/>
  <c r="F725" i="10" s="1"/>
  <c r="C719" i="10"/>
  <c r="J104" i="9"/>
  <c r="C104" i="9" s="1"/>
  <c r="F712" i="10"/>
  <c r="F716" i="10" s="1"/>
  <c r="C710" i="10"/>
  <c r="J103" i="9"/>
  <c r="C103" i="9" s="1"/>
  <c r="F703" i="10"/>
  <c r="F707" i="10" s="1"/>
  <c r="J102" i="9"/>
  <c r="C102" i="9" s="1"/>
  <c r="F694" i="10"/>
  <c r="F698" i="10" s="1"/>
  <c r="C692" i="10"/>
  <c r="F685" i="10"/>
  <c r="F689" i="10" s="1"/>
  <c r="C683" i="10"/>
  <c r="J101" i="9"/>
  <c r="C101" i="9" s="1"/>
  <c r="J100" i="9"/>
  <c r="C100" i="9" l="1"/>
  <c r="F1226" i="10" l="1"/>
  <c r="C1224" i="10"/>
  <c r="J174" i="9"/>
  <c r="C674" i="10"/>
  <c r="J99" i="9"/>
  <c r="C99" i="9" s="1"/>
  <c r="C665" i="10"/>
  <c r="J98" i="9"/>
  <c r="C98" i="9" s="1"/>
  <c r="F1094" i="10"/>
  <c r="F1104" i="10" s="1"/>
  <c r="G154" i="9"/>
  <c r="G171" i="9" l="1"/>
  <c r="G10" i="9" s="1"/>
  <c r="C174" i="9"/>
  <c r="F1230" i="10"/>
  <c r="F1093" i="10"/>
  <c r="C1091" i="10"/>
  <c r="J155" i="9"/>
  <c r="J156" i="9"/>
  <c r="J157" i="9"/>
  <c r="J158" i="9"/>
  <c r="J154" i="9"/>
  <c r="C384" i="10"/>
  <c r="J10" i="9" l="1"/>
  <c r="G7" i="9"/>
  <c r="J58" i="9"/>
  <c r="J57" i="9" l="1"/>
  <c r="F390" i="10"/>
  <c r="F658" i="10"/>
  <c r="F662" i="10" s="1"/>
  <c r="C656" i="10"/>
  <c r="J97" i="9"/>
  <c r="C97" i="9" s="1"/>
  <c r="F652" i="10" l="1"/>
  <c r="J96" i="9"/>
  <c r="C96" i="9" l="1"/>
  <c r="C375" i="10"/>
  <c r="J56" i="9"/>
  <c r="C56" i="9" l="1"/>
  <c r="F636" i="10"/>
  <c r="F640" i="10" s="1"/>
  <c r="C634" i="10"/>
  <c r="G138" i="9"/>
  <c r="H138" i="9"/>
  <c r="I138" i="9"/>
  <c r="J94" i="9"/>
  <c r="C94" i="9" s="1"/>
  <c r="J138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1066" i="10"/>
  <c r="G1063" i="10" s="1"/>
  <c r="H1066" i="10"/>
  <c r="H1063" i="10" s="1"/>
  <c r="C1064" i="10"/>
  <c r="C1007" i="10"/>
  <c r="C998" i="10"/>
  <c r="C499" i="10"/>
  <c r="C490" i="10"/>
  <c r="C481" i="10"/>
  <c r="C463" i="10"/>
  <c r="C454" i="10"/>
  <c r="C445" i="10"/>
  <c r="C436" i="10"/>
  <c r="G46" i="10"/>
  <c r="G50" i="10" s="1"/>
  <c r="C26" i="10"/>
  <c r="C508" i="10"/>
  <c r="C17" i="10"/>
  <c r="G10" i="10"/>
  <c r="H10" i="10"/>
  <c r="F10" i="10"/>
  <c r="C8" i="10"/>
  <c r="C625" i="10"/>
  <c r="C616" i="10"/>
  <c r="C607" i="10"/>
  <c r="F600" i="10"/>
  <c r="F604" i="10" s="1"/>
  <c r="C598" i="10"/>
  <c r="C589" i="10"/>
  <c r="C580" i="10"/>
  <c r="C571" i="10"/>
  <c r="F564" i="10"/>
  <c r="F568" i="10" s="1"/>
  <c r="C562" i="10"/>
  <c r="F555" i="10"/>
  <c r="F559" i="10" s="1"/>
  <c r="C553" i="10"/>
  <c r="F546" i="10"/>
  <c r="F550" i="10" s="1"/>
  <c r="C544" i="10"/>
  <c r="F537" i="10"/>
  <c r="F541" i="10" s="1"/>
  <c r="C535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217" i="10"/>
  <c r="G1214" i="10" s="1"/>
  <c r="F1217" i="10"/>
  <c r="F1214" i="10" s="1"/>
  <c r="C1215" i="10"/>
  <c r="J153" i="9"/>
  <c r="C153" i="9" s="1"/>
  <c r="I183" i="9"/>
  <c r="G183" i="9"/>
  <c r="G372" i="10"/>
  <c r="H372" i="10"/>
  <c r="F372" i="10"/>
  <c r="H336" i="10"/>
  <c r="J50" i="9"/>
  <c r="C50" i="9" s="1"/>
  <c r="J51" i="9"/>
  <c r="C51" i="9" s="1"/>
  <c r="J49" i="9"/>
  <c r="C49" i="9" s="1"/>
  <c r="H318" i="10"/>
  <c r="G1221" i="10" l="1"/>
  <c r="F1221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28" i="10"/>
  <c r="F532" i="10" s="1"/>
  <c r="C526" i="10"/>
  <c r="F519" i="10"/>
  <c r="F523" i="10" s="1"/>
  <c r="C517" i="10"/>
  <c r="F627" i="10"/>
  <c r="F631" i="10" s="1"/>
  <c r="F618" i="10"/>
  <c r="F622" i="10" s="1"/>
  <c r="F591" i="10"/>
  <c r="F595" i="10" s="1"/>
  <c r="F582" i="10"/>
  <c r="F586" i="10" s="1"/>
  <c r="F573" i="10"/>
  <c r="F577" i="10" s="1"/>
  <c r="G474" i="10"/>
  <c r="G478" i="10" s="1"/>
  <c r="H474" i="10"/>
  <c r="H478" i="10" s="1"/>
  <c r="F474" i="10"/>
  <c r="F478" i="10" s="1"/>
  <c r="C472" i="10"/>
  <c r="L67" i="9" l="1"/>
  <c r="J67" i="9"/>
  <c r="J70" i="9"/>
  <c r="C34" i="9"/>
  <c r="C25" i="9"/>
  <c r="F1084" i="10"/>
  <c r="F1088" i="10" s="1"/>
  <c r="C1082" i="10"/>
  <c r="F1075" i="10"/>
  <c r="F1079" i="10" s="1"/>
  <c r="C1073" i="10"/>
  <c r="B1073" i="10"/>
  <c r="B1082" i="10" s="1"/>
  <c r="B1091" i="10" s="1"/>
  <c r="J151" i="9" l="1"/>
  <c r="F1066" i="10"/>
  <c r="F1063" i="10" s="1"/>
  <c r="G1009" i="10"/>
  <c r="G1013" i="10" s="1"/>
  <c r="H1009" i="10"/>
  <c r="H1013" i="10" s="1"/>
  <c r="F1009" i="10"/>
  <c r="F1013" i="10" s="1"/>
  <c r="G1000" i="10"/>
  <c r="H1000" i="10"/>
  <c r="F1000" i="10"/>
  <c r="G510" i="10"/>
  <c r="G514" i="10" s="1"/>
  <c r="H510" i="10"/>
  <c r="H514" i="10" s="1"/>
  <c r="F510" i="10"/>
  <c r="F514" i="10" s="1"/>
  <c r="G501" i="10"/>
  <c r="H501" i="10"/>
  <c r="F501" i="10"/>
  <c r="F505" i="10" s="1"/>
  <c r="G492" i="10"/>
  <c r="G496" i="10" s="1"/>
  <c r="H492" i="10"/>
  <c r="H496" i="10" s="1"/>
  <c r="F492" i="10"/>
  <c r="F496" i="10" s="1"/>
  <c r="G483" i="10"/>
  <c r="H483" i="10"/>
  <c r="H487" i="10" s="1"/>
  <c r="F483" i="10"/>
  <c r="F487" i="10" s="1"/>
  <c r="G465" i="10"/>
  <c r="H465" i="10"/>
  <c r="G456" i="10"/>
  <c r="G460" i="10" s="1"/>
  <c r="H456" i="10"/>
  <c r="H460" i="10" s="1"/>
  <c r="G447" i="10"/>
  <c r="G451" i="10" s="1"/>
  <c r="H447" i="10"/>
  <c r="H451" i="10" s="1"/>
  <c r="F447" i="10"/>
  <c r="F451" i="10" s="1"/>
  <c r="G438" i="10"/>
  <c r="H438" i="10"/>
  <c r="F438" i="10"/>
  <c r="G28" i="10"/>
  <c r="G32" i="10" s="1"/>
  <c r="H28" i="10"/>
  <c r="H32" i="10" s="1"/>
  <c r="F28" i="10"/>
  <c r="F32" i="10" s="1"/>
  <c r="G19" i="10"/>
  <c r="H19" i="10"/>
  <c r="F19" i="10"/>
  <c r="I170" i="9"/>
  <c r="J152" i="9"/>
  <c r="C152" i="9" s="1"/>
  <c r="J142" i="9"/>
  <c r="C142" i="9" s="1"/>
  <c r="J141" i="9"/>
  <c r="J15" i="9"/>
  <c r="C15" i="9" s="1"/>
  <c r="J16" i="9"/>
  <c r="C16" i="9" s="1"/>
  <c r="C17" i="9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J139" i="9" l="1"/>
  <c r="L170" i="9"/>
  <c r="J171" i="9"/>
  <c r="L138" i="9"/>
  <c r="J149" i="9"/>
  <c r="J148" i="9" s="1"/>
  <c r="G997" i="10"/>
  <c r="F7" i="10"/>
  <c r="L40" i="9"/>
  <c r="J41" i="9"/>
  <c r="J40" i="9" s="1"/>
  <c r="F997" i="10"/>
  <c r="H997" i="10"/>
  <c r="G7" i="10"/>
  <c r="H7" i="10"/>
  <c r="C74" i="9"/>
  <c r="C80" i="9"/>
  <c r="C72" i="9"/>
  <c r="H469" i="10"/>
  <c r="G469" i="10"/>
  <c r="C75" i="9"/>
  <c r="H505" i="10"/>
  <c r="C79" i="9"/>
  <c r="G505" i="10"/>
  <c r="C141" i="9"/>
  <c r="F1004" i="10"/>
  <c r="H1004" i="10"/>
  <c r="G1004" i="10"/>
  <c r="C12" i="9"/>
  <c r="C151" i="9"/>
  <c r="H23" i="10"/>
  <c r="F23" i="10"/>
  <c r="G23" i="10"/>
  <c r="I7" i="9"/>
  <c r="G1070" i="10"/>
  <c r="G14" i="10"/>
  <c r="F14" i="10"/>
  <c r="H14" i="10"/>
  <c r="H442" i="10"/>
  <c r="G442" i="10"/>
  <c r="F442" i="10"/>
  <c r="H1070" i="10"/>
  <c r="F1070" i="10"/>
  <c r="G170" i="9"/>
  <c r="J170" i="9" s="1"/>
  <c r="F5" i="10" l="1"/>
  <c r="H5" i="10"/>
  <c r="G5" i="10"/>
  <c r="J173" i="9" l="1"/>
  <c r="L183" i="9" s="1"/>
  <c r="J184" i="9" l="1"/>
  <c r="C173" i="9"/>
  <c r="H183" i="9"/>
  <c r="J183" i="9" s="1"/>
  <c r="L7" i="9" s="1"/>
  <c r="H7" i="9"/>
  <c r="J7" i="9" l="1"/>
</calcChain>
</file>

<file path=xl/sharedStrings.xml><?xml version="1.0" encoding="utf-8"?>
<sst xmlns="http://schemas.openxmlformats.org/spreadsheetml/2006/main" count="3158" uniqueCount="799">
  <si>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</si>
  <si>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</si>
  <si>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</si>
  <si>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</si>
  <si>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</si>
  <si>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</si>
  <si>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</si>
  <si>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</si>
  <si>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</si>
  <si>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</si>
  <si>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</si>
  <si>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</si>
  <si>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</si>
  <si>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</si>
  <si>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</si>
  <si>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</si>
  <si>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</si>
  <si>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</si>
  <si>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</si>
  <si>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</si>
  <si>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</si>
  <si>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</si>
  <si>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</si>
  <si>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</si>
  <si>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</si>
  <si>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</si>
  <si>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</si>
  <si>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</si>
  <si>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</si>
  <si>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</si>
  <si>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</si>
  <si>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</si>
  <si>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</si>
  <si>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</si>
  <si>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</si>
  <si>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</si>
  <si>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</si>
  <si>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</si>
  <si>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</si>
  <si>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</si>
  <si>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</si>
  <si>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</si>
  <si>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</si>
  <si>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</si>
  <si>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</si>
  <si>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</si>
  <si>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</si>
  <si>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</si>
  <si>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</si>
  <si>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</si>
  <si>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</si>
  <si>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</si>
  <si>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</si>
  <si>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</si>
  <si>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</si>
  <si>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</si>
  <si>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</si>
  <si>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</si>
  <si>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</si>
  <si>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</si>
  <si>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</si>
  <si>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</si>
  <si>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</si>
  <si>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</si>
  <si>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</si>
  <si>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</si>
  <si>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</si>
  <si>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</si>
  <si>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</si>
  <si>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</si>
  <si>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</si>
  <si>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</si>
  <si>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</si>
  <si>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</si>
  <si>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</si>
  <si>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</si>
  <si>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</si>
  <si>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</si>
  <si>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</si>
  <si>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</si>
  <si>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</si>
  <si>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</si>
  <si>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</si>
  <si>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</si>
  <si>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</si>
  <si>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</si>
  <si>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</si>
  <si>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</si>
  <si>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</si>
  <si>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</si>
  <si>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</si>
  <si>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</si>
  <si>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</si>
  <si>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</si>
  <si>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</si>
  <si>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</si>
  <si>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</si>
  <si>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</si>
  <si>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</si>
  <si>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</si>
  <si>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</si>
  <si>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</si>
  <si>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</si>
  <si>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</si>
  <si>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</si>
  <si>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</si>
  <si>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</si>
  <si>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</si>
  <si>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</si>
  <si>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</si>
  <si>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</si>
  <si>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</si>
  <si>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</si>
  <si>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</si>
  <si>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</si>
  <si>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</si>
  <si>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</si>
  <si>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</si>
  <si>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</si>
  <si>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</si>
  <si>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</si>
  <si>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</si>
  <si>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</si>
  <si>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</si>
  <si>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</si>
  <si>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</si>
  <si>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</si>
  <si>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</si>
  <si>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</si>
  <si>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</si>
  <si>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</si>
  <si>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</si>
  <si>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</si>
  <si>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</si>
  <si>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</si>
  <si>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</si>
  <si>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</si>
  <si>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</si>
  <si>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</si>
  <si>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</si>
  <si>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</si>
  <si>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</si>
  <si>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</si>
  <si>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</si>
  <si>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</si>
  <si>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</si>
  <si>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</si>
  <si>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</si>
  <si>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</si>
  <si>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</si>
  <si>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</si>
  <si>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</si>
  <si>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</si>
  <si>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</si>
  <si>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</si>
  <si>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</si>
  <si>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</si>
  <si>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</si>
  <si>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</si>
  <si>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</si>
  <si>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</si>
  <si>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</si>
  <si>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</si>
  <si>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</si>
  <si>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</si>
  <si>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</si>
  <si>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</si>
  <si>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</si>
  <si>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</si>
  <si>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</si>
  <si>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</si>
  <si>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</si>
  <si>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</si>
  <si>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</si>
  <si>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</si>
  <si>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</si>
  <si>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</si>
  <si>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</si>
  <si>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</si>
  <si>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</si>
  <si>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</si>
  <si>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</si>
  <si>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</si>
  <si>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</si>
  <si>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</si>
  <si>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</si>
  <si>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</si>
  <si>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</si>
  <si>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</si>
  <si>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</si>
  <si>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</si>
  <si>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</si>
  <si>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</si>
  <si>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</si>
  <si>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</si>
  <si>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</si>
  <si>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</si>
  <si>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</si>
  <si>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</si>
  <si>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</si>
  <si>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</si>
  <si>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</si>
  <si>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</si>
  <si>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</si>
  <si>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</si>
  <si>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</si>
  <si>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</si>
  <si>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</si>
  <si>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</si>
  <si>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</si>
  <si>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</si>
  <si>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</si>
  <si>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</si>
  <si>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</si>
  <si>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</si>
  <si>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</si>
  <si>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</si>
  <si>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</si>
  <si>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</si>
  <si>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</si>
  <si>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</si>
  <si>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</si>
  <si>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</si>
  <si>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</si>
  <si>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</si>
  <si>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</si>
  <si>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</si>
  <si>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</si>
  <si>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</si>
  <si>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</si>
  <si>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</si>
  <si>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</si>
  <si>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</si>
  <si>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</si>
  <si>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</si>
  <si>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</si>
  <si>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</si>
  <si>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</si>
  <si>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</si>
  <si>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</si>
  <si>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</si>
  <si>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</si>
  <si>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</si>
  <si>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</si>
  <si>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</si>
  <si>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</si>
  <si>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</si>
  <si>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</si>
  <si>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</si>
  <si>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</si>
  <si>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</si>
  <si>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</si>
  <si>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</si>
  <si>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</si>
  <si>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</si>
  <si>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</si>
  <si>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</si>
  <si>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</si>
  <si>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</si>
  <si>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</si>
  <si>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</si>
  <si>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</si>
  <si>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</si>
  <si>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</si>
  <si>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</si>
  <si>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</si>
  <si>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</si>
  <si>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</si>
  <si>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</si>
  <si>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</si>
  <si>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</si>
  <si>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</si>
  <si>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</si>
  <si>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</si>
  <si>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</si>
  <si>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</si>
  <si>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</si>
  <si>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</si>
  <si>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</si>
  <si>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</si>
  <si>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</si>
  <si>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</si>
  <si>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</si>
  <si>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</si>
  <si>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</si>
  <si>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</si>
  <si>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</si>
  <si>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</si>
  <si>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</si>
  <si>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</si>
  <si>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</si>
  <si>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</si>
  <si>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</si>
  <si>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</si>
  <si>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</si>
  <si>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</si>
  <si>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</si>
  <si>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</si>
  <si>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</si>
  <si>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</si>
  <si>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</si>
  <si>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</si>
  <si>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</si>
  <si>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</si>
  <si>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</si>
  <si>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</si>
  <si>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</si>
  <si>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</si>
  <si>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</si>
  <si>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</si>
  <si>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</si>
  <si>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</si>
  <si>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</si>
  <si>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</si>
  <si>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</si>
  <si>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</si>
  <si>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</si>
  <si>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</si>
  <si>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</si>
  <si>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</si>
  <si>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</si>
  <si>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</si>
  <si>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</si>
  <si>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</si>
  <si>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</si>
  <si>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</si>
  <si>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</si>
  <si>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</si>
  <si>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</si>
  <si>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</si>
  <si>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</si>
  <si>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</si>
  <si>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</si>
  <si>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</si>
  <si>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</si>
  <si>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</si>
  <si>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</si>
  <si>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</si>
  <si>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</si>
  <si>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</si>
  <si>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</si>
  <si>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</si>
  <si>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</si>
  <si>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</si>
  <si>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</si>
  <si>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</si>
  <si>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</si>
  <si>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</si>
  <si>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</si>
  <si>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</si>
  <si>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</si>
  <si>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</si>
  <si>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</si>
  <si>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</si>
  <si>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</si>
  <si>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</si>
  <si>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</si>
  <si>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</si>
  <si>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</si>
  <si>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</si>
  <si>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</si>
  <si>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</si>
  <si>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</si>
  <si>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</si>
  <si>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</si>
  <si>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</si>
  <si>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</si>
  <si>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</si>
  <si>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</si>
  <si>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</si>
  <si>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</si>
  <si>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</si>
  <si>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</si>
  <si>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</si>
  <si>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</si>
  <si>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</si>
  <si>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</si>
  <si>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</si>
  <si>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</si>
  <si>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</si>
  <si>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</si>
  <si>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</si>
  <si>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</si>
  <si>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</si>
  <si>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</si>
  <si>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</si>
  <si>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</si>
  <si>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</si>
  <si>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</si>
  <si>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</si>
  <si>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</si>
  <si>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</si>
  <si>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</si>
  <si>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</si>
  <si>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</si>
  <si>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</si>
  <si>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</si>
  <si>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</si>
  <si>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</si>
  <si>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</si>
  <si>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</si>
  <si>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</si>
  <si>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</si>
  <si>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</si>
  <si>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</si>
  <si>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</si>
  <si>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</si>
  <si>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</si>
  <si>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</si>
  <si>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</si>
  <si>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</si>
  <si>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</si>
  <si>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</si>
  <si>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</si>
  <si>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</si>
  <si>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</si>
  <si>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</si>
  <si>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</si>
  <si>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</si>
  <si>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</si>
  <si>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</si>
  <si>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</si>
  <si>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</si>
  <si>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</si>
  <si>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</si>
  <si>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</si>
  <si>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</si>
  <si>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</si>
  <si>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</si>
  <si>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</si>
  <si>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</si>
  <si>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</si>
  <si>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</si>
  <si>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</si>
  <si>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</si>
  <si>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</si>
  <si>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</si>
  <si>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</si>
  <si>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</si>
  <si>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</si>
  <si>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</si>
  <si>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</si>
  <si>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2.17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</si>
  <si>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</si>
  <si>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</si>
  <si>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</si>
  <si>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</si>
  <si>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</si>
  <si>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</si>
  <si>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</si>
  <si>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</si>
  <si>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</si>
  <si>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</si>
  <si>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</si>
  <si>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</si>
  <si>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</si>
  <si>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</si>
  <si>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</si>
  <si>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</si>
  <si>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</si>
  <si>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</si>
  <si>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</si>
  <si>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</si>
  <si>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</si>
  <si>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</si>
  <si>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</si>
  <si>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</si>
  <si>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</si>
  <si>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</si>
  <si>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</si>
  <si>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</si>
  <si>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</si>
  <si>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</si>
  <si>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</si>
  <si>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</si>
  <si>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</si>
  <si>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</si>
  <si>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</si>
  <si>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</si>
  <si>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</si>
  <si>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</si>
  <si>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</si>
  <si>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</si>
  <si>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</si>
  <si>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</si>
  <si>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</si>
  <si>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</si>
  <si>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</si>
  <si>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</si>
  <si>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</si>
  <si>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</si>
  <si>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</si>
  <si>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</si>
  <si>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</si>
  <si>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</si>
  <si>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</si>
  <si>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</si>
  <si>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</si>
  <si>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</si>
  <si>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</si>
  <si>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</si>
  <si>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</si>
  <si>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</si>
  <si>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</si>
  <si>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</si>
  <si>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</si>
  <si>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</si>
  <si>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</si>
  <si>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</si>
  <si>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</si>
  <si>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</si>
  <si>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</si>
  <si>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</si>
  <si>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</si>
  <si>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</si>
  <si>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</si>
  <si>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</si>
  <si>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</si>
  <si>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</si>
  <si>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</si>
  <si>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</si>
  <si>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</si>
  <si>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</si>
  <si>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</si>
  <si>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</si>
  <si>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</si>
  <si>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</si>
  <si>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</si>
  <si>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</si>
  <si>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</si>
  <si>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</si>
  <si>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</si>
  <si>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</si>
  <si>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</si>
  <si>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</si>
  <si>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</si>
  <si>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</si>
  <si>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</si>
  <si>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</si>
  <si>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</si>
  <si>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</si>
  <si>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</si>
  <si>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</si>
  <si>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</si>
  <si>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</si>
  <si>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</si>
  <si>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</si>
  <si>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</si>
  <si>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</si>
  <si>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</si>
  <si>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</si>
  <si>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</si>
  <si>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</si>
  <si>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</si>
  <si>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</si>
  <si>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</si>
  <si>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</si>
  <si>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</si>
  <si>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</si>
  <si>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</si>
  <si>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</si>
  <si>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</si>
  <si>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</si>
  <si>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</si>
  <si>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</si>
  <si>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</si>
  <si>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</si>
  <si>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</si>
  <si>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</si>
  <si>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</si>
  <si>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</si>
  <si>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</si>
  <si>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</si>
  <si>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</si>
  <si>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</si>
  <si>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</si>
  <si>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</si>
  <si>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</si>
  <si>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</si>
  <si>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</si>
  <si>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</si>
  <si>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</si>
  <si>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</si>
  <si>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</si>
  <si>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</si>
  <si>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</si>
  <si>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</si>
  <si>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</si>
  <si>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</si>
  <si>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</si>
  <si>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</si>
  <si>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</si>
  <si>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</si>
  <si>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</si>
  <si>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</si>
  <si>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</si>
  <si>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</si>
  <si>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</si>
  <si>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</si>
  <si>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</si>
  <si>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</si>
  <si>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</si>
  <si>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</si>
  <si>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</si>
  <si>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</si>
  <si>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</si>
  <si>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</si>
  <si>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</si>
  <si>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</si>
  <si>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</si>
  <si>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</si>
  <si>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</si>
  <si>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</si>
  <si>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</si>
  <si>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</si>
  <si>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</si>
  <si>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</si>
  <si>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</si>
  <si>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</si>
  <si>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</si>
  <si>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</si>
  <si>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</si>
  <si>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</si>
  <si>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</si>
  <si>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</si>
  <si>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</si>
  <si>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</si>
  <si>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</si>
  <si>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</si>
  <si>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</si>
  <si>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</si>
  <si>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</si>
  <si>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</si>
  <si>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</si>
  <si>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</si>
  <si>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</si>
  <si>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</si>
  <si>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</si>
  <si>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</si>
  <si>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</si>
  <si>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</si>
  <si>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</si>
  <si>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</si>
  <si>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</si>
  <si>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</si>
  <si>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</si>
  <si>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</si>
  <si>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</si>
  <si>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</si>
  <si>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</si>
  <si>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</si>
  <si>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</si>
  <si>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</si>
  <si>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</si>
  <si>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</si>
  <si>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</si>
  <si>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</si>
  <si>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</si>
  <si>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</si>
  <si>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</si>
  <si>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</si>
  <si>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</si>
  <si>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</si>
  <si>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</si>
  <si>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</si>
  <si>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</si>
  <si>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</si>
  <si>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</si>
  <si>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</si>
  <si>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</si>
  <si>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</si>
  <si>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</si>
  <si>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</si>
  <si>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</si>
  <si>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</si>
  <si>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</si>
  <si>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</si>
  <si>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</si>
  <si>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</si>
  <si>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</si>
  <si>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</si>
  <si>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</si>
  <si>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</si>
  <si>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</si>
  <si>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</si>
  <si>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</si>
  <si>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</si>
  <si>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</si>
  <si>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</si>
  <si>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</si>
  <si>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</si>
  <si>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</si>
  <si>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</si>
  <si>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</si>
  <si>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</si>
  <si>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</si>
  <si>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</si>
  <si>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</si>
  <si>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</si>
  <si>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</si>
  <si>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</si>
  <si>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</si>
  <si>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</si>
  <si>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</si>
  <si>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</si>
  <si>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</si>
  <si>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</si>
  <si>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</si>
  <si>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</si>
  <si>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</si>
  <si>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</si>
  <si>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</si>
  <si>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</si>
  <si>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</si>
  <si>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</si>
  <si>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</si>
  <si>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</si>
  <si>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</si>
  <si>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</si>
  <si>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</si>
  <si>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</si>
  <si>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</si>
  <si>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</si>
  <si>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</si>
  <si>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</si>
  <si>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</si>
  <si>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t>
  </si>
  <si>
    <t xml:space="preserve">проєктні роботи </t>
  </si>
  <si>
    <t>обсяг видатків, пов'язаний з виконанням реконструкції благоустрою загальноміських територій з влаштуванням дитячого майданчику у т.ч.:</t>
  </si>
  <si>
    <t>площа ділянки в межах благоустрою, яка підлягає реконструкції</t>
  </si>
  <si>
    <r>
      <t>середня сума витрат на проведення реконструкції 1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ділянкив межах  благоустрою</t>
    </r>
  </si>
  <si>
    <t>протяжність інженерних мереж, що потребує капітального ремонту</t>
  </si>
  <si>
    <t>м</t>
  </si>
  <si>
    <t>середня сума витрат на проведення капітального ремонту інженерних мереж</t>
  </si>
  <si>
    <t>УКСМП ПМР/ КНП "ОЛІМП"</t>
  </si>
  <si>
    <t>Придбання сміттєвозу</t>
  </si>
  <si>
    <t>5.14</t>
  </si>
  <si>
    <t xml:space="preserve">обсяг видатків, пов'язаний з придбанням сміттєвозу </t>
  </si>
  <si>
    <t>кількість сміттєвозів, що підлягають придбанню</t>
  </si>
  <si>
    <t>середня сума витрат на придбання 1 сміттєвозу</t>
  </si>
  <si>
    <t>рівень забезпечення комунальних підприємств технічним та спеціальним обладнанням, відповідно до запланованого</t>
  </si>
  <si>
    <t>Капітальний ремонт ділянки теплових мереж від ТК-15 до вводів у будівлі Ліцею № 1 та ЗДО № 3 м. Южного Одеського району Одеської області</t>
  </si>
  <si>
    <t xml:space="preserve">проєктні роботи, що планується розробити </t>
  </si>
  <si>
    <t>тис.грн/м²</t>
  </si>
  <si>
    <t>тис.грн/м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</si>
  <si>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t>
  </si>
  <si>
    <t xml:space="preserve">кошторис </t>
  </si>
  <si>
    <t xml:space="preserve">обсяг видатків, пов'язаний з реконструкцією благоустрою територій у т.ч.: </t>
  </si>
  <si>
    <t>2023-2026</t>
  </si>
  <si>
    <t xml:space="preserve">Організація  належного утримання  об’єктів благоустрою
</t>
  </si>
  <si>
    <t>3.56</t>
  </si>
  <si>
    <t>3.57</t>
  </si>
  <si>
    <t>обсяг видатків,  пов'язаний з розробкою технічних умов</t>
  </si>
  <si>
    <t>обсяг видатків,  пов'язаний з розробкою та реєстрацією технічних умов</t>
  </si>
  <si>
    <t>кількість послуг, що планується виконати</t>
  </si>
  <si>
    <t>середня сума витрат на 1 послугу з приєднання до електричних мереж</t>
  </si>
  <si>
    <t>рівень готовності приєднання до електричних мереж</t>
  </si>
  <si>
    <t>середня сума витрат на 1 послугу з приєднання об'єкту до централізованої системи водопостачання</t>
  </si>
  <si>
    <t>Розробка, реєстрація та отримання технічних умов на приєднання об'єкту приватного забудовника до централізованої системи водопостачання</t>
  </si>
  <si>
    <t>рівень готовності до підключення об'єкта до централізованої системи водопостачання</t>
  </si>
  <si>
    <t>Роботи з розробки технічних умов на підключення електроенергії</t>
  </si>
  <si>
    <t>Заступник начальника управління - начальник ФЕВ УЖКГ ПМР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</si>
  <si>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</si>
  <si>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</si>
  <si>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</si>
  <si>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обсяг видатків, пов'язаний з проведенням додаткових робіт реконструкції котельні</t>
  </si>
  <si>
    <t>середня сума витрат на проведення додаткових робіт з реконструкції  котельні</t>
  </si>
  <si>
    <t>обсяг видатків, пов'язаний з коригуванням проєктної  документації з реконструкції кательні</t>
  </si>
  <si>
    <t>2.18</t>
  </si>
  <si>
    <t>2.19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</si>
  <si>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t>
  </si>
  <si>
    <t>обсяг видатків, пов'язаний з додатковими роботами будівництва колумбарію</t>
  </si>
  <si>
    <t>середня сума витрат на додаткові роботи будівництва колумбарію</t>
  </si>
  <si>
    <t>3.58</t>
  </si>
  <si>
    <t>5.15</t>
  </si>
  <si>
    <t>Поточний ремонт вул. Хіміків м. Південного Одеського району Одеської області</t>
  </si>
  <si>
    <t>3.59</t>
  </si>
  <si>
    <t>3.60</t>
  </si>
  <si>
    <t xml:space="preserve">Організація належного утримання вулиць та доріг громади
</t>
  </si>
  <si>
    <t>3.61</t>
  </si>
  <si>
    <t>Виготовлення кошторисної документації з отриманням експертної оцінки (експертизи) та аналізу ціни на матеріальні ресурси на "Поточний ремонт вул. Сергія Сузанського с. Сичавка Одеського району Одеської області"</t>
  </si>
  <si>
    <t>Технічний нагляд за об'єктом "Поточний ремонт вул. Сергія Сузанського с. Сичавка Одеського району Одеської області"</t>
  </si>
  <si>
    <t>Поточний ремонт вул. Сергія Сузанського с. Сичавка Одеського району Одеської області</t>
  </si>
  <si>
    <t>довжина доріжки, яка підлягає реконструкції</t>
  </si>
  <si>
    <t>км</t>
  </si>
  <si>
    <t xml:space="preserve">середня сума витрат на 1 км доріжки </t>
  </si>
  <si>
    <t>тис.грн/ км</t>
  </si>
  <si>
    <t>обсяг видатків на технічний нагляд</t>
  </si>
  <si>
    <t>середня вартість технічного нагляду на 1м² відремонтованої дороги</t>
  </si>
  <si>
    <t>рівень відповідності виконаного ремонту нормативним вимогам</t>
  </si>
  <si>
    <t xml:space="preserve">площа доріг громади, яка підлягає ремонту </t>
  </si>
  <si>
    <t xml:space="preserve">площа доріг громади, що планується до ремонту </t>
  </si>
  <si>
    <t>середня вартість розробки документації на 1м² дороги</t>
  </si>
  <si>
    <t xml:space="preserve">обсяг видатків на поточний ремонт доріг громади </t>
  </si>
  <si>
    <t>середні витрати на поточний ремонт 1 м² дорожнього покриття</t>
  </si>
  <si>
    <t xml:space="preserve">площа дорожнього покриття, на якій заплановано поточний ремонт </t>
  </si>
  <si>
    <t>рівень відповідності відремонтованої дороги вимогам безпеки руху</t>
  </si>
  <si>
    <t>рівень відповідності кошторисної документації нормативним документам</t>
  </si>
  <si>
    <t>обсяг видатків на виготовлення кошторисної документації, експертизу та аналіз ціни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</si>
</sst>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#,##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2" fillId="0" borderId="0" xfId="0" applyFont="1"/>
    <xf numFmtId="166" fontId="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Fill="1" applyBorder="1" applyAlignment="1">
      <alignment vertical="center"/>
    </xf>
    <xf numFmtId="167" fontId="10" fillId="0" borderId="11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vertical="center" wrapText="1"/>
    </xf>
    <xf numFmtId="167" fontId="2" fillId="0" borderId="2" xfId="0" applyNumberFormat="1" applyFont="1" applyFill="1" applyBorder="1" applyAlignment="1">
      <alignment horizontal="right" vertical="center" wrapText="1"/>
    </xf>
    <xf numFmtId="167" fontId="10" fillId="0" borderId="1" xfId="0" applyNumberFormat="1" applyFont="1" applyFill="1" applyBorder="1" applyAlignment="1">
      <alignment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167" fontId="10" fillId="0" borderId="1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right" vertical="center"/>
    </xf>
    <xf numFmtId="167" fontId="10" fillId="0" borderId="1" xfId="0" applyNumberFormat="1" applyFont="1" applyFill="1" applyBorder="1" applyAlignment="1">
      <alignment horizontal="right" vertical="center"/>
    </xf>
    <xf numFmtId="167" fontId="10" fillId="0" borderId="2" xfId="0" applyNumberFormat="1" applyFont="1" applyFill="1" applyBorder="1" applyAlignment="1">
      <alignment vertical="center"/>
    </xf>
    <xf numFmtId="167" fontId="11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7" fontId="2" fillId="0" borderId="5" xfId="0" applyNumberFormat="1" applyFont="1" applyFill="1" applyBorder="1" applyAlignment="1">
      <alignment horizontal="right" vertical="center" wrapText="1"/>
    </xf>
    <xf numFmtId="167" fontId="2" fillId="0" borderId="6" xfId="0" applyNumberFormat="1" applyFont="1" applyFill="1" applyBorder="1" applyAlignment="1">
      <alignment horizontal="right" vertical="center" wrapText="1"/>
    </xf>
    <xf numFmtId="167" fontId="2" fillId="0" borderId="2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99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D1A2-35D1-4C10-AE52-01B68690CE67}">
  <sheetPr>
    <tabColor rgb="FFFFC000"/>
  </sheetPr>
  <dimension ref="A1:N1307"/>
  <sheetViews>
    <sheetView tabSelected="1" view="pageBreakPreview" topLeftCell="A1101" zoomScaleNormal="80" zoomScaleSheetLayoutView="100" workbookViewId="0">
      <selection activeCell="D989" sqref="D989"/>
    </sheetView>
  </sheetViews>
  <sheetFormatPr defaultColWidth="8.85546875" defaultRowHeight="12.75" x14ac:dyDescent="0.2"/>
  <cols>
    <col min="1" max="1" width="4.28515625" style="113" customWidth="1"/>
    <col min="2" max="2" width="20.85546875" style="113" customWidth="1"/>
    <col min="3" max="3" width="79.42578125" style="163" customWidth="1"/>
    <col min="4" max="4" width="21.85546875" style="113" customWidth="1"/>
    <col min="5" max="5" width="14.28515625" style="113" customWidth="1"/>
    <col min="6" max="6" width="12.28515625" style="113" customWidth="1"/>
    <col min="7" max="7" width="12.42578125" style="113" customWidth="1"/>
    <col min="8" max="8" width="13.140625" style="113" customWidth="1"/>
    <col min="9" max="9" width="9.5703125" style="114" bestFit="1" customWidth="1"/>
    <col min="10" max="10" width="9.140625" style="114" customWidth="1"/>
    <col min="11" max="16384" width="8.85546875" style="113"/>
  </cols>
  <sheetData>
    <row r="1" spans="1:8" x14ac:dyDescent="0.2">
      <c r="H1" s="113" t="s">
        <v>312</v>
      </c>
    </row>
    <row r="2" spans="1:8" x14ac:dyDescent="0.2">
      <c r="A2" s="396" t="s">
        <v>0</v>
      </c>
      <c r="B2" s="396"/>
      <c r="C2" s="396"/>
      <c r="D2" s="396"/>
      <c r="E2" s="396"/>
      <c r="F2" s="396"/>
      <c r="G2" s="396"/>
      <c r="H2" s="396"/>
    </row>
    <row r="3" spans="1:8" ht="3.6" customHeight="1" x14ac:dyDescent="0.2">
      <c r="A3" s="396"/>
      <c r="B3" s="396"/>
      <c r="C3" s="396"/>
      <c r="D3" s="396"/>
      <c r="E3" s="396"/>
      <c r="F3" s="396"/>
      <c r="G3" s="396"/>
      <c r="H3" s="396"/>
    </row>
    <row r="4" spans="1:8" ht="30.6" customHeight="1" x14ac:dyDescent="0.25">
      <c r="A4" s="83" t="s">
        <v>14</v>
      </c>
      <c r="B4" s="83" t="s">
        <v>1</v>
      </c>
      <c r="C4" s="159" t="s">
        <v>2</v>
      </c>
      <c r="D4" s="84" t="s">
        <v>3</v>
      </c>
      <c r="E4" s="84" t="s">
        <v>4</v>
      </c>
      <c r="F4" s="85" t="s">
        <v>229</v>
      </c>
      <c r="G4" s="85" t="s">
        <v>230</v>
      </c>
      <c r="H4" s="85" t="s">
        <v>231</v>
      </c>
    </row>
    <row r="5" spans="1:8" ht="14.25" x14ac:dyDescent="0.2">
      <c r="A5" s="401" t="s">
        <v>5</v>
      </c>
      <c r="B5" s="402"/>
      <c r="C5" s="402"/>
      <c r="D5" s="403"/>
      <c r="E5" s="86" t="s">
        <v>258</v>
      </c>
      <c r="F5" s="87">
        <f>F7+F257+F435+F997+F1063+F1214</f>
        <v>136430.45900000003</v>
      </c>
      <c r="G5" s="87">
        <f>G7+G257+G435+G997+G1063+G1214</f>
        <v>470032.0469999999</v>
      </c>
      <c r="H5" s="87">
        <f>H7+H257+H435+H997+H1063+H1214</f>
        <v>135720.85</v>
      </c>
    </row>
    <row r="6" spans="1:8" ht="14.25" x14ac:dyDescent="0.2">
      <c r="A6" s="400" t="s">
        <v>21</v>
      </c>
      <c r="B6" s="400"/>
      <c r="C6" s="400"/>
      <c r="D6" s="400"/>
      <c r="E6" s="400"/>
      <c r="F6" s="400"/>
      <c r="G6" s="400"/>
      <c r="H6" s="400"/>
    </row>
    <row r="7" spans="1:8" ht="15" x14ac:dyDescent="0.2">
      <c r="A7" s="397" t="s">
        <v>5</v>
      </c>
      <c r="B7" s="398"/>
      <c r="C7" s="398"/>
      <c r="D7" s="399"/>
      <c r="E7" s="88" t="s">
        <v>135</v>
      </c>
      <c r="F7" s="89">
        <f>F10+F19+F28+F37+F46+F55+F64+F73+F82+F91+F100+F109+F118+F127+F136+F145+F154+F163+F172+F181+F190+F199+F208+F217+F226+F235+F244</f>
        <v>12091.134</v>
      </c>
      <c r="G7" s="89">
        <f>G10+G19+G28+G37+G46+G55+G64+G73+G82+G91+G100+G109+G118+G127+G136+G145+G154+G163+G172+G181+G190+G199+G208+G217+G226+G235+G244</f>
        <v>296230.09399999998</v>
      </c>
      <c r="H7" s="89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88" t="s">
        <v>67</v>
      </c>
      <c r="B8" s="343" t="s">
        <v>65</v>
      </c>
      <c r="C8" s="366" t="str">
        <f>'Додаток 1 2025-2027'!B12</f>
        <v xml:space="preserve">Поточне утримання мереж зливової каналізації </v>
      </c>
      <c r="D8" s="367"/>
      <c r="E8" s="367"/>
      <c r="F8" s="367"/>
      <c r="G8" s="367"/>
      <c r="H8" s="368"/>
    </row>
    <row r="9" spans="1:8" ht="15" customHeight="1" x14ac:dyDescent="0.2">
      <c r="A9" s="388"/>
      <c r="B9" s="343"/>
      <c r="C9" s="347" t="s">
        <v>6</v>
      </c>
      <c r="D9" s="348"/>
      <c r="E9" s="348"/>
      <c r="F9" s="348"/>
      <c r="G9" s="348"/>
      <c r="H9" s="349"/>
    </row>
    <row r="10" spans="1:8" ht="15" customHeight="1" x14ac:dyDescent="0.2">
      <c r="A10" s="388"/>
      <c r="B10" s="343"/>
      <c r="C10" s="1" t="s">
        <v>338</v>
      </c>
      <c r="D10" s="151" t="s">
        <v>10</v>
      </c>
      <c r="E10" s="151" t="s">
        <v>572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88"/>
      <c r="B11" s="343"/>
      <c r="C11" s="347" t="s">
        <v>7</v>
      </c>
      <c r="D11" s="348"/>
      <c r="E11" s="348"/>
      <c r="F11" s="348"/>
      <c r="G11" s="348"/>
      <c r="H11" s="349"/>
    </row>
    <row r="12" spans="1:8" ht="26.45" customHeight="1" x14ac:dyDescent="0.2">
      <c r="A12" s="388"/>
      <c r="B12" s="343"/>
      <c r="C12" s="1" t="s">
        <v>46</v>
      </c>
      <c r="D12" s="60" t="s">
        <v>291</v>
      </c>
      <c r="E12" s="151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88"/>
      <c r="B13" s="343"/>
      <c r="C13" s="347" t="s">
        <v>8</v>
      </c>
      <c r="D13" s="348"/>
      <c r="E13" s="348"/>
      <c r="F13" s="348"/>
      <c r="G13" s="348"/>
      <c r="H13" s="349"/>
    </row>
    <row r="14" spans="1:8" ht="15" customHeight="1" x14ac:dyDescent="0.2">
      <c r="A14" s="388"/>
      <c r="B14" s="343"/>
      <c r="C14" s="1" t="s">
        <v>564</v>
      </c>
      <c r="D14" s="151" t="s">
        <v>18</v>
      </c>
      <c r="E14" s="151" t="s">
        <v>255</v>
      </c>
      <c r="F14" s="43">
        <f>F10/F12</f>
        <v>50.896362636827341</v>
      </c>
      <c r="G14" s="43">
        <f t="shared" ref="G14:H14" si="1">G10/G12</f>
        <v>53.645157025253475</v>
      </c>
      <c r="H14" s="43">
        <f t="shared" si="1"/>
        <v>56.809217622457432</v>
      </c>
    </row>
    <row r="15" spans="1:8" ht="15" customHeight="1" x14ac:dyDescent="0.2">
      <c r="A15" s="388"/>
      <c r="B15" s="343"/>
      <c r="C15" s="347" t="s">
        <v>9</v>
      </c>
      <c r="D15" s="348"/>
      <c r="E15" s="348"/>
      <c r="F15" s="348"/>
      <c r="G15" s="348"/>
      <c r="H15" s="349"/>
    </row>
    <row r="16" spans="1:8" ht="15" customHeight="1" x14ac:dyDescent="0.2">
      <c r="A16" s="388"/>
      <c r="B16" s="343"/>
      <c r="C16" s="57" t="s">
        <v>47</v>
      </c>
      <c r="D16" s="151" t="s">
        <v>20</v>
      </c>
      <c r="E16" s="151" t="s">
        <v>19</v>
      </c>
      <c r="F16" s="151">
        <v>100</v>
      </c>
      <c r="G16" s="151">
        <v>100</v>
      </c>
      <c r="H16" s="151">
        <v>100</v>
      </c>
    </row>
    <row r="17" spans="1:8" ht="15" customHeight="1" x14ac:dyDescent="0.2">
      <c r="A17" s="388" t="s">
        <v>68</v>
      </c>
      <c r="B17" s="343" t="s">
        <v>66</v>
      </c>
      <c r="C17" s="340" t="str">
        <f>'Додаток 1 2025-2027'!B13</f>
        <v>Проведення моніторингу якості зливових вод</v>
      </c>
      <c r="D17" s="340"/>
      <c r="E17" s="340"/>
      <c r="F17" s="340"/>
      <c r="G17" s="340"/>
      <c r="H17" s="340"/>
    </row>
    <row r="18" spans="1:8" ht="15" customHeight="1" x14ac:dyDescent="0.2">
      <c r="A18" s="388"/>
      <c r="B18" s="343"/>
      <c r="C18" s="341" t="s">
        <v>6</v>
      </c>
      <c r="D18" s="341"/>
      <c r="E18" s="341"/>
      <c r="F18" s="341"/>
      <c r="G18" s="341"/>
      <c r="H18" s="341"/>
    </row>
    <row r="19" spans="1:8" ht="15" customHeight="1" x14ac:dyDescent="0.2">
      <c r="A19" s="388"/>
      <c r="B19" s="343"/>
      <c r="C19" s="1" t="s">
        <v>339</v>
      </c>
      <c r="D19" s="151" t="s">
        <v>10</v>
      </c>
      <c r="E19" s="151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88"/>
      <c r="B20" s="343"/>
      <c r="C20" s="341" t="s">
        <v>7</v>
      </c>
      <c r="D20" s="341"/>
      <c r="E20" s="341"/>
      <c r="F20" s="341"/>
      <c r="G20" s="341"/>
      <c r="H20" s="341"/>
    </row>
    <row r="21" spans="1:8" ht="15" customHeight="1" x14ac:dyDescent="0.2">
      <c r="A21" s="388"/>
      <c r="B21" s="343"/>
      <c r="C21" s="1" t="s">
        <v>136</v>
      </c>
      <c r="D21" s="151" t="s">
        <v>18</v>
      </c>
      <c r="E21" s="151" t="s">
        <v>11</v>
      </c>
      <c r="F21" s="48">
        <v>4</v>
      </c>
      <c r="G21" s="6">
        <v>4</v>
      </c>
      <c r="H21" s="6">
        <v>4</v>
      </c>
    </row>
    <row r="22" spans="1:8" ht="15" customHeight="1" x14ac:dyDescent="0.2">
      <c r="A22" s="388"/>
      <c r="B22" s="343"/>
      <c r="C22" s="341" t="s">
        <v>8</v>
      </c>
      <c r="D22" s="341"/>
      <c r="E22" s="341"/>
      <c r="F22" s="341"/>
      <c r="G22" s="341"/>
      <c r="H22" s="341"/>
    </row>
    <row r="23" spans="1:8" ht="15" customHeight="1" x14ac:dyDescent="0.2">
      <c r="A23" s="388"/>
      <c r="B23" s="343"/>
      <c r="C23" s="1" t="s">
        <v>48</v>
      </c>
      <c r="D23" s="151" t="s">
        <v>18</v>
      </c>
      <c r="E23" s="151" t="s">
        <v>257</v>
      </c>
      <c r="F23" s="61">
        <f>F19/F21</f>
        <v>21.427250000000001</v>
      </c>
      <c r="G23" s="62">
        <f>G19/G21</f>
        <v>30.091000000000001</v>
      </c>
      <c r="H23" s="62">
        <f>H19/H21</f>
        <v>31.866250000000001</v>
      </c>
    </row>
    <row r="24" spans="1:8" ht="15" customHeight="1" x14ac:dyDescent="0.2">
      <c r="A24" s="388"/>
      <c r="B24" s="343"/>
      <c r="C24" s="341" t="s">
        <v>9</v>
      </c>
      <c r="D24" s="341"/>
      <c r="E24" s="341"/>
      <c r="F24" s="341"/>
      <c r="G24" s="341"/>
      <c r="H24" s="341"/>
    </row>
    <row r="25" spans="1:8" ht="15" customHeight="1" x14ac:dyDescent="0.2">
      <c r="A25" s="388"/>
      <c r="B25" s="343"/>
      <c r="C25" s="57" t="s">
        <v>49</v>
      </c>
      <c r="D25" s="151" t="s">
        <v>20</v>
      </c>
      <c r="E25" s="151" t="s">
        <v>19</v>
      </c>
      <c r="F25" s="151">
        <v>100</v>
      </c>
      <c r="G25" s="151">
        <v>100</v>
      </c>
      <c r="H25" s="151">
        <v>100</v>
      </c>
    </row>
    <row r="26" spans="1:8" ht="15" customHeight="1" x14ac:dyDescent="0.2">
      <c r="A26" s="388" t="s">
        <v>69</v>
      </c>
      <c r="B26" s="343" t="s">
        <v>66</v>
      </c>
      <c r="C26" s="340" t="str">
        <f>'Додаток 1 2025-2027'!B14</f>
        <v xml:space="preserve">Сплата екологічного податку </v>
      </c>
      <c r="D26" s="340"/>
      <c r="E26" s="340"/>
      <c r="F26" s="340"/>
      <c r="G26" s="340"/>
      <c r="H26" s="340"/>
    </row>
    <row r="27" spans="1:8" ht="15" customHeight="1" x14ac:dyDescent="0.2">
      <c r="A27" s="388"/>
      <c r="B27" s="343"/>
      <c r="C27" s="341" t="s">
        <v>6</v>
      </c>
      <c r="D27" s="341"/>
      <c r="E27" s="341"/>
      <c r="F27" s="341"/>
      <c r="G27" s="341"/>
      <c r="H27" s="341"/>
    </row>
    <row r="28" spans="1:8" ht="15" customHeight="1" x14ac:dyDescent="0.2">
      <c r="A28" s="388"/>
      <c r="B28" s="343"/>
      <c r="C28" s="1" t="s">
        <v>340</v>
      </c>
      <c r="D28" s="151" t="s">
        <v>10</v>
      </c>
      <c r="E28" s="151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88"/>
      <c r="B29" s="343"/>
      <c r="C29" s="341" t="s">
        <v>7</v>
      </c>
      <c r="D29" s="341"/>
      <c r="E29" s="341"/>
      <c r="F29" s="341"/>
      <c r="G29" s="341"/>
      <c r="H29" s="341"/>
    </row>
    <row r="30" spans="1:8" ht="15" customHeight="1" x14ac:dyDescent="0.2">
      <c r="A30" s="388"/>
      <c r="B30" s="343"/>
      <c r="C30" s="1" t="s">
        <v>137</v>
      </c>
      <c r="D30" s="151" t="s">
        <v>18</v>
      </c>
      <c r="E30" s="151" t="s">
        <v>11</v>
      </c>
      <c r="F30" s="48">
        <v>4</v>
      </c>
      <c r="G30" s="6">
        <v>4</v>
      </c>
      <c r="H30" s="6">
        <v>4</v>
      </c>
    </row>
    <row r="31" spans="1:8" ht="15" customHeight="1" x14ac:dyDescent="0.2">
      <c r="A31" s="388"/>
      <c r="B31" s="343"/>
      <c r="C31" s="341" t="s">
        <v>8</v>
      </c>
      <c r="D31" s="341"/>
      <c r="E31" s="341"/>
      <c r="F31" s="341"/>
      <c r="G31" s="341"/>
      <c r="H31" s="341"/>
    </row>
    <row r="32" spans="1:8" ht="15" customHeight="1" x14ac:dyDescent="0.2">
      <c r="A32" s="388"/>
      <c r="B32" s="343"/>
      <c r="C32" s="1" t="s">
        <v>138</v>
      </c>
      <c r="D32" s="151" t="s">
        <v>18</v>
      </c>
      <c r="E32" s="148" t="s">
        <v>266</v>
      </c>
      <c r="F32" s="61">
        <f>F28/F30</f>
        <v>94.607249999999993</v>
      </c>
      <c r="G32" s="62">
        <f>G28/G30</f>
        <v>110.871</v>
      </c>
      <c r="H32" s="62">
        <f>H28/H30</f>
        <v>110.871</v>
      </c>
    </row>
    <row r="33" spans="1:8" ht="15" customHeight="1" x14ac:dyDescent="0.2">
      <c r="A33" s="388"/>
      <c r="B33" s="343"/>
      <c r="C33" s="341" t="s">
        <v>9</v>
      </c>
      <c r="D33" s="341"/>
      <c r="E33" s="341"/>
      <c r="F33" s="341"/>
      <c r="G33" s="341"/>
      <c r="H33" s="341"/>
    </row>
    <row r="34" spans="1:8" ht="15" customHeight="1" x14ac:dyDescent="0.2">
      <c r="A34" s="388"/>
      <c r="B34" s="343"/>
      <c r="C34" s="57" t="s">
        <v>49</v>
      </c>
      <c r="D34" s="151" t="s">
        <v>20</v>
      </c>
      <c r="E34" s="151" t="s">
        <v>19</v>
      </c>
      <c r="F34" s="151">
        <v>100</v>
      </c>
      <c r="G34" s="151">
        <v>100</v>
      </c>
      <c r="H34" s="151">
        <v>100</v>
      </c>
    </row>
    <row r="35" spans="1:8" ht="27.75" customHeight="1" x14ac:dyDescent="0.2">
      <c r="A35" s="388" t="s">
        <v>70</v>
      </c>
      <c r="B35" s="383" t="s">
        <v>66</v>
      </c>
      <c r="C35" s="340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340"/>
      <c r="E35" s="340"/>
      <c r="F35" s="340"/>
      <c r="G35" s="340"/>
      <c r="H35" s="340"/>
    </row>
    <row r="36" spans="1:8" ht="15" customHeight="1" x14ac:dyDescent="0.2">
      <c r="A36" s="388"/>
      <c r="B36" s="383"/>
      <c r="C36" s="341" t="s">
        <v>6</v>
      </c>
      <c r="D36" s="341"/>
      <c r="E36" s="341"/>
      <c r="F36" s="341"/>
      <c r="G36" s="341"/>
      <c r="H36" s="341"/>
    </row>
    <row r="37" spans="1:8" ht="15" customHeight="1" x14ac:dyDescent="0.2">
      <c r="A37" s="388"/>
      <c r="B37" s="383"/>
      <c r="C37" s="1" t="s">
        <v>251</v>
      </c>
      <c r="D37" s="151" t="s">
        <v>10</v>
      </c>
      <c r="E37" s="151" t="s">
        <v>258</v>
      </c>
      <c r="F37" s="61"/>
      <c r="G37" s="61">
        <f>'Додаток 1 2025-2027'!H15</f>
        <v>450</v>
      </c>
      <c r="H37" s="61"/>
    </row>
    <row r="38" spans="1:8" ht="15" customHeight="1" x14ac:dyDescent="0.2">
      <c r="A38" s="388"/>
      <c r="B38" s="383"/>
      <c r="C38" s="341" t="s">
        <v>7</v>
      </c>
      <c r="D38" s="341"/>
      <c r="E38" s="341"/>
      <c r="F38" s="341"/>
      <c r="G38" s="341"/>
      <c r="H38" s="341"/>
    </row>
    <row r="39" spans="1:8" ht="15" customHeight="1" x14ac:dyDescent="0.2">
      <c r="A39" s="388"/>
      <c r="B39" s="383"/>
      <c r="C39" s="1" t="s">
        <v>178</v>
      </c>
      <c r="D39" s="151" t="s">
        <v>114</v>
      </c>
      <c r="E39" s="151" t="s">
        <v>122</v>
      </c>
      <c r="F39" s="62"/>
      <c r="G39" s="62">
        <v>4.2999999999999997E-2</v>
      </c>
      <c r="H39" s="62"/>
    </row>
    <row r="40" spans="1:8" ht="15" customHeight="1" x14ac:dyDescent="0.2">
      <c r="A40" s="388"/>
      <c r="B40" s="383"/>
      <c r="C40" s="341" t="s">
        <v>8</v>
      </c>
      <c r="D40" s="341"/>
      <c r="E40" s="341"/>
      <c r="F40" s="341"/>
      <c r="G40" s="341"/>
      <c r="H40" s="341"/>
    </row>
    <row r="41" spans="1:8" ht="15" customHeight="1" x14ac:dyDescent="0.2">
      <c r="A41" s="388"/>
      <c r="B41" s="383"/>
      <c r="C41" s="1" t="s">
        <v>179</v>
      </c>
      <c r="D41" s="151" t="s">
        <v>18</v>
      </c>
      <c r="E41" s="151" t="s">
        <v>255</v>
      </c>
      <c r="F41" s="62"/>
      <c r="G41" s="62">
        <f>G37/G39</f>
        <v>10465.116279069769</v>
      </c>
      <c r="H41" s="62"/>
    </row>
    <row r="42" spans="1:8" ht="15" customHeight="1" x14ac:dyDescent="0.2">
      <c r="A42" s="388"/>
      <c r="B42" s="383"/>
      <c r="C42" s="341" t="s">
        <v>9</v>
      </c>
      <c r="D42" s="341"/>
      <c r="E42" s="341"/>
      <c r="F42" s="341"/>
      <c r="G42" s="341"/>
      <c r="H42" s="341"/>
    </row>
    <row r="43" spans="1:8" ht="15" customHeight="1" x14ac:dyDescent="0.2">
      <c r="A43" s="388"/>
      <c r="B43" s="383"/>
      <c r="C43" s="57" t="s">
        <v>49</v>
      </c>
      <c r="D43" s="151" t="s">
        <v>20</v>
      </c>
      <c r="E43" s="151" t="s">
        <v>19</v>
      </c>
      <c r="F43" s="151"/>
      <c r="G43" s="209">
        <v>100</v>
      </c>
      <c r="H43" s="151"/>
    </row>
    <row r="44" spans="1:8" ht="29.25" customHeight="1" x14ac:dyDescent="0.2">
      <c r="A44" s="388" t="s">
        <v>71</v>
      </c>
      <c r="B44" s="383" t="s">
        <v>66</v>
      </c>
      <c r="C44" s="404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404"/>
      <c r="E44" s="404"/>
      <c r="F44" s="404"/>
      <c r="G44" s="404"/>
      <c r="H44" s="404"/>
    </row>
    <row r="45" spans="1:8" ht="15" customHeight="1" x14ac:dyDescent="0.2">
      <c r="A45" s="388"/>
      <c r="B45" s="383"/>
      <c r="C45" s="341" t="s">
        <v>6</v>
      </c>
      <c r="D45" s="341"/>
      <c r="E45" s="341"/>
      <c r="F45" s="341"/>
      <c r="G45" s="341"/>
      <c r="H45" s="341"/>
    </row>
    <row r="46" spans="1:8" ht="15" customHeight="1" x14ac:dyDescent="0.2">
      <c r="A46" s="388"/>
      <c r="B46" s="383"/>
      <c r="C46" s="1" t="s">
        <v>341</v>
      </c>
      <c r="D46" s="151" t="s">
        <v>10</v>
      </c>
      <c r="E46" s="151" t="s">
        <v>258</v>
      </c>
      <c r="F46" s="61"/>
      <c r="G46" s="61">
        <f>'Додаток 1 2025-2027'!H16</f>
        <v>295.89999999999998</v>
      </c>
      <c r="H46" s="61"/>
    </row>
    <row r="47" spans="1:8" ht="15" customHeight="1" x14ac:dyDescent="0.2">
      <c r="A47" s="388"/>
      <c r="B47" s="383"/>
      <c r="C47" s="341" t="s">
        <v>7</v>
      </c>
      <c r="D47" s="341"/>
      <c r="E47" s="341"/>
      <c r="F47" s="341"/>
      <c r="G47" s="341"/>
      <c r="H47" s="341"/>
    </row>
    <row r="48" spans="1:8" ht="15" customHeight="1" x14ac:dyDescent="0.2">
      <c r="A48" s="388"/>
      <c r="B48" s="383"/>
      <c r="C48" s="1" t="s">
        <v>120</v>
      </c>
      <c r="D48" s="151" t="s">
        <v>114</v>
      </c>
      <c r="E48" s="151" t="s">
        <v>122</v>
      </c>
      <c r="F48" s="10"/>
      <c r="G48" s="64">
        <v>2.2100000000000002E-2</v>
      </c>
      <c r="H48" s="2"/>
    </row>
    <row r="49" spans="1:8" ht="15" customHeight="1" x14ac:dyDescent="0.2">
      <c r="A49" s="388"/>
      <c r="B49" s="383"/>
      <c r="C49" s="341" t="s">
        <v>8</v>
      </c>
      <c r="D49" s="341"/>
      <c r="E49" s="341"/>
      <c r="F49" s="341"/>
      <c r="G49" s="341"/>
      <c r="H49" s="341"/>
    </row>
    <row r="50" spans="1:8" ht="15" customHeight="1" x14ac:dyDescent="0.2">
      <c r="A50" s="388"/>
      <c r="B50" s="383"/>
      <c r="C50" s="1" t="s">
        <v>121</v>
      </c>
      <c r="D50" s="151" t="s">
        <v>18</v>
      </c>
      <c r="E50" s="151" t="s">
        <v>255</v>
      </c>
      <c r="F50" s="43"/>
      <c r="G50" s="43">
        <f>G46/G48</f>
        <v>13389.14027149321</v>
      </c>
      <c r="H50" s="62"/>
    </row>
    <row r="51" spans="1:8" ht="15" customHeight="1" x14ac:dyDescent="0.2">
      <c r="A51" s="388"/>
      <c r="B51" s="383"/>
      <c r="C51" s="341" t="s">
        <v>9</v>
      </c>
      <c r="D51" s="341"/>
      <c r="E51" s="341"/>
      <c r="F51" s="341"/>
      <c r="G51" s="341"/>
      <c r="H51" s="341"/>
    </row>
    <row r="52" spans="1:8" ht="15" customHeight="1" x14ac:dyDescent="0.2">
      <c r="A52" s="388"/>
      <c r="B52" s="383"/>
      <c r="C52" s="57" t="s">
        <v>49</v>
      </c>
      <c r="D52" s="151" t="s">
        <v>20</v>
      </c>
      <c r="E52" s="151" t="s">
        <v>19</v>
      </c>
      <c r="F52" s="151"/>
      <c r="G52" s="151">
        <v>100</v>
      </c>
      <c r="H52" s="151"/>
    </row>
    <row r="53" spans="1:8" ht="27" customHeight="1" x14ac:dyDescent="0.2">
      <c r="A53" s="388" t="s">
        <v>72</v>
      </c>
      <c r="B53" s="343" t="s">
        <v>66</v>
      </c>
      <c r="C53" s="340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340"/>
      <c r="E53" s="340"/>
      <c r="F53" s="340"/>
      <c r="G53" s="340"/>
      <c r="H53" s="340"/>
    </row>
    <row r="54" spans="1:8" ht="15" customHeight="1" x14ac:dyDescent="0.2">
      <c r="A54" s="388"/>
      <c r="B54" s="343"/>
      <c r="C54" s="341" t="s">
        <v>6</v>
      </c>
      <c r="D54" s="341"/>
      <c r="E54" s="341"/>
      <c r="F54" s="341"/>
      <c r="G54" s="341"/>
      <c r="H54" s="341"/>
    </row>
    <row r="55" spans="1:8" ht="30.75" customHeight="1" x14ac:dyDescent="0.2">
      <c r="A55" s="388"/>
      <c r="B55" s="343"/>
      <c r="C55" s="1" t="s">
        <v>173</v>
      </c>
      <c r="D55" s="151" t="s">
        <v>10</v>
      </c>
      <c r="E55" s="151" t="s">
        <v>258</v>
      </c>
      <c r="F55" s="61"/>
      <c r="G55" s="61">
        <f>'Додаток 1 2025-2027'!H17</f>
        <v>298.5</v>
      </c>
      <c r="H55" s="62"/>
    </row>
    <row r="56" spans="1:8" ht="15" customHeight="1" x14ac:dyDescent="0.2">
      <c r="A56" s="388"/>
      <c r="B56" s="343"/>
      <c r="C56" s="341" t="s">
        <v>7</v>
      </c>
      <c r="D56" s="341"/>
      <c r="E56" s="341"/>
      <c r="F56" s="341"/>
      <c r="G56" s="341"/>
      <c r="H56" s="341"/>
    </row>
    <row r="57" spans="1:8" ht="15" customHeight="1" x14ac:dyDescent="0.2">
      <c r="A57" s="388"/>
      <c r="B57" s="343"/>
      <c r="C57" s="1" t="s">
        <v>120</v>
      </c>
      <c r="D57" s="151" t="s">
        <v>114</v>
      </c>
      <c r="E57" s="151" t="s">
        <v>122</v>
      </c>
      <c r="F57" s="61"/>
      <c r="G57" s="61">
        <v>3.1E-2</v>
      </c>
      <c r="H57" s="62"/>
    </row>
    <row r="58" spans="1:8" ht="15" customHeight="1" x14ac:dyDescent="0.2">
      <c r="A58" s="388"/>
      <c r="B58" s="343"/>
      <c r="C58" s="341" t="s">
        <v>8</v>
      </c>
      <c r="D58" s="341"/>
      <c r="E58" s="341"/>
      <c r="F58" s="341"/>
      <c r="G58" s="341"/>
      <c r="H58" s="341"/>
    </row>
    <row r="59" spans="1:8" ht="15" customHeight="1" x14ac:dyDescent="0.2">
      <c r="A59" s="388"/>
      <c r="B59" s="343"/>
      <c r="C59" s="1" t="s">
        <v>121</v>
      </c>
      <c r="D59" s="151" t="s">
        <v>18</v>
      </c>
      <c r="E59" s="151" t="s">
        <v>255</v>
      </c>
      <c r="F59" s="43"/>
      <c r="G59" s="43">
        <f>G55/G57</f>
        <v>9629.032258064517</v>
      </c>
      <c r="H59" s="62"/>
    </row>
    <row r="60" spans="1:8" ht="15" customHeight="1" x14ac:dyDescent="0.2">
      <c r="A60" s="388"/>
      <c r="B60" s="343"/>
      <c r="C60" s="341" t="s">
        <v>9</v>
      </c>
      <c r="D60" s="341"/>
      <c r="E60" s="341"/>
      <c r="F60" s="341"/>
      <c r="G60" s="341"/>
      <c r="H60" s="341"/>
    </row>
    <row r="61" spans="1:8" ht="15" customHeight="1" x14ac:dyDescent="0.2">
      <c r="A61" s="388"/>
      <c r="B61" s="343"/>
      <c r="C61" s="57" t="s">
        <v>49</v>
      </c>
      <c r="D61" s="151" t="s">
        <v>20</v>
      </c>
      <c r="E61" s="151" t="s">
        <v>19</v>
      </c>
      <c r="F61" s="151"/>
      <c r="G61" s="151">
        <v>100</v>
      </c>
      <c r="H61" s="151"/>
    </row>
    <row r="62" spans="1:8" ht="27" customHeight="1" x14ac:dyDescent="0.2">
      <c r="A62" s="388" t="s">
        <v>73</v>
      </c>
      <c r="B62" s="383" t="s">
        <v>66</v>
      </c>
      <c r="C62" s="394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95"/>
      <c r="E62" s="395"/>
      <c r="F62" s="395"/>
      <c r="G62" s="395"/>
      <c r="H62" s="395"/>
    </row>
    <row r="63" spans="1:8" ht="15" customHeight="1" x14ac:dyDescent="0.2">
      <c r="A63" s="388"/>
      <c r="B63" s="383"/>
      <c r="C63" s="347" t="s">
        <v>6</v>
      </c>
      <c r="D63" s="348"/>
      <c r="E63" s="348"/>
      <c r="F63" s="348"/>
      <c r="G63" s="348"/>
      <c r="H63" s="349"/>
    </row>
    <row r="64" spans="1:8" ht="27.6" customHeight="1" x14ac:dyDescent="0.2">
      <c r="A64" s="388"/>
      <c r="B64" s="383"/>
      <c r="C64" s="1" t="s">
        <v>158</v>
      </c>
      <c r="D64" s="151" t="s">
        <v>252</v>
      </c>
      <c r="E64" s="151" t="s">
        <v>258</v>
      </c>
      <c r="F64" s="61">
        <f>'Додаток 1 2025-2027'!G18</f>
        <v>385.28</v>
      </c>
      <c r="G64" s="61"/>
      <c r="H64" s="62"/>
    </row>
    <row r="65" spans="1:8" ht="15" customHeight="1" x14ac:dyDescent="0.2">
      <c r="A65" s="388"/>
      <c r="B65" s="383"/>
      <c r="C65" s="405" t="s">
        <v>7</v>
      </c>
      <c r="D65" s="406"/>
      <c r="E65" s="406"/>
      <c r="F65" s="406"/>
      <c r="G65" s="406"/>
      <c r="H65" s="407"/>
    </row>
    <row r="66" spans="1:8" ht="30.75" customHeight="1" x14ac:dyDescent="0.2">
      <c r="A66" s="388"/>
      <c r="B66" s="383"/>
      <c r="C66" s="1" t="s">
        <v>253</v>
      </c>
      <c r="D66" s="151" t="s">
        <v>18</v>
      </c>
      <c r="E66" s="151" t="s">
        <v>11</v>
      </c>
      <c r="F66" s="48">
        <v>1</v>
      </c>
      <c r="G66" s="6"/>
      <c r="H66" s="6"/>
    </row>
    <row r="67" spans="1:8" ht="15" customHeight="1" x14ac:dyDescent="0.2">
      <c r="A67" s="388"/>
      <c r="B67" s="383"/>
      <c r="C67" s="405" t="s">
        <v>8</v>
      </c>
      <c r="D67" s="406"/>
      <c r="E67" s="406"/>
      <c r="F67" s="406"/>
      <c r="G67" s="406"/>
      <c r="H67" s="407"/>
    </row>
    <row r="68" spans="1:8" ht="29.25" customHeight="1" x14ac:dyDescent="0.2">
      <c r="A68" s="388"/>
      <c r="B68" s="383"/>
      <c r="C68" s="1" t="s">
        <v>254</v>
      </c>
      <c r="D68" s="151" t="s">
        <v>18</v>
      </c>
      <c r="E68" s="151" t="s">
        <v>273</v>
      </c>
      <c r="F68" s="43">
        <f>F64/F66</f>
        <v>385.28</v>
      </c>
      <c r="G68" s="62"/>
      <c r="H68" s="62"/>
    </row>
    <row r="69" spans="1:8" ht="15" customHeight="1" x14ac:dyDescent="0.2">
      <c r="A69" s="388"/>
      <c r="B69" s="383"/>
      <c r="C69" s="408" t="s">
        <v>9</v>
      </c>
      <c r="D69" s="408"/>
      <c r="E69" s="408"/>
      <c r="F69" s="408"/>
      <c r="G69" s="408"/>
      <c r="H69" s="408"/>
    </row>
    <row r="70" spans="1:8" ht="21.6" customHeight="1" x14ac:dyDescent="0.2">
      <c r="A70" s="388"/>
      <c r="B70" s="383"/>
      <c r="C70" s="57" t="s">
        <v>172</v>
      </c>
      <c r="D70" s="151" t="s">
        <v>20</v>
      </c>
      <c r="E70" s="151" t="s">
        <v>19</v>
      </c>
      <c r="F70" s="151">
        <v>100</v>
      </c>
      <c r="G70" s="151"/>
      <c r="H70" s="151"/>
    </row>
    <row r="71" spans="1:8" ht="29.25" customHeight="1" x14ac:dyDescent="0.2">
      <c r="A71" s="388" t="s">
        <v>74</v>
      </c>
      <c r="B71" s="343" t="s">
        <v>162</v>
      </c>
      <c r="C71" s="394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409"/>
      <c r="E71" s="409"/>
      <c r="F71" s="409"/>
      <c r="G71" s="409"/>
      <c r="H71" s="410"/>
    </row>
    <row r="72" spans="1:8" ht="15" customHeight="1" x14ac:dyDescent="0.2">
      <c r="A72" s="388"/>
      <c r="B72" s="343"/>
      <c r="C72" s="341" t="s">
        <v>6</v>
      </c>
      <c r="D72" s="341"/>
      <c r="E72" s="341"/>
      <c r="F72" s="341"/>
      <c r="G72" s="341"/>
      <c r="H72" s="341"/>
    </row>
    <row r="73" spans="1:8" ht="30.75" customHeight="1" x14ac:dyDescent="0.2">
      <c r="A73" s="388"/>
      <c r="B73" s="343"/>
      <c r="C73" s="1" t="s">
        <v>167</v>
      </c>
      <c r="D73" s="151" t="s">
        <v>252</v>
      </c>
      <c r="E73" s="151" t="s">
        <v>258</v>
      </c>
      <c r="F73" s="61"/>
      <c r="G73" s="61">
        <f>'Додаток 1 2025-2027'!H19</f>
        <v>99.233999999999995</v>
      </c>
      <c r="H73" s="62"/>
    </row>
    <row r="74" spans="1:8" ht="15" customHeight="1" x14ac:dyDescent="0.2">
      <c r="A74" s="388"/>
      <c r="B74" s="343"/>
      <c r="C74" s="341" t="s">
        <v>7</v>
      </c>
      <c r="D74" s="341"/>
      <c r="E74" s="341"/>
      <c r="F74" s="341"/>
      <c r="G74" s="341"/>
      <c r="H74" s="341"/>
    </row>
    <row r="75" spans="1:8" ht="30" customHeight="1" x14ac:dyDescent="0.2">
      <c r="A75" s="388"/>
      <c r="B75" s="343"/>
      <c r="C75" s="1" t="s">
        <v>171</v>
      </c>
      <c r="D75" s="151" t="s">
        <v>18</v>
      </c>
      <c r="E75" s="151" t="s">
        <v>11</v>
      </c>
      <c r="F75" s="48"/>
      <c r="G75" s="48">
        <v>1</v>
      </c>
      <c r="H75" s="6"/>
    </row>
    <row r="76" spans="1:8" ht="15" customHeight="1" x14ac:dyDescent="0.2">
      <c r="A76" s="388"/>
      <c r="B76" s="343"/>
      <c r="C76" s="341" t="s">
        <v>8</v>
      </c>
      <c r="D76" s="341"/>
      <c r="E76" s="341"/>
      <c r="F76" s="341"/>
      <c r="G76" s="341"/>
      <c r="H76" s="341"/>
    </row>
    <row r="77" spans="1:8" ht="27" customHeight="1" x14ac:dyDescent="0.2">
      <c r="A77" s="388"/>
      <c r="B77" s="343"/>
      <c r="C77" s="1" t="s">
        <v>168</v>
      </c>
      <c r="D77" s="151" t="s">
        <v>18</v>
      </c>
      <c r="E77" s="151" t="s">
        <v>257</v>
      </c>
      <c r="F77" s="61"/>
      <c r="G77" s="61">
        <f>G73/G75</f>
        <v>99.233999999999995</v>
      </c>
      <c r="H77" s="62"/>
    </row>
    <row r="78" spans="1:8" ht="15" customHeight="1" x14ac:dyDescent="0.2">
      <c r="A78" s="388"/>
      <c r="B78" s="343"/>
      <c r="C78" s="341" t="s">
        <v>9</v>
      </c>
      <c r="D78" s="341"/>
      <c r="E78" s="341"/>
      <c r="F78" s="341"/>
      <c r="G78" s="341"/>
      <c r="H78" s="341"/>
    </row>
    <row r="79" spans="1:8" ht="15" customHeight="1" x14ac:dyDescent="0.2">
      <c r="A79" s="388"/>
      <c r="B79" s="343"/>
      <c r="C79" s="57" t="s">
        <v>172</v>
      </c>
      <c r="D79" s="151" t="s">
        <v>20</v>
      </c>
      <c r="E79" s="151" t="s">
        <v>19</v>
      </c>
      <c r="F79" s="151"/>
      <c r="G79" s="151">
        <v>100</v>
      </c>
      <c r="H79" s="151"/>
    </row>
    <row r="80" spans="1:8" ht="28.15" customHeight="1" x14ac:dyDescent="0.2">
      <c r="A80" s="388" t="s">
        <v>75</v>
      </c>
      <c r="B80" s="343" t="s">
        <v>162</v>
      </c>
      <c r="C80" s="366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67"/>
      <c r="E80" s="367"/>
      <c r="F80" s="367"/>
      <c r="G80" s="367"/>
      <c r="H80" s="368"/>
    </row>
    <row r="81" spans="1:8" ht="15" customHeight="1" x14ac:dyDescent="0.2">
      <c r="A81" s="388"/>
      <c r="B81" s="343"/>
      <c r="C81" s="341" t="s">
        <v>6</v>
      </c>
      <c r="D81" s="341"/>
      <c r="E81" s="341"/>
      <c r="F81" s="341"/>
      <c r="G81" s="341"/>
      <c r="H81" s="341"/>
    </row>
    <row r="82" spans="1:8" ht="30.75" customHeight="1" x14ac:dyDescent="0.2">
      <c r="A82" s="388"/>
      <c r="B82" s="343"/>
      <c r="C82" s="1" t="s">
        <v>167</v>
      </c>
      <c r="D82" s="151" t="s">
        <v>252</v>
      </c>
      <c r="E82" s="151" t="s">
        <v>258</v>
      </c>
      <c r="F82" s="61">
        <f>'Додаток 1 2025-2027'!G20</f>
        <v>26.75</v>
      </c>
      <c r="G82" s="61"/>
      <c r="H82" s="62"/>
    </row>
    <row r="83" spans="1:8" ht="15" customHeight="1" x14ac:dyDescent="0.2">
      <c r="A83" s="388"/>
      <c r="B83" s="343"/>
      <c r="C83" s="341" t="s">
        <v>7</v>
      </c>
      <c r="D83" s="341"/>
      <c r="E83" s="341"/>
      <c r="F83" s="341"/>
      <c r="G83" s="341"/>
      <c r="H83" s="341"/>
    </row>
    <row r="84" spans="1:8" ht="28.5" customHeight="1" x14ac:dyDescent="0.2">
      <c r="A84" s="388"/>
      <c r="B84" s="343"/>
      <c r="C84" s="1" t="s">
        <v>171</v>
      </c>
      <c r="D84" s="151" t="s">
        <v>18</v>
      </c>
      <c r="E84" s="151" t="s">
        <v>11</v>
      </c>
      <c r="F84" s="48">
        <v>1</v>
      </c>
      <c r="G84" s="6"/>
      <c r="H84" s="6"/>
    </row>
    <row r="85" spans="1:8" ht="15" customHeight="1" x14ac:dyDescent="0.2">
      <c r="A85" s="388"/>
      <c r="B85" s="343"/>
      <c r="C85" s="341" t="s">
        <v>8</v>
      </c>
      <c r="D85" s="341"/>
      <c r="E85" s="341"/>
      <c r="F85" s="341"/>
      <c r="G85" s="341"/>
      <c r="H85" s="341"/>
    </row>
    <row r="86" spans="1:8" ht="30" customHeight="1" x14ac:dyDescent="0.2">
      <c r="A86" s="388"/>
      <c r="B86" s="343"/>
      <c r="C86" s="1" t="s">
        <v>168</v>
      </c>
      <c r="D86" s="151" t="s">
        <v>18</v>
      </c>
      <c r="E86" s="151" t="s">
        <v>257</v>
      </c>
      <c r="F86" s="61">
        <f>F82/F84</f>
        <v>26.75</v>
      </c>
      <c r="G86" s="62"/>
      <c r="H86" s="62"/>
    </row>
    <row r="87" spans="1:8" ht="15" customHeight="1" x14ac:dyDescent="0.2">
      <c r="A87" s="388"/>
      <c r="B87" s="343"/>
      <c r="C87" s="341" t="s">
        <v>9</v>
      </c>
      <c r="D87" s="341"/>
      <c r="E87" s="341"/>
      <c r="F87" s="341"/>
      <c r="G87" s="341"/>
      <c r="H87" s="341"/>
    </row>
    <row r="88" spans="1:8" ht="15" customHeight="1" x14ac:dyDescent="0.2">
      <c r="A88" s="388"/>
      <c r="B88" s="343"/>
      <c r="C88" s="57" t="s">
        <v>172</v>
      </c>
      <c r="D88" s="151" t="s">
        <v>20</v>
      </c>
      <c r="E88" s="151" t="s">
        <v>19</v>
      </c>
      <c r="F88" s="151">
        <v>100</v>
      </c>
      <c r="G88" s="151"/>
      <c r="H88" s="151"/>
    </row>
    <row r="89" spans="1:8" ht="30" customHeight="1" x14ac:dyDescent="0.2">
      <c r="A89" s="388" t="s">
        <v>76</v>
      </c>
      <c r="B89" s="343" t="s">
        <v>162</v>
      </c>
      <c r="C89" s="340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340"/>
      <c r="E89" s="340"/>
      <c r="F89" s="340"/>
      <c r="G89" s="340"/>
      <c r="H89" s="340"/>
    </row>
    <row r="90" spans="1:8" ht="15" customHeight="1" x14ac:dyDescent="0.2">
      <c r="A90" s="388"/>
      <c r="B90" s="343"/>
      <c r="C90" s="341" t="s">
        <v>6</v>
      </c>
      <c r="D90" s="341"/>
      <c r="E90" s="341"/>
      <c r="F90" s="341"/>
      <c r="G90" s="341"/>
      <c r="H90" s="341"/>
    </row>
    <row r="91" spans="1:8" ht="26.25" customHeight="1" x14ac:dyDescent="0.2">
      <c r="A91" s="388"/>
      <c r="B91" s="343"/>
      <c r="C91" s="1" t="s">
        <v>167</v>
      </c>
      <c r="D91" s="151" t="s">
        <v>252</v>
      </c>
      <c r="E91" s="151" t="s">
        <v>258</v>
      </c>
      <c r="F91" s="61"/>
      <c r="G91" s="61">
        <f>'Додаток 1 2025-2027'!H21</f>
        <v>99.68</v>
      </c>
      <c r="H91" s="62"/>
    </row>
    <row r="92" spans="1:8" ht="15" customHeight="1" x14ac:dyDescent="0.2">
      <c r="A92" s="388"/>
      <c r="B92" s="343"/>
      <c r="C92" s="341" t="s">
        <v>7</v>
      </c>
      <c r="D92" s="341"/>
      <c r="E92" s="341"/>
      <c r="F92" s="341"/>
      <c r="G92" s="341"/>
      <c r="H92" s="341"/>
    </row>
    <row r="93" spans="1:8" ht="28.5" customHeight="1" x14ac:dyDescent="0.2">
      <c r="A93" s="388"/>
      <c r="B93" s="343"/>
      <c r="C93" s="1" t="s">
        <v>171</v>
      </c>
      <c r="D93" s="151" t="s">
        <v>18</v>
      </c>
      <c r="E93" s="151" t="s">
        <v>11</v>
      </c>
      <c r="F93" s="48"/>
      <c r="G93" s="48">
        <v>1</v>
      </c>
      <c r="H93" s="6"/>
    </row>
    <row r="94" spans="1:8" ht="15" customHeight="1" x14ac:dyDescent="0.2">
      <c r="A94" s="388"/>
      <c r="B94" s="343"/>
      <c r="C94" s="341" t="s">
        <v>8</v>
      </c>
      <c r="D94" s="341"/>
      <c r="E94" s="341"/>
      <c r="F94" s="341"/>
      <c r="G94" s="341"/>
      <c r="H94" s="341"/>
    </row>
    <row r="95" spans="1:8" ht="27.6" customHeight="1" x14ac:dyDescent="0.2">
      <c r="A95" s="388"/>
      <c r="B95" s="343"/>
      <c r="C95" s="1" t="s">
        <v>168</v>
      </c>
      <c r="D95" s="151" t="s">
        <v>18</v>
      </c>
      <c r="E95" s="151" t="s">
        <v>257</v>
      </c>
      <c r="F95" s="43"/>
      <c r="G95" s="61">
        <f>G91/G93</f>
        <v>99.68</v>
      </c>
      <c r="H95" s="62"/>
    </row>
    <row r="96" spans="1:8" ht="15" customHeight="1" x14ac:dyDescent="0.2">
      <c r="A96" s="388"/>
      <c r="B96" s="343"/>
      <c r="C96" s="341" t="s">
        <v>9</v>
      </c>
      <c r="D96" s="341"/>
      <c r="E96" s="341"/>
      <c r="F96" s="341"/>
      <c r="G96" s="341"/>
      <c r="H96" s="341"/>
    </row>
    <row r="97" spans="1:8" ht="20.25" customHeight="1" x14ac:dyDescent="0.2">
      <c r="A97" s="388"/>
      <c r="B97" s="343"/>
      <c r="C97" s="57" t="s">
        <v>172</v>
      </c>
      <c r="D97" s="151" t="s">
        <v>20</v>
      </c>
      <c r="E97" s="151" t="s">
        <v>19</v>
      </c>
      <c r="F97" s="151"/>
      <c r="G97" s="151">
        <v>100</v>
      </c>
      <c r="H97" s="151"/>
    </row>
    <row r="98" spans="1:8" ht="28.5" customHeight="1" x14ac:dyDescent="0.2">
      <c r="A98" s="388" t="s">
        <v>77</v>
      </c>
      <c r="B98" s="343" t="s">
        <v>162</v>
      </c>
      <c r="C98" s="340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340"/>
      <c r="E98" s="340"/>
      <c r="F98" s="340"/>
      <c r="G98" s="340"/>
      <c r="H98" s="340"/>
    </row>
    <row r="99" spans="1:8" ht="15" customHeight="1" x14ac:dyDescent="0.2">
      <c r="A99" s="388"/>
      <c r="B99" s="343"/>
      <c r="C99" s="341" t="s">
        <v>6</v>
      </c>
      <c r="D99" s="341"/>
      <c r="E99" s="341"/>
      <c r="F99" s="341"/>
      <c r="G99" s="341"/>
      <c r="H99" s="341"/>
    </row>
    <row r="100" spans="1:8" ht="30.75" customHeight="1" x14ac:dyDescent="0.2">
      <c r="A100" s="388"/>
      <c r="B100" s="343"/>
      <c r="C100" s="1" t="s">
        <v>167</v>
      </c>
      <c r="D100" s="151" t="s">
        <v>252</v>
      </c>
      <c r="E100" s="151" t="s">
        <v>258</v>
      </c>
      <c r="F100" s="61">
        <f>'Додаток 1 2025-2027'!G22</f>
        <v>27.876000000000001</v>
      </c>
      <c r="G100" s="61"/>
      <c r="H100" s="62"/>
    </row>
    <row r="101" spans="1:8" ht="15" customHeight="1" x14ac:dyDescent="0.2">
      <c r="A101" s="388"/>
      <c r="B101" s="343"/>
      <c r="C101" s="341" t="s">
        <v>7</v>
      </c>
      <c r="D101" s="341"/>
      <c r="E101" s="341"/>
      <c r="F101" s="341"/>
      <c r="G101" s="341"/>
      <c r="H101" s="341"/>
    </row>
    <row r="102" spans="1:8" ht="27.6" customHeight="1" x14ac:dyDescent="0.2">
      <c r="A102" s="388"/>
      <c r="B102" s="343"/>
      <c r="C102" s="1" t="s">
        <v>171</v>
      </c>
      <c r="D102" s="151" t="s">
        <v>18</v>
      </c>
      <c r="E102" s="151" t="s">
        <v>11</v>
      </c>
      <c r="F102" s="48">
        <v>1</v>
      </c>
      <c r="G102" s="6"/>
      <c r="H102" s="6"/>
    </row>
    <row r="103" spans="1:8" ht="15" customHeight="1" x14ac:dyDescent="0.2">
      <c r="A103" s="388"/>
      <c r="B103" s="343"/>
      <c r="C103" s="341" t="s">
        <v>8</v>
      </c>
      <c r="D103" s="341"/>
      <c r="E103" s="341"/>
      <c r="F103" s="341"/>
      <c r="G103" s="341"/>
      <c r="H103" s="341"/>
    </row>
    <row r="104" spans="1:8" ht="28.15" customHeight="1" x14ac:dyDescent="0.2">
      <c r="A104" s="388"/>
      <c r="B104" s="343"/>
      <c r="C104" s="1" t="s">
        <v>168</v>
      </c>
      <c r="D104" s="151" t="s">
        <v>18</v>
      </c>
      <c r="E104" s="151" t="s">
        <v>257</v>
      </c>
      <c r="F104" s="61">
        <f>F100/F102</f>
        <v>27.876000000000001</v>
      </c>
      <c r="G104" s="62"/>
      <c r="H104" s="62"/>
    </row>
    <row r="105" spans="1:8" ht="15" customHeight="1" x14ac:dyDescent="0.2">
      <c r="A105" s="388"/>
      <c r="B105" s="343"/>
      <c r="C105" s="341" t="s">
        <v>9</v>
      </c>
      <c r="D105" s="341"/>
      <c r="E105" s="341"/>
      <c r="F105" s="341"/>
      <c r="G105" s="341"/>
      <c r="H105" s="341"/>
    </row>
    <row r="106" spans="1:8" ht="15" customHeight="1" x14ac:dyDescent="0.2">
      <c r="A106" s="388"/>
      <c r="B106" s="343"/>
      <c r="C106" s="57" t="s">
        <v>172</v>
      </c>
      <c r="D106" s="151" t="s">
        <v>20</v>
      </c>
      <c r="E106" s="151" t="s">
        <v>19</v>
      </c>
      <c r="F106" s="151">
        <v>100</v>
      </c>
      <c r="G106" s="151"/>
      <c r="H106" s="151"/>
    </row>
    <row r="107" spans="1:8" ht="30.75" customHeight="1" x14ac:dyDescent="0.2">
      <c r="A107" s="388" t="s">
        <v>78</v>
      </c>
      <c r="B107" s="337" t="s">
        <v>44</v>
      </c>
      <c r="C107" s="340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340"/>
      <c r="E107" s="340"/>
      <c r="F107" s="340"/>
      <c r="G107" s="340"/>
      <c r="H107" s="340"/>
    </row>
    <row r="108" spans="1:8" ht="15" customHeight="1" x14ac:dyDescent="0.2">
      <c r="A108" s="388"/>
      <c r="B108" s="338"/>
      <c r="C108" s="358" t="s">
        <v>6</v>
      </c>
      <c r="D108" s="358"/>
      <c r="E108" s="358"/>
      <c r="F108" s="358"/>
      <c r="G108" s="358"/>
      <c r="H108" s="358"/>
    </row>
    <row r="109" spans="1:8" ht="30.75" customHeight="1" x14ac:dyDescent="0.2">
      <c r="A109" s="388"/>
      <c r="B109" s="338"/>
      <c r="C109" s="57" t="s">
        <v>342</v>
      </c>
      <c r="D109" s="147" t="s">
        <v>10</v>
      </c>
      <c r="E109" s="147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88"/>
      <c r="B110" s="338"/>
      <c r="C110" s="358" t="s">
        <v>7</v>
      </c>
      <c r="D110" s="358"/>
      <c r="E110" s="358"/>
      <c r="F110" s="358"/>
      <c r="G110" s="358"/>
      <c r="H110" s="358"/>
    </row>
    <row r="111" spans="1:8" ht="15" customHeight="1" x14ac:dyDescent="0.2">
      <c r="A111" s="388"/>
      <c r="B111" s="338"/>
      <c r="C111" s="74" t="s">
        <v>259</v>
      </c>
      <c r="D111" s="147" t="s">
        <v>10</v>
      </c>
      <c r="E111" s="147" t="s">
        <v>11</v>
      </c>
      <c r="F111" s="168"/>
      <c r="G111" s="90">
        <v>1</v>
      </c>
      <c r="H111" s="64"/>
    </row>
    <row r="112" spans="1:8" ht="15" customHeight="1" x14ac:dyDescent="0.2">
      <c r="A112" s="388"/>
      <c r="B112" s="338"/>
      <c r="C112" s="358" t="s">
        <v>8</v>
      </c>
      <c r="D112" s="358"/>
      <c r="E112" s="358"/>
      <c r="F112" s="358"/>
      <c r="G112" s="358"/>
      <c r="H112" s="358"/>
    </row>
    <row r="113" spans="1:10" ht="15" customHeight="1" x14ac:dyDescent="0.2">
      <c r="A113" s="388"/>
      <c r="B113" s="338"/>
      <c r="C113" s="74" t="s">
        <v>260</v>
      </c>
      <c r="D113" s="149" t="s">
        <v>18</v>
      </c>
      <c r="E113" s="147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88"/>
      <c r="B114" s="338"/>
      <c r="C114" s="356" t="s">
        <v>9</v>
      </c>
      <c r="D114" s="356"/>
      <c r="E114" s="356"/>
      <c r="F114" s="356"/>
      <c r="G114" s="356"/>
      <c r="H114" s="356"/>
    </row>
    <row r="115" spans="1:10" ht="15" customHeight="1" x14ac:dyDescent="0.2">
      <c r="A115" s="388"/>
      <c r="B115" s="339"/>
      <c r="C115" s="74" t="s">
        <v>261</v>
      </c>
      <c r="D115" s="149" t="s">
        <v>20</v>
      </c>
      <c r="E115" s="149" t="s">
        <v>19</v>
      </c>
      <c r="F115" s="147"/>
      <c r="G115" s="147">
        <v>100</v>
      </c>
      <c r="H115" s="147"/>
    </row>
    <row r="116" spans="1:10" ht="15" customHeight="1" x14ac:dyDescent="0.2">
      <c r="A116" s="363" t="s">
        <v>79</v>
      </c>
      <c r="B116" s="362" t="s">
        <v>143</v>
      </c>
      <c r="C116" s="340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340"/>
      <c r="E116" s="340"/>
      <c r="F116" s="340"/>
      <c r="G116" s="340"/>
      <c r="H116" s="340"/>
    </row>
    <row r="117" spans="1:10" ht="15" customHeight="1" x14ac:dyDescent="0.2">
      <c r="A117" s="364"/>
      <c r="B117" s="362"/>
      <c r="C117" s="358" t="s">
        <v>6</v>
      </c>
      <c r="D117" s="358"/>
      <c r="E117" s="358"/>
      <c r="F117" s="358"/>
      <c r="G117" s="358"/>
      <c r="H117" s="358"/>
    </row>
    <row r="118" spans="1:10" ht="15" customHeight="1" x14ac:dyDescent="0.2">
      <c r="A118" s="364"/>
      <c r="B118" s="362"/>
      <c r="C118" s="57" t="s">
        <v>343</v>
      </c>
      <c r="D118" s="147" t="s">
        <v>10</v>
      </c>
      <c r="E118" s="147" t="s">
        <v>258</v>
      </c>
      <c r="F118" s="10"/>
      <c r="G118" s="10">
        <f>'Додаток 1 2025-2027'!H24</f>
        <v>238659.47500000001</v>
      </c>
      <c r="H118" s="10"/>
    </row>
    <row r="119" spans="1:10" ht="15" customHeight="1" x14ac:dyDescent="0.2">
      <c r="A119" s="364"/>
      <c r="B119" s="362"/>
      <c r="C119" s="358" t="s">
        <v>7</v>
      </c>
      <c r="D119" s="358"/>
      <c r="E119" s="358"/>
      <c r="F119" s="358"/>
      <c r="G119" s="358"/>
      <c r="H119" s="358"/>
    </row>
    <row r="120" spans="1:10" ht="15" customHeight="1" x14ac:dyDescent="0.2">
      <c r="A120" s="364"/>
      <c r="B120" s="362"/>
      <c r="C120" s="74" t="s">
        <v>153</v>
      </c>
      <c r="D120" s="147" t="s">
        <v>114</v>
      </c>
      <c r="E120" s="147" t="s">
        <v>122</v>
      </c>
      <c r="F120" s="153"/>
      <c r="G120" s="10">
        <v>2.1589999999999998</v>
      </c>
      <c r="H120" s="10"/>
      <c r="J120" s="114">
        <v>2.1589999999999998</v>
      </c>
    </row>
    <row r="121" spans="1:10" ht="15" customHeight="1" x14ac:dyDescent="0.2">
      <c r="A121" s="364"/>
      <c r="B121" s="362"/>
      <c r="C121" s="356" t="s">
        <v>8</v>
      </c>
      <c r="D121" s="356"/>
      <c r="E121" s="356"/>
      <c r="F121" s="356"/>
      <c r="G121" s="356"/>
      <c r="H121" s="356"/>
    </row>
    <row r="122" spans="1:10" ht="15" customHeight="1" x14ac:dyDescent="0.2">
      <c r="A122" s="364"/>
      <c r="B122" s="362"/>
      <c r="C122" s="74" t="s">
        <v>154</v>
      </c>
      <c r="D122" s="147" t="s">
        <v>18</v>
      </c>
      <c r="E122" s="147" t="s">
        <v>255</v>
      </c>
      <c r="F122" s="10"/>
      <c r="G122" s="66">
        <f>G118/G120</f>
        <v>110541.67438628996</v>
      </c>
      <c r="H122" s="10"/>
    </row>
    <row r="123" spans="1:10" ht="15" customHeight="1" x14ac:dyDescent="0.2">
      <c r="A123" s="364"/>
      <c r="B123" s="362"/>
      <c r="C123" s="356" t="s">
        <v>9</v>
      </c>
      <c r="D123" s="356"/>
      <c r="E123" s="356"/>
      <c r="F123" s="356"/>
      <c r="G123" s="356"/>
      <c r="H123" s="356"/>
    </row>
    <row r="124" spans="1:10" ht="15" customHeight="1" x14ac:dyDescent="0.2">
      <c r="A124" s="365"/>
      <c r="B124" s="362"/>
      <c r="C124" s="74" t="s">
        <v>130</v>
      </c>
      <c r="D124" s="147" t="s">
        <v>20</v>
      </c>
      <c r="E124" s="150" t="s">
        <v>19</v>
      </c>
      <c r="F124" s="147"/>
      <c r="G124" s="147">
        <v>100</v>
      </c>
      <c r="H124" s="147"/>
    </row>
    <row r="125" spans="1:10" ht="15" customHeight="1" x14ac:dyDescent="0.2">
      <c r="A125" s="363" t="s">
        <v>80</v>
      </c>
      <c r="B125" s="392" t="s">
        <v>143</v>
      </c>
      <c r="C125" s="394" t="str">
        <f>'Додаток 1 2025-2027'!B25</f>
        <v>Реконструкція резервуара води № 1 м. Южного Одеської області</v>
      </c>
      <c r="D125" s="395"/>
      <c r="E125" s="395"/>
      <c r="F125" s="395"/>
      <c r="G125" s="395"/>
      <c r="H125" s="395"/>
    </row>
    <row r="126" spans="1:10" ht="15" customHeight="1" x14ac:dyDescent="0.2">
      <c r="A126" s="364"/>
      <c r="B126" s="393"/>
      <c r="C126" s="358" t="s">
        <v>6</v>
      </c>
      <c r="D126" s="358"/>
      <c r="E126" s="358"/>
      <c r="F126" s="358"/>
      <c r="G126" s="358"/>
      <c r="H126" s="358"/>
    </row>
    <row r="127" spans="1:10" ht="15" customHeight="1" x14ac:dyDescent="0.2">
      <c r="A127" s="364"/>
      <c r="B127" s="393"/>
      <c r="C127" s="57" t="s">
        <v>344</v>
      </c>
      <c r="D127" s="147" t="s">
        <v>10</v>
      </c>
      <c r="E127" s="147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64"/>
      <c r="B128" s="393"/>
      <c r="C128" s="358" t="s">
        <v>7</v>
      </c>
      <c r="D128" s="358"/>
      <c r="E128" s="358"/>
      <c r="F128" s="358"/>
      <c r="G128" s="358"/>
      <c r="H128" s="358"/>
    </row>
    <row r="129" spans="1:8" ht="15" customHeight="1" x14ac:dyDescent="0.2">
      <c r="A129" s="364"/>
      <c r="B129" s="393"/>
      <c r="C129" s="74" t="s">
        <v>191</v>
      </c>
      <c r="D129" s="147" t="s">
        <v>114</v>
      </c>
      <c r="E129" s="147" t="s">
        <v>11</v>
      </c>
      <c r="F129" s="75"/>
      <c r="G129" s="75">
        <v>1</v>
      </c>
      <c r="H129" s="75"/>
    </row>
    <row r="130" spans="1:8" ht="15" customHeight="1" x14ac:dyDescent="0.2">
      <c r="A130" s="364"/>
      <c r="B130" s="393"/>
      <c r="C130" s="356" t="s">
        <v>8</v>
      </c>
      <c r="D130" s="356"/>
      <c r="E130" s="356"/>
      <c r="F130" s="356"/>
      <c r="G130" s="356"/>
      <c r="H130" s="356"/>
    </row>
    <row r="131" spans="1:8" ht="15" customHeight="1" x14ac:dyDescent="0.2">
      <c r="A131" s="364"/>
      <c r="B131" s="393"/>
      <c r="C131" s="74" t="s">
        <v>192</v>
      </c>
      <c r="D131" s="149" t="s">
        <v>18</v>
      </c>
      <c r="E131" s="147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64"/>
      <c r="B132" s="393"/>
      <c r="C132" s="356" t="s">
        <v>9</v>
      </c>
      <c r="D132" s="356"/>
      <c r="E132" s="356"/>
      <c r="F132" s="356"/>
      <c r="G132" s="356"/>
      <c r="H132" s="356"/>
    </row>
    <row r="133" spans="1:8" ht="15" customHeight="1" x14ac:dyDescent="0.2">
      <c r="A133" s="365"/>
      <c r="B133" s="393"/>
      <c r="C133" s="74" t="s">
        <v>130</v>
      </c>
      <c r="D133" s="149" t="s">
        <v>20</v>
      </c>
      <c r="E133" s="149" t="s">
        <v>19</v>
      </c>
      <c r="F133" s="147"/>
      <c r="G133" s="241">
        <v>100</v>
      </c>
      <c r="H133" s="147"/>
    </row>
    <row r="134" spans="1:8" ht="29.25" customHeight="1" x14ac:dyDescent="0.2">
      <c r="A134" s="363" t="s">
        <v>81</v>
      </c>
      <c r="B134" s="383" t="s">
        <v>144</v>
      </c>
      <c r="C134" s="340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340"/>
      <c r="E134" s="340"/>
      <c r="F134" s="340"/>
      <c r="G134" s="340"/>
      <c r="H134" s="340"/>
    </row>
    <row r="135" spans="1:8" ht="15" customHeight="1" x14ac:dyDescent="0.2">
      <c r="A135" s="364"/>
      <c r="B135" s="383"/>
      <c r="C135" s="341" t="s">
        <v>6</v>
      </c>
      <c r="D135" s="341"/>
      <c r="E135" s="341"/>
      <c r="F135" s="341"/>
      <c r="G135" s="341"/>
      <c r="H135" s="341"/>
    </row>
    <row r="136" spans="1:8" ht="27.75" customHeight="1" x14ac:dyDescent="0.2">
      <c r="A136" s="364"/>
      <c r="B136" s="383"/>
      <c r="C136" s="74" t="s">
        <v>345</v>
      </c>
      <c r="D136" s="147" t="s">
        <v>31</v>
      </c>
      <c r="E136" s="147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64"/>
      <c r="B137" s="383"/>
      <c r="C137" s="356" t="s">
        <v>7</v>
      </c>
      <c r="D137" s="356"/>
      <c r="E137" s="356"/>
      <c r="F137" s="356"/>
      <c r="G137" s="356"/>
      <c r="H137" s="356"/>
    </row>
    <row r="138" spans="1:8" ht="16.899999999999999" customHeight="1" x14ac:dyDescent="0.2">
      <c r="A138" s="364"/>
      <c r="B138" s="383"/>
      <c r="C138" s="74" t="s">
        <v>288</v>
      </c>
      <c r="D138" s="147" t="s">
        <v>18</v>
      </c>
      <c r="E138" s="147" t="s">
        <v>11</v>
      </c>
      <c r="F138" s="75"/>
      <c r="G138" s="75"/>
      <c r="H138" s="75">
        <v>1</v>
      </c>
    </row>
    <row r="139" spans="1:8" ht="15" customHeight="1" x14ac:dyDescent="0.2">
      <c r="A139" s="364"/>
      <c r="B139" s="383"/>
      <c r="C139" s="356" t="s">
        <v>8</v>
      </c>
      <c r="D139" s="356"/>
      <c r="E139" s="356"/>
      <c r="F139" s="356"/>
      <c r="G139" s="356"/>
      <c r="H139" s="356"/>
    </row>
    <row r="140" spans="1:8" ht="26.45" customHeight="1" x14ac:dyDescent="0.2">
      <c r="A140" s="364"/>
      <c r="B140" s="383"/>
      <c r="C140" s="74" t="s">
        <v>317</v>
      </c>
      <c r="D140" s="147" t="s">
        <v>18</v>
      </c>
      <c r="E140" s="147" t="s">
        <v>573</v>
      </c>
      <c r="F140" s="10"/>
      <c r="G140" s="10"/>
      <c r="H140" s="10">
        <f>H136/H138</f>
        <v>249.982</v>
      </c>
    </row>
    <row r="141" spans="1:8" ht="15" customHeight="1" x14ac:dyDescent="0.2">
      <c r="A141" s="364"/>
      <c r="B141" s="383"/>
      <c r="C141" s="356" t="s">
        <v>9</v>
      </c>
      <c r="D141" s="356"/>
      <c r="E141" s="356"/>
      <c r="F141" s="356"/>
      <c r="G141" s="356"/>
      <c r="H141" s="356"/>
    </row>
    <row r="142" spans="1:8" ht="15" customHeight="1" x14ac:dyDescent="0.2">
      <c r="A142" s="365"/>
      <c r="B142" s="383"/>
      <c r="C142" s="74" t="s">
        <v>290</v>
      </c>
      <c r="D142" s="147" t="s">
        <v>20</v>
      </c>
      <c r="E142" s="147" t="s">
        <v>19</v>
      </c>
      <c r="F142" s="147"/>
      <c r="G142" s="147"/>
      <c r="H142" s="147">
        <v>100</v>
      </c>
    </row>
    <row r="143" spans="1:8" ht="31.5" customHeight="1" x14ac:dyDescent="0.2">
      <c r="A143" s="363" t="s">
        <v>82</v>
      </c>
      <c r="B143" s="383" t="s">
        <v>44</v>
      </c>
      <c r="C143" s="340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340"/>
      <c r="E143" s="340"/>
      <c r="F143" s="340"/>
      <c r="G143" s="340"/>
      <c r="H143" s="340"/>
    </row>
    <row r="144" spans="1:8" ht="15" customHeight="1" x14ac:dyDescent="0.2">
      <c r="A144" s="364"/>
      <c r="B144" s="383"/>
      <c r="C144" s="341" t="s">
        <v>6</v>
      </c>
      <c r="D144" s="341"/>
      <c r="E144" s="341"/>
      <c r="F144" s="341"/>
      <c r="G144" s="341"/>
      <c r="H144" s="341"/>
    </row>
    <row r="145" spans="1:8" ht="27.75" customHeight="1" x14ac:dyDescent="0.2">
      <c r="A145" s="364"/>
      <c r="B145" s="383"/>
      <c r="C145" s="1" t="s">
        <v>346</v>
      </c>
      <c r="D145" s="147" t="s">
        <v>31</v>
      </c>
      <c r="E145" s="151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64"/>
      <c r="B146" s="383"/>
      <c r="C146" s="341" t="s">
        <v>7</v>
      </c>
      <c r="D146" s="341"/>
      <c r="E146" s="341"/>
      <c r="F146" s="341"/>
      <c r="G146" s="341"/>
      <c r="H146" s="341"/>
    </row>
    <row r="147" spans="1:8" ht="15" customHeight="1" x14ac:dyDescent="0.2">
      <c r="A147" s="364"/>
      <c r="B147" s="383"/>
      <c r="C147" s="74" t="s">
        <v>288</v>
      </c>
      <c r="D147" s="147" t="s">
        <v>18</v>
      </c>
      <c r="E147" s="147" t="s">
        <v>11</v>
      </c>
      <c r="F147" s="75"/>
      <c r="G147" s="75"/>
      <c r="H147" s="75">
        <v>1</v>
      </c>
    </row>
    <row r="148" spans="1:8" ht="15" customHeight="1" x14ac:dyDescent="0.2">
      <c r="A148" s="364"/>
      <c r="B148" s="383"/>
      <c r="C148" s="356" t="s">
        <v>8</v>
      </c>
      <c r="D148" s="356"/>
      <c r="E148" s="356"/>
      <c r="F148" s="356"/>
      <c r="G148" s="356"/>
      <c r="H148" s="356"/>
    </row>
    <row r="149" spans="1:8" ht="28.15" customHeight="1" x14ac:dyDescent="0.2">
      <c r="A149" s="364"/>
      <c r="B149" s="383"/>
      <c r="C149" s="74" t="s">
        <v>318</v>
      </c>
      <c r="D149" s="147" t="s">
        <v>18</v>
      </c>
      <c r="E149" s="147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64"/>
      <c r="B150" s="383"/>
      <c r="C150" s="341" t="s">
        <v>9</v>
      </c>
      <c r="D150" s="341"/>
      <c r="E150" s="341"/>
      <c r="F150" s="341"/>
      <c r="G150" s="341"/>
      <c r="H150" s="341"/>
    </row>
    <row r="151" spans="1:8" ht="15" customHeight="1" x14ac:dyDescent="0.2">
      <c r="A151" s="365"/>
      <c r="B151" s="383"/>
      <c r="C151" s="1" t="s">
        <v>290</v>
      </c>
      <c r="D151" s="151" t="s">
        <v>20</v>
      </c>
      <c r="E151" s="151" t="s">
        <v>19</v>
      </c>
      <c r="F151" s="151"/>
      <c r="G151" s="151"/>
      <c r="H151" s="151">
        <v>100</v>
      </c>
    </row>
    <row r="152" spans="1:8" ht="15" customHeight="1" x14ac:dyDescent="0.2">
      <c r="A152" s="363" t="s">
        <v>83</v>
      </c>
      <c r="B152" s="383" t="s">
        <v>194</v>
      </c>
      <c r="C152" s="340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340"/>
      <c r="E152" s="340"/>
      <c r="F152" s="340"/>
      <c r="G152" s="340"/>
      <c r="H152" s="340"/>
    </row>
    <row r="153" spans="1:8" ht="15" customHeight="1" x14ac:dyDescent="0.2">
      <c r="A153" s="364"/>
      <c r="B153" s="383"/>
      <c r="C153" s="341" t="s">
        <v>6</v>
      </c>
      <c r="D153" s="341"/>
      <c r="E153" s="341"/>
      <c r="F153" s="341"/>
      <c r="G153" s="341"/>
      <c r="H153" s="341"/>
    </row>
    <row r="154" spans="1:8" ht="21" customHeight="1" x14ac:dyDescent="0.2">
      <c r="A154" s="364"/>
      <c r="B154" s="383"/>
      <c r="C154" s="74" t="s">
        <v>347</v>
      </c>
      <c r="D154" s="147" t="s">
        <v>31</v>
      </c>
      <c r="E154" s="147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64"/>
      <c r="B155" s="383"/>
      <c r="C155" s="356" t="s">
        <v>7</v>
      </c>
      <c r="D155" s="356"/>
      <c r="E155" s="356"/>
      <c r="F155" s="356"/>
      <c r="G155" s="356"/>
      <c r="H155" s="356"/>
    </row>
    <row r="156" spans="1:8" ht="15" customHeight="1" x14ac:dyDescent="0.2">
      <c r="A156" s="364"/>
      <c r="B156" s="383"/>
      <c r="C156" s="74" t="s">
        <v>259</v>
      </c>
      <c r="D156" s="147" t="s">
        <v>18</v>
      </c>
      <c r="E156" s="147" t="s">
        <v>11</v>
      </c>
      <c r="F156" s="75"/>
      <c r="G156" s="75"/>
      <c r="H156" s="75">
        <v>1</v>
      </c>
    </row>
    <row r="157" spans="1:8" ht="15" customHeight="1" x14ac:dyDescent="0.2">
      <c r="A157" s="364"/>
      <c r="B157" s="383"/>
      <c r="C157" s="356" t="s">
        <v>8</v>
      </c>
      <c r="D157" s="356"/>
      <c r="E157" s="356"/>
      <c r="F157" s="356"/>
      <c r="G157" s="356"/>
      <c r="H157" s="356"/>
    </row>
    <row r="158" spans="1:8" ht="15" customHeight="1" x14ac:dyDescent="0.2">
      <c r="A158" s="364"/>
      <c r="B158" s="383"/>
      <c r="C158" s="74" t="s">
        <v>260</v>
      </c>
      <c r="D158" s="147" t="s">
        <v>18</v>
      </c>
      <c r="E158" s="147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64"/>
      <c r="B159" s="383"/>
      <c r="C159" s="356" t="s">
        <v>9</v>
      </c>
      <c r="D159" s="356"/>
      <c r="E159" s="356"/>
      <c r="F159" s="356"/>
      <c r="G159" s="356"/>
      <c r="H159" s="356"/>
    </row>
    <row r="160" spans="1:8" ht="15" customHeight="1" x14ac:dyDescent="0.2">
      <c r="A160" s="365"/>
      <c r="B160" s="383"/>
      <c r="C160" s="74" t="s">
        <v>261</v>
      </c>
      <c r="D160" s="147" t="s">
        <v>20</v>
      </c>
      <c r="E160" s="147" t="s">
        <v>19</v>
      </c>
      <c r="F160" s="147"/>
      <c r="G160" s="147"/>
      <c r="H160" s="147">
        <v>100</v>
      </c>
    </row>
    <row r="161" spans="1:8" ht="15" customHeight="1" x14ac:dyDescent="0.2">
      <c r="A161" s="363" t="s">
        <v>123</v>
      </c>
      <c r="B161" s="383" t="s">
        <v>194</v>
      </c>
      <c r="C161" s="340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340"/>
      <c r="E161" s="340"/>
      <c r="F161" s="340"/>
      <c r="G161" s="340"/>
      <c r="H161" s="340"/>
    </row>
    <row r="162" spans="1:8" ht="15" customHeight="1" x14ac:dyDescent="0.2">
      <c r="A162" s="364"/>
      <c r="B162" s="383"/>
      <c r="C162" s="341" t="s">
        <v>6</v>
      </c>
      <c r="D162" s="341"/>
      <c r="E162" s="341"/>
      <c r="F162" s="341"/>
      <c r="G162" s="341"/>
      <c r="H162" s="341"/>
    </row>
    <row r="163" spans="1:8" ht="18" customHeight="1" x14ac:dyDescent="0.2">
      <c r="A163" s="364"/>
      <c r="B163" s="383"/>
      <c r="C163" s="74" t="s">
        <v>347</v>
      </c>
      <c r="D163" s="147" t="s">
        <v>31</v>
      </c>
      <c r="E163" s="147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64"/>
      <c r="B164" s="383"/>
      <c r="C164" s="356" t="s">
        <v>7</v>
      </c>
      <c r="D164" s="356"/>
      <c r="E164" s="356"/>
      <c r="F164" s="356"/>
      <c r="G164" s="356"/>
      <c r="H164" s="356"/>
    </row>
    <row r="165" spans="1:8" ht="15" customHeight="1" x14ac:dyDescent="0.2">
      <c r="A165" s="364"/>
      <c r="B165" s="383"/>
      <c r="C165" s="74" t="s">
        <v>259</v>
      </c>
      <c r="D165" s="147" t="s">
        <v>18</v>
      </c>
      <c r="E165" s="147" t="s">
        <v>11</v>
      </c>
      <c r="F165" s="75"/>
      <c r="G165" s="75"/>
      <c r="H165" s="75">
        <v>1</v>
      </c>
    </row>
    <row r="166" spans="1:8" ht="15" customHeight="1" x14ac:dyDescent="0.2">
      <c r="A166" s="364"/>
      <c r="B166" s="383"/>
      <c r="C166" s="356" t="s">
        <v>8</v>
      </c>
      <c r="D166" s="356"/>
      <c r="E166" s="356"/>
      <c r="F166" s="356"/>
      <c r="G166" s="356"/>
      <c r="H166" s="356"/>
    </row>
    <row r="167" spans="1:8" ht="15" customHeight="1" x14ac:dyDescent="0.2">
      <c r="A167" s="364"/>
      <c r="B167" s="383"/>
      <c r="C167" s="74" t="s">
        <v>260</v>
      </c>
      <c r="D167" s="147" t="s">
        <v>18</v>
      </c>
      <c r="E167" s="147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64"/>
      <c r="B168" s="383"/>
      <c r="C168" s="356" t="s">
        <v>9</v>
      </c>
      <c r="D168" s="356"/>
      <c r="E168" s="356"/>
      <c r="F168" s="356"/>
      <c r="G168" s="356"/>
      <c r="H168" s="356"/>
    </row>
    <row r="169" spans="1:8" ht="15" customHeight="1" x14ac:dyDescent="0.2">
      <c r="A169" s="365"/>
      <c r="B169" s="383"/>
      <c r="C169" s="74" t="s">
        <v>261</v>
      </c>
      <c r="D169" s="147" t="s">
        <v>20</v>
      </c>
      <c r="E169" s="147" t="s">
        <v>19</v>
      </c>
      <c r="F169" s="147"/>
      <c r="G169" s="147"/>
      <c r="H169" s="147">
        <v>100</v>
      </c>
    </row>
    <row r="170" spans="1:8" ht="15" customHeight="1" x14ac:dyDescent="0.2">
      <c r="A170" s="363" t="s">
        <v>124</v>
      </c>
      <c r="B170" s="383" t="s">
        <v>194</v>
      </c>
      <c r="C170" s="340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340"/>
      <c r="E170" s="340"/>
      <c r="F170" s="340"/>
      <c r="G170" s="340"/>
      <c r="H170" s="340"/>
    </row>
    <row r="171" spans="1:8" ht="15" customHeight="1" x14ac:dyDescent="0.2">
      <c r="A171" s="364"/>
      <c r="B171" s="383"/>
      <c r="C171" s="341" t="s">
        <v>6</v>
      </c>
      <c r="D171" s="341"/>
      <c r="E171" s="341"/>
      <c r="F171" s="341"/>
      <c r="G171" s="341"/>
      <c r="H171" s="341"/>
    </row>
    <row r="172" spans="1:8" ht="18" customHeight="1" x14ac:dyDescent="0.2">
      <c r="A172" s="364"/>
      <c r="B172" s="383"/>
      <c r="C172" s="74" t="s">
        <v>347</v>
      </c>
      <c r="D172" s="147" t="s">
        <v>31</v>
      </c>
      <c r="E172" s="147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64"/>
      <c r="B173" s="383"/>
      <c r="C173" s="356" t="s">
        <v>7</v>
      </c>
      <c r="D173" s="356"/>
      <c r="E173" s="356"/>
      <c r="F173" s="356"/>
      <c r="G173" s="356"/>
      <c r="H173" s="356"/>
    </row>
    <row r="174" spans="1:8" ht="15" customHeight="1" x14ac:dyDescent="0.2">
      <c r="A174" s="364"/>
      <c r="B174" s="383"/>
      <c r="C174" s="74" t="s">
        <v>259</v>
      </c>
      <c r="D174" s="147" t="s">
        <v>18</v>
      </c>
      <c r="E174" s="147" t="s">
        <v>11</v>
      </c>
      <c r="F174" s="75"/>
      <c r="G174" s="75"/>
      <c r="H174" s="75">
        <v>1</v>
      </c>
    </row>
    <row r="175" spans="1:8" ht="15" customHeight="1" x14ac:dyDescent="0.2">
      <c r="A175" s="364"/>
      <c r="B175" s="383"/>
      <c r="C175" s="356" t="s">
        <v>8</v>
      </c>
      <c r="D175" s="356"/>
      <c r="E175" s="356"/>
      <c r="F175" s="356"/>
      <c r="G175" s="356"/>
      <c r="H175" s="356"/>
    </row>
    <row r="176" spans="1:8" ht="15" customHeight="1" x14ac:dyDescent="0.2">
      <c r="A176" s="364"/>
      <c r="B176" s="383"/>
      <c r="C176" s="74" t="s">
        <v>260</v>
      </c>
      <c r="D176" s="147" t="s">
        <v>18</v>
      </c>
      <c r="E176" s="147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64"/>
      <c r="B177" s="383"/>
      <c r="C177" s="356" t="s">
        <v>9</v>
      </c>
      <c r="D177" s="356"/>
      <c r="E177" s="356"/>
      <c r="F177" s="356"/>
      <c r="G177" s="356"/>
      <c r="H177" s="356"/>
    </row>
    <row r="178" spans="1:8" ht="15" customHeight="1" x14ac:dyDescent="0.2">
      <c r="A178" s="365"/>
      <c r="B178" s="383"/>
      <c r="C178" s="74" t="s">
        <v>261</v>
      </c>
      <c r="D178" s="147" t="s">
        <v>20</v>
      </c>
      <c r="E178" s="147" t="s">
        <v>19</v>
      </c>
      <c r="F178" s="147"/>
      <c r="G178" s="147"/>
      <c r="H178" s="147">
        <v>100</v>
      </c>
    </row>
    <row r="179" spans="1:8" ht="31.5" customHeight="1" x14ac:dyDescent="0.2">
      <c r="A179" s="389" t="s">
        <v>125</v>
      </c>
      <c r="B179" s="343" t="s">
        <v>44</v>
      </c>
      <c r="C179" s="340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340"/>
      <c r="E179" s="340"/>
      <c r="F179" s="340"/>
      <c r="G179" s="340"/>
      <c r="H179" s="340"/>
    </row>
    <row r="180" spans="1:8" ht="15" customHeight="1" x14ac:dyDescent="0.2">
      <c r="A180" s="390"/>
      <c r="B180" s="343"/>
      <c r="C180" s="358" t="s">
        <v>6</v>
      </c>
      <c r="D180" s="358"/>
      <c r="E180" s="358"/>
      <c r="F180" s="358"/>
      <c r="G180" s="358"/>
      <c r="H180" s="358"/>
    </row>
    <row r="181" spans="1:8" ht="27" customHeight="1" x14ac:dyDescent="0.2">
      <c r="A181" s="390"/>
      <c r="B181" s="343"/>
      <c r="C181" s="57" t="s">
        <v>345</v>
      </c>
      <c r="D181" s="152" t="s">
        <v>10</v>
      </c>
      <c r="E181" s="152" t="s">
        <v>258</v>
      </c>
      <c r="F181" s="156">
        <f>'Додаток 1 2025-2027'!G31</f>
        <v>0</v>
      </c>
      <c r="G181" s="156">
        <f>'Додаток 1 2025-2027'!H31</f>
        <v>0</v>
      </c>
      <c r="H181" s="156">
        <f>'Додаток 1 2025-2027'!I31</f>
        <v>238.70699999999999</v>
      </c>
    </row>
    <row r="182" spans="1:8" ht="15" customHeight="1" x14ac:dyDescent="0.2">
      <c r="A182" s="390"/>
      <c r="B182" s="343"/>
      <c r="C182" s="358" t="s">
        <v>7</v>
      </c>
      <c r="D182" s="358"/>
      <c r="E182" s="358"/>
      <c r="F182" s="358"/>
      <c r="G182" s="358"/>
      <c r="H182" s="358"/>
    </row>
    <row r="183" spans="1:8" ht="15" customHeight="1" x14ac:dyDescent="0.2">
      <c r="A183" s="390"/>
      <c r="B183" s="343"/>
      <c r="C183" s="74" t="s">
        <v>288</v>
      </c>
      <c r="D183" s="152" t="s">
        <v>10</v>
      </c>
      <c r="E183" s="147" t="s">
        <v>122</v>
      </c>
      <c r="F183" s="64"/>
      <c r="G183" s="64"/>
      <c r="H183" s="153">
        <v>1</v>
      </c>
    </row>
    <row r="184" spans="1:8" ht="15" customHeight="1" x14ac:dyDescent="0.2">
      <c r="A184" s="390"/>
      <c r="B184" s="343"/>
      <c r="C184" s="356" t="s">
        <v>8</v>
      </c>
      <c r="D184" s="356"/>
      <c r="E184" s="356"/>
      <c r="F184" s="356"/>
      <c r="G184" s="356"/>
      <c r="H184" s="356"/>
    </row>
    <row r="185" spans="1:8" ht="27.6" customHeight="1" x14ac:dyDescent="0.2">
      <c r="A185" s="390"/>
      <c r="B185" s="343"/>
      <c r="C185" s="74" t="s">
        <v>317</v>
      </c>
      <c r="D185" s="150" t="s">
        <v>18</v>
      </c>
      <c r="E185" s="150" t="s">
        <v>255</v>
      </c>
      <c r="F185" s="71"/>
      <c r="G185" s="156"/>
      <c r="H185" s="9">
        <f>H181/H183</f>
        <v>238.70699999999999</v>
      </c>
    </row>
    <row r="186" spans="1:8" ht="15" customHeight="1" x14ac:dyDescent="0.2">
      <c r="A186" s="390"/>
      <c r="B186" s="343"/>
      <c r="C186" s="356" t="s">
        <v>9</v>
      </c>
      <c r="D186" s="356"/>
      <c r="E186" s="356"/>
      <c r="F186" s="356"/>
      <c r="G186" s="356"/>
      <c r="H186" s="356"/>
    </row>
    <row r="187" spans="1:8" ht="15" customHeight="1" x14ac:dyDescent="0.2">
      <c r="A187" s="391"/>
      <c r="B187" s="343"/>
      <c r="C187" s="74" t="s">
        <v>290</v>
      </c>
      <c r="D187" s="147" t="s">
        <v>20</v>
      </c>
      <c r="E187" s="147" t="s">
        <v>19</v>
      </c>
      <c r="F187" s="147"/>
      <c r="G187" s="147"/>
      <c r="H187" s="147">
        <v>100</v>
      </c>
    </row>
    <row r="188" spans="1:8" ht="30.75" customHeight="1" x14ac:dyDescent="0.2">
      <c r="A188" s="363" t="s">
        <v>145</v>
      </c>
      <c r="B188" s="362" t="s">
        <v>44</v>
      </c>
      <c r="C188" s="340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340"/>
      <c r="E188" s="340"/>
      <c r="F188" s="340"/>
      <c r="G188" s="340"/>
      <c r="H188" s="340"/>
    </row>
    <row r="189" spans="1:8" ht="17.25" customHeight="1" x14ac:dyDescent="0.2">
      <c r="A189" s="364"/>
      <c r="B189" s="362"/>
      <c r="C189" s="358" t="s">
        <v>6</v>
      </c>
      <c r="D189" s="358"/>
      <c r="E189" s="358"/>
      <c r="F189" s="358"/>
      <c r="G189" s="358"/>
      <c r="H189" s="358"/>
    </row>
    <row r="190" spans="1:8" ht="27.75" customHeight="1" x14ac:dyDescent="0.2">
      <c r="A190" s="364"/>
      <c r="B190" s="362"/>
      <c r="C190" s="74" t="s">
        <v>345</v>
      </c>
      <c r="D190" s="147" t="s">
        <v>31</v>
      </c>
      <c r="E190" s="147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64"/>
      <c r="B191" s="362"/>
      <c r="C191" s="356" t="s">
        <v>7</v>
      </c>
      <c r="D191" s="356"/>
      <c r="E191" s="356"/>
      <c r="F191" s="356"/>
      <c r="G191" s="356"/>
      <c r="H191" s="356"/>
    </row>
    <row r="192" spans="1:8" ht="15" customHeight="1" x14ac:dyDescent="0.2">
      <c r="A192" s="364"/>
      <c r="B192" s="362"/>
      <c r="C192" s="74" t="s">
        <v>288</v>
      </c>
      <c r="D192" s="147" t="s">
        <v>18</v>
      </c>
      <c r="E192" s="147" t="s">
        <v>11</v>
      </c>
      <c r="F192" s="75"/>
      <c r="G192" s="75">
        <v>1</v>
      </c>
      <c r="H192" s="75"/>
    </row>
    <row r="193" spans="1:8" ht="15" customHeight="1" x14ac:dyDescent="0.2">
      <c r="A193" s="364"/>
      <c r="B193" s="362"/>
      <c r="C193" s="356" t="s">
        <v>8</v>
      </c>
      <c r="D193" s="356"/>
      <c r="E193" s="356"/>
      <c r="F193" s="356"/>
      <c r="G193" s="356"/>
      <c r="H193" s="356"/>
    </row>
    <row r="194" spans="1:8" ht="28.5" customHeight="1" x14ac:dyDescent="0.2">
      <c r="A194" s="364"/>
      <c r="B194" s="362"/>
      <c r="C194" s="74" t="s">
        <v>317</v>
      </c>
      <c r="D194" s="147" t="s">
        <v>18</v>
      </c>
      <c r="E194" s="147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64"/>
      <c r="B195" s="362"/>
      <c r="C195" s="356" t="s">
        <v>9</v>
      </c>
      <c r="D195" s="356"/>
      <c r="E195" s="356"/>
      <c r="F195" s="356"/>
      <c r="G195" s="356"/>
      <c r="H195" s="356"/>
    </row>
    <row r="196" spans="1:8" ht="15" customHeight="1" x14ac:dyDescent="0.2">
      <c r="A196" s="365"/>
      <c r="B196" s="362"/>
      <c r="C196" s="74" t="s">
        <v>290</v>
      </c>
      <c r="D196" s="147" t="s">
        <v>20</v>
      </c>
      <c r="E196" s="147" t="s">
        <v>19</v>
      </c>
      <c r="F196" s="147"/>
      <c r="G196" s="147">
        <v>100</v>
      </c>
      <c r="H196" s="147"/>
    </row>
    <row r="197" spans="1:8" ht="30" customHeight="1" x14ac:dyDescent="0.2">
      <c r="A197" s="363" t="s">
        <v>146</v>
      </c>
      <c r="B197" s="386" t="s">
        <v>44</v>
      </c>
      <c r="C197" s="340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340"/>
      <c r="E197" s="340"/>
      <c r="F197" s="340"/>
      <c r="G197" s="340"/>
      <c r="H197" s="340"/>
    </row>
    <row r="198" spans="1:8" ht="15" customHeight="1" x14ac:dyDescent="0.2">
      <c r="A198" s="364"/>
      <c r="B198" s="387"/>
      <c r="C198" s="341" t="s">
        <v>6</v>
      </c>
      <c r="D198" s="341"/>
      <c r="E198" s="341"/>
      <c r="F198" s="341"/>
      <c r="G198" s="341"/>
      <c r="H198" s="341"/>
    </row>
    <row r="199" spans="1:8" ht="19.149999999999999" customHeight="1" x14ac:dyDescent="0.2">
      <c r="A199" s="364"/>
      <c r="B199" s="387"/>
      <c r="C199" s="74" t="s">
        <v>347</v>
      </c>
      <c r="D199" s="147" t="s">
        <v>31</v>
      </c>
      <c r="E199" s="149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64"/>
      <c r="B200" s="387"/>
      <c r="C200" s="356" t="s">
        <v>7</v>
      </c>
      <c r="D200" s="356"/>
      <c r="E200" s="356"/>
      <c r="F200" s="356"/>
      <c r="G200" s="356"/>
      <c r="H200" s="356"/>
    </row>
    <row r="201" spans="1:8" ht="15" customHeight="1" x14ac:dyDescent="0.2">
      <c r="A201" s="364"/>
      <c r="B201" s="387"/>
      <c r="C201" s="74" t="s">
        <v>259</v>
      </c>
      <c r="D201" s="149" t="s">
        <v>18</v>
      </c>
      <c r="E201" s="147" t="s">
        <v>11</v>
      </c>
      <c r="F201" s="9"/>
      <c r="G201" s="9">
        <v>1</v>
      </c>
      <c r="H201" s="9"/>
    </row>
    <row r="202" spans="1:8" ht="15" customHeight="1" x14ac:dyDescent="0.2">
      <c r="A202" s="364"/>
      <c r="B202" s="387"/>
      <c r="C202" s="356" t="s">
        <v>8</v>
      </c>
      <c r="D202" s="356"/>
      <c r="E202" s="356"/>
      <c r="F202" s="356"/>
      <c r="G202" s="356"/>
      <c r="H202" s="356"/>
    </row>
    <row r="203" spans="1:8" ht="15" customHeight="1" x14ac:dyDescent="0.2">
      <c r="A203" s="364"/>
      <c r="B203" s="387"/>
      <c r="C203" s="74" t="s">
        <v>260</v>
      </c>
      <c r="D203" s="149" t="s">
        <v>18</v>
      </c>
      <c r="E203" s="147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64"/>
      <c r="B204" s="387"/>
      <c r="C204" s="356" t="s">
        <v>9</v>
      </c>
      <c r="D204" s="356"/>
      <c r="E204" s="356"/>
      <c r="F204" s="356"/>
      <c r="G204" s="356"/>
      <c r="H204" s="356"/>
    </row>
    <row r="205" spans="1:8" ht="15" customHeight="1" x14ac:dyDescent="0.2">
      <c r="A205" s="365"/>
      <c r="B205" s="387"/>
      <c r="C205" s="74" t="s">
        <v>209</v>
      </c>
      <c r="D205" s="149" t="s">
        <v>20</v>
      </c>
      <c r="E205" s="149" t="s">
        <v>19</v>
      </c>
      <c r="F205" s="147"/>
      <c r="G205" s="147">
        <v>100</v>
      </c>
      <c r="H205" s="147"/>
    </row>
    <row r="206" spans="1:8" ht="30" customHeight="1" x14ac:dyDescent="0.2">
      <c r="A206" s="363" t="s">
        <v>147</v>
      </c>
      <c r="B206" s="386" t="s">
        <v>44</v>
      </c>
      <c r="C206" s="340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340"/>
      <c r="E206" s="340"/>
      <c r="F206" s="340"/>
      <c r="G206" s="340"/>
      <c r="H206" s="340"/>
    </row>
    <row r="207" spans="1:8" ht="15" customHeight="1" x14ac:dyDescent="0.2">
      <c r="A207" s="364"/>
      <c r="B207" s="387"/>
      <c r="C207" s="341" t="s">
        <v>6</v>
      </c>
      <c r="D207" s="341"/>
      <c r="E207" s="341"/>
      <c r="F207" s="341"/>
      <c r="G207" s="341"/>
      <c r="H207" s="341"/>
    </row>
    <row r="208" spans="1:8" ht="29.25" customHeight="1" x14ac:dyDescent="0.2">
      <c r="A208" s="364"/>
      <c r="B208" s="387"/>
      <c r="C208" s="74" t="s">
        <v>348</v>
      </c>
      <c r="D208" s="147" t="s">
        <v>10</v>
      </c>
      <c r="E208" s="149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64"/>
      <c r="B209" s="387"/>
      <c r="C209" s="356" t="s">
        <v>7</v>
      </c>
      <c r="D209" s="356"/>
      <c r="E209" s="356"/>
      <c r="F209" s="356"/>
      <c r="G209" s="356"/>
      <c r="H209" s="356"/>
    </row>
    <row r="210" spans="1:8" ht="28.15" customHeight="1" x14ac:dyDescent="0.2">
      <c r="A210" s="364"/>
      <c r="B210" s="387"/>
      <c r="C210" s="74" t="s">
        <v>190</v>
      </c>
      <c r="D210" s="147" t="s">
        <v>114</v>
      </c>
      <c r="E210" s="147" t="s">
        <v>122</v>
      </c>
      <c r="F210" s="10"/>
      <c r="G210" s="10">
        <v>0.32200000000000001</v>
      </c>
      <c r="H210" s="153"/>
    </row>
    <row r="211" spans="1:8" ht="15" customHeight="1" x14ac:dyDescent="0.2">
      <c r="A211" s="364"/>
      <c r="B211" s="387"/>
      <c r="C211" s="356" t="s">
        <v>8</v>
      </c>
      <c r="D211" s="356"/>
      <c r="E211" s="356"/>
      <c r="F211" s="356"/>
      <c r="G211" s="356"/>
      <c r="H211" s="356"/>
    </row>
    <row r="212" spans="1:8" ht="29.25" customHeight="1" x14ac:dyDescent="0.2">
      <c r="A212" s="364"/>
      <c r="B212" s="387"/>
      <c r="C212" s="74" t="s">
        <v>559</v>
      </c>
      <c r="D212" s="149" t="s">
        <v>18</v>
      </c>
      <c r="E212" s="147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64"/>
      <c r="B213" s="387"/>
      <c r="C213" s="356" t="s">
        <v>9</v>
      </c>
      <c r="D213" s="356"/>
      <c r="E213" s="356"/>
      <c r="F213" s="356"/>
      <c r="G213" s="356"/>
      <c r="H213" s="356"/>
    </row>
    <row r="214" spans="1:8" ht="15" customHeight="1" x14ac:dyDescent="0.2">
      <c r="A214" s="365"/>
      <c r="B214" s="387"/>
      <c r="C214" s="74" t="s">
        <v>131</v>
      </c>
      <c r="D214" s="149" t="s">
        <v>20</v>
      </c>
      <c r="E214" s="149" t="s">
        <v>19</v>
      </c>
      <c r="F214" s="147"/>
      <c r="G214" s="241">
        <v>100</v>
      </c>
      <c r="H214" s="147"/>
    </row>
    <row r="215" spans="1:8" ht="31.5" customHeight="1" x14ac:dyDescent="0.2">
      <c r="A215" s="388" t="s">
        <v>148</v>
      </c>
      <c r="B215" s="343" t="s">
        <v>201</v>
      </c>
      <c r="C215" s="340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340"/>
      <c r="E215" s="340"/>
      <c r="F215" s="340"/>
      <c r="G215" s="340"/>
      <c r="H215" s="340"/>
    </row>
    <row r="216" spans="1:8" ht="15" customHeight="1" x14ac:dyDescent="0.2">
      <c r="A216" s="388"/>
      <c r="B216" s="343"/>
      <c r="C216" s="341" t="s">
        <v>6</v>
      </c>
      <c r="D216" s="341"/>
      <c r="E216" s="341"/>
      <c r="F216" s="341"/>
      <c r="G216" s="341"/>
      <c r="H216" s="341"/>
    </row>
    <row r="217" spans="1:8" ht="30.75" customHeight="1" x14ac:dyDescent="0.2">
      <c r="A217" s="388"/>
      <c r="B217" s="343"/>
      <c r="C217" s="57" t="s">
        <v>349</v>
      </c>
      <c r="D217" s="151" t="s">
        <v>18</v>
      </c>
      <c r="E217" s="148" t="s">
        <v>258</v>
      </c>
      <c r="F217" s="61">
        <f>'Додаток 1 2025-2027'!G35</f>
        <v>187.93600000000001</v>
      </c>
      <c r="G217" s="61">
        <f>'Додаток 1 2025-2027'!H35</f>
        <v>200.17699999999999</v>
      </c>
      <c r="H217" s="61"/>
    </row>
    <row r="218" spans="1:8" ht="15" customHeight="1" x14ac:dyDescent="0.2">
      <c r="A218" s="388"/>
      <c r="B218" s="343"/>
      <c r="C218" s="341" t="s">
        <v>7</v>
      </c>
      <c r="D218" s="341"/>
      <c r="E218" s="341"/>
      <c r="F218" s="341"/>
      <c r="G218" s="341"/>
      <c r="H218" s="341"/>
    </row>
    <row r="219" spans="1:8" ht="16.5" customHeight="1" x14ac:dyDescent="0.2">
      <c r="A219" s="388"/>
      <c r="B219" s="343"/>
      <c r="C219" s="57" t="s">
        <v>213</v>
      </c>
      <c r="D219" s="151" t="s">
        <v>18</v>
      </c>
      <c r="E219" s="151" t="s">
        <v>274</v>
      </c>
      <c r="F219" s="62">
        <v>24.599</v>
      </c>
      <c r="G219" s="62">
        <v>26.201000000000001</v>
      </c>
      <c r="H219" s="62"/>
    </row>
    <row r="220" spans="1:8" ht="15" customHeight="1" x14ac:dyDescent="0.2">
      <c r="A220" s="388"/>
      <c r="B220" s="343"/>
      <c r="C220" s="341" t="s">
        <v>8</v>
      </c>
      <c r="D220" s="341"/>
      <c r="E220" s="341"/>
      <c r="F220" s="341"/>
      <c r="G220" s="341"/>
      <c r="H220" s="341"/>
    </row>
    <row r="221" spans="1:8" ht="30.6" customHeight="1" x14ac:dyDescent="0.2">
      <c r="A221" s="388"/>
      <c r="B221" s="343"/>
      <c r="C221" s="57" t="s">
        <v>217</v>
      </c>
      <c r="D221" s="151" t="s">
        <v>18</v>
      </c>
      <c r="E221" s="151" t="s">
        <v>275</v>
      </c>
      <c r="F221" s="62">
        <f>F217/F219</f>
        <v>7.6399853652587506</v>
      </c>
      <c r="G221" s="62">
        <f>G217/G219</f>
        <v>7.6400519064157848</v>
      </c>
      <c r="H221" s="62"/>
    </row>
    <row r="222" spans="1:8" ht="15" customHeight="1" x14ac:dyDescent="0.2">
      <c r="A222" s="388"/>
      <c r="B222" s="343"/>
      <c r="C222" s="341" t="s">
        <v>9</v>
      </c>
      <c r="D222" s="341"/>
      <c r="E222" s="341"/>
      <c r="F222" s="341"/>
      <c r="G222" s="341"/>
      <c r="H222" s="341"/>
    </row>
    <row r="223" spans="1:8" ht="30" customHeight="1" x14ac:dyDescent="0.2">
      <c r="A223" s="388"/>
      <c r="B223" s="343"/>
      <c r="C223" s="1" t="s">
        <v>214</v>
      </c>
      <c r="D223" s="151" t="s">
        <v>20</v>
      </c>
      <c r="E223" s="151" t="s">
        <v>19</v>
      </c>
      <c r="F223" s="151">
        <v>100</v>
      </c>
      <c r="G223" s="151">
        <v>100</v>
      </c>
      <c r="H223" s="151"/>
    </row>
    <row r="224" spans="1:8" ht="29.25" customHeight="1" x14ac:dyDescent="0.2">
      <c r="A224" s="388" t="s">
        <v>149</v>
      </c>
      <c r="B224" s="343" t="s">
        <v>201</v>
      </c>
      <c r="C224" s="340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340"/>
      <c r="E224" s="340"/>
      <c r="F224" s="340"/>
      <c r="G224" s="340"/>
      <c r="H224" s="340"/>
    </row>
    <row r="225" spans="1:8" ht="15" customHeight="1" x14ac:dyDescent="0.2">
      <c r="A225" s="388"/>
      <c r="B225" s="343"/>
      <c r="C225" s="341" t="s">
        <v>6</v>
      </c>
      <c r="D225" s="341"/>
      <c r="E225" s="341"/>
      <c r="F225" s="341"/>
      <c r="G225" s="341"/>
      <c r="H225" s="341"/>
    </row>
    <row r="226" spans="1:8" ht="28.5" customHeight="1" x14ac:dyDescent="0.2">
      <c r="A226" s="388"/>
      <c r="B226" s="343"/>
      <c r="C226" s="57" t="s">
        <v>350</v>
      </c>
      <c r="D226" s="151" t="s">
        <v>18</v>
      </c>
      <c r="E226" s="148" t="s">
        <v>258</v>
      </c>
      <c r="F226" s="61">
        <f>'Додаток 1 2025-2027'!G36</f>
        <v>9343.4169999999995</v>
      </c>
      <c r="G226" s="61">
        <f>'Додаток 1 2025-2027'!H36</f>
        <v>9124.8439999999991</v>
      </c>
      <c r="H226" s="61"/>
    </row>
    <row r="227" spans="1:8" ht="15" customHeight="1" x14ac:dyDescent="0.2">
      <c r="A227" s="388"/>
      <c r="B227" s="343"/>
      <c r="C227" s="341" t="s">
        <v>7</v>
      </c>
      <c r="D227" s="341"/>
      <c r="E227" s="341"/>
      <c r="F227" s="341"/>
      <c r="G227" s="341"/>
      <c r="H227" s="341"/>
    </row>
    <row r="228" spans="1:8" ht="18" customHeight="1" x14ac:dyDescent="0.2">
      <c r="A228" s="388"/>
      <c r="B228" s="343"/>
      <c r="C228" s="57" t="s">
        <v>213</v>
      </c>
      <c r="D228" s="151" t="s">
        <v>18</v>
      </c>
      <c r="E228" s="151" t="s">
        <v>274</v>
      </c>
      <c r="F228" s="62">
        <v>707.83500000000004</v>
      </c>
      <c r="G228" s="62">
        <v>691.27599999999995</v>
      </c>
      <c r="H228" s="62"/>
    </row>
    <row r="229" spans="1:8" ht="15" customHeight="1" x14ac:dyDescent="0.2">
      <c r="A229" s="388"/>
      <c r="B229" s="343"/>
      <c r="C229" s="341" t="s">
        <v>8</v>
      </c>
      <c r="D229" s="341"/>
      <c r="E229" s="341"/>
      <c r="F229" s="341"/>
      <c r="G229" s="341"/>
      <c r="H229" s="341"/>
    </row>
    <row r="230" spans="1:8" ht="29.25" customHeight="1" x14ac:dyDescent="0.2">
      <c r="A230" s="388"/>
      <c r="B230" s="343"/>
      <c r="C230" s="57" t="s">
        <v>215</v>
      </c>
      <c r="D230" s="151" t="s">
        <v>18</v>
      </c>
      <c r="E230" s="151" t="s">
        <v>275</v>
      </c>
      <c r="F230" s="62">
        <f>F226/F228</f>
        <v>13.199992936206883</v>
      </c>
      <c r="G230" s="62">
        <f>G226/G228</f>
        <v>13.200001157280159</v>
      </c>
      <c r="H230" s="62"/>
    </row>
    <row r="231" spans="1:8" ht="15" customHeight="1" x14ac:dyDescent="0.2">
      <c r="A231" s="388"/>
      <c r="B231" s="343"/>
      <c r="C231" s="341" t="s">
        <v>9</v>
      </c>
      <c r="D231" s="341"/>
      <c r="E231" s="341"/>
      <c r="F231" s="341"/>
      <c r="G231" s="341"/>
      <c r="H231" s="341"/>
    </row>
    <row r="232" spans="1:8" ht="28.5" customHeight="1" x14ac:dyDescent="0.2">
      <c r="A232" s="388"/>
      <c r="B232" s="343"/>
      <c r="C232" s="1" t="s">
        <v>216</v>
      </c>
      <c r="D232" s="151" t="s">
        <v>20</v>
      </c>
      <c r="E232" s="151" t="s">
        <v>19</v>
      </c>
      <c r="F232" s="151">
        <v>100</v>
      </c>
      <c r="G232" s="151">
        <v>100</v>
      </c>
      <c r="H232" s="151"/>
    </row>
    <row r="233" spans="1:8" ht="31.5" customHeight="1" x14ac:dyDescent="0.2">
      <c r="A233" s="388" t="s">
        <v>447</v>
      </c>
      <c r="B233" s="386" t="s">
        <v>44</v>
      </c>
      <c r="C233" s="340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340"/>
      <c r="E233" s="340"/>
      <c r="F233" s="340"/>
      <c r="G233" s="340"/>
      <c r="H233" s="340"/>
    </row>
    <row r="234" spans="1:8" ht="15.6" customHeight="1" x14ac:dyDescent="0.2">
      <c r="A234" s="388"/>
      <c r="B234" s="387"/>
      <c r="C234" s="341" t="s">
        <v>6</v>
      </c>
      <c r="D234" s="341"/>
      <c r="E234" s="341"/>
      <c r="F234" s="341"/>
      <c r="G234" s="341"/>
      <c r="H234" s="341"/>
    </row>
    <row r="235" spans="1:8" ht="15.6" customHeight="1" x14ac:dyDescent="0.2">
      <c r="A235" s="388"/>
      <c r="B235" s="387"/>
      <c r="C235" s="74" t="s">
        <v>347</v>
      </c>
      <c r="D235" s="147" t="s">
        <v>10</v>
      </c>
      <c r="E235" s="149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88"/>
      <c r="B236" s="387"/>
      <c r="C236" s="356" t="s">
        <v>7</v>
      </c>
      <c r="D236" s="356"/>
      <c r="E236" s="356"/>
      <c r="F236" s="356"/>
      <c r="G236" s="356"/>
      <c r="H236" s="356"/>
    </row>
    <row r="237" spans="1:8" ht="15.6" customHeight="1" x14ac:dyDescent="0.2">
      <c r="A237" s="388"/>
      <c r="B237" s="387"/>
      <c r="C237" s="74" t="s">
        <v>259</v>
      </c>
      <c r="D237" s="147" t="s">
        <v>10</v>
      </c>
      <c r="E237" s="147" t="s">
        <v>11</v>
      </c>
      <c r="F237" s="90"/>
      <c r="G237" s="90">
        <v>1</v>
      </c>
      <c r="H237" s="9"/>
    </row>
    <row r="238" spans="1:8" ht="15.6" customHeight="1" x14ac:dyDescent="0.2">
      <c r="A238" s="388"/>
      <c r="B238" s="387"/>
      <c r="C238" s="356" t="s">
        <v>8</v>
      </c>
      <c r="D238" s="356"/>
      <c r="E238" s="356"/>
      <c r="F238" s="356"/>
      <c r="G238" s="356"/>
      <c r="H238" s="356"/>
    </row>
    <row r="239" spans="1:8" ht="15.6" customHeight="1" x14ac:dyDescent="0.2">
      <c r="A239" s="388"/>
      <c r="B239" s="387"/>
      <c r="C239" s="74" t="s">
        <v>260</v>
      </c>
      <c r="D239" s="149" t="s">
        <v>18</v>
      </c>
      <c r="E239" s="147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88"/>
      <c r="B240" s="387"/>
      <c r="C240" s="356" t="s">
        <v>9</v>
      </c>
      <c r="D240" s="356"/>
      <c r="E240" s="356"/>
      <c r="F240" s="356"/>
      <c r="G240" s="356"/>
      <c r="H240" s="356"/>
    </row>
    <row r="241" spans="1:8" ht="15.6" customHeight="1" x14ac:dyDescent="0.2">
      <c r="A241" s="388"/>
      <c r="B241" s="387"/>
      <c r="C241" s="74" t="s">
        <v>454</v>
      </c>
      <c r="D241" s="149" t="s">
        <v>20</v>
      </c>
      <c r="E241" s="149" t="s">
        <v>19</v>
      </c>
      <c r="F241" s="147"/>
      <c r="G241" s="241">
        <v>100</v>
      </c>
      <c r="H241" s="147"/>
    </row>
    <row r="242" spans="1:8" ht="30" customHeight="1" x14ac:dyDescent="0.2">
      <c r="A242" s="363" t="s">
        <v>448</v>
      </c>
      <c r="B242" s="343" t="s">
        <v>44</v>
      </c>
      <c r="C242" s="366" t="s">
        <v>557</v>
      </c>
      <c r="D242" s="367"/>
      <c r="E242" s="367"/>
      <c r="F242" s="367"/>
      <c r="G242" s="367"/>
      <c r="H242" s="368"/>
    </row>
    <row r="243" spans="1:8" ht="15.6" customHeight="1" x14ac:dyDescent="0.2">
      <c r="A243" s="364"/>
      <c r="B243" s="343"/>
      <c r="C243" s="358" t="s">
        <v>6</v>
      </c>
      <c r="D243" s="358"/>
      <c r="E243" s="358"/>
      <c r="F243" s="358"/>
      <c r="G243" s="358"/>
      <c r="H243" s="358"/>
    </row>
    <row r="244" spans="1:8" ht="29.25" customHeight="1" x14ac:dyDescent="0.2">
      <c r="A244" s="364"/>
      <c r="B244" s="343"/>
      <c r="C244" s="74" t="s">
        <v>702</v>
      </c>
      <c r="D244" s="176" t="s">
        <v>10</v>
      </c>
      <c r="E244" s="148" t="s">
        <v>258</v>
      </c>
      <c r="F244" s="61">
        <f>'Додаток 1 2025-2027'!G38</f>
        <v>192.94499999999999</v>
      </c>
      <c r="G244" s="61">
        <f>'Додаток 1 2025-2027'!H38</f>
        <v>4878.2170000000006</v>
      </c>
      <c r="H244" s="61"/>
    </row>
    <row r="245" spans="1:8" ht="15.75" customHeight="1" x14ac:dyDescent="0.2">
      <c r="A245" s="364"/>
      <c r="B245" s="343"/>
      <c r="C245" s="229" t="s">
        <v>494</v>
      </c>
      <c r="D245" s="175" t="s">
        <v>10</v>
      </c>
      <c r="E245" s="175" t="s">
        <v>258</v>
      </c>
      <c r="F245" s="228">
        <f>'Додаток 1 2025-2027'!G39</f>
        <v>192.94499999999999</v>
      </c>
      <c r="G245" s="61"/>
      <c r="H245" s="61"/>
    </row>
    <row r="246" spans="1:8" ht="15" customHeight="1" x14ac:dyDescent="0.2">
      <c r="A246" s="364"/>
      <c r="B246" s="343"/>
      <c r="C246" s="358" t="s">
        <v>7</v>
      </c>
      <c r="D246" s="358"/>
      <c r="E246" s="358"/>
      <c r="F246" s="358"/>
      <c r="G246" s="358"/>
      <c r="H246" s="358"/>
    </row>
    <row r="247" spans="1:8" s="114" customFormat="1" ht="30.75" customHeight="1" x14ac:dyDescent="0.2">
      <c r="A247" s="364"/>
      <c r="B247" s="343"/>
      <c r="C247" s="74" t="s">
        <v>190</v>
      </c>
      <c r="D247" s="201" t="s">
        <v>114</v>
      </c>
      <c r="E247" s="201" t="s">
        <v>444</v>
      </c>
      <c r="F247" s="66"/>
      <c r="G247" s="66">
        <v>583</v>
      </c>
      <c r="H247" s="202"/>
    </row>
    <row r="248" spans="1:8" ht="15" customHeight="1" x14ac:dyDescent="0.2">
      <c r="A248" s="364"/>
      <c r="B248" s="343"/>
      <c r="C248" s="57" t="s">
        <v>288</v>
      </c>
      <c r="D248" s="149" t="s">
        <v>10</v>
      </c>
      <c r="E248" s="148" t="s">
        <v>11</v>
      </c>
      <c r="F248" s="48">
        <v>1</v>
      </c>
      <c r="G248" s="48"/>
      <c r="H248" s="48"/>
    </row>
    <row r="249" spans="1:8" ht="15.6" customHeight="1" x14ac:dyDescent="0.2">
      <c r="A249" s="364"/>
      <c r="B249" s="343"/>
      <c r="C249" s="358" t="s">
        <v>8</v>
      </c>
      <c r="D249" s="358"/>
      <c r="E249" s="358"/>
      <c r="F249" s="358"/>
      <c r="G249" s="358"/>
      <c r="H249" s="358"/>
    </row>
    <row r="250" spans="1:8" ht="29.45" customHeight="1" x14ac:dyDescent="0.2">
      <c r="A250" s="364"/>
      <c r="B250" s="343"/>
      <c r="C250" s="74" t="s">
        <v>559</v>
      </c>
      <c r="D250" s="175" t="s">
        <v>18</v>
      </c>
      <c r="E250" s="173" t="s">
        <v>625</v>
      </c>
      <c r="F250" s="227"/>
      <c r="G250" s="76">
        <f>G244/G247</f>
        <v>8.3674391080617507</v>
      </c>
      <c r="H250" s="174"/>
    </row>
    <row r="251" spans="1:8" ht="15.75" customHeight="1" x14ac:dyDescent="0.2">
      <c r="A251" s="364"/>
      <c r="B251" s="343"/>
      <c r="C251" s="57" t="s">
        <v>289</v>
      </c>
      <c r="D251" s="148" t="s">
        <v>18</v>
      </c>
      <c r="E251" s="148" t="s">
        <v>257</v>
      </c>
      <c r="F251" s="76">
        <f>F245/F248</f>
        <v>192.94499999999999</v>
      </c>
      <c r="G251" s="10"/>
      <c r="H251" s="76"/>
    </row>
    <row r="252" spans="1:8" ht="15" customHeight="1" x14ac:dyDescent="0.2">
      <c r="A252" s="364"/>
      <c r="B252" s="343"/>
      <c r="C252" s="358" t="s">
        <v>9</v>
      </c>
      <c r="D252" s="358"/>
      <c r="E252" s="358"/>
      <c r="F252" s="358"/>
      <c r="G252" s="358"/>
      <c r="H252" s="358"/>
    </row>
    <row r="253" spans="1:8" ht="15" customHeight="1" x14ac:dyDescent="0.2">
      <c r="A253" s="364"/>
      <c r="B253" s="343"/>
      <c r="C253" s="57" t="s">
        <v>678</v>
      </c>
      <c r="D253" s="203" t="s">
        <v>20</v>
      </c>
      <c r="E253" s="203" t="s">
        <v>19</v>
      </c>
      <c r="F253" s="203"/>
      <c r="G253" s="203">
        <v>100</v>
      </c>
      <c r="H253" s="204"/>
    </row>
    <row r="254" spans="1:8" ht="15" customHeight="1" x14ac:dyDescent="0.2">
      <c r="A254" s="365"/>
      <c r="B254" s="343"/>
      <c r="C254" s="57" t="s">
        <v>290</v>
      </c>
      <c r="D254" s="148" t="s">
        <v>20</v>
      </c>
      <c r="E254" s="148" t="s">
        <v>19</v>
      </c>
      <c r="F254" s="148">
        <v>100</v>
      </c>
      <c r="G254" s="148"/>
      <c r="H254" s="148"/>
    </row>
    <row r="255" spans="1:8" ht="17.25" customHeight="1" x14ac:dyDescent="0.2">
      <c r="A255" s="382" t="s">
        <v>22</v>
      </c>
      <c r="B255" s="382"/>
      <c r="C255" s="382"/>
      <c r="D255" s="382"/>
      <c r="E255" s="382"/>
      <c r="F255" s="382"/>
      <c r="G255" s="382"/>
      <c r="H255" s="382"/>
    </row>
    <row r="256" spans="1:8" ht="15" customHeight="1" x14ac:dyDescent="0.2">
      <c r="A256" s="385" t="s">
        <v>30</v>
      </c>
      <c r="B256" s="385"/>
      <c r="C256" s="385"/>
      <c r="D256" s="385"/>
      <c r="E256" s="385"/>
      <c r="F256" s="91">
        <v>2025</v>
      </c>
      <c r="G256" s="91">
        <v>2026</v>
      </c>
      <c r="H256" s="91">
        <v>2027</v>
      </c>
    </row>
    <row r="257" spans="1:10" ht="15" customHeight="1" x14ac:dyDescent="0.2">
      <c r="A257" s="385"/>
      <c r="B257" s="385"/>
      <c r="C257" s="385"/>
      <c r="D257" s="385"/>
      <c r="E257" s="385"/>
      <c r="F257" s="92">
        <f>F260+F269+F278+F287+F296+F305+F314+F323+F332+F341+F368+F350+F359+F377+F386+F413+F422+F395+F404</f>
        <v>49317.382000000005</v>
      </c>
      <c r="G257" s="92">
        <f t="shared" ref="G257:H257" si="5">G260+G269+G278+G287+G296+G305+G314+G323+G332+G341+G368+G350+G359+G377+G386+G413+G422+G395+G404</f>
        <v>57435.367999999995</v>
      </c>
      <c r="H257" s="92">
        <f t="shared" si="5"/>
        <v>37814.43</v>
      </c>
    </row>
    <row r="258" spans="1:10" s="115" customFormat="1" ht="30" customHeight="1" x14ac:dyDescent="0.2">
      <c r="A258" s="334" t="s">
        <v>84</v>
      </c>
      <c r="B258" s="343" t="s">
        <v>187</v>
      </c>
      <c r="C258" s="340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340"/>
      <c r="E258" s="340"/>
      <c r="F258" s="340"/>
      <c r="G258" s="340"/>
      <c r="H258" s="340"/>
      <c r="I258" s="114"/>
      <c r="J258" s="114"/>
    </row>
    <row r="259" spans="1:10" s="115" customFormat="1" ht="15" customHeight="1" x14ac:dyDescent="0.2">
      <c r="A259" s="335"/>
      <c r="B259" s="343"/>
      <c r="C259" s="356" t="s">
        <v>6</v>
      </c>
      <c r="D259" s="356"/>
      <c r="E259" s="356"/>
      <c r="F259" s="356"/>
      <c r="G259" s="356"/>
      <c r="H259" s="356"/>
      <c r="I259" s="114"/>
      <c r="J259" s="114"/>
    </row>
    <row r="260" spans="1:10" s="115" customFormat="1" ht="15" customHeight="1" x14ac:dyDescent="0.2">
      <c r="A260" s="335"/>
      <c r="B260" s="343"/>
      <c r="C260" s="74" t="s">
        <v>352</v>
      </c>
      <c r="D260" s="147" t="s">
        <v>10</v>
      </c>
      <c r="E260" s="147" t="s">
        <v>258</v>
      </c>
      <c r="F260" s="10"/>
      <c r="G260" s="10">
        <f>'Додаток 1 2025-2027'!H43</f>
        <v>3606.7820000000002</v>
      </c>
      <c r="H260" s="10"/>
      <c r="I260" s="114"/>
      <c r="J260" s="114"/>
    </row>
    <row r="261" spans="1:10" s="115" customFormat="1" ht="15" customHeight="1" x14ac:dyDescent="0.2">
      <c r="A261" s="335"/>
      <c r="B261" s="343"/>
      <c r="C261" s="356" t="s">
        <v>7</v>
      </c>
      <c r="D261" s="356"/>
      <c r="E261" s="356"/>
      <c r="F261" s="356"/>
      <c r="G261" s="356"/>
      <c r="H261" s="356"/>
      <c r="I261" s="114"/>
      <c r="J261" s="114"/>
    </row>
    <row r="262" spans="1:10" s="115" customFormat="1" ht="15" customHeight="1" x14ac:dyDescent="0.2">
      <c r="A262" s="335"/>
      <c r="B262" s="343"/>
      <c r="C262" s="74" t="s">
        <v>188</v>
      </c>
      <c r="D262" s="147" t="s">
        <v>114</v>
      </c>
      <c r="E262" s="147" t="s">
        <v>56</v>
      </c>
      <c r="F262" s="153"/>
      <c r="G262" s="231">
        <v>0.52400000000000002</v>
      </c>
      <c r="H262" s="64"/>
      <c r="I262" s="114"/>
      <c r="J262" s="114"/>
    </row>
    <row r="263" spans="1:10" s="115" customFormat="1" ht="15" customHeight="1" x14ac:dyDescent="0.2">
      <c r="A263" s="335"/>
      <c r="B263" s="343"/>
      <c r="C263" s="356" t="s">
        <v>8</v>
      </c>
      <c r="D263" s="356"/>
      <c r="E263" s="356"/>
      <c r="F263" s="356"/>
      <c r="G263" s="356"/>
      <c r="H263" s="356"/>
      <c r="I263" s="114"/>
      <c r="J263" s="114"/>
    </row>
    <row r="264" spans="1:10" s="115" customFormat="1" ht="15" customHeight="1" x14ac:dyDescent="0.2">
      <c r="A264" s="335"/>
      <c r="B264" s="343"/>
      <c r="C264" s="74" t="s">
        <v>263</v>
      </c>
      <c r="D264" s="147" t="s">
        <v>18</v>
      </c>
      <c r="E264" s="147" t="s">
        <v>262</v>
      </c>
      <c r="F264" s="66"/>
      <c r="G264" s="66">
        <f>G260/G262</f>
        <v>6883.1717557251905</v>
      </c>
      <c r="H264" s="10"/>
      <c r="I264" s="114"/>
      <c r="J264" s="114"/>
    </row>
    <row r="265" spans="1:10" s="115" customFormat="1" ht="15" customHeight="1" x14ac:dyDescent="0.2">
      <c r="A265" s="335"/>
      <c r="B265" s="343"/>
      <c r="C265" s="356" t="s">
        <v>9</v>
      </c>
      <c r="D265" s="356"/>
      <c r="E265" s="356"/>
      <c r="F265" s="356"/>
      <c r="G265" s="356"/>
      <c r="H265" s="356"/>
      <c r="I265" s="114"/>
      <c r="J265" s="114"/>
    </row>
    <row r="266" spans="1:10" s="115" customFormat="1" ht="15" customHeight="1" x14ac:dyDescent="0.2">
      <c r="A266" s="336"/>
      <c r="B266" s="343"/>
      <c r="C266" s="74" t="s">
        <v>131</v>
      </c>
      <c r="D266" s="147" t="s">
        <v>20</v>
      </c>
      <c r="E266" s="147" t="s">
        <v>19</v>
      </c>
      <c r="F266" s="147"/>
      <c r="G266" s="230">
        <v>100</v>
      </c>
      <c r="H266" s="147"/>
      <c r="I266" s="114"/>
      <c r="J266" s="114"/>
    </row>
    <row r="267" spans="1:10" s="115" customFormat="1" ht="17.25" customHeight="1" x14ac:dyDescent="0.2">
      <c r="A267" s="334" t="s">
        <v>85</v>
      </c>
      <c r="B267" s="343" t="s">
        <v>32</v>
      </c>
      <c r="C267" s="340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340"/>
      <c r="E267" s="340"/>
      <c r="F267" s="340"/>
      <c r="G267" s="340"/>
      <c r="H267" s="340"/>
      <c r="I267" s="114"/>
      <c r="J267" s="114"/>
    </row>
    <row r="268" spans="1:10" s="115" customFormat="1" ht="15" customHeight="1" x14ac:dyDescent="0.2">
      <c r="A268" s="335"/>
      <c r="B268" s="343"/>
      <c r="C268" s="356" t="s">
        <v>6</v>
      </c>
      <c r="D268" s="356"/>
      <c r="E268" s="356"/>
      <c r="F268" s="356"/>
      <c r="G268" s="356"/>
      <c r="H268" s="356"/>
      <c r="I268" s="114"/>
      <c r="J268" s="114"/>
    </row>
    <row r="269" spans="1:10" s="115" customFormat="1" ht="30" customHeight="1" x14ac:dyDescent="0.2">
      <c r="A269" s="335"/>
      <c r="B269" s="343"/>
      <c r="C269" s="74" t="s">
        <v>353</v>
      </c>
      <c r="D269" s="147" t="s">
        <v>31</v>
      </c>
      <c r="E269" s="147" t="s">
        <v>258</v>
      </c>
      <c r="F269" s="10"/>
      <c r="G269" s="10">
        <f>'Додаток 1 2025-2027'!H44</f>
        <v>200</v>
      </c>
      <c r="H269" s="10"/>
      <c r="I269" s="114"/>
      <c r="J269" s="114"/>
    </row>
    <row r="270" spans="1:10" s="115" customFormat="1" ht="15" customHeight="1" x14ac:dyDescent="0.2">
      <c r="A270" s="335"/>
      <c r="B270" s="343"/>
      <c r="C270" s="356" t="s">
        <v>7</v>
      </c>
      <c r="D270" s="356"/>
      <c r="E270" s="356"/>
      <c r="F270" s="356"/>
      <c r="G270" s="356"/>
      <c r="H270" s="356"/>
      <c r="I270" s="114"/>
      <c r="J270" s="114"/>
    </row>
    <row r="271" spans="1:10" s="115" customFormat="1" ht="15" customHeight="1" x14ac:dyDescent="0.2">
      <c r="A271" s="335"/>
      <c r="B271" s="343"/>
      <c r="C271" s="74" t="s">
        <v>259</v>
      </c>
      <c r="D271" s="147" t="s">
        <v>18</v>
      </c>
      <c r="E271" s="147" t="s">
        <v>11</v>
      </c>
      <c r="F271" s="90"/>
      <c r="G271" s="90">
        <v>1</v>
      </c>
      <c r="H271" s="15"/>
      <c r="I271" s="114"/>
      <c r="J271" s="114"/>
    </row>
    <row r="272" spans="1:10" s="115" customFormat="1" ht="15" customHeight="1" x14ac:dyDescent="0.2">
      <c r="A272" s="335"/>
      <c r="B272" s="343"/>
      <c r="C272" s="356" t="s">
        <v>8</v>
      </c>
      <c r="D272" s="356"/>
      <c r="E272" s="356"/>
      <c r="F272" s="356"/>
      <c r="G272" s="356"/>
      <c r="H272" s="356"/>
      <c r="I272" s="114"/>
      <c r="J272" s="114"/>
    </row>
    <row r="273" spans="1:10" s="115" customFormat="1" ht="27" customHeight="1" x14ac:dyDescent="0.2">
      <c r="A273" s="335"/>
      <c r="B273" s="343"/>
      <c r="C273" s="74" t="s">
        <v>265</v>
      </c>
      <c r="D273" s="147" t="s">
        <v>18</v>
      </c>
      <c r="E273" s="147" t="s">
        <v>266</v>
      </c>
      <c r="F273" s="66"/>
      <c r="G273" s="66">
        <f>G269/G271</f>
        <v>200</v>
      </c>
      <c r="H273" s="10"/>
      <c r="I273" s="114"/>
      <c r="J273" s="114"/>
    </row>
    <row r="274" spans="1:10" s="115" customFormat="1" ht="15" customHeight="1" x14ac:dyDescent="0.2">
      <c r="A274" s="335"/>
      <c r="B274" s="343"/>
      <c r="C274" s="356" t="s">
        <v>9</v>
      </c>
      <c r="D274" s="356"/>
      <c r="E274" s="356"/>
      <c r="F274" s="356"/>
      <c r="G274" s="356"/>
      <c r="H274" s="356"/>
      <c r="I274" s="114"/>
      <c r="J274" s="114"/>
    </row>
    <row r="275" spans="1:10" s="115" customFormat="1" ht="15" customHeight="1" x14ac:dyDescent="0.2">
      <c r="A275" s="336"/>
      <c r="B275" s="343"/>
      <c r="C275" s="74" t="s">
        <v>261</v>
      </c>
      <c r="D275" s="147" t="s">
        <v>20</v>
      </c>
      <c r="E275" s="147" t="s">
        <v>19</v>
      </c>
      <c r="F275" s="147"/>
      <c r="G275" s="241">
        <v>100</v>
      </c>
      <c r="H275" s="147"/>
      <c r="I275" s="114"/>
      <c r="J275" s="114"/>
    </row>
    <row r="276" spans="1:10" s="115" customFormat="1" ht="16.5" customHeight="1" x14ac:dyDescent="0.2">
      <c r="A276" s="334" t="s">
        <v>86</v>
      </c>
      <c r="B276" s="343" t="s">
        <v>32</v>
      </c>
      <c r="C276" s="340" t="str">
        <f>'Додаток 1 2025-2027'!B45</f>
        <v>Капітальний ремонт ділянки теплових мереж від ТК-24 до ТК-25 м. Южного Одеської області</v>
      </c>
      <c r="D276" s="340"/>
      <c r="E276" s="340"/>
      <c r="F276" s="340"/>
      <c r="G276" s="340"/>
      <c r="H276" s="340"/>
      <c r="I276" s="114"/>
      <c r="J276" s="114"/>
    </row>
    <row r="277" spans="1:10" s="115" customFormat="1" ht="15" customHeight="1" x14ac:dyDescent="0.2">
      <c r="A277" s="335"/>
      <c r="B277" s="343"/>
      <c r="C277" s="356" t="s">
        <v>6</v>
      </c>
      <c r="D277" s="356"/>
      <c r="E277" s="356"/>
      <c r="F277" s="356"/>
      <c r="G277" s="356"/>
      <c r="H277" s="356"/>
      <c r="I277" s="114"/>
      <c r="J277" s="114"/>
    </row>
    <row r="278" spans="1:10" s="115" customFormat="1" ht="15" customHeight="1" x14ac:dyDescent="0.2">
      <c r="A278" s="335"/>
      <c r="B278" s="343"/>
      <c r="C278" s="74" t="s">
        <v>351</v>
      </c>
      <c r="D278" s="147" t="s">
        <v>10</v>
      </c>
      <c r="E278" s="147" t="s">
        <v>258</v>
      </c>
      <c r="F278" s="10"/>
      <c r="G278" s="10">
        <f>'Додаток 1 2025-2027'!H45</f>
        <v>6345.28</v>
      </c>
      <c r="H278" s="10"/>
      <c r="I278" s="114"/>
      <c r="J278" s="114"/>
    </row>
    <row r="279" spans="1:10" s="115" customFormat="1" ht="15" customHeight="1" x14ac:dyDescent="0.2">
      <c r="A279" s="335"/>
      <c r="B279" s="343"/>
      <c r="C279" s="356" t="s">
        <v>7</v>
      </c>
      <c r="D279" s="356"/>
      <c r="E279" s="356"/>
      <c r="F279" s="356"/>
      <c r="G279" s="356"/>
      <c r="H279" s="356"/>
      <c r="I279" s="114"/>
      <c r="J279" s="114"/>
    </row>
    <row r="280" spans="1:10" s="115" customFormat="1" ht="15" customHeight="1" x14ac:dyDescent="0.2">
      <c r="A280" s="335"/>
      <c r="B280" s="343"/>
      <c r="C280" s="74" t="s">
        <v>193</v>
      </c>
      <c r="D280" s="147" t="s">
        <v>114</v>
      </c>
      <c r="E280" s="147" t="s">
        <v>45</v>
      </c>
      <c r="F280" s="153"/>
      <c r="G280" s="67">
        <v>0.32400000000000001</v>
      </c>
      <c r="H280" s="64"/>
      <c r="I280" s="114"/>
      <c r="J280" s="114"/>
    </row>
    <row r="281" spans="1:10" s="115" customFormat="1" ht="15" customHeight="1" x14ac:dyDescent="0.2">
      <c r="A281" s="335"/>
      <c r="B281" s="343"/>
      <c r="C281" s="356" t="s">
        <v>8</v>
      </c>
      <c r="D281" s="356"/>
      <c r="E281" s="356"/>
      <c r="F281" s="356"/>
      <c r="G281" s="356"/>
      <c r="H281" s="356"/>
      <c r="I281" s="114"/>
      <c r="J281" s="114"/>
    </row>
    <row r="282" spans="1:10" s="115" customFormat="1" ht="15" customHeight="1" x14ac:dyDescent="0.2">
      <c r="A282" s="335"/>
      <c r="B282" s="343"/>
      <c r="C282" s="74" t="s">
        <v>355</v>
      </c>
      <c r="D282" s="147" t="s">
        <v>18</v>
      </c>
      <c r="E282" s="147" t="s">
        <v>354</v>
      </c>
      <c r="F282" s="66"/>
      <c r="G282" s="10">
        <f>G278/G280</f>
        <v>19584.197530864196</v>
      </c>
      <c r="H282" s="10"/>
      <c r="I282" s="114"/>
      <c r="J282" s="114"/>
    </row>
    <row r="283" spans="1:10" s="115" customFormat="1" ht="15" customHeight="1" x14ac:dyDescent="0.2">
      <c r="A283" s="335"/>
      <c r="B283" s="343"/>
      <c r="C283" s="356" t="s">
        <v>9</v>
      </c>
      <c r="D283" s="356"/>
      <c r="E283" s="356"/>
      <c r="F283" s="356"/>
      <c r="G283" s="356"/>
      <c r="H283" s="356"/>
      <c r="I283" s="114"/>
      <c r="J283" s="114"/>
    </row>
    <row r="284" spans="1:10" s="115" customFormat="1" ht="15" customHeight="1" x14ac:dyDescent="0.2">
      <c r="A284" s="336"/>
      <c r="B284" s="343"/>
      <c r="C284" s="74" t="s">
        <v>131</v>
      </c>
      <c r="D284" s="147" t="s">
        <v>20</v>
      </c>
      <c r="E284" s="147" t="s">
        <v>19</v>
      </c>
      <c r="F284" s="147"/>
      <c r="G284" s="147">
        <v>100</v>
      </c>
      <c r="H284" s="147"/>
      <c r="I284" s="114"/>
      <c r="J284" s="114"/>
    </row>
    <row r="285" spans="1:10" s="115" customFormat="1" ht="30" customHeight="1" x14ac:dyDescent="0.2">
      <c r="A285" s="334" t="s">
        <v>87</v>
      </c>
      <c r="B285" s="337" t="s">
        <v>187</v>
      </c>
      <c r="C285" s="340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340"/>
      <c r="E285" s="340"/>
      <c r="F285" s="340"/>
      <c r="G285" s="340"/>
      <c r="H285" s="340"/>
      <c r="I285" s="114"/>
      <c r="J285" s="114"/>
    </row>
    <row r="286" spans="1:10" s="115" customFormat="1" ht="15.6" customHeight="1" x14ac:dyDescent="0.2">
      <c r="A286" s="335"/>
      <c r="B286" s="338"/>
      <c r="C286" s="356" t="s">
        <v>6</v>
      </c>
      <c r="D286" s="356"/>
      <c r="E286" s="356"/>
      <c r="F286" s="356"/>
      <c r="G286" s="356"/>
      <c r="H286" s="356"/>
      <c r="I286" s="114"/>
      <c r="J286" s="114"/>
    </row>
    <row r="287" spans="1:10" s="115" customFormat="1" ht="29.25" customHeight="1" x14ac:dyDescent="0.2">
      <c r="A287" s="335"/>
      <c r="B287" s="338"/>
      <c r="C287" s="74" t="s">
        <v>356</v>
      </c>
      <c r="D287" s="147" t="s">
        <v>31</v>
      </c>
      <c r="E287" s="147" t="s">
        <v>258</v>
      </c>
      <c r="F287" s="10"/>
      <c r="G287" s="10">
        <f>'Додаток 1 2025-2027'!H46</f>
        <v>280</v>
      </c>
      <c r="H287" s="10"/>
      <c r="I287" s="114"/>
      <c r="J287" s="114"/>
    </row>
    <row r="288" spans="1:10" s="115" customFormat="1" ht="15" customHeight="1" x14ac:dyDescent="0.2">
      <c r="A288" s="335"/>
      <c r="B288" s="338"/>
      <c r="C288" s="356" t="s">
        <v>7</v>
      </c>
      <c r="D288" s="356"/>
      <c r="E288" s="356"/>
      <c r="F288" s="356"/>
      <c r="G288" s="356"/>
      <c r="H288" s="356"/>
      <c r="I288" s="114"/>
      <c r="J288" s="114"/>
    </row>
    <row r="289" spans="1:10" s="115" customFormat="1" ht="15" customHeight="1" x14ac:dyDescent="0.2">
      <c r="A289" s="335"/>
      <c r="B289" s="338"/>
      <c r="C289" s="74" t="s">
        <v>288</v>
      </c>
      <c r="D289" s="147" t="s">
        <v>18</v>
      </c>
      <c r="E289" s="147" t="s">
        <v>11</v>
      </c>
      <c r="F289" s="9"/>
      <c r="G289" s="90">
        <v>1</v>
      </c>
      <c r="H289" s="10"/>
      <c r="I289" s="114"/>
      <c r="J289" s="114"/>
    </row>
    <row r="290" spans="1:10" s="115" customFormat="1" ht="15" customHeight="1" x14ac:dyDescent="0.2">
      <c r="A290" s="335"/>
      <c r="B290" s="338"/>
      <c r="C290" s="356" t="s">
        <v>8</v>
      </c>
      <c r="D290" s="356"/>
      <c r="E290" s="356"/>
      <c r="F290" s="356"/>
      <c r="G290" s="356"/>
      <c r="H290" s="356"/>
      <c r="I290" s="114"/>
      <c r="J290" s="114"/>
    </row>
    <row r="291" spans="1:10" s="115" customFormat="1" ht="15" customHeight="1" x14ac:dyDescent="0.2">
      <c r="A291" s="335"/>
      <c r="B291" s="338"/>
      <c r="C291" s="74" t="s">
        <v>289</v>
      </c>
      <c r="D291" s="147" t="s">
        <v>18</v>
      </c>
      <c r="E291" s="147" t="s">
        <v>266</v>
      </c>
      <c r="F291" s="9"/>
      <c r="G291" s="9">
        <f>G287/G289</f>
        <v>280</v>
      </c>
      <c r="H291" s="10"/>
      <c r="I291" s="114"/>
      <c r="J291" s="114"/>
    </row>
    <row r="292" spans="1:10" s="115" customFormat="1" ht="15" customHeight="1" x14ac:dyDescent="0.2">
      <c r="A292" s="335"/>
      <c r="B292" s="338"/>
      <c r="C292" s="356" t="s">
        <v>9</v>
      </c>
      <c r="D292" s="356"/>
      <c r="E292" s="356"/>
      <c r="F292" s="356"/>
      <c r="G292" s="356"/>
      <c r="H292" s="356"/>
      <c r="I292" s="114"/>
      <c r="J292" s="114"/>
    </row>
    <row r="293" spans="1:10" s="115" customFormat="1" ht="15" customHeight="1" x14ac:dyDescent="0.2">
      <c r="A293" s="336"/>
      <c r="B293" s="339"/>
      <c r="C293" s="74" t="s">
        <v>290</v>
      </c>
      <c r="D293" s="147" t="s">
        <v>20</v>
      </c>
      <c r="E293" s="147" t="s">
        <v>19</v>
      </c>
      <c r="F293" s="147"/>
      <c r="G293" s="147">
        <v>100</v>
      </c>
      <c r="H293" s="147"/>
      <c r="I293" s="114"/>
      <c r="J293" s="114"/>
    </row>
    <row r="294" spans="1:10" s="115" customFormat="1" ht="18.75" customHeight="1" x14ac:dyDescent="0.2">
      <c r="A294" s="334" t="s">
        <v>88</v>
      </c>
      <c r="B294" s="339" t="s">
        <v>32</v>
      </c>
      <c r="C294" s="340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340"/>
      <c r="E294" s="340"/>
      <c r="F294" s="340"/>
      <c r="G294" s="340"/>
      <c r="H294" s="340"/>
      <c r="I294" s="114"/>
      <c r="J294" s="114"/>
    </row>
    <row r="295" spans="1:10" s="115" customFormat="1" ht="15" customHeight="1" x14ac:dyDescent="0.2">
      <c r="A295" s="335"/>
      <c r="B295" s="343"/>
      <c r="C295" s="356" t="s">
        <v>6</v>
      </c>
      <c r="D295" s="356"/>
      <c r="E295" s="356"/>
      <c r="F295" s="356"/>
      <c r="G295" s="356"/>
      <c r="H295" s="356"/>
      <c r="I295" s="114"/>
      <c r="J295" s="114"/>
    </row>
    <row r="296" spans="1:10" s="115" customFormat="1" ht="27" customHeight="1" x14ac:dyDescent="0.2">
      <c r="A296" s="335"/>
      <c r="B296" s="343"/>
      <c r="C296" s="74" t="s">
        <v>353</v>
      </c>
      <c r="D296" s="147" t="s">
        <v>31</v>
      </c>
      <c r="E296" s="147" t="s">
        <v>258</v>
      </c>
      <c r="F296" s="10"/>
      <c r="G296" s="10"/>
      <c r="H296" s="10">
        <f>'Додаток 1 2025-2027'!I47</f>
        <v>240</v>
      </c>
      <c r="I296" s="114"/>
      <c r="J296" s="114"/>
    </row>
    <row r="297" spans="1:10" s="115" customFormat="1" ht="15" customHeight="1" x14ac:dyDescent="0.2">
      <c r="A297" s="335"/>
      <c r="B297" s="343"/>
      <c r="C297" s="356" t="s">
        <v>7</v>
      </c>
      <c r="D297" s="356"/>
      <c r="E297" s="356"/>
      <c r="F297" s="356"/>
      <c r="G297" s="356"/>
      <c r="H297" s="356"/>
      <c r="I297" s="114"/>
      <c r="J297" s="114"/>
    </row>
    <row r="298" spans="1:10" s="115" customFormat="1" ht="15" customHeight="1" x14ac:dyDescent="0.2">
      <c r="A298" s="335"/>
      <c r="B298" s="343"/>
      <c r="C298" s="74" t="s">
        <v>259</v>
      </c>
      <c r="D298" s="147" t="s">
        <v>18</v>
      </c>
      <c r="E298" s="147" t="s">
        <v>11</v>
      </c>
      <c r="F298" s="75"/>
      <c r="G298" s="75"/>
      <c r="H298" s="75">
        <v>1</v>
      </c>
      <c r="I298" s="114"/>
      <c r="J298" s="114"/>
    </row>
    <row r="299" spans="1:10" s="115" customFormat="1" ht="15" customHeight="1" x14ac:dyDescent="0.2">
      <c r="A299" s="335"/>
      <c r="B299" s="343"/>
      <c r="C299" s="356" t="s">
        <v>8</v>
      </c>
      <c r="D299" s="356"/>
      <c r="E299" s="356"/>
      <c r="F299" s="356"/>
      <c r="G299" s="356"/>
      <c r="H299" s="356"/>
      <c r="I299" s="114"/>
      <c r="J299" s="114"/>
    </row>
    <row r="300" spans="1:10" s="115" customFormat="1" ht="28.5" customHeight="1" x14ac:dyDescent="0.2">
      <c r="A300" s="335"/>
      <c r="B300" s="343"/>
      <c r="C300" s="74" t="s">
        <v>265</v>
      </c>
      <c r="D300" s="147" t="s">
        <v>18</v>
      </c>
      <c r="E300" s="147" t="s">
        <v>257</v>
      </c>
      <c r="F300" s="10"/>
      <c r="G300" s="10"/>
      <c r="H300" s="10">
        <f>H296/H298</f>
        <v>240</v>
      </c>
      <c r="I300" s="114"/>
      <c r="J300" s="114"/>
    </row>
    <row r="301" spans="1:10" s="115" customFormat="1" ht="15" customHeight="1" x14ac:dyDescent="0.2">
      <c r="A301" s="335"/>
      <c r="B301" s="343"/>
      <c r="C301" s="356" t="s">
        <v>9</v>
      </c>
      <c r="D301" s="356"/>
      <c r="E301" s="356"/>
      <c r="F301" s="356"/>
      <c r="G301" s="356"/>
      <c r="H301" s="356"/>
      <c r="I301" s="114"/>
      <c r="J301" s="114"/>
    </row>
    <row r="302" spans="1:10" s="115" customFormat="1" ht="15" customHeight="1" x14ac:dyDescent="0.2">
      <c r="A302" s="336"/>
      <c r="B302" s="343"/>
      <c r="C302" s="74" t="s">
        <v>261</v>
      </c>
      <c r="D302" s="147" t="s">
        <v>20</v>
      </c>
      <c r="E302" s="147" t="s">
        <v>19</v>
      </c>
      <c r="F302" s="147"/>
      <c r="G302" s="170"/>
      <c r="H302" s="147">
        <v>100</v>
      </c>
      <c r="I302" s="114"/>
      <c r="J302" s="114"/>
    </row>
    <row r="303" spans="1:10" s="115" customFormat="1" ht="15" customHeight="1" x14ac:dyDescent="0.2">
      <c r="A303" s="334" t="s">
        <v>89</v>
      </c>
      <c r="B303" s="339" t="s">
        <v>32</v>
      </c>
      <c r="C303" s="340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340"/>
      <c r="E303" s="340"/>
      <c r="F303" s="340"/>
      <c r="G303" s="340"/>
      <c r="H303" s="340"/>
      <c r="I303" s="114"/>
      <c r="J303" s="114"/>
    </row>
    <row r="304" spans="1:10" s="115" customFormat="1" ht="15" customHeight="1" x14ac:dyDescent="0.2">
      <c r="A304" s="335"/>
      <c r="B304" s="343"/>
      <c r="C304" s="356" t="s">
        <v>6</v>
      </c>
      <c r="D304" s="356"/>
      <c r="E304" s="356"/>
      <c r="F304" s="356"/>
      <c r="G304" s="356"/>
      <c r="H304" s="356"/>
      <c r="I304" s="114"/>
      <c r="J304" s="114"/>
    </row>
    <row r="305" spans="1:10" s="115" customFormat="1" ht="28.5" customHeight="1" x14ac:dyDescent="0.2">
      <c r="A305" s="335"/>
      <c r="B305" s="343"/>
      <c r="C305" s="155" t="s">
        <v>357</v>
      </c>
      <c r="D305" s="147" t="s">
        <v>31</v>
      </c>
      <c r="E305" s="147" t="s">
        <v>258</v>
      </c>
      <c r="F305" s="10"/>
      <c r="G305" s="10"/>
      <c r="H305" s="10">
        <f>'Додаток 1 2025-2027'!I48</f>
        <v>280</v>
      </c>
      <c r="I305" s="114"/>
      <c r="J305" s="114"/>
    </row>
    <row r="306" spans="1:10" s="115" customFormat="1" ht="15" customHeight="1" x14ac:dyDescent="0.2">
      <c r="A306" s="335"/>
      <c r="B306" s="343"/>
      <c r="C306" s="356" t="s">
        <v>7</v>
      </c>
      <c r="D306" s="356"/>
      <c r="E306" s="356"/>
      <c r="F306" s="356"/>
      <c r="G306" s="356"/>
      <c r="H306" s="356"/>
      <c r="I306" s="114"/>
      <c r="J306" s="114"/>
    </row>
    <row r="307" spans="1:10" s="115" customFormat="1" ht="15" customHeight="1" x14ac:dyDescent="0.2">
      <c r="A307" s="335"/>
      <c r="B307" s="343"/>
      <c r="C307" s="154" t="s">
        <v>288</v>
      </c>
      <c r="D307" s="147" t="s">
        <v>18</v>
      </c>
      <c r="E307" s="147" t="s">
        <v>11</v>
      </c>
      <c r="F307" s="75"/>
      <c r="G307" s="75"/>
      <c r="H307" s="75">
        <v>1</v>
      </c>
      <c r="I307" s="114"/>
      <c r="J307" s="114"/>
    </row>
    <row r="308" spans="1:10" s="115" customFormat="1" ht="15" customHeight="1" x14ac:dyDescent="0.2">
      <c r="A308" s="335"/>
      <c r="B308" s="343"/>
      <c r="C308" s="356" t="s">
        <v>8</v>
      </c>
      <c r="D308" s="356"/>
      <c r="E308" s="356"/>
      <c r="F308" s="356"/>
      <c r="G308" s="356"/>
      <c r="H308" s="356"/>
      <c r="I308" s="114"/>
      <c r="J308" s="114"/>
    </row>
    <row r="309" spans="1:10" s="115" customFormat="1" ht="15" customHeight="1" x14ac:dyDescent="0.2">
      <c r="A309" s="335"/>
      <c r="B309" s="343"/>
      <c r="C309" s="155" t="s">
        <v>289</v>
      </c>
      <c r="D309" s="147" t="s">
        <v>18</v>
      </c>
      <c r="E309" s="147" t="s">
        <v>257</v>
      </c>
      <c r="F309" s="10"/>
      <c r="G309" s="10"/>
      <c r="H309" s="10">
        <f>H305/H307</f>
        <v>280</v>
      </c>
      <c r="I309" s="114"/>
      <c r="J309" s="114"/>
    </row>
    <row r="310" spans="1:10" s="115" customFormat="1" ht="15" customHeight="1" x14ac:dyDescent="0.2">
      <c r="A310" s="335"/>
      <c r="B310" s="343"/>
      <c r="C310" s="356" t="s">
        <v>9</v>
      </c>
      <c r="D310" s="356"/>
      <c r="E310" s="356"/>
      <c r="F310" s="356"/>
      <c r="G310" s="356"/>
      <c r="H310" s="356"/>
      <c r="I310" s="114"/>
      <c r="J310" s="114"/>
    </row>
    <row r="311" spans="1:10" s="115" customFormat="1" ht="15" customHeight="1" x14ac:dyDescent="0.2">
      <c r="A311" s="336"/>
      <c r="B311" s="343"/>
      <c r="C311" s="74" t="s">
        <v>290</v>
      </c>
      <c r="D311" s="147" t="s">
        <v>20</v>
      </c>
      <c r="E311" s="147" t="s">
        <v>19</v>
      </c>
      <c r="F311" s="147"/>
      <c r="G311" s="170"/>
      <c r="H311" s="147">
        <v>100</v>
      </c>
      <c r="I311" s="114"/>
      <c r="J311" s="114"/>
    </row>
    <row r="312" spans="1:10" s="115" customFormat="1" ht="27.75" customHeight="1" x14ac:dyDescent="0.2">
      <c r="A312" s="334" t="s">
        <v>90</v>
      </c>
      <c r="B312" s="339" t="s">
        <v>32</v>
      </c>
      <c r="C312" s="340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340"/>
      <c r="E312" s="340"/>
      <c r="F312" s="340"/>
      <c r="G312" s="340"/>
      <c r="H312" s="340"/>
      <c r="I312" s="114"/>
      <c r="J312" s="114"/>
    </row>
    <row r="313" spans="1:10" s="115" customFormat="1" ht="15" customHeight="1" x14ac:dyDescent="0.2">
      <c r="A313" s="335"/>
      <c r="B313" s="343"/>
      <c r="C313" s="356" t="s">
        <v>6</v>
      </c>
      <c r="D313" s="356"/>
      <c r="E313" s="356"/>
      <c r="F313" s="356"/>
      <c r="G313" s="356"/>
      <c r="H313" s="356"/>
      <c r="I313" s="114"/>
      <c r="J313" s="114"/>
    </row>
    <row r="314" spans="1:10" s="115" customFormat="1" ht="30.75" customHeight="1" x14ac:dyDescent="0.2">
      <c r="A314" s="335"/>
      <c r="B314" s="343"/>
      <c r="C314" s="155" t="s">
        <v>357</v>
      </c>
      <c r="D314" s="147" t="s">
        <v>31</v>
      </c>
      <c r="E314" s="147" t="s">
        <v>258</v>
      </c>
      <c r="F314" s="10"/>
      <c r="G314" s="10"/>
      <c r="H314" s="10">
        <f>'Додаток 1 2025-2027'!I49</f>
        <v>480</v>
      </c>
      <c r="I314" s="114"/>
      <c r="J314" s="114"/>
    </row>
    <row r="315" spans="1:10" s="115" customFormat="1" ht="15" customHeight="1" x14ac:dyDescent="0.2">
      <c r="A315" s="335"/>
      <c r="B315" s="343"/>
      <c r="C315" s="356" t="s">
        <v>7</v>
      </c>
      <c r="D315" s="356"/>
      <c r="E315" s="356"/>
      <c r="F315" s="356"/>
      <c r="G315" s="356"/>
      <c r="H315" s="356"/>
      <c r="I315" s="114"/>
      <c r="J315" s="114"/>
    </row>
    <row r="316" spans="1:10" s="115" customFormat="1" ht="15" customHeight="1" x14ac:dyDescent="0.2">
      <c r="A316" s="335"/>
      <c r="B316" s="343"/>
      <c r="C316" s="154" t="s">
        <v>288</v>
      </c>
      <c r="D316" s="147" t="s">
        <v>18</v>
      </c>
      <c r="E316" s="147" t="s">
        <v>11</v>
      </c>
      <c r="F316" s="75"/>
      <c r="G316" s="75"/>
      <c r="H316" s="75">
        <v>1</v>
      </c>
      <c r="I316" s="114"/>
      <c r="J316" s="114"/>
    </row>
    <row r="317" spans="1:10" s="115" customFormat="1" ht="15" customHeight="1" x14ac:dyDescent="0.2">
      <c r="A317" s="335"/>
      <c r="B317" s="343"/>
      <c r="C317" s="356" t="s">
        <v>8</v>
      </c>
      <c r="D317" s="356"/>
      <c r="E317" s="356"/>
      <c r="F317" s="356"/>
      <c r="G317" s="356"/>
      <c r="H317" s="356"/>
      <c r="I317" s="114"/>
      <c r="J317" s="114"/>
    </row>
    <row r="318" spans="1:10" s="115" customFormat="1" ht="15" customHeight="1" x14ac:dyDescent="0.2">
      <c r="A318" s="335"/>
      <c r="B318" s="343"/>
      <c r="C318" s="155" t="s">
        <v>289</v>
      </c>
      <c r="D318" s="147" t="s">
        <v>18</v>
      </c>
      <c r="E318" s="147" t="s">
        <v>257</v>
      </c>
      <c r="F318" s="10"/>
      <c r="G318" s="10"/>
      <c r="H318" s="10">
        <f>H314/H316</f>
        <v>480</v>
      </c>
      <c r="I318" s="114"/>
      <c r="J318" s="114"/>
    </row>
    <row r="319" spans="1:10" s="115" customFormat="1" ht="15" customHeight="1" x14ac:dyDescent="0.2">
      <c r="A319" s="335"/>
      <c r="B319" s="343"/>
      <c r="C319" s="356" t="s">
        <v>9</v>
      </c>
      <c r="D319" s="356"/>
      <c r="E319" s="356"/>
      <c r="F319" s="356"/>
      <c r="G319" s="356"/>
      <c r="H319" s="356"/>
      <c r="I319" s="114"/>
      <c r="J319" s="114"/>
    </row>
    <row r="320" spans="1:10" s="115" customFormat="1" ht="15" customHeight="1" x14ac:dyDescent="0.2">
      <c r="A320" s="336"/>
      <c r="B320" s="343"/>
      <c r="C320" s="74" t="s">
        <v>290</v>
      </c>
      <c r="D320" s="147" t="s">
        <v>20</v>
      </c>
      <c r="E320" s="147" t="s">
        <v>19</v>
      </c>
      <c r="F320" s="147"/>
      <c r="G320" s="147"/>
      <c r="H320" s="147">
        <v>100</v>
      </c>
      <c r="I320" s="114"/>
      <c r="J320" s="114"/>
    </row>
    <row r="321" spans="1:10" s="115" customFormat="1" ht="15" customHeight="1" x14ac:dyDescent="0.2">
      <c r="A321" s="334" t="s">
        <v>116</v>
      </c>
      <c r="B321" s="339" t="s">
        <v>32</v>
      </c>
      <c r="C321" s="340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340"/>
      <c r="E321" s="340"/>
      <c r="F321" s="340"/>
      <c r="G321" s="340"/>
      <c r="H321" s="340"/>
      <c r="I321" s="114"/>
      <c r="J321" s="114"/>
    </row>
    <row r="322" spans="1:10" s="115" customFormat="1" ht="15" customHeight="1" x14ac:dyDescent="0.2">
      <c r="A322" s="335"/>
      <c r="B322" s="343"/>
      <c r="C322" s="356" t="s">
        <v>6</v>
      </c>
      <c r="D322" s="356"/>
      <c r="E322" s="356"/>
      <c r="F322" s="356"/>
      <c r="G322" s="356"/>
      <c r="H322" s="356"/>
      <c r="I322" s="114"/>
      <c r="J322" s="114"/>
    </row>
    <row r="323" spans="1:10" s="115" customFormat="1" ht="28.5" customHeight="1" x14ac:dyDescent="0.2">
      <c r="A323" s="335"/>
      <c r="B323" s="343"/>
      <c r="C323" s="155" t="s">
        <v>357</v>
      </c>
      <c r="D323" s="147" t="s">
        <v>31</v>
      </c>
      <c r="E323" s="147" t="s">
        <v>258</v>
      </c>
      <c r="F323" s="10"/>
      <c r="G323" s="10"/>
      <c r="H323" s="10">
        <f>'Додаток 1 2025-2027'!I50</f>
        <v>385</v>
      </c>
      <c r="I323" s="114"/>
      <c r="J323" s="114"/>
    </row>
    <row r="324" spans="1:10" s="115" customFormat="1" ht="15" customHeight="1" x14ac:dyDescent="0.2">
      <c r="A324" s="335"/>
      <c r="B324" s="343"/>
      <c r="C324" s="356" t="s">
        <v>7</v>
      </c>
      <c r="D324" s="356"/>
      <c r="E324" s="356"/>
      <c r="F324" s="356"/>
      <c r="G324" s="356"/>
      <c r="H324" s="356"/>
      <c r="I324" s="114"/>
      <c r="J324" s="114"/>
    </row>
    <row r="325" spans="1:10" s="115" customFormat="1" ht="15" customHeight="1" x14ac:dyDescent="0.2">
      <c r="A325" s="335"/>
      <c r="B325" s="343"/>
      <c r="C325" s="154" t="s">
        <v>288</v>
      </c>
      <c r="D325" s="147" t="s">
        <v>18</v>
      </c>
      <c r="E325" s="147" t="s">
        <v>11</v>
      </c>
      <c r="F325" s="75"/>
      <c r="G325" s="75"/>
      <c r="H325" s="75">
        <v>1</v>
      </c>
      <c r="I325" s="114"/>
      <c r="J325" s="114"/>
    </row>
    <row r="326" spans="1:10" s="115" customFormat="1" ht="15" customHeight="1" x14ac:dyDescent="0.2">
      <c r="A326" s="335"/>
      <c r="B326" s="343"/>
      <c r="C326" s="356" t="s">
        <v>8</v>
      </c>
      <c r="D326" s="356"/>
      <c r="E326" s="356"/>
      <c r="F326" s="356"/>
      <c r="G326" s="356"/>
      <c r="H326" s="356"/>
      <c r="I326" s="114"/>
      <c r="J326" s="114"/>
    </row>
    <row r="327" spans="1:10" s="115" customFormat="1" ht="15" customHeight="1" x14ac:dyDescent="0.2">
      <c r="A327" s="335"/>
      <c r="B327" s="343"/>
      <c r="C327" s="155" t="s">
        <v>289</v>
      </c>
      <c r="D327" s="147" t="s">
        <v>18</v>
      </c>
      <c r="E327" s="147" t="s">
        <v>257</v>
      </c>
      <c r="F327" s="10"/>
      <c r="G327" s="10"/>
      <c r="H327" s="10">
        <f>H323/H325</f>
        <v>385</v>
      </c>
      <c r="I327" s="114"/>
      <c r="J327" s="114"/>
    </row>
    <row r="328" spans="1:10" s="115" customFormat="1" ht="15" customHeight="1" x14ac:dyDescent="0.2">
      <c r="A328" s="335"/>
      <c r="B328" s="343"/>
      <c r="C328" s="356" t="s">
        <v>9</v>
      </c>
      <c r="D328" s="356"/>
      <c r="E328" s="356"/>
      <c r="F328" s="356"/>
      <c r="G328" s="356"/>
      <c r="H328" s="356"/>
      <c r="I328" s="114"/>
      <c r="J328" s="114"/>
    </row>
    <row r="329" spans="1:10" s="115" customFormat="1" ht="15" customHeight="1" x14ac:dyDescent="0.2">
      <c r="A329" s="336"/>
      <c r="B329" s="343"/>
      <c r="C329" s="74" t="s">
        <v>290</v>
      </c>
      <c r="D329" s="147" t="s">
        <v>20</v>
      </c>
      <c r="E329" s="147" t="s">
        <v>19</v>
      </c>
      <c r="F329" s="147"/>
      <c r="G329" s="170"/>
      <c r="H329" s="147">
        <v>100</v>
      </c>
      <c r="I329" s="114"/>
      <c r="J329" s="114"/>
    </row>
    <row r="330" spans="1:10" s="115" customFormat="1" ht="18" customHeight="1" x14ac:dyDescent="0.2">
      <c r="A330" s="334" t="s">
        <v>150</v>
      </c>
      <c r="B330" s="339" t="s">
        <v>32</v>
      </c>
      <c r="C330" s="340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340"/>
      <c r="E330" s="340"/>
      <c r="F330" s="340"/>
      <c r="G330" s="340"/>
      <c r="H330" s="340"/>
      <c r="I330" s="114"/>
      <c r="J330" s="114"/>
    </row>
    <row r="331" spans="1:10" s="115" customFormat="1" ht="15" customHeight="1" x14ac:dyDescent="0.2">
      <c r="A331" s="335"/>
      <c r="B331" s="343"/>
      <c r="C331" s="356" t="s">
        <v>6</v>
      </c>
      <c r="D331" s="356"/>
      <c r="E331" s="356"/>
      <c r="F331" s="356"/>
      <c r="G331" s="356"/>
      <c r="H331" s="356"/>
      <c r="I331" s="114"/>
      <c r="J331" s="114"/>
    </row>
    <row r="332" spans="1:10" s="115" customFormat="1" ht="30" customHeight="1" x14ac:dyDescent="0.2">
      <c r="A332" s="335"/>
      <c r="B332" s="343"/>
      <c r="C332" s="74" t="s">
        <v>358</v>
      </c>
      <c r="D332" s="147" t="s">
        <v>31</v>
      </c>
      <c r="E332" s="147" t="s">
        <v>258</v>
      </c>
      <c r="F332" s="10"/>
      <c r="G332" s="10"/>
      <c r="H332" s="10">
        <f>'Додаток 1 2025-2027'!I51</f>
        <v>199</v>
      </c>
      <c r="I332" s="114"/>
      <c r="J332" s="114"/>
    </row>
    <row r="333" spans="1:10" s="115" customFormat="1" ht="15" customHeight="1" x14ac:dyDescent="0.2">
      <c r="A333" s="335"/>
      <c r="B333" s="343"/>
      <c r="C333" s="356" t="s">
        <v>7</v>
      </c>
      <c r="D333" s="356"/>
      <c r="E333" s="356"/>
      <c r="F333" s="356"/>
      <c r="G333" s="356"/>
      <c r="H333" s="356"/>
      <c r="I333" s="114"/>
      <c r="J333" s="114"/>
    </row>
    <row r="334" spans="1:10" s="115" customFormat="1" ht="15" customHeight="1" x14ac:dyDescent="0.2">
      <c r="A334" s="335"/>
      <c r="B334" s="343"/>
      <c r="C334" s="74" t="s">
        <v>185</v>
      </c>
      <c r="D334" s="147" t="s">
        <v>18</v>
      </c>
      <c r="E334" s="147" t="s">
        <v>11</v>
      </c>
      <c r="F334" s="75"/>
      <c r="G334" s="75"/>
      <c r="H334" s="65">
        <v>55</v>
      </c>
      <c r="I334" s="114"/>
      <c r="J334" s="114"/>
    </row>
    <row r="335" spans="1:10" s="115" customFormat="1" ht="15" customHeight="1" x14ac:dyDescent="0.2">
      <c r="A335" s="335"/>
      <c r="B335" s="343"/>
      <c r="C335" s="356" t="s">
        <v>8</v>
      </c>
      <c r="D335" s="356"/>
      <c r="E335" s="356"/>
      <c r="F335" s="356"/>
      <c r="G335" s="356"/>
      <c r="H335" s="356"/>
      <c r="I335" s="114"/>
      <c r="J335" s="114"/>
    </row>
    <row r="336" spans="1:10" s="115" customFormat="1" ht="15" customHeight="1" x14ac:dyDescent="0.2">
      <c r="A336" s="335"/>
      <c r="B336" s="343"/>
      <c r="C336" s="74" t="s">
        <v>359</v>
      </c>
      <c r="D336" s="147" t="s">
        <v>18</v>
      </c>
      <c r="E336" s="147" t="s">
        <v>257</v>
      </c>
      <c r="F336" s="10"/>
      <c r="G336" s="10"/>
      <c r="H336" s="10">
        <f>H332/H334</f>
        <v>3.6181818181818182</v>
      </c>
      <c r="I336" s="114"/>
      <c r="J336" s="114"/>
    </row>
    <row r="337" spans="1:10" s="115" customFormat="1" ht="15" customHeight="1" x14ac:dyDescent="0.2">
      <c r="A337" s="335"/>
      <c r="B337" s="343"/>
      <c r="C337" s="356" t="s">
        <v>9</v>
      </c>
      <c r="D337" s="356"/>
      <c r="E337" s="356"/>
      <c r="F337" s="356"/>
      <c r="G337" s="356"/>
      <c r="H337" s="356"/>
      <c r="I337" s="114"/>
      <c r="J337" s="114"/>
    </row>
    <row r="338" spans="1:10" s="115" customFormat="1" ht="15" customHeight="1" x14ac:dyDescent="0.2">
      <c r="A338" s="336"/>
      <c r="B338" s="343"/>
      <c r="C338" s="74" t="s">
        <v>186</v>
      </c>
      <c r="D338" s="147" t="s">
        <v>20</v>
      </c>
      <c r="E338" s="147" t="s">
        <v>19</v>
      </c>
      <c r="F338" s="147"/>
      <c r="G338" s="147"/>
      <c r="H338" s="147">
        <v>100</v>
      </c>
      <c r="I338" s="114"/>
      <c r="J338" s="114"/>
    </row>
    <row r="339" spans="1:10" s="115" customFormat="1" ht="17.25" customHeight="1" x14ac:dyDescent="0.2">
      <c r="A339" s="334" t="s">
        <v>151</v>
      </c>
      <c r="B339" s="343" t="s">
        <v>32</v>
      </c>
      <c r="C339" s="340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340"/>
      <c r="E339" s="340"/>
      <c r="F339" s="340"/>
      <c r="G339" s="340"/>
      <c r="H339" s="340"/>
      <c r="I339" s="114"/>
      <c r="J339" s="114"/>
    </row>
    <row r="340" spans="1:10" s="115" customFormat="1" ht="15" customHeight="1" x14ac:dyDescent="0.2">
      <c r="A340" s="335"/>
      <c r="B340" s="343"/>
      <c r="C340" s="356" t="s">
        <v>6</v>
      </c>
      <c r="D340" s="356"/>
      <c r="E340" s="356"/>
      <c r="F340" s="356"/>
      <c r="G340" s="356"/>
      <c r="H340" s="356"/>
      <c r="I340" s="114"/>
      <c r="J340" s="114"/>
    </row>
    <row r="341" spans="1:10" s="115" customFormat="1" ht="27.75" customHeight="1" x14ac:dyDescent="0.2">
      <c r="A341" s="335"/>
      <c r="B341" s="343"/>
      <c r="C341" s="155" t="s">
        <v>357</v>
      </c>
      <c r="D341" s="147" t="s">
        <v>31</v>
      </c>
      <c r="E341" s="147" t="s">
        <v>258</v>
      </c>
      <c r="F341" s="10"/>
      <c r="G341" s="10"/>
      <c r="H341" s="10">
        <f>'Додаток 1 2025-2027'!I52</f>
        <v>250</v>
      </c>
      <c r="I341" s="114"/>
      <c r="J341" s="114"/>
    </row>
    <row r="342" spans="1:10" s="115" customFormat="1" ht="15" customHeight="1" x14ac:dyDescent="0.2">
      <c r="A342" s="335"/>
      <c r="B342" s="343"/>
      <c r="C342" s="356" t="s">
        <v>7</v>
      </c>
      <c r="D342" s="356"/>
      <c r="E342" s="356"/>
      <c r="F342" s="356"/>
      <c r="G342" s="356"/>
      <c r="H342" s="356"/>
      <c r="I342" s="114"/>
      <c r="J342" s="114"/>
    </row>
    <row r="343" spans="1:10" s="115" customFormat="1" ht="15" customHeight="1" x14ac:dyDescent="0.2">
      <c r="A343" s="335"/>
      <c r="B343" s="343"/>
      <c r="C343" s="154" t="s">
        <v>288</v>
      </c>
      <c r="D343" s="147" t="s">
        <v>18</v>
      </c>
      <c r="E343" s="147" t="s">
        <v>11</v>
      </c>
      <c r="F343" s="75"/>
      <c r="G343" s="75"/>
      <c r="H343" s="75">
        <v>1</v>
      </c>
      <c r="I343" s="114"/>
      <c r="J343" s="114"/>
    </row>
    <row r="344" spans="1:10" s="115" customFormat="1" ht="15" customHeight="1" x14ac:dyDescent="0.2">
      <c r="A344" s="335"/>
      <c r="B344" s="343"/>
      <c r="C344" s="356" t="s">
        <v>8</v>
      </c>
      <c r="D344" s="356"/>
      <c r="E344" s="356"/>
      <c r="F344" s="356"/>
      <c r="G344" s="356"/>
      <c r="H344" s="356"/>
      <c r="I344" s="114"/>
      <c r="J344" s="114"/>
    </row>
    <row r="345" spans="1:10" s="115" customFormat="1" ht="15" customHeight="1" x14ac:dyDescent="0.2">
      <c r="A345" s="335"/>
      <c r="B345" s="343"/>
      <c r="C345" s="155" t="s">
        <v>289</v>
      </c>
      <c r="D345" s="147" t="s">
        <v>18</v>
      </c>
      <c r="E345" s="147" t="s">
        <v>266</v>
      </c>
      <c r="F345" s="10"/>
      <c r="G345" s="10"/>
      <c r="H345" s="10">
        <f>H341/H343</f>
        <v>250</v>
      </c>
      <c r="I345" s="114"/>
      <c r="J345" s="114"/>
    </row>
    <row r="346" spans="1:10" s="115" customFormat="1" ht="15" customHeight="1" x14ac:dyDescent="0.2">
      <c r="A346" s="335"/>
      <c r="B346" s="343"/>
      <c r="C346" s="356" t="s">
        <v>9</v>
      </c>
      <c r="D346" s="356"/>
      <c r="E346" s="356"/>
      <c r="F346" s="356"/>
      <c r="G346" s="356"/>
      <c r="H346" s="356"/>
      <c r="I346" s="114"/>
      <c r="J346" s="114"/>
    </row>
    <row r="347" spans="1:10" s="115" customFormat="1" ht="15" customHeight="1" x14ac:dyDescent="0.2">
      <c r="A347" s="336"/>
      <c r="B347" s="343"/>
      <c r="C347" s="74" t="s">
        <v>290</v>
      </c>
      <c r="D347" s="147" t="s">
        <v>20</v>
      </c>
      <c r="E347" s="147" t="s">
        <v>19</v>
      </c>
      <c r="F347" s="170"/>
      <c r="G347" s="147"/>
      <c r="H347" s="147">
        <v>100</v>
      </c>
      <c r="I347" s="114"/>
      <c r="J347" s="114"/>
    </row>
    <row r="348" spans="1:10" s="115" customFormat="1" ht="17.25" customHeight="1" x14ac:dyDescent="0.2">
      <c r="A348" s="334" t="s">
        <v>152</v>
      </c>
      <c r="B348" s="343" t="s">
        <v>32</v>
      </c>
      <c r="C348" s="340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340"/>
      <c r="E348" s="340"/>
      <c r="F348" s="340"/>
      <c r="G348" s="340"/>
      <c r="H348" s="340"/>
      <c r="I348" s="114"/>
      <c r="J348" s="114"/>
    </row>
    <row r="349" spans="1:10" s="115" customFormat="1" ht="15" customHeight="1" x14ac:dyDescent="0.2">
      <c r="A349" s="335"/>
      <c r="B349" s="343"/>
      <c r="C349" s="356" t="s">
        <v>6</v>
      </c>
      <c r="D349" s="356"/>
      <c r="E349" s="356"/>
      <c r="F349" s="356"/>
      <c r="G349" s="356"/>
      <c r="H349" s="356"/>
      <c r="I349" s="114"/>
      <c r="J349" s="114"/>
    </row>
    <row r="350" spans="1:10" s="115" customFormat="1" ht="27.75" customHeight="1" x14ac:dyDescent="0.2">
      <c r="A350" s="335"/>
      <c r="B350" s="343"/>
      <c r="C350" s="155" t="s">
        <v>357</v>
      </c>
      <c r="D350" s="147" t="s">
        <v>31</v>
      </c>
      <c r="E350" s="147" t="s">
        <v>258</v>
      </c>
      <c r="F350" s="10"/>
      <c r="G350" s="10"/>
      <c r="H350" s="10">
        <f>'Додаток 1 2025-2027'!I53</f>
        <v>425</v>
      </c>
      <c r="I350" s="114"/>
      <c r="J350" s="114"/>
    </row>
    <row r="351" spans="1:10" s="115" customFormat="1" ht="15" customHeight="1" x14ac:dyDescent="0.2">
      <c r="A351" s="335"/>
      <c r="B351" s="343"/>
      <c r="C351" s="356" t="s">
        <v>7</v>
      </c>
      <c r="D351" s="356"/>
      <c r="E351" s="356"/>
      <c r="F351" s="356"/>
      <c r="G351" s="356"/>
      <c r="H351" s="356"/>
      <c r="I351" s="114"/>
      <c r="J351" s="114"/>
    </row>
    <row r="352" spans="1:10" s="115" customFormat="1" ht="15" customHeight="1" x14ac:dyDescent="0.2">
      <c r="A352" s="335"/>
      <c r="B352" s="343"/>
      <c r="C352" s="154" t="s">
        <v>288</v>
      </c>
      <c r="D352" s="147" t="s">
        <v>18</v>
      </c>
      <c r="E352" s="147" t="s">
        <v>11</v>
      </c>
      <c r="F352" s="75"/>
      <c r="G352" s="75"/>
      <c r="H352" s="75">
        <v>1</v>
      </c>
      <c r="I352" s="114"/>
      <c r="J352" s="114"/>
    </row>
    <row r="353" spans="1:10" s="115" customFormat="1" ht="15" customHeight="1" x14ac:dyDescent="0.2">
      <c r="A353" s="335"/>
      <c r="B353" s="343"/>
      <c r="C353" s="356" t="s">
        <v>8</v>
      </c>
      <c r="D353" s="356"/>
      <c r="E353" s="356"/>
      <c r="F353" s="356"/>
      <c r="G353" s="356"/>
      <c r="H353" s="356"/>
      <c r="I353" s="114"/>
      <c r="J353" s="114"/>
    </row>
    <row r="354" spans="1:10" s="115" customFormat="1" ht="15" customHeight="1" x14ac:dyDescent="0.2">
      <c r="A354" s="335"/>
      <c r="B354" s="343"/>
      <c r="C354" s="155" t="s">
        <v>289</v>
      </c>
      <c r="D354" s="147" t="s">
        <v>18</v>
      </c>
      <c r="E354" s="147" t="s">
        <v>266</v>
      </c>
      <c r="F354" s="10"/>
      <c r="G354" s="10"/>
      <c r="H354" s="10">
        <f>H350/H352</f>
        <v>425</v>
      </c>
      <c r="I354" s="114"/>
      <c r="J354" s="114"/>
    </row>
    <row r="355" spans="1:10" s="115" customFormat="1" ht="15" customHeight="1" x14ac:dyDescent="0.2">
      <c r="A355" s="335"/>
      <c r="B355" s="343"/>
      <c r="C355" s="356" t="s">
        <v>9</v>
      </c>
      <c r="D355" s="356"/>
      <c r="E355" s="356"/>
      <c r="F355" s="356"/>
      <c r="G355" s="356"/>
      <c r="H355" s="356"/>
      <c r="I355" s="114"/>
      <c r="J355" s="114"/>
    </row>
    <row r="356" spans="1:10" s="115" customFormat="1" ht="15" customHeight="1" x14ac:dyDescent="0.2">
      <c r="A356" s="336"/>
      <c r="B356" s="343"/>
      <c r="C356" s="74" t="s">
        <v>290</v>
      </c>
      <c r="D356" s="147" t="s">
        <v>20</v>
      </c>
      <c r="E356" s="147" t="s">
        <v>19</v>
      </c>
      <c r="F356" s="170"/>
      <c r="G356" s="147"/>
      <c r="H356" s="147">
        <v>100</v>
      </c>
      <c r="I356" s="114"/>
      <c r="J356" s="114"/>
    </row>
    <row r="357" spans="1:10" s="115" customFormat="1" ht="30.75" customHeight="1" x14ac:dyDescent="0.2">
      <c r="A357" s="334" t="s">
        <v>157</v>
      </c>
      <c r="B357" s="343" t="s">
        <v>32</v>
      </c>
      <c r="C357" s="340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340"/>
      <c r="E357" s="340"/>
      <c r="F357" s="340"/>
      <c r="G357" s="340"/>
      <c r="H357" s="340"/>
      <c r="I357" s="114"/>
      <c r="J357" s="114"/>
    </row>
    <row r="358" spans="1:10" s="115" customFormat="1" ht="15" customHeight="1" x14ac:dyDescent="0.2">
      <c r="A358" s="335"/>
      <c r="B358" s="343"/>
      <c r="C358" s="356" t="s">
        <v>6</v>
      </c>
      <c r="D358" s="356"/>
      <c r="E358" s="356"/>
      <c r="F358" s="356"/>
      <c r="G358" s="356"/>
      <c r="H358" s="356"/>
      <c r="I358" s="114"/>
      <c r="J358" s="114"/>
    </row>
    <row r="359" spans="1:10" s="115" customFormat="1" ht="29.25" customHeight="1" x14ac:dyDescent="0.2">
      <c r="A359" s="335"/>
      <c r="B359" s="343"/>
      <c r="C359" s="155" t="s">
        <v>357</v>
      </c>
      <c r="D359" s="147" t="s">
        <v>31</v>
      </c>
      <c r="E359" s="147" t="s">
        <v>258</v>
      </c>
      <c r="F359" s="10"/>
      <c r="G359" s="10"/>
      <c r="H359" s="10">
        <f>'Додаток 1 2025-2027'!I54</f>
        <v>380</v>
      </c>
      <c r="I359" s="114"/>
      <c r="J359" s="114"/>
    </row>
    <row r="360" spans="1:10" s="115" customFormat="1" ht="15" customHeight="1" x14ac:dyDescent="0.2">
      <c r="A360" s="335"/>
      <c r="B360" s="343"/>
      <c r="C360" s="356" t="s">
        <v>7</v>
      </c>
      <c r="D360" s="356"/>
      <c r="E360" s="356"/>
      <c r="F360" s="356"/>
      <c r="G360" s="356"/>
      <c r="H360" s="356"/>
      <c r="I360" s="114"/>
      <c r="J360" s="114"/>
    </row>
    <row r="361" spans="1:10" s="115" customFormat="1" ht="15" customHeight="1" x14ac:dyDescent="0.2">
      <c r="A361" s="335"/>
      <c r="B361" s="343"/>
      <c r="C361" s="154" t="s">
        <v>288</v>
      </c>
      <c r="D361" s="147" t="s">
        <v>18</v>
      </c>
      <c r="E361" s="147" t="s">
        <v>11</v>
      </c>
      <c r="F361" s="75"/>
      <c r="G361" s="75"/>
      <c r="H361" s="75">
        <v>1</v>
      </c>
      <c r="I361" s="114"/>
      <c r="J361" s="114"/>
    </row>
    <row r="362" spans="1:10" s="115" customFormat="1" ht="15" customHeight="1" x14ac:dyDescent="0.2">
      <c r="A362" s="335"/>
      <c r="B362" s="343"/>
      <c r="C362" s="356" t="s">
        <v>8</v>
      </c>
      <c r="D362" s="356"/>
      <c r="E362" s="356"/>
      <c r="F362" s="356"/>
      <c r="G362" s="356"/>
      <c r="H362" s="356"/>
      <c r="I362" s="114"/>
      <c r="J362" s="114"/>
    </row>
    <row r="363" spans="1:10" s="115" customFormat="1" ht="15" customHeight="1" x14ac:dyDescent="0.2">
      <c r="A363" s="335"/>
      <c r="B363" s="343"/>
      <c r="C363" s="155" t="s">
        <v>289</v>
      </c>
      <c r="D363" s="147" t="s">
        <v>18</v>
      </c>
      <c r="E363" s="147" t="s">
        <v>266</v>
      </c>
      <c r="F363" s="10"/>
      <c r="G363" s="10"/>
      <c r="H363" s="10">
        <f>H359/H361</f>
        <v>380</v>
      </c>
      <c r="I363" s="114"/>
      <c r="J363" s="114"/>
    </row>
    <row r="364" spans="1:10" s="115" customFormat="1" ht="15" customHeight="1" x14ac:dyDescent="0.2">
      <c r="A364" s="335"/>
      <c r="B364" s="343"/>
      <c r="C364" s="356" t="s">
        <v>9</v>
      </c>
      <c r="D364" s="356"/>
      <c r="E364" s="356"/>
      <c r="F364" s="356"/>
      <c r="G364" s="356"/>
      <c r="H364" s="356"/>
      <c r="I364" s="114"/>
      <c r="J364" s="114"/>
    </row>
    <row r="365" spans="1:10" s="115" customFormat="1" ht="15" customHeight="1" x14ac:dyDescent="0.2">
      <c r="A365" s="336"/>
      <c r="B365" s="343"/>
      <c r="C365" s="74" t="s">
        <v>290</v>
      </c>
      <c r="D365" s="147" t="s">
        <v>20</v>
      </c>
      <c r="E365" s="147" t="s">
        <v>19</v>
      </c>
      <c r="F365" s="170"/>
      <c r="G365" s="147"/>
      <c r="H365" s="147">
        <v>100</v>
      </c>
      <c r="I365" s="114"/>
      <c r="J365" s="114"/>
    </row>
    <row r="366" spans="1:10" s="115" customFormat="1" ht="46.5" customHeight="1" x14ac:dyDescent="0.2">
      <c r="A366" s="334" t="s">
        <v>175</v>
      </c>
      <c r="B366" s="383" t="s">
        <v>196</v>
      </c>
      <c r="C366" s="340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340"/>
      <c r="E366" s="340"/>
      <c r="F366" s="340"/>
      <c r="G366" s="340"/>
      <c r="H366" s="340"/>
      <c r="I366" s="114"/>
      <c r="J366" s="114"/>
    </row>
    <row r="367" spans="1:10" s="115" customFormat="1" ht="15" customHeight="1" x14ac:dyDescent="0.2">
      <c r="A367" s="335"/>
      <c r="B367" s="383"/>
      <c r="C367" s="356" t="s">
        <v>6</v>
      </c>
      <c r="D367" s="356"/>
      <c r="E367" s="356"/>
      <c r="F367" s="356"/>
      <c r="G367" s="356"/>
      <c r="H367" s="356"/>
      <c r="I367" s="114"/>
      <c r="J367" s="114"/>
    </row>
    <row r="368" spans="1:10" s="115" customFormat="1" ht="15" customHeight="1" x14ac:dyDescent="0.2">
      <c r="A368" s="335"/>
      <c r="B368" s="383"/>
      <c r="C368" s="74" t="s">
        <v>360</v>
      </c>
      <c r="D368" s="147" t="s">
        <v>18</v>
      </c>
      <c r="E368" s="147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14"/>
      <c r="J368" s="114"/>
    </row>
    <row r="369" spans="1:10" s="115" customFormat="1" ht="15" customHeight="1" x14ac:dyDescent="0.2">
      <c r="A369" s="335"/>
      <c r="B369" s="383"/>
      <c r="C369" s="411" t="s">
        <v>7</v>
      </c>
      <c r="D369" s="411"/>
      <c r="E369" s="411"/>
      <c r="F369" s="411"/>
      <c r="G369" s="411"/>
      <c r="H369" s="411"/>
      <c r="I369" s="114"/>
      <c r="J369" s="114"/>
    </row>
    <row r="370" spans="1:10" s="115" customFormat="1" ht="28.15" customHeight="1" x14ac:dyDescent="0.2">
      <c r="A370" s="335"/>
      <c r="B370" s="383"/>
      <c r="C370" s="160" t="s">
        <v>212</v>
      </c>
      <c r="D370" s="63" t="s">
        <v>18</v>
      </c>
      <c r="E370" s="75" t="s">
        <v>11</v>
      </c>
      <c r="F370" s="75">
        <v>1</v>
      </c>
      <c r="G370" s="75">
        <v>1</v>
      </c>
      <c r="H370" s="75">
        <v>1</v>
      </c>
      <c r="I370" s="114"/>
      <c r="J370" s="114"/>
    </row>
    <row r="371" spans="1:10" s="115" customFormat="1" ht="15" customHeight="1" x14ac:dyDescent="0.2">
      <c r="A371" s="335"/>
      <c r="B371" s="383"/>
      <c r="C371" s="356" t="s">
        <v>8</v>
      </c>
      <c r="D371" s="356"/>
      <c r="E371" s="356"/>
      <c r="F371" s="356"/>
      <c r="G371" s="356"/>
      <c r="H371" s="356"/>
      <c r="I371" s="114"/>
      <c r="J371" s="114"/>
    </row>
    <row r="372" spans="1:10" s="115" customFormat="1" ht="15" customHeight="1" x14ac:dyDescent="0.2">
      <c r="A372" s="335"/>
      <c r="B372" s="383"/>
      <c r="C372" s="74" t="s">
        <v>299</v>
      </c>
      <c r="D372" s="149" t="s">
        <v>18</v>
      </c>
      <c r="E372" s="147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14"/>
      <c r="J372" s="114"/>
    </row>
    <row r="373" spans="1:10" s="115" customFormat="1" ht="15" customHeight="1" x14ac:dyDescent="0.2">
      <c r="A373" s="335"/>
      <c r="B373" s="383"/>
      <c r="C373" s="356" t="s">
        <v>9</v>
      </c>
      <c r="D373" s="356"/>
      <c r="E373" s="356"/>
      <c r="F373" s="356"/>
      <c r="G373" s="356"/>
      <c r="H373" s="356"/>
      <c r="I373" s="114"/>
      <c r="J373" s="114"/>
    </row>
    <row r="374" spans="1:10" ht="15" customHeight="1" x14ac:dyDescent="0.2">
      <c r="A374" s="336"/>
      <c r="B374" s="383"/>
      <c r="C374" s="1" t="s">
        <v>300</v>
      </c>
      <c r="D374" s="151" t="s">
        <v>20</v>
      </c>
      <c r="E374" s="151" t="s">
        <v>19</v>
      </c>
      <c r="F374" s="151">
        <v>100</v>
      </c>
      <c r="G374" s="151">
        <v>100</v>
      </c>
      <c r="H374" s="151">
        <v>100</v>
      </c>
    </row>
    <row r="375" spans="1:10" ht="30.75" customHeight="1" x14ac:dyDescent="0.2">
      <c r="A375" s="334" t="s">
        <v>163</v>
      </c>
      <c r="B375" s="343" t="s">
        <v>32</v>
      </c>
      <c r="C375" s="340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340"/>
      <c r="E375" s="340"/>
      <c r="F375" s="340"/>
      <c r="G375" s="340"/>
      <c r="H375" s="340"/>
    </row>
    <row r="376" spans="1:10" ht="15" customHeight="1" x14ac:dyDescent="0.2">
      <c r="A376" s="335"/>
      <c r="B376" s="343"/>
      <c r="C376" s="356" t="s">
        <v>6</v>
      </c>
      <c r="D376" s="356"/>
      <c r="E376" s="356"/>
      <c r="F376" s="356"/>
      <c r="G376" s="356"/>
      <c r="H376" s="356"/>
    </row>
    <row r="377" spans="1:10" ht="28.5" customHeight="1" x14ac:dyDescent="0.2">
      <c r="A377" s="335"/>
      <c r="B377" s="343"/>
      <c r="C377" s="155" t="s">
        <v>357</v>
      </c>
      <c r="D377" s="147" t="s">
        <v>31</v>
      </c>
      <c r="E377" s="147" t="s">
        <v>258</v>
      </c>
      <c r="F377" s="10"/>
      <c r="G377" s="10">
        <f>'Додаток 1 2025-2027'!H56</f>
        <v>493.90699999999998</v>
      </c>
      <c r="H377" s="10"/>
    </row>
    <row r="378" spans="1:10" ht="15" customHeight="1" x14ac:dyDescent="0.2">
      <c r="A378" s="335"/>
      <c r="B378" s="343"/>
      <c r="C378" s="356" t="s">
        <v>7</v>
      </c>
      <c r="D378" s="356"/>
      <c r="E378" s="356"/>
      <c r="F378" s="356"/>
      <c r="G378" s="356"/>
      <c r="H378" s="356"/>
    </row>
    <row r="379" spans="1:10" ht="15" customHeight="1" x14ac:dyDescent="0.2">
      <c r="A379" s="335"/>
      <c r="B379" s="343"/>
      <c r="C379" s="154" t="s">
        <v>288</v>
      </c>
      <c r="D379" s="147" t="s">
        <v>18</v>
      </c>
      <c r="E379" s="147" t="s">
        <v>11</v>
      </c>
      <c r="F379" s="75"/>
      <c r="G379" s="75">
        <v>1</v>
      </c>
      <c r="H379" s="75"/>
    </row>
    <row r="380" spans="1:10" ht="15" customHeight="1" x14ac:dyDescent="0.2">
      <c r="A380" s="335"/>
      <c r="B380" s="343"/>
      <c r="C380" s="356" t="s">
        <v>8</v>
      </c>
      <c r="D380" s="356"/>
      <c r="E380" s="356"/>
      <c r="F380" s="356"/>
      <c r="G380" s="356"/>
      <c r="H380" s="356"/>
    </row>
    <row r="381" spans="1:10" ht="15" customHeight="1" x14ac:dyDescent="0.2">
      <c r="A381" s="335"/>
      <c r="B381" s="343"/>
      <c r="C381" s="155" t="s">
        <v>289</v>
      </c>
      <c r="D381" s="147" t="s">
        <v>18</v>
      </c>
      <c r="E381" s="147" t="s">
        <v>266</v>
      </c>
      <c r="F381" s="10"/>
      <c r="G381" s="10">
        <f t="shared" ref="G381" si="7">G377/G379</f>
        <v>493.90699999999998</v>
      </c>
      <c r="H381" s="10"/>
    </row>
    <row r="382" spans="1:10" ht="15" customHeight="1" x14ac:dyDescent="0.2">
      <c r="A382" s="335"/>
      <c r="B382" s="343"/>
      <c r="C382" s="356" t="s">
        <v>9</v>
      </c>
      <c r="D382" s="356"/>
      <c r="E382" s="356"/>
      <c r="F382" s="356"/>
      <c r="G382" s="356"/>
      <c r="H382" s="356"/>
    </row>
    <row r="383" spans="1:10" ht="15" customHeight="1" x14ac:dyDescent="0.2">
      <c r="A383" s="336"/>
      <c r="B383" s="343"/>
      <c r="C383" s="74" t="s">
        <v>290</v>
      </c>
      <c r="D383" s="147" t="s">
        <v>20</v>
      </c>
      <c r="E383" s="147" t="s">
        <v>19</v>
      </c>
      <c r="F383" s="165"/>
      <c r="G383" s="147">
        <v>100</v>
      </c>
      <c r="H383" s="147"/>
    </row>
    <row r="384" spans="1:10" ht="30" customHeight="1" x14ac:dyDescent="0.2">
      <c r="A384" s="334" t="s">
        <v>315</v>
      </c>
      <c r="B384" s="383" t="s">
        <v>196</v>
      </c>
      <c r="C384" s="340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v>
      </c>
      <c r="D384" s="340"/>
      <c r="E384" s="340"/>
      <c r="F384" s="340"/>
      <c r="G384" s="340"/>
      <c r="H384" s="340"/>
    </row>
    <row r="385" spans="1:8" ht="15" customHeight="1" x14ac:dyDescent="0.2">
      <c r="A385" s="335"/>
      <c r="B385" s="383"/>
      <c r="C385" s="350" t="s">
        <v>6</v>
      </c>
      <c r="D385" s="351"/>
      <c r="E385" s="351"/>
      <c r="F385" s="351"/>
      <c r="G385" s="351"/>
      <c r="H385" s="352"/>
    </row>
    <row r="386" spans="1:8" ht="15" customHeight="1" x14ac:dyDescent="0.2">
      <c r="A386" s="335"/>
      <c r="B386" s="383"/>
      <c r="C386" s="74" t="s">
        <v>386</v>
      </c>
      <c r="D386" s="147" t="s">
        <v>10</v>
      </c>
      <c r="E386" s="147" t="s">
        <v>258</v>
      </c>
      <c r="F386" s="10">
        <f>'Додаток 1 2025-2027'!G57</f>
        <v>11192.887999999999</v>
      </c>
      <c r="G386" s="10">
        <f>'Додаток 1 2025-2027'!H57</f>
        <v>3897.288</v>
      </c>
      <c r="H386" s="10"/>
    </row>
    <row r="387" spans="1:8" ht="15" customHeight="1" x14ac:dyDescent="0.2">
      <c r="A387" s="335"/>
      <c r="B387" s="383"/>
      <c r="C387" s="350" t="s">
        <v>7</v>
      </c>
      <c r="D387" s="351"/>
      <c r="E387" s="351"/>
      <c r="F387" s="351"/>
      <c r="G387" s="351"/>
      <c r="H387" s="352"/>
    </row>
    <row r="388" spans="1:8" ht="15" customHeight="1" x14ac:dyDescent="0.2">
      <c r="A388" s="335"/>
      <c r="B388" s="383"/>
      <c r="C388" s="74" t="s">
        <v>387</v>
      </c>
      <c r="D388" s="147" t="s">
        <v>10</v>
      </c>
      <c r="E388" s="147" t="s">
        <v>11</v>
      </c>
      <c r="F388" s="75">
        <v>1</v>
      </c>
      <c r="G388" s="75">
        <v>1</v>
      </c>
      <c r="H388" s="75"/>
    </row>
    <row r="389" spans="1:8" ht="15" customHeight="1" x14ac:dyDescent="0.2">
      <c r="A389" s="335"/>
      <c r="B389" s="383"/>
      <c r="C389" s="350" t="s">
        <v>8</v>
      </c>
      <c r="D389" s="351"/>
      <c r="E389" s="351"/>
      <c r="F389" s="351"/>
      <c r="G389" s="351"/>
      <c r="H389" s="352"/>
    </row>
    <row r="390" spans="1:8" ht="15" customHeight="1" x14ac:dyDescent="0.2">
      <c r="A390" s="335"/>
      <c r="B390" s="383"/>
      <c r="C390" s="74" t="s">
        <v>388</v>
      </c>
      <c r="D390" s="147" t="s">
        <v>18</v>
      </c>
      <c r="E390" s="147" t="s">
        <v>266</v>
      </c>
      <c r="F390" s="10">
        <f t="shared" ref="F390:G390" si="8">F386/F388</f>
        <v>11192.887999999999</v>
      </c>
      <c r="G390" s="10">
        <f t="shared" si="8"/>
        <v>3897.288</v>
      </c>
      <c r="H390" s="10"/>
    </row>
    <row r="391" spans="1:8" ht="15" customHeight="1" x14ac:dyDescent="0.2">
      <c r="A391" s="335"/>
      <c r="B391" s="383"/>
      <c r="C391" s="350" t="s">
        <v>9</v>
      </c>
      <c r="D391" s="351"/>
      <c r="E391" s="351"/>
      <c r="F391" s="351"/>
      <c r="G391" s="351"/>
      <c r="H391" s="352"/>
    </row>
    <row r="392" spans="1:8" ht="15" customHeight="1" x14ac:dyDescent="0.2">
      <c r="A392" s="336"/>
      <c r="B392" s="383"/>
      <c r="C392" s="74" t="s">
        <v>445</v>
      </c>
      <c r="D392" s="147" t="s">
        <v>20</v>
      </c>
      <c r="E392" s="147" t="s">
        <v>19</v>
      </c>
      <c r="F392" s="274">
        <v>79</v>
      </c>
      <c r="G392" s="290">
        <v>100</v>
      </c>
      <c r="H392" s="147"/>
    </row>
    <row r="393" spans="1:8" ht="33" customHeight="1" x14ac:dyDescent="0.2">
      <c r="A393" s="334" t="s">
        <v>441</v>
      </c>
      <c r="B393" s="343" t="s">
        <v>196</v>
      </c>
      <c r="C393" s="340" t="str">
        <f>'Додаток 1 2025-2027'!B60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v>
      </c>
      <c r="D393" s="340"/>
      <c r="E393" s="340"/>
      <c r="F393" s="340"/>
      <c r="G393" s="340"/>
      <c r="H393" s="340"/>
    </row>
    <row r="394" spans="1:8" ht="15" customHeight="1" x14ac:dyDescent="0.2">
      <c r="A394" s="335"/>
      <c r="B394" s="343"/>
      <c r="C394" s="350" t="s">
        <v>6</v>
      </c>
      <c r="D394" s="351"/>
      <c r="E394" s="351"/>
      <c r="F394" s="351"/>
      <c r="G394" s="351"/>
      <c r="H394" s="352"/>
    </row>
    <row r="395" spans="1:8" ht="15" customHeight="1" x14ac:dyDescent="0.2">
      <c r="A395" s="335"/>
      <c r="B395" s="343"/>
      <c r="C395" s="74" t="s">
        <v>765</v>
      </c>
      <c r="D395" s="288" t="s">
        <v>10</v>
      </c>
      <c r="E395" s="288" t="s">
        <v>258</v>
      </c>
      <c r="F395" s="10"/>
      <c r="G395" s="10">
        <f>'Додаток 1 2025-2027'!H60</f>
        <v>3625.7550000000001</v>
      </c>
      <c r="H395" s="10"/>
    </row>
    <row r="396" spans="1:8" ht="15" customHeight="1" x14ac:dyDescent="0.2">
      <c r="A396" s="335"/>
      <c r="B396" s="343"/>
      <c r="C396" s="350" t="s">
        <v>7</v>
      </c>
      <c r="D396" s="351"/>
      <c r="E396" s="351"/>
      <c r="F396" s="351"/>
      <c r="G396" s="351"/>
      <c r="H396" s="352"/>
    </row>
    <row r="397" spans="1:8" ht="15" customHeight="1" x14ac:dyDescent="0.2">
      <c r="A397" s="335"/>
      <c r="B397" s="343"/>
      <c r="C397" s="74" t="s">
        <v>387</v>
      </c>
      <c r="D397" s="288" t="s">
        <v>10</v>
      </c>
      <c r="E397" s="288" t="s">
        <v>11</v>
      </c>
      <c r="F397" s="75"/>
      <c r="G397" s="75">
        <v>1</v>
      </c>
      <c r="H397" s="75"/>
    </row>
    <row r="398" spans="1:8" ht="15" customHeight="1" x14ac:dyDescent="0.2">
      <c r="A398" s="335"/>
      <c r="B398" s="343"/>
      <c r="C398" s="350" t="s">
        <v>8</v>
      </c>
      <c r="D398" s="351"/>
      <c r="E398" s="351"/>
      <c r="F398" s="351"/>
      <c r="G398" s="351"/>
      <c r="H398" s="352"/>
    </row>
    <row r="399" spans="1:8" ht="15" customHeight="1" x14ac:dyDescent="0.2">
      <c r="A399" s="335"/>
      <c r="B399" s="343"/>
      <c r="C399" s="74" t="s">
        <v>766</v>
      </c>
      <c r="D399" s="288" t="s">
        <v>18</v>
      </c>
      <c r="E399" s="288" t="s">
        <v>266</v>
      </c>
      <c r="F399" s="10"/>
      <c r="G399" s="10">
        <f t="shared" ref="G399" si="9">G395/G397</f>
        <v>3625.7550000000001</v>
      </c>
      <c r="H399" s="10"/>
    </row>
    <row r="400" spans="1:8" ht="15" customHeight="1" x14ac:dyDescent="0.2">
      <c r="A400" s="335"/>
      <c r="B400" s="343"/>
      <c r="C400" s="350" t="s">
        <v>9</v>
      </c>
      <c r="D400" s="351"/>
      <c r="E400" s="351"/>
      <c r="F400" s="351"/>
      <c r="G400" s="351"/>
      <c r="H400" s="352"/>
    </row>
    <row r="401" spans="1:8" ht="15" customHeight="1" x14ac:dyDescent="0.2">
      <c r="A401" s="336"/>
      <c r="B401" s="343"/>
      <c r="C401" s="74" t="s">
        <v>445</v>
      </c>
      <c r="D401" s="288" t="s">
        <v>20</v>
      </c>
      <c r="E401" s="288" t="s">
        <v>19</v>
      </c>
      <c r="F401" s="290"/>
      <c r="G401" s="290">
        <v>100</v>
      </c>
      <c r="H401" s="288"/>
    </row>
    <row r="402" spans="1:8" ht="32.25" customHeight="1" x14ac:dyDescent="0.2">
      <c r="A402" s="334" t="s">
        <v>442</v>
      </c>
      <c r="B402" s="339" t="s">
        <v>32</v>
      </c>
      <c r="C402" s="340" t="str">
        <f>'Додаток 1 2025-2027'!B61</f>
        <v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v>
      </c>
      <c r="D402" s="340"/>
      <c r="E402" s="340"/>
      <c r="F402" s="340"/>
      <c r="G402" s="340"/>
      <c r="H402" s="340"/>
    </row>
    <row r="403" spans="1:8" ht="16.5" customHeight="1" x14ac:dyDescent="0.2">
      <c r="A403" s="335"/>
      <c r="B403" s="343"/>
      <c r="C403" s="356" t="s">
        <v>6</v>
      </c>
      <c r="D403" s="356"/>
      <c r="E403" s="356"/>
      <c r="F403" s="356"/>
      <c r="G403" s="356"/>
      <c r="H403" s="356"/>
    </row>
    <row r="404" spans="1:8" ht="31.5" customHeight="1" x14ac:dyDescent="0.2">
      <c r="A404" s="335"/>
      <c r="B404" s="343"/>
      <c r="C404" s="74" t="s">
        <v>767</v>
      </c>
      <c r="D404" s="288" t="s">
        <v>10</v>
      </c>
      <c r="E404" s="288" t="s">
        <v>258</v>
      </c>
      <c r="F404" s="10"/>
      <c r="G404" s="10">
        <f>'Додаток 1 2025-2027'!H61</f>
        <v>565.31600000000003</v>
      </c>
      <c r="H404" s="10"/>
    </row>
    <row r="405" spans="1:8" ht="18" customHeight="1" x14ac:dyDescent="0.2">
      <c r="A405" s="335"/>
      <c r="B405" s="343"/>
      <c r="C405" s="356" t="s">
        <v>7</v>
      </c>
      <c r="D405" s="356"/>
      <c r="E405" s="356"/>
      <c r="F405" s="356"/>
      <c r="G405" s="356"/>
      <c r="H405" s="356"/>
    </row>
    <row r="406" spans="1:8" ht="18" customHeight="1" x14ac:dyDescent="0.2">
      <c r="A406" s="335"/>
      <c r="B406" s="343"/>
      <c r="C406" s="74" t="s">
        <v>259</v>
      </c>
      <c r="D406" s="288" t="s">
        <v>10</v>
      </c>
      <c r="E406" s="288" t="s">
        <v>11</v>
      </c>
      <c r="F406" s="75"/>
      <c r="G406" s="75">
        <v>1</v>
      </c>
      <c r="H406" s="75"/>
    </row>
    <row r="407" spans="1:8" ht="17.25" customHeight="1" x14ac:dyDescent="0.2">
      <c r="A407" s="335"/>
      <c r="B407" s="343"/>
      <c r="C407" s="356" t="s">
        <v>8</v>
      </c>
      <c r="D407" s="356"/>
      <c r="E407" s="356"/>
      <c r="F407" s="356"/>
      <c r="G407" s="356"/>
      <c r="H407" s="356"/>
    </row>
    <row r="408" spans="1:8" ht="18" customHeight="1" x14ac:dyDescent="0.2">
      <c r="A408" s="335"/>
      <c r="B408" s="343"/>
      <c r="C408" s="74" t="s">
        <v>462</v>
      </c>
      <c r="D408" s="288" t="s">
        <v>18</v>
      </c>
      <c r="E408" s="288" t="s">
        <v>257</v>
      </c>
      <c r="F408" s="10"/>
      <c r="G408" s="10">
        <f>G404/G406</f>
        <v>565.31600000000003</v>
      </c>
      <c r="H408" s="10"/>
    </row>
    <row r="409" spans="1:8" ht="18.75" customHeight="1" x14ac:dyDescent="0.2">
      <c r="A409" s="335"/>
      <c r="B409" s="343"/>
      <c r="C409" s="356" t="s">
        <v>9</v>
      </c>
      <c r="D409" s="356"/>
      <c r="E409" s="356"/>
      <c r="F409" s="356"/>
      <c r="G409" s="356"/>
      <c r="H409" s="356"/>
    </row>
    <row r="410" spans="1:8" ht="21" customHeight="1" x14ac:dyDescent="0.2">
      <c r="A410" s="336"/>
      <c r="B410" s="343"/>
      <c r="C410" s="74" t="s">
        <v>261</v>
      </c>
      <c r="D410" s="288" t="s">
        <v>20</v>
      </c>
      <c r="E410" s="288" t="s">
        <v>19</v>
      </c>
      <c r="F410" s="288"/>
      <c r="G410" s="288">
        <v>100</v>
      </c>
      <c r="H410" s="288"/>
    </row>
    <row r="411" spans="1:8" ht="17.25" customHeight="1" x14ac:dyDescent="0.2">
      <c r="A411" s="334" t="s">
        <v>768</v>
      </c>
      <c r="B411" s="343" t="s">
        <v>32</v>
      </c>
      <c r="C411" s="340" t="str">
        <f>'Додаток 1 2025-2027'!B62</f>
        <v>Капітальний ремонт ділянки теплових мереж від ТК-15 до вводів у будівлі Ліцею № 1 та ЗДО № 3 м. Южного Одеського району Одеської області</v>
      </c>
      <c r="D411" s="340"/>
      <c r="E411" s="340"/>
      <c r="F411" s="340"/>
      <c r="G411" s="340"/>
      <c r="H411" s="340"/>
    </row>
    <row r="412" spans="1:8" ht="15" customHeight="1" x14ac:dyDescent="0.2">
      <c r="A412" s="335"/>
      <c r="B412" s="343"/>
      <c r="C412" s="356" t="s">
        <v>6</v>
      </c>
      <c r="D412" s="356"/>
      <c r="E412" s="356"/>
      <c r="F412" s="356"/>
      <c r="G412" s="356"/>
      <c r="H412" s="356"/>
    </row>
    <row r="413" spans="1:8" ht="15" customHeight="1" x14ac:dyDescent="0.2">
      <c r="A413" s="335"/>
      <c r="B413" s="343"/>
      <c r="C413" s="74" t="s">
        <v>351</v>
      </c>
      <c r="D413" s="147" t="s">
        <v>10</v>
      </c>
      <c r="E413" s="147" t="s">
        <v>258</v>
      </c>
      <c r="F413" s="10">
        <f>'Додаток 1 2025-2027'!G62</f>
        <v>329.82100000000003</v>
      </c>
      <c r="G413" s="10"/>
      <c r="H413" s="10"/>
    </row>
    <row r="414" spans="1:8" ht="15" customHeight="1" x14ac:dyDescent="0.2">
      <c r="A414" s="335"/>
      <c r="B414" s="343"/>
      <c r="C414" s="356" t="s">
        <v>7</v>
      </c>
      <c r="D414" s="356"/>
      <c r="E414" s="356"/>
      <c r="F414" s="356"/>
      <c r="G414" s="356"/>
      <c r="H414" s="356"/>
    </row>
    <row r="415" spans="1:8" ht="15" customHeight="1" x14ac:dyDescent="0.2">
      <c r="A415" s="335"/>
      <c r="B415" s="343"/>
      <c r="C415" s="74" t="s">
        <v>443</v>
      </c>
      <c r="D415" s="147" t="s">
        <v>114</v>
      </c>
      <c r="E415" s="147" t="s">
        <v>444</v>
      </c>
      <c r="F415" s="153">
        <v>25</v>
      </c>
      <c r="G415" s="64"/>
      <c r="H415" s="64"/>
    </row>
    <row r="416" spans="1:8" ht="15" customHeight="1" x14ac:dyDescent="0.2">
      <c r="A416" s="335"/>
      <c r="B416" s="343"/>
      <c r="C416" s="356" t="s">
        <v>8</v>
      </c>
      <c r="D416" s="356"/>
      <c r="E416" s="356"/>
      <c r="F416" s="356"/>
      <c r="G416" s="356"/>
      <c r="H416" s="356"/>
    </row>
    <row r="417" spans="1:8" ht="15" customHeight="1" x14ac:dyDescent="0.2">
      <c r="A417" s="335"/>
      <c r="B417" s="343"/>
      <c r="C417" s="74" t="s">
        <v>355</v>
      </c>
      <c r="D417" s="147" t="s">
        <v>18</v>
      </c>
      <c r="E417" s="147" t="s">
        <v>744</v>
      </c>
      <c r="F417" s="10">
        <f>F413/F415</f>
        <v>13.19284</v>
      </c>
      <c r="G417" s="10"/>
      <c r="H417" s="10"/>
    </row>
    <row r="418" spans="1:8" ht="15" customHeight="1" x14ac:dyDescent="0.2">
      <c r="A418" s="335"/>
      <c r="B418" s="343"/>
      <c r="C418" s="356" t="s">
        <v>9</v>
      </c>
      <c r="D418" s="356"/>
      <c r="E418" s="356"/>
      <c r="F418" s="356"/>
      <c r="G418" s="356"/>
      <c r="H418" s="356"/>
    </row>
    <row r="419" spans="1:8" ht="15" customHeight="1" x14ac:dyDescent="0.2">
      <c r="A419" s="336"/>
      <c r="B419" s="343"/>
      <c r="C419" s="74" t="s">
        <v>131</v>
      </c>
      <c r="D419" s="147" t="s">
        <v>20</v>
      </c>
      <c r="E419" s="147" t="s">
        <v>19</v>
      </c>
      <c r="F419" s="147">
        <v>100</v>
      </c>
      <c r="G419" s="147"/>
      <c r="H419" s="147"/>
    </row>
    <row r="420" spans="1:8" ht="46.5" customHeight="1" x14ac:dyDescent="0.2">
      <c r="A420" s="334" t="s">
        <v>769</v>
      </c>
      <c r="B420" s="343" t="s">
        <v>187</v>
      </c>
      <c r="C420" s="340" t="s">
        <v>566</v>
      </c>
      <c r="D420" s="340"/>
      <c r="E420" s="340"/>
      <c r="F420" s="340"/>
      <c r="G420" s="340"/>
      <c r="H420" s="340"/>
    </row>
    <row r="421" spans="1:8" ht="15" customHeight="1" x14ac:dyDescent="0.2">
      <c r="A421" s="335"/>
      <c r="B421" s="343"/>
      <c r="C421" s="356" t="s">
        <v>6</v>
      </c>
      <c r="D421" s="356"/>
      <c r="E421" s="356"/>
      <c r="F421" s="356"/>
      <c r="G421" s="356"/>
      <c r="H421" s="356"/>
    </row>
    <row r="422" spans="1:8" ht="27.75" customHeight="1" x14ac:dyDescent="0.2">
      <c r="A422" s="335"/>
      <c r="B422" s="343"/>
      <c r="C422" s="74" t="s">
        <v>496</v>
      </c>
      <c r="D422" s="147" t="s">
        <v>10</v>
      </c>
      <c r="E422" s="147" t="s">
        <v>258</v>
      </c>
      <c r="F422" s="10">
        <f>'Додаток 1 2025-2027'!G63</f>
        <v>2619.2429999999999</v>
      </c>
      <c r="G422" s="10">
        <f>'Додаток 1 2025-2027'!H63</f>
        <v>3245.6099999999997</v>
      </c>
      <c r="H422" s="10"/>
    </row>
    <row r="423" spans="1:8" ht="15" customHeight="1" x14ac:dyDescent="0.2">
      <c r="A423" s="335"/>
      <c r="B423" s="343"/>
      <c r="C423" s="161" t="s">
        <v>494</v>
      </c>
      <c r="D423" s="135" t="s">
        <v>10</v>
      </c>
      <c r="E423" s="135" t="s">
        <v>258</v>
      </c>
      <c r="F423" s="136">
        <f>'Додаток 1 2025-2027'!G66</f>
        <v>182.39400000000001</v>
      </c>
      <c r="G423" s="136"/>
      <c r="H423" s="136"/>
    </row>
    <row r="424" spans="1:8" ht="15" customHeight="1" x14ac:dyDescent="0.2">
      <c r="A424" s="335"/>
      <c r="B424" s="343"/>
      <c r="C424" s="356" t="s">
        <v>7</v>
      </c>
      <c r="D424" s="356"/>
      <c r="E424" s="356"/>
      <c r="F424" s="356"/>
      <c r="G424" s="356"/>
      <c r="H424" s="356"/>
    </row>
    <row r="425" spans="1:8" ht="15" customHeight="1" x14ac:dyDescent="0.2">
      <c r="A425" s="335"/>
      <c r="B425" s="343"/>
      <c r="C425" s="74" t="s">
        <v>495</v>
      </c>
      <c r="D425" s="147" t="s">
        <v>114</v>
      </c>
      <c r="E425" s="147" t="s">
        <v>497</v>
      </c>
      <c r="F425" s="153">
        <v>436.05</v>
      </c>
      <c r="G425" s="66">
        <v>313</v>
      </c>
      <c r="H425" s="64"/>
    </row>
    <row r="426" spans="1:8" ht="15" customHeight="1" x14ac:dyDescent="0.2">
      <c r="A426" s="335"/>
      <c r="B426" s="343"/>
      <c r="C426" s="229" t="s">
        <v>742</v>
      </c>
      <c r="D426" s="135" t="s">
        <v>10</v>
      </c>
      <c r="E426" s="261" t="s">
        <v>11</v>
      </c>
      <c r="F426" s="263">
        <v>1</v>
      </c>
      <c r="G426" s="64"/>
      <c r="H426" s="64"/>
    </row>
    <row r="427" spans="1:8" ht="15" customHeight="1" x14ac:dyDescent="0.2">
      <c r="A427" s="335"/>
      <c r="B427" s="343"/>
      <c r="C427" s="356" t="s">
        <v>8</v>
      </c>
      <c r="D427" s="356"/>
      <c r="E427" s="356"/>
      <c r="F427" s="356"/>
      <c r="G427" s="356"/>
      <c r="H427" s="356"/>
    </row>
    <row r="428" spans="1:8" ht="16.899999999999999" customHeight="1" x14ac:dyDescent="0.2">
      <c r="A428" s="335"/>
      <c r="B428" s="343"/>
      <c r="C428" s="74" t="s">
        <v>567</v>
      </c>
      <c r="D428" s="147" t="s">
        <v>18</v>
      </c>
      <c r="E428" s="147" t="s">
        <v>743</v>
      </c>
      <c r="F428" s="10">
        <f>F422/F425</f>
        <v>6.0067492260061917</v>
      </c>
      <c r="G428" s="10">
        <f>G422/G425</f>
        <v>10.369361022364217</v>
      </c>
      <c r="H428" s="10"/>
    </row>
    <row r="429" spans="1:8" ht="16.899999999999999" customHeight="1" x14ac:dyDescent="0.2">
      <c r="A429" s="335"/>
      <c r="B429" s="343"/>
      <c r="C429" s="57" t="s">
        <v>289</v>
      </c>
      <c r="D429" s="261" t="s">
        <v>18</v>
      </c>
      <c r="E429" s="261" t="s">
        <v>266</v>
      </c>
      <c r="F429" s="10">
        <f>F423/F426</f>
        <v>182.39400000000001</v>
      </c>
      <c r="G429" s="10"/>
      <c r="H429" s="10"/>
    </row>
    <row r="430" spans="1:8" ht="15" customHeight="1" x14ac:dyDescent="0.2">
      <c r="A430" s="335"/>
      <c r="B430" s="343"/>
      <c r="C430" s="356" t="s">
        <v>9</v>
      </c>
      <c r="D430" s="356"/>
      <c r="E430" s="356"/>
      <c r="F430" s="356"/>
      <c r="G430" s="356"/>
      <c r="H430" s="356"/>
    </row>
    <row r="431" spans="1:8" ht="15" customHeight="1" x14ac:dyDescent="0.2">
      <c r="A431" s="335"/>
      <c r="B431" s="343"/>
      <c r="C431" s="74" t="s">
        <v>131</v>
      </c>
      <c r="D431" s="261" t="s">
        <v>20</v>
      </c>
      <c r="E431" s="261" t="s">
        <v>19</v>
      </c>
      <c r="F431" s="261">
        <v>45</v>
      </c>
      <c r="G431" s="261">
        <v>100</v>
      </c>
      <c r="H431" s="260"/>
    </row>
    <row r="432" spans="1:8" ht="17.25" customHeight="1" x14ac:dyDescent="0.2">
      <c r="A432" s="336"/>
      <c r="B432" s="343"/>
      <c r="C432" s="57" t="s">
        <v>290</v>
      </c>
      <c r="D432" s="147" t="s">
        <v>20</v>
      </c>
      <c r="E432" s="147" t="s">
        <v>19</v>
      </c>
      <c r="F432" s="147">
        <v>100</v>
      </c>
      <c r="G432" s="147"/>
      <c r="H432" s="147"/>
    </row>
    <row r="433" spans="1:9" ht="15" customHeight="1" x14ac:dyDescent="0.2">
      <c r="A433" s="382" t="s">
        <v>23</v>
      </c>
      <c r="B433" s="382"/>
      <c r="C433" s="382"/>
      <c r="D433" s="382"/>
      <c r="E433" s="382"/>
      <c r="F433" s="382"/>
      <c r="G433" s="382"/>
      <c r="H433" s="382"/>
    </row>
    <row r="434" spans="1:9" ht="15" customHeight="1" x14ac:dyDescent="0.2">
      <c r="A434" s="385" t="s">
        <v>30</v>
      </c>
      <c r="B434" s="385"/>
      <c r="C434" s="385"/>
      <c r="D434" s="385"/>
      <c r="E434" s="385"/>
      <c r="F434" s="91">
        <v>2025</v>
      </c>
      <c r="G434" s="91">
        <v>2026</v>
      </c>
      <c r="H434" s="91">
        <v>2027</v>
      </c>
    </row>
    <row r="435" spans="1:9" ht="15" customHeight="1" x14ac:dyDescent="0.2">
      <c r="A435" s="385"/>
      <c r="B435" s="385"/>
      <c r="C435" s="385"/>
      <c r="D435" s="385"/>
      <c r="E435" s="385"/>
      <c r="F435" s="92">
        <f>F438+F447+F456+F465+F474+F483+F492+F501+F510+F519+F528+F573+F582+F591+F600+F609+F618+F627+F537+F546+F555+F564+F636+F645+F658+F667+F676+F685+F694+F703+F712+F721+F730+F739+F747+F760+F778+F787+F796+F805+F814+F823+F832+F841+F850+F859+F868+F877+F886+F895+F904+F913+F922+F953+F962+F935+F944+F769+F989+F971+F980</f>
        <v>49442.739000000016</v>
      </c>
      <c r="G435" s="92">
        <f>G438+G447+G456+G465+G474+G483+G492+G501+G510+G519+G528+G573+G582+G591+G600+G609+G618+G627+G537+G546+G555+G564+G636+G645+G658+G667+G676+G685+G694+G703+G712+G721+G730+G739+G747+G760+G778+G787+G796+G805+G814+G823+G832+G841+G850+G859+G868+G877+G886+G895+G904+G913+G922+G953+G962+G935+G944+G769+G989+G971+G980</f>
        <v>80449.350999999981</v>
      </c>
      <c r="H435" s="92">
        <f>H438+H447+H456+H465+H474+H483+H492+H501+H510+H519+H528+H573+H582+H591+H600+H609+H618+H627+H537+H546+H555+H564+H636+H645+H658+H667+H676+H685+H694+H703+H712+H721+H730+H739+H747+H760+H778+H787+H796+H805+H814+H823+H832+H841+H850+H859+H868+H877+H886+H895+H904+H913+H922+H953+H962+H935+H944+H769+H989+H971+H980</f>
        <v>51262.801000000014</v>
      </c>
    </row>
    <row r="436" spans="1:9" ht="15" customHeight="1" x14ac:dyDescent="0.2">
      <c r="A436" s="342" t="s">
        <v>91</v>
      </c>
      <c r="B436" s="343" t="s">
        <v>58</v>
      </c>
      <c r="C436" s="340" t="str">
        <f>'Додаток 1 2025-2027'!B72</f>
        <v>Поточне утримання міських територій</v>
      </c>
      <c r="D436" s="340"/>
      <c r="E436" s="340"/>
      <c r="F436" s="340"/>
      <c r="G436" s="340"/>
      <c r="H436" s="340"/>
    </row>
    <row r="437" spans="1:9" ht="15" customHeight="1" x14ac:dyDescent="0.2">
      <c r="A437" s="342"/>
      <c r="B437" s="343"/>
      <c r="C437" s="341" t="s">
        <v>6</v>
      </c>
      <c r="D437" s="341"/>
      <c r="E437" s="341"/>
      <c r="F437" s="341"/>
      <c r="G437" s="341"/>
      <c r="H437" s="341"/>
    </row>
    <row r="438" spans="1:9" ht="15" customHeight="1" x14ac:dyDescent="0.2">
      <c r="A438" s="342"/>
      <c r="B438" s="343"/>
      <c r="C438" s="1" t="s">
        <v>336</v>
      </c>
      <c r="D438" s="151" t="s">
        <v>10</v>
      </c>
      <c r="E438" s="151" t="s">
        <v>258</v>
      </c>
      <c r="F438" s="61">
        <f>'Додаток 1 2025-2027'!G72</f>
        <v>23596.600999999999</v>
      </c>
      <c r="G438" s="61">
        <f>'Додаток 1 2025-2027'!H72</f>
        <v>28473.998</v>
      </c>
      <c r="H438" s="61">
        <f>'Додаток 1 2025-2027'!I72</f>
        <v>25240.899000000001</v>
      </c>
      <c r="I438" s="130"/>
    </row>
    <row r="439" spans="1:9" ht="15" customHeight="1" x14ac:dyDescent="0.2">
      <c r="A439" s="342"/>
      <c r="B439" s="343"/>
      <c r="C439" s="341" t="s">
        <v>7</v>
      </c>
      <c r="D439" s="341"/>
      <c r="E439" s="341"/>
      <c r="F439" s="341"/>
      <c r="G439" s="341"/>
      <c r="H439" s="341"/>
    </row>
    <row r="440" spans="1:9" ht="15" customHeight="1" x14ac:dyDescent="0.2">
      <c r="A440" s="342"/>
      <c r="B440" s="343"/>
      <c r="C440" s="1" t="s">
        <v>54</v>
      </c>
      <c r="D440" s="147" t="s">
        <v>435</v>
      </c>
      <c r="E440" s="151" t="s">
        <v>56</v>
      </c>
      <c r="F440" s="10">
        <v>497.85399999999998</v>
      </c>
      <c r="G440" s="10">
        <v>500.75400000000002</v>
      </c>
      <c r="H440" s="10">
        <v>500.75400000000002</v>
      </c>
    </row>
    <row r="441" spans="1:9" ht="15" customHeight="1" x14ac:dyDescent="0.2">
      <c r="A441" s="342"/>
      <c r="B441" s="343"/>
      <c r="C441" s="341" t="s">
        <v>8</v>
      </c>
      <c r="D441" s="341"/>
      <c r="E441" s="341"/>
      <c r="F441" s="341"/>
      <c r="G441" s="341"/>
      <c r="H441" s="341"/>
    </row>
    <row r="442" spans="1:9" ht="31.5" customHeight="1" x14ac:dyDescent="0.2">
      <c r="A442" s="342"/>
      <c r="B442" s="343"/>
      <c r="C442" s="1" t="s">
        <v>55</v>
      </c>
      <c r="D442" s="151" t="s">
        <v>18</v>
      </c>
      <c r="E442" s="151" t="s">
        <v>262</v>
      </c>
      <c r="F442" s="43">
        <f>F438/F440</f>
        <v>47.396628328787152</v>
      </c>
      <c r="G442" s="43">
        <f>G438/G440</f>
        <v>56.862247730422517</v>
      </c>
      <c r="H442" s="43">
        <f>H438/H440</f>
        <v>50.405786074599504</v>
      </c>
    </row>
    <row r="443" spans="1:9" ht="15" customHeight="1" x14ac:dyDescent="0.2">
      <c r="A443" s="342"/>
      <c r="B443" s="343"/>
      <c r="C443" s="341" t="s">
        <v>9</v>
      </c>
      <c r="D443" s="341"/>
      <c r="E443" s="341"/>
      <c r="F443" s="341"/>
      <c r="G443" s="341"/>
      <c r="H443" s="341"/>
    </row>
    <row r="444" spans="1:9" ht="27.75" customHeight="1" x14ac:dyDescent="0.2">
      <c r="A444" s="342"/>
      <c r="B444" s="343"/>
      <c r="C444" s="1" t="s">
        <v>133</v>
      </c>
      <c r="D444" s="151" t="s">
        <v>20</v>
      </c>
      <c r="E444" s="151" t="s">
        <v>19</v>
      </c>
      <c r="F444" s="151">
        <v>100</v>
      </c>
      <c r="G444" s="151">
        <v>100</v>
      </c>
      <c r="H444" s="151">
        <v>100</v>
      </c>
    </row>
    <row r="445" spans="1:9" ht="15" customHeight="1" x14ac:dyDescent="0.2">
      <c r="A445" s="363" t="s">
        <v>92</v>
      </c>
      <c r="B445" s="343" t="s">
        <v>59</v>
      </c>
      <c r="C445" s="340" t="str">
        <f>'Додаток 1 2025-2027'!B73</f>
        <v>Організація громадських та інших робіт тимчасового характеру</v>
      </c>
      <c r="D445" s="340"/>
      <c r="E445" s="340"/>
      <c r="F445" s="340"/>
      <c r="G445" s="340"/>
      <c r="H445" s="340"/>
    </row>
    <row r="446" spans="1:9" ht="15" customHeight="1" x14ac:dyDescent="0.2">
      <c r="A446" s="364"/>
      <c r="B446" s="343"/>
      <c r="C446" s="341" t="s">
        <v>6</v>
      </c>
      <c r="D446" s="341"/>
      <c r="E446" s="341"/>
      <c r="F446" s="341"/>
      <c r="G446" s="341"/>
      <c r="H446" s="341"/>
    </row>
    <row r="447" spans="1:9" ht="15" customHeight="1" x14ac:dyDescent="0.2">
      <c r="A447" s="364"/>
      <c r="B447" s="343"/>
      <c r="C447" s="1" t="s">
        <v>361</v>
      </c>
      <c r="D447" s="151" t="s">
        <v>10</v>
      </c>
      <c r="E447" s="151" t="s">
        <v>258</v>
      </c>
      <c r="F447" s="61">
        <f>'Додаток 1 2025-2027'!G73</f>
        <v>10.212</v>
      </c>
      <c r="G447" s="61">
        <f>'Додаток 1 2025-2027'!H73</f>
        <v>10.927</v>
      </c>
      <c r="H447" s="61">
        <f>'Додаток 1 2025-2027'!I73</f>
        <v>11.436999999999999</v>
      </c>
    </row>
    <row r="448" spans="1:9" ht="15" customHeight="1" x14ac:dyDescent="0.2">
      <c r="A448" s="364"/>
      <c r="B448" s="343"/>
      <c r="C448" s="341" t="s">
        <v>7</v>
      </c>
      <c r="D448" s="341"/>
      <c r="E448" s="341"/>
      <c r="F448" s="341"/>
      <c r="G448" s="341"/>
      <c r="H448" s="341"/>
    </row>
    <row r="449" spans="1:8" ht="15" customHeight="1" x14ac:dyDescent="0.2">
      <c r="A449" s="364"/>
      <c r="B449" s="343"/>
      <c r="C449" s="1" t="s">
        <v>141</v>
      </c>
      <c r="D449" s="151" t="s">
        <v>18</v>
      </c>
      <c r="E449" s="151" t="s">
        <v>276</v>
      </c>
      <c r="F449" s="48">
        <v>2</v>
      </c>
      <c r="G449" s="6">
        <v>2</v>
      </c>
      <c r="H449" s="48">
        <v>2</v>
      </c>
    </row>
    <row r="450" spans="1:8" ht="15" customHeight="1" x14ac:dyDescent="0.2">
      <c r="A450" s="364"/>
      <c r="B450" s="343"/>
      <c r="C450" s="341" t="s">
        <v>8</v>
      </c>
      <c r="D450" s="341"/>
      <c r="E450" s="341"/>
      <c r="F450" s="341"/>
      <c r="G450" s="341"/>
      <c r="H450" s="341"/>
    </row>
    <row r="451" spans="1:8" ht="15" customHeight="1" x14ac:dyDescent="0.2">
      <c r="A451" s="364"/>
      <c r="B451" s="343"/>
      <c r="C451" s="1" t="s">
        <v>142</v>
      </c>
      <c r="D451" s="151" t="s">
        <v>18</v>
      </c>
      <c r="E451" s="151" t="s">
        <v>574</v>
      </c>
      <c r="F451" s="61">
        <f>F447/F449</f>
        <v>5.1059999999999999</v>
      </c>
      <c r="G451" s="61">
        <f>G447/G449</f>
        <v>5.4634999999999998</v>
      </c>
      <c r="H451" s="61">
        <f>H447/H449</f>
        <v>5.7184999999999997</v>
      </c>
    </row>
    <row r="452" spans="1:8" ht="15" customHeight="1" x14ac:dyDescent="0.2">
      <c r="A452" s="364"/>
      <c r="B452" s="343"/>
      <c r="C452" s="341" t="s">
        <v>9</v>
      </c>
      <c r="D452" s="341"/>
      <c r="E452" s="341"/>
      <c r="F452" s="341"/>
      <c r="G452" s="341"/>
      <c r="H452" s="341"/>
    </row>
    <row r="453" spans="1:8" ht="16.899999999999999" customHeight="1" x14ac:dyDescent="0.2">
      <c r="A453" s="365"/>
      <c r="B453" s="343"/>
      <c r="C453" s="1" t="s">
        <v>57</v>
      </c>
      <c r="D453" s="151" t="s">
        <v>20</v>
      </c>
      <c r="E453" s="151" t="s">
        <v>19</v>
      </c>
      <c r="F453" s="151">
        <v>100</v>
      </c>
      <c r="G453" s="151">
        <v>100</v>
      </c>
      <c r="H453" s="151">
        <v>100</v>
      </c>
    </row>
    <row r="454" spans="1:8" ht="18.75" customHeight="1" x14ac:dyDescent="0.2">
      <c r="A454" s="388" t="s">
        <v>93</v>
      </c>
      <c r="B454" s="413" t="s">
        <v>159</v>
      </c>
      <c r="C454" s="340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54" s="340"/>
      <c r="E454" s="340"/>
      <c r="F454" s="340"/>
      <c r="G454" s="340"/>
      <c r="H454" s="340"/>
    </row>
    <row r="455" spans="1:8" ht="15" customHeight="1" x14ac:dyDescent="0.2">
      <c r="A455" s="388"/>
      <c r="B455" s="413"/>
      <c r="C455" s="341" t="s">
        <v>6</v>
      </c>
      <c r="D455" s="341"/>
      <c r="E455" s="341"/>
      <c r="F455" s="341"/>
      <c r="G455" s="341"/>
      <c r="H455" s="341"/>
    </row>
    <row r="456" spans="1:8" ht="15" customHeight="1" x14ac:dyDescent="0.2">
      <c r="A456" s="388"/>
      <c r="B456" s="413"/>
      <c r="C456" s="1" t="s">
        <v>362</v>
      </c>
      <c r="D456" s="147" t="s">
        <v>10</v>
      </c>
      <c r="E456" s="151" t="s">
        <v>258</v>
      </c>
      <c r="F456" s="61"/>
      <c r="G456" s="61">
        <f>'Додаток 1 2025-2027'!H74</f>
        <v>867.04200000000003</v>
      </c>
      <c r="H456" s="61">
        <f>'Додаток 1 2025-2027'!I74</f>
        <v>751.00199999999995</v>
      </c>
    </row>
    <row r="457" spans="1:8" ht="15" customHeight="1" x14ac:dyDescent="0.2">
      <c r="A457" s="388"/>
      <c r="B457" s="413"/>
      <c r="C457" s="341" t="s">
        <v>7</v>
      </c>
      <c r="D457" s="341"/>
      <c r="E457" s="341"/>
      <c r="F457" s="341"/>
      <c r="G457" s="341"/>
      <c r="H457" s="341"/>
    </row>
    <row r="458" spans="1:8" ht="16.149999999999999" customHeight="1" x14ac:dyDescent="0.2">
      <c r="A458" s="388"/>
      <c r="B458" s="413"/>
      <c r="C458" s="1" t="s">
        <v>139</v>
      </c>
      <c r="D458" s="151" t="s">
        <v>18</v>
      </c>
      <c r="E458" s="151" t="s">
        <v>11</v>
      </c>
      <c r="F458" s="48"/>
      <c r="G458" s="48">
        <v>4</v>
      </c>
      <c r="H458" s="48">
        <v>4</v>
      </c>
    </row>
    <row r="459" spans="1:8" ht="15" customHeight="1" x14ac:dyDescent="0.2">
      <c r="A459" s="388"/>
      <c r="B459" s="413"/>
      <c r="C459" s="341" t="s">
        <v>8</v>
      </c>
      <c r="D459" s="341"/>
      <c r="E459" s="341"/>
      <c r="F459" s="341"/>
      <c r="G459" s="341"/>
      <c r="H459" s="341"/>
    </row>
    <row r="460" spans="1:8" ht="15" customHeight="1" x14ac:dyDescent="0.2">
      <c r="A460" s="388"/>
      <c r="B460" s="413"/>
      <c r="C460" s="1" t="s">
        <v>140</v>
      </c>
      <c r="D460" s="151" t="s">
        <v>18</v>
      </c>
      <c r="E460" s="151" t="s">
        <v>266</v>
      </c>
      <c r="F460" s="61"/>
      <c r="G460" s="61">
        <f>G456/G458</f>
        <v>216.76050000000001</v>
      </c>
      <c r="H460" s="61">
        <f>H456/H458</f>
        <v>187.75049999999999</v>
      </c>
    </row>
    <row r="461" spans="1:8" ht="15" customHeight="1" x14ac:dyDescent="0.2">
      <c r="A461" s="388"/>
      <c r="B461" s="413"/>
      <c r="C461" s="341" t="s">
        <v>9</v>
      </c>
      <c r="D461" s="341"/>
      <c r="E461" s="341"/>
      <c r="F461" s="341"/>
      <c r="G461" s="341"/>
      <c r="H461" s="341"/>
    </row>
    <row r="462" spans="1:8" ht="20.45" customHeight="1" x14ac:dyDescent="0.2">
      <c r="A462" s="388"/>
      <c r="B462" s="413"/>
      <c r="C462" s="1" t="s">
        <v>568</v>
      </c>
      <c r="D462" s="151" t="s">
        <v>20</v>
      </c>
      <c r="E462" s="151" t="s">
        <v>19</v>
      </c>
      <c r="F462" s="151"/>
      <c r="G462" s="151">
        <v>100</v>
      </c>
      <c r="H462" s="151">
        <v>100</v>
      </c>
    </row>
    <row r="463" spans="1:8" ht="17.25" customHeight="1" x14ac:dyDescent="0.2">
      <c r="A463" s="388" t="s">
        <v>94</v>
      </c>
      <c r="B463" s="343" t="s">
        <v>155</v>
      </c>
      <c r="C463" s="357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63" s="357"/>
      <c r="E463" s="357"/>
      <c r="F463" s="357"/>
      <c r="G463" s="357"/>
      <c r="H463" s="357"/>
    </row>
    <row r="464" spans="1:8" ht="15" customHeight="1" x14ac:dyDescent="0.2">
      <c r="A464" s="388"/>
      <c r="B464" s="343"/>
      <c r="C464" s="341" t="s">
        <v>6</v>
      </c>
      <c r="D464" s="341"/>
      <c r="E464" s="341"/>
      <c r="F464" s="341"/>
      <c r="G464" s="341"/>
      <c r="H464" s="341"/>
    </row>
    <row r="465" spans="1:8" ht="26.25" customHeight="1" x14ac:dyDescent="0.2">
      <c r="A465" s="388"/>
      <c r="B465" s="343"/>
      <c r="C465" s="1" t="s">
        <v>363</v>
      </c>
      <c r="D465" s="151" t="s">
        <v>31</v>
      </c>
      <c r="E465" s="151" t="s">
        <v>258</v>
      </c>
      <c r="F465" s="61"/>
      <c r="G465" s="61">
        <f>'Додаток 1 2025-2027'!H75</f>
        <v>195.01400000000001</v>
      </c>
      <c r="H465" s="61">
        <f>'Додаток 1 2025-2027'!I75</f>
        <v>206.51900000000001</v>
      </c>
    </row>
    <row r="466" spans="1:8" ht="15" customHeight="1" x14ac:dyDescent="0.2">
      <c r="A466" s="388"/>
      <c r="B466" s="343"/>
      <c r="C466" s="341" t="s">
        <v>7</v>
      </c>
      <c r="D466" s="341"/>
      <c r="E466" s="341"/>
      <c r="F466" s="341"/>
      <c r="G466" s="341"/>
      <c r="H466" s="341"/>
    </row>
    <row r="467" spans="1:8" ht="15" customHeight="1" x14ac:dyDescent="0.2">
      <c r="A467" s="388"/>
      <c r="B467" s="343"/>
      <c r="C467" s="57" t="s">
        <v>115</v>
      </c>
      <c r="D467" s="151" t="s">
        <v>18</v>
      </c>
      <c r="E467" s="148" t="s">
        <v>11</v>
      </c>
      <c r="F467" s="48"/>
      <c r="G467" s="48">
        <v>4</v>
      </c>
      <c r="H467" s="48">
        <v>4</v>
      </c>
    </row>
    <row r="468" spans="1:8" ht="15" customHeight="1" x14ac:dyDescent="0.2">
      <c r="A468" s="388"/>
      <c r="B468" s="343"/>
      <c r="C468" s="358" t="s">
        <v>8</v>
      </c>
      <c r="D468" s="358"/>
      <c r="E468" s="358"/>
      <c r="F468" s="358"/>
      <c r="G468" s="358"/>
      <c r="H468" s="358"/>
    </row>
    <row r="469" spans="1:8" ht="30" customHeight="1" x14ac:dyDescent="0.2">
      <c r="A469" s="388"/>
      <c r="B469" s="343"/>
      <c r="C469" s="57" t="s">
        <v>328</v>
      </c>
      <c r="D469" s="148" t="s">
        <v>18</v>
      </c>
      <c r="E469" s="148" t="s">
        <v>257</v>
      </c>
      <c r="F469" s="61"/>
      <c r="G469" s="61">
        <f>G465/G467</f>
        <v>48.753500000000003</v>
      </c>
      <c r="H469" s="61">
        <f>H465/H467</f>
        <v>51.629750000000001</v>
      </c>
    </row>
    <row r="470" spans="1:8" ht="15" customHeight="1" x14ac:dyDescent="0.2">
      <c r="A470" s="388"/>
      <c r="B470" s="343"/>
      <c r="C470" s="341" t="s">
        <v>9</v>
      </c>
      <c r="D470" s="341"/>
      <c r="E470" s="341"/>
      <c r="F470" s="341"/>
      <c r="G470" s="341"/>
      <c r="H470" s="341"/>
    </row>
    <row r="471" spans="1:8" ht="30" customHeight="1" x14ac:dyDescent="0.2">
      <c r="A471" s="388"/>
      <c r="B471" s="343"/>
      <c r="C471" s="1" t="s">
        <v>133</v>
      </c>
      <c r="D471" s="151" t="s">
        <v>20</v>
      </c>
      <c r="E471" s="151" t="s">
        <v>19</v>
      </c>
      <c r="F471" s="151"/>
      <c r="G471" s="151">
        <v>100</v>
      </c>
      <c r="H471" s="151">
        <v>100</v>
      </c>
    </row>
    <row r="472" spans="1:8" ht="16.5" customHeight="1" x14ac:dyDescent="0.2">
      <c r="A472" s="342" t="s">
        <v>95</v>
      </c>
      <c r="B472" s="343" t="s">
        <v>160</v>
      </c>
      <c r="C472" s="340" t="str">
        <f>'Додаток 1 2025-2027'!B76</f>
        <v>Поточне утримання громадських вбиралень міста Південного Одеського району Одеської області</v>
      </c>
      <c r="D472" s="340"/>
      <c r="E472" s="340"/>
      <c r="F472" s="340"/>
      <c r="G472" s="340"/>
      <c r="H472" s="340"/>
    </row>
    <row r="473" spans="1:8" ht="15" customHeight="1" x14ac:dyDescent="0.2">
      <c r="A473" s="342"/>
      <c r="B473" s="343"/>
      <c r="C473" s="358" t="s">
        <v>6</v>
      </c>
      <c r="D473" s="358"/>
      <c r="E473" s="358"/>
      <c r="F473" s="358"/>
      <c r="G473" s="358"/>
      <c r="H473" s="358"/>
    </row>
    <row r="474" spans="1:8" ht="15" customHeight="1" x14ac:dyDescent="0.2">
      <c r="A474" s="342"/>
      <c r="B474" s="343"/>
      <c r="C474" s="74" t="s">
        <v>365</v>
      </c>
      <c r="D474" s="147" t="s">
        <v>10</v>
      </c>
      <c r="E474" s="147" t="s">
        <v>258</v>
      </c>
      <c r="F474" s="10">
        <f>'Додаток 1 2025-2027'!G76</f>
        <v>675.928</v>
      </c>
      <c r="G474" s="10">
        <f>'Додаток 1 2025-2027'!H76</f>
        <v>823.93900000000008</v>
      </c>
      <c r="H474" s="10">
        <f>'Додаток 1 2025-2027'!I76</f>
        <v>720.12800000000004</v>
      </c>
    </row>
    <row r="475" spans="1:8" ht="15" customHeight="1" x14ac:dyDescent="0.2">
      <c r="A475" s="342"/>
      <c r="B475" s="343"/>
      <c r="C475" s="356" t="s">
        <v>7</v>
      </c>
      <c r="D475" s="356"/>
      <c r="E475" s="356"/>
      <c r="F475" s="356"/>
      <c r="G475" s="356"/>
      <c r="H475" s="356"/>
    </row>
    <row r="476" spans="1:8" ht="15" customHeight="1" x14ac:dyDescent="0.2">
      <c r="A476" s="342"/>
      <c r="B476" s="343"/>
      <c r="C476" s="74" t="s">
        <v>242</v>
      </c>
      <c r="D476" s="147" t="s">
        <v>389</v>
      </c>
      <c r="E476" s="147" t="s">
        <v>11</v>
      </c>
      <c r="F476" s="75">
        <v>2</v>
      </c>
      <c r="G476" s="75">
        <v>2</v>
      </c>
      <c r="H476" s="75">
        <v>2</v>
      </c>
    </row>
    <row r="477" spans="1:8" ht="15" customHeight="1" x14ac:dyDescent="0.2">
      <c r="A477" s="342"/>
      <c r="B477" s="343"/>
      <c r="C477" s="356" t="s">
        <v>8</v>
      </c>
      <c r="D477" s="356"/>
      <c r="E477" s="356"/>
      <c r="F477" s="356"/>
      <c r="G477" s="356"/>
      <c r="H477" s="356"/>
    </row>
    <row r="478" spans="1:8" ht="15" customHeight="1" x14ac:dyDescent="0.2">
      <c r="A478" s="342"/>
      <c r="B478" s="343"/>
      <c r="C478" s="1" t="s">
        <v>364</v>
      </c>
      <c r="D478" s="151" t="s">
        <v>18</v>
      </c>
      <c r="E478" s="151" t="s">
        <v>257</v>
      </c>
      <c r="F478" s="61">
        <f>F474/F476</f>
        <v>337.964</v>
      </c>
      <c r="G478" s="61">
        <f t="shared" ref="G478:H478" si="10">G474/G476</f>
        <v>411.96950000000004</v>
      </c>
      <c r="H478" s="61">
        <f t="shared" si="10"/>
        <v>360.06400000000002</v>
      </c>
    </row>
    <row r="479" spans="1:8" ht="15" customHeight="1" x14ac:dyDescent="0.2">
      <c r="A479" s="342"/>
      <c r="B479" s="343"/>
      <c r="C479" s="358" t="s">
        <v>9</v>
      </c>
      <c r="D479" s="358"/>
      <c r="E479" s="358"/>
      <c r="F479" s="358"/>
      <c r="G479" s="358"/>
      <c r="H479" s="358"/>
    </row>
    <row r="480" spans="1:8" ht="18" customHeight="1" x14ac:dyDescent="0.2">
      <c r="A480" s="342"/>
      <c r="B480" s="343"/>
      <c r="C480" s="1" t="s">
        <v>568</v>
      </c>
      <c r="D480" s="148" t="s">
        <v>20</v>
      </c>
      <c r="E480" s="148" t="s">
        <v>19</v>
      </c>
      <c r="F480" s="148">
        <v>100</v>
      </c>
      <c r="G480" s="148">
        <v>100</v>
      </c>
      <c r="H480" s="148">
        <v>100</v>
      </c>
    </row>
    <row r="481" spans="1:8" ht="15" customHeight="1" x14ac:dyDescent="0.2">
      <c r="A481" s="334" t="s">
        <v>96</v>
      </c>
      <c r="B481" s="343" t="s">
        <v>60</v>
      </c>
      <c r="C481" s="340" t="str">
        <f>'Додаток 1 2025-2027'!B77</f>
        <v xml:space="preserve">Відлов бродячих тварин </v>
      </c>
      <c r="D481" s="340"/>
      <c r="E481" s="340"/>
      <c r="F481" s="340"/>
      <c r="G481" s="340"/>
      <c r="H481" s="340"/>
    </row>
    <row r="482" spans="1:8" ht="15" customHeight="1" x14ac:dyDescent="0.2">
      <c r="A482" s="335"/>
      <c r="B482" s="343"/>
      <c r="C482" s="341" t="s">
        <v>6</v>
      </c>
      <c r="D482" s="341"/>
      <c r="E482" s="341"/>
      <c r="F482" s="341"/>
      <c r="G482" s="341"/>
      <c r="H482" s="341"/>
    </row>
    <row r="483" spans="1:8" ht="18" customHeight="1" x14ac:dyDescent="0.2">
      <c r="A483" s="335"/>
      <c r="B483" s="343"/>
      <c r="C483" s="1" t="s">
        <v>575</v>
      </c>
      <c r="D483" s="151" t="s">
        <v>10</v>
      </c>
      <c r="E483" s="151" t="s">
        <v>258</v>
      </c>
      <c r="F483" s="61">
        <f>'Додаток 1 2025-2027'!G77</f>
        <v>83.847999999999999</v>
      </c>
      <c r="G483" s="61">
        <f>'Додаток 1 2025-2027'!H77</f>
        <v>106.738</v>
      </c>
      <c r="H483" s="61">
        <f>'Додаток 1 2025-2027'!I77</f>
        <v>113.03700000000001</v>
      </c>
    </row>
    <row r="484" spans="1:8" ht="15" customHeight="1" x14ac:dyDescent="0.2">
      <c r="A484" s="335"/>
      <c r="B484" s="343"/>
      <c r="C484" s="341" t="s">
        <v>7</v>
      </c>
      <c r="D484" s="341"/>
      <c r="E484" s="341"/>
      <c r="F484" s="341"/>
      <c r="G484" s="341"/>
      <c r="H484" s="341"/>
    </row>
    <row r="485" spans="1:8" ht="15" customHeight="1" x14ac:dyDescent="0.2">
      <c r="A485" s="335"/>
      <c r="B485" s="343"/>
      <c r="C485" s="1" t="s">
        <v>203</v>
      </c>
      <c r="D485" s="151" t="s">
        <v>18</v>
      </c>
      <c r="E485" s="151" t="s">
        <v>11</v>
      </c>
      <c r="F485" s="48">
        <v>3</v>
      </c>
      <c r="G485" s="6">
        <v>3</v>
      </c>
      <c r="H485" s="48">
        <v>3</v>
      </c>
    </row>
    <row r="486" spans="1:8" ht="15" customHeight="1" x14ac:dyDescent="0.2">
      <c r="A486" s="335"/>
      <c r="B486" s="343"/>
      <c r="C486" s="341" t="s">
        <v>8</v>
      </c>
      <c r="D486" s="341"/>
      <c r="E486" s="341"/>
      <c r="F486" s="341"/>
      <c r="G486" s="341"/>
      <c r="H486" s="341"/>
    </row>
    <row r="487" spans="1:8" ht="15" customHeight="1" x14ac:dyDescent="0.2">
      <c r="A487" s="335"/>
      <c r="B487" s="343"/>
      <c r="C487" s="1" t="s">
        <v>366</v>
      </c>
      <c r="D487" s="151" t="s">
        <v>18</v>
      </c>
      <c r="E487" s="151" t="s">
        <v>256</v>
      </c>
      <c r="F487" s="61">
        <f>F483/F485</f>
        <v>27.949333333333332</v>
      </c>
      <c r="G487" s="61">
        <v>0.74199999999999999</v>
      </c>
      <c r="H487" s="61">
        <f>H483/H485</f>
        <v>37.679000000000002</v>
      </c>
    </row>
    <row r="488" spans="1:8" ht="15" customHeight="1" x14ac:dyDescent="0.2">
      <c r="A488" s="335"/>
      <c r="B488" s="343"/>
      <c r="C488" s="341" t="s">
        <v>9</v>
      </c>
      <c r="D488" s="341"/>
      <c r="E488" s="341"/>
      <c r="F488" s="341"/>
      <c r="G488" s="341"/>
      <c r="H488" s="341"/>
    </row>
    <row r="489" spans="1:8" ht="15" customHeight="1" x14ac:dyDescent="0.2">
      <c r="A489" s="336"/>
      <c r="B489" s="343"/>
      <c r="C489" s="74" t="s">
        <v>204</v>
      </c>
      <c r="D489" s="151" t="s">
        <v>20</v>
      </c>
      <c r="E489" s="151" t="s">
        <v>19</v>
      </c>
      <c r="F489" s="151">
        <v>100</v>
      </c>
      <c r="G489" s="151">
        <v>100</v>
      </c>
      <c r="H489" s="151">
        <v>100</v>
      </c>
    </row>
    <row r="490" spans="1:8" ht="16.149999999999999" customHeight="1" x14ac:dyDescent="0.2">
      <c r="A490" s="359" t="s">
        <v>97</v>
      </c>
      <c r="B490" s="343" t="s">
        <v>486</v>
      </c>
      <c r="C490" s="340" t="str">
        <f>'Додаток 1 2025-2027'!B78</f>
        <v>Утримання територій загального користування</v>
      </c>
      <c r="D490" s="340"/>
      <c r="E490" s="340"/>
      <c r="F490" s="340"/>
      <c r="G490" s="340"/>
      <c r="H490" s="340"/>
    </row>
    <row r="491" spans="1:8" ht="15" customHeight="1" x14ac:dyDescent="0.2">
      <c r="A491" s="360"/>
      <c r="B491" s="343"/>
      <c r="C491" s="341" t="s">
        <v>6</v>
      </c>
      <c r="D491" s="341"/>
      <c r="E491" s="341"/>
      <c r="F491" s="341"/>
      <c r="G491" s="341"/>
      <c r="H491" s="341"/>
    </row>
    <row r="492" spans="1:8" ht="15" customHeight="1" x14ac:dyDescent="0.2">
      <c r="A492" s="360"/>
      <c r="B492" s="343"/>
      <c r="C492" s="1" t="s">
        <v>367</v>
      </c>
      <c r="D492" s="151" t="s">
        <v>10</v>
      </c>
      <c r="E492" s="151" t="s">
        <v>258</v>
      </c>
      <c r="F492" s="7">
        <f>'Додаток 1 2025-2027'!G78</f>
        <v>18105.100999999999</v>
      </c>
      <c r="G492" s="7">
        <f>'Додаток 1 2025-2027'!H78</f>
        <v>19676.275000000001</v>
      </c>
      <c r="H492" s="7">
        <f>'Додаток 1 2025-2027'!I78</f>
        <v>19758.624</v>
      </c>
    </row>
    <row r="493" spans="1:8" ht="15" customHeight="1" x14ac:dyDescent="0.2">
      <c r="A493" s="360"/>
      <c r="B493" s="343"/>
      <c r="C493" s="341" t="s">
        <v>7</v>
      </c>
      <c r="D493" s="341"/>
      <c r="E493" s="341"/>
      <c r="F493" s="341"/>
      <c r="G493" s="341"/>
      <c r="H493" s="341"/>
    </row>
    <row r="494" spans="1:8" ht="15" customHeight="1" x14ac:dyDescent="0.2">
      <c r="A494" s="360"/>
      <c r="B494" s="343"/>
      <c r="C494" s="1" t="s">
        <v>177</v>
      </c>
      <c r="D494" s="147" t="s">
        <v>337</v>
      </c>
      <c r="E494" s="147" t="s">
        <v>56</v>
      </c>
      <c r="F494" s="10">
        <v>1091.8024</v>
      </c>
      <c r="G494" s="10">
        <v>1091.8024</v>
      </c>
      <c r="H494" s="10">
        <v>1091.8024</v>
      </c>
    </row>
    <row r="495" spans="1:8" ht="15" customHeight="1" x14ac:dyDescent="0.2">
      <c r="A495" s="360"/>
      <c r="B495" s="343"/>
      <c r="C495" s="341" t="s">
        <v>8</v>
      </c>
      <c r="D495" s="341"/>
      <c r="E495" s="341"/>
      <c r="F495" s="341"/>
      <c r="G495" s="341"/>
      <c r="H495" s="341"/>
    </row>
    <row r="496" spans="1:8" ht="28.5" customHeight="1" x14ac:dyDescent="0.2">
      <c r="A496" s="360"/>
      <c r="B496" s="343"/>
      <c r="C496" s="74" t="s">
        <v>298</v>
      </c>
      <c r="D496" s="151" t="s">
        <v>18</v>
      </c>
      <c r="E496" s="151" t="s">
        <v>262</v>
      </c>
      <c r="F496" s="43">
        <f>F492/F494</f>
        <v>16.582763511052914</v>
      </c>
      <c r="G496" s="43">
        <f>G492/G494</f>
        <v>18.021827942492159</v>
      </c>
      <c r="H496" s="43">
        <f>H492/H494</f>
        <v>18.097252762954174</v>
      </c>
    </row>
    <row r="497" spans="1:8" ht="15" customHeight="1" x14ac:dyDescent="0.2">
      <c r="A497" s="360"/>
      <c r="B497" s="343"/>
      <c r="C497" s="341" t="s">
        <v>9</v>
      </c>
      <c r="D497" s="341"/>
      <c r="E497" s="341"/>
      <c r="F497" s="341"/>
      <c r="G497" s="341"/>
      <c r="H497" s="341"/>
    </row>
    <row r="498" spans="1:8" ht="27" customHeight="1" x14ac:dyDescent="0.2">
      <c r="A498" s="361"/>
      <c r="B498" s="343"/>
      <c r="C498" s="1" t="s">
        <v>133</v>
      </c>
      <c r="D498" s="151" t="s">
        <v>20</v>
      </c>
      <c r="E498" s="151" t="s">
        <v>19</v>
      </c>
      <c r="F498" s="151">
        <v>100</v>
      </c>
      <c r="G498" s="151">
        <v>100</v>
      </c>
      <c r="H498" s="151">
        <v>100</v>
      </c>
    </row>
    <row r="499" spans="1:8" ht="15" customHeight="1" x14ac:dyDescent="0.2">
      <c r="A499" s="334" t="s">
        <v>98</v>
      </c>
      <c r="B499" s="343" t="s">
        <v>60</v>
      </c>
      <c r="C499" s="340" t="str">
        <f>'Додаток 1 2025-2027'!B79</f>
        <v>Відлов бродячих тварин</v>
      </c>
      <c r="D499" s="340"/>
      <c r="E499" s="340"/>
      <c r="F499" s="340"/>
      <c r="G499" s="340"/>
      <c r="H499" s="340"/>
    </row>
    <row r="500" spans="1:8" ht="15" customHeight="1" x14ac:dyDescent="0.2">
      <c r="A500" s="335"/>
      <c r="B500" s="343"/>
      <c r="C500" s="341" t="s">
        <v>6</v>
      </c>
      <c r="D500" s="341"/>
      <c r="E500" s="341"/>
      <c r="F500" s="341"/>
      <c r="G500" s="341"/>
      <c r="H500" s="341"/>
    </row>
    <row r="501" spans="1:8" ht="31.5" customHeight="1" x14ac:dyDescent="0.2">
      <c r="A501" s="335"/>
      <c r="B501" s="343"/>
      <c r="C501" s="1" t="s">
        <v>576</v>
      </c>
      <c r="D501" s="151" t="s">
        <v>10</v>
      </c>
      <c r="E501" s="151" t="s">
        <v>258</v>
      </c>
      <c r="F501" s="7">
        <f>'Додаток 1 2025-2027'!G79</f>
        <v>62.158999999999999</v>
      </c>
      <c r="G501" s="7">
        <f>'Додаток 1 2025-2027'!H79</f>
        <v>97.293999999999997</v>
      </c>
      <c r="H501" s="7">
        <f>'Додаток 1 2025-2027'!I79</f>
        <v>103.035</v>
      </c>
    </row>
    <row r="502" spans="1:8" ht="15" customHeight="1" x14ac:dyDescent="0.2">
      <c r="A502" s="335"/>
      <c r="B502" s="343"/>
      <c r="C502" s="341" t="s">
        <v>7</v>
      </c>
      <c r="D502" s="341"/>
      <c r="E502" s="341"/>
      <c r="F502" s="341"/>
      <c r="G502" s="341"/>
      <c r="H502" s="341"/>
    </row>
    <row r="503" spans="1:8" ht="15" customHeight="1" x14ac:dyDescent="0.2">
      <c r="A503" s="335"/>
      <c r="B503" s="343"/>
      <c r="C503" s="1" t="s">
        <v>205</v>
      </c>
      <c r="D503" s="151" t="s">
        <v>18</v>
      </c>
      <c r="E503" s="151" t="s">
        <v>11</v>
      </c>
      <c r="F503" s="48">
        <v>2</v>
      </c>
      <c r="G503" s="6">
        <v>2</v>
      </c>
      <c r="H503" s="48">
        <v>2</v>
      </c>
    </row>
    <row r="504" spans="1:8" ht="15" customHeight="1" x14ac:dyDescent="0.2">
      <c r="A504" s="335"/>
      <c r="B504" s="343"/>
      <c r="C504" s="341" t="s">
        <v>8</v>
      </c>
      <c r="D504" s="341"/>
      <c r="E504" s="341"/>
      <c r="F504" s="341"/>
      <c r="G504" s="341"/>
      <c r="H504" s="341"/>
    </row>
    <row r="505" spans="1:8" ht="15" customHeight="1" x14ac:dyDescent="0.2">
      <c r="A505" s="335"/>
      <c r="B505" s="343"/>
      <c r="C505" s="1" t="s">
        <v>301</v>
      </c>
      <c r="D505" s="151" t="s">
        <v>18</v>
      </c>
      <c r="E505" s="151" t="s">
        <v>257</v>
      </c>
      <c r="F505" s="61">
        <f>F501/F503</f>
        <v>31.079499999999999</v>
      </c>
      <c r="G505" s="61">
        <f t="shared" ref="G505:H505" si="11">G501/G503</f>
        <v>48.646999999999998</v>
      </c>
      <c r="H505" s="61">
        <f t="shared" si="11"/>
        <v>51.517499999999998</v>
      </c>
    </row>
    <row r="506" spans="1:8" ht="15" customHeight="1" x14ac:dyDescent="0.2">
      <c r="A506" s="335"/>
      <c r="B506" s="343"/>
      <c r="C506" s="341" t="s">
        <v>9</v>
      </c>
      <c r="D506" s="341"/>
      <c r="E506" s="341"/>
      <c r="F506" s="341"/>
      <c r="G506" s="341"/>
      <c r="H506" s="341"/>
    </row>
    <row r="507" spans="1:8" ht="15" customHeight="1" x14ac:dyDescent="0.2">
      <c r="A507" s="336"/>
      <c r="B507" s="343"/>
      <c r="C507" s="57" t="s">
        <v>202</v>
      </c>
      <c r="D507" s="151" t="s">
        <v>20</v>
      </c>
      <c r="E507" s="151" t="s">
        <v>19</v>
      </c>
      <c r="F507" s="151">
        <v>100</v>
      </c>
      <c r="G507" s="151">
        <v>100</v>
      </c>
      <c r="H507" s="151">
        <v>100</v>
      </c>
    </row>
    <row r="508" spans="1:8" ht="15" customHeight="1" x14ac:dyDescent="0.2">
      <c r="A508" s="342" t="s">
        <v>99</v>
      </c>
      <c r="B508" s="383" t="s">
        <v>161</v>
      </c>
      <c r="C508" s="384" t="str">
        <f>'Додаток 1 2025-2027'!B80</f>
        <v>Поточне утримання кладовищ</v>
      </c>
      <c r="D508" s="384"/>
      <c r="E508" s="384"/>
      <c r="F508" s="384"/>
      <c r="G508" s="384"/>
      <c r="H508" s="384"/>
    </row>
    <row r="509" spans="1:8" ht="15" customHeight="1" x14ac:dyDescent="0.2">
      <c r="A509" s="362"/>
      <c r="B509" s="383"/>
      <c r="C509" s="341" t="s">
        <v>6</v>
      </c>
      <c r="D509" s="341"/>
      <c r="E509" s="341"/>
      <c r="F509" s="341"/>
      <c r="G509" s="341"/>
      <c r="H509" s="341"/>
    </row>
    <row r="510" spans="1:8" ht="15" customHeight="1" x14ac:dyDescent="0.2">
      <c r="A510" s="362"/>
      <c r="B510" s="383"/>
      <c r="C510" s="1" t="s">
        <v>368</v>
      </c>
      <c r="D510" s="151" t="s">
        <v>10</v>
      </c>
      <c r="E510" s="151" t="s">
        <v>570</v>
      </c>
      <c r="F510" s="32">
        <f>'Додаток 1 2025-2027'!G80</f>
        <v>2937.0340000000001</v>
      </c>
      <c r="G510" s="32">
        <f>'Додаток 1 2025-2027'!H80</f>
        <v>3494.462</v>
      </c>
      <c r="H510" s="32">
        <f>'Додаток 1 2025-2027'!I80</f>
        <v>3168.835</v>
      </c>
    </row>
    <row r="511" spans="1:8" ht="15" customHeight="1" x14ac:dyDescent="0.2">
      <c r="A511" s="362"/>
      <c r="B511" s="383"/>
      <c r="C511" s="341" t="s">
        <v>7</v>
      </c>
      <c r="D511" s="341"/>
      <c r="E511" s="341"/>
      <c r="F511" s="341"/>
      <c r="G511" s="341"/>
      <c r="H511" s="341"/>
    </row>
    <row r="512" spans="1:8" ht="15" customHeight="1" x14ac:dyDescent="0.2">
      <c r="A512" s="362"/>
      <c r="B512" s="383"/>
      <c r="C512" s="1" t="s">
        <v>208</v>
      </c>
      <c r="D512" s="147" t="s">
        <v>292</v>
      </c>
      <c r="E512" s="147" t="s">
        <v>24</v>
      </c>
      <c r="F512" s="64">
        <v>14.229699999999999</v>
      </c>
      <c r="G512" s="64">
        <v>14.229699999999999</v>
      </c>
      <c r="H512" s="64">
        <v>14.229699999999999</v>
      </c>
    </row>
    <row r="513" spans="1:8" ht="15" customHeight="1" x14ac:dyDescent="0.2">
      <c r="A513" s="362"/>
      <c r="B513" s="383"/>
      <c r="C513" s="347" t="s">
        <v>8</v>
      </c>
      <c r="D513" s="348"/>
      <c r="E513" s="348"/>
      <c r="F513" s="348"/>
      <c r="G513" s="348"/>
      <c r="H513" s="348"/>
    </row>
    <row r="514" spans="1:8" ht="15" customHeight="1" x14ac:dyDescent="0.2">
      <c r="A514" s="362"/>
      <c r="B514" s="383"/>
      <c r="C514" s="1" t="s">
        <v>569</v>
      </c>
      <c r="D514" s="151" t="s">
        <v>18</v>
      </c>
      <c r="E514" s="151" t="s">
        <v>369</v>
      </c>
      <c r="F514" s="62">
        <f>F510/F512</f>
        <v>206.40168099116639</v>
      </c>
      <c r="G514" s="62">
        <f>G510/G512</f>
        <v>245.57524051807138</v>
      </c>
      <c r="H514" s="62">
        <f>H510/H512</f>
        <v>222.69162385714387</v>
      </c>
    </row>
    <row r="515" spans="1:8" ht="15" customHeight="1" x14ac:dyDescent="0.2">
      <c r="A515" s="362"/>
      <c r="B515" s="383"/>
      <c r="C515" s="347" t="s">
        <v>9</v>
      </c>
      <c r="D515" s="348"/>
      <c r="E515" s="348"/>
      <c r="F515" s="348"/>
      <c r="G515" s="348"/>
      <c r="H515" s="348"/>
    </row>
    <row r="516" spans="1:8" ht="15" customHeight="1" x14ac:dyDescent="0.2">
      <c r="A516" s="362"/>
      <c r="B516" s="383"/>
      <c r="C516" s="57" t="s">
        <v>134</v>
      </c>
      <c r="D516" s="151" t="s">
        <v>20</v>
      </c>
      <c r="E516" s="151" t="s">
        <v>19</v>
      </c>
      <c r="F516" s="151">
        <v>100</v>
      </c>
      <c r="G516" s="151">
        <v>100</v>
      </c>
      <c r="H516" s="151">
        <v>100</v>
      </c>
    </row>
    <row r="517" spans="1:8" ht="15.6" customHeight="1" x14ac:dyDescent="0.2">
      <c r="A517" s="342" t="s">
        <v>100</v>
      </c>
      <c r="B517" s="383" t="s">
        <v>161</v>
      </c>
      <c r="C517" s="340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17" s="340"/>
      <c r="E517" s="340"/>
      <c r="F517" s="340"/>
      <c r="G517" s="340"/>
      <c r="H517" s="340"/>
    </row>
    <row r="518" spans="1:8" ht="15" customHeight="1" x14ac:dyDescent="0.2">
      <c r="A518" s="362"/>
      <c r="B518" s="383"/>
      <c r="C518" s="341" t="s">
        <v>6</v>
      </c>
      <c r="D518" s="341"/>
      <c r="E518" s="341"/>
      <c r="F518" s="341"/>
      <c r="G518" s="341"/>
      <c r="H518" s="341"/>
    </row>
    <row r="519" spans="1:8" ht="18" customHeight="1" x14ac:dyDescent="0.2">
      <c r="A519" s="362"/>
      <c r="B519" s="383"/>
      <c r="C519" s="1" t="s">
        <v>248</v>
      </c>
      <c r="D519" s="151" t="s">
        <v>31</v>
      </c>
      <c r="E519" s="151" t="s">
        <v>258</v>
      </c>
      <c r="F519" s="61">
        <f>'Додаток 1 2025-2027'!G81</f>
        <v>50.442</v>
      </c>
      <c r="G519" s="61"/>
      <c r="H519" s="61"/>
    </row>
    <row r="520" spans="1:8" ht="15" customHeight="1" x14ac:dyDescent="0.2">
      <c r="A520" s="362"/>
      <c r="B520" s="383"/>
      <c r="C520" s="341" t="s">
        <v>7</v>
      </c>
      <c r="D520" s="341"/>
      <c r="E520" s="341"/>
      <c r="F520" s="341"/>
      <c r="G520" s="341"/>
      <c r="H520" s="341"/>
    </row>
    <row r="521" spans="1:8" ht="15" customHeight="1" x14ac:dyDescent="0.2">
      <c r="A521" s="362"/>
      <c r="B521" s="383"/>
      <c r="C521" s="1" t="s">
        <v>246</v>
      </c>
      <c r="D521" s="151" t="s">
        <v>18</v>
      </c>
      <c r="E521" s="151" t="s">
        <v>11</v>
      </c>
      <c r="F521" s="48">
        <v>19</v>
      </c>
      <c r="G521" s="6"/>
      <c r="H521" s="6"/>
    </row>
    <row r="522" spans="1:8" ht="15" customHeight="1" x14ac:dyDescent="0.2">
      <c r="A522" s="362"/>
      <c r="B522" s="383"/>
      <c r="C522" s="341" t="s">
        <v>8</v>
      </c>
      <c r="D522" s="341"/>
      <c r="E522" s="341"/>
      <c r="F522" s="341"/>
      <c r="G522" s="341"/>
      <c r="H522" s="341"/>
    </row>
    <row r="523" spans="1:8" ht="15" customHeight="1" x14ac:dyDescent="0.2">
      <c r="A523" s="362"/>
      <c r="B523" s="383"/>
      <c r="C523" s="1" t="s">
        <v>247</v>
      </c>
      <c r="D523" s="151" t="s">
        <v>18</v>
      </c>
      <c r="E523" s="151" t="s">
        <v>257</v>
      </c>
      <c r="F523" s="61">
        <f>F519/F521</f>
        <v>2.6548421052631581</v>
      </c>
      <c r="G523" s="62"/>
      <c r="H523" s="62"/>
    </row>
    <row r="524" spans="1:8" ht="15" customHeight="1" x14ac:dyDescent="0.2">
      <c r="A524" s="362"/>
      <c r="B524" s="383"/>
      <c r="C524" s="341" t="s">
        <v>9</v>
      </c>
      <c r="D524" s="341"/>
      <c r="E524" s="341"/>
      <c r="F524" s="341"/>
      <c r="G524" s="341"/>
      <c r="H524" s="341"/>
    </row>
    <row r="525" spans="1:8" ht="15" customHeight="1" x14ac:dyDescent="0.2">
      <c r="A525" s="362"/>
      <c r="B525" s="383"/>
      <c r="C525" s="57" t="s">
        <v>250</v>
      </c>
      <c r="D525" s="151" t="s">
        <v>20</v>
      </c>
      <c r="E525" s="151" t="s">
        <v>19</v>
      </c>
      <c r="F525" s="151">
        <v>100</v>
      </c>
      <c r="G525" s="151"/>
      <c r="H525" s="151"/>
    </row>
    <row r="526" spans="1:8" ht="15" customHeight="1" x14ac:dyDescent="0.2">
      <c r="A526" s="342" t="s">
        <v>101</v>
      </c>
      <c r="B526" s="383" t="s">
        <v>161</v>
      </c>
      <c r="C526" s="340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26" s="340"/>
      <c r="E526" s="340"/>
      <c r="F526" s="340"/>
      <c r="G526" s="340"/>
      <c r="H526" s="340"/>
    </row>
    <row r="527" spans="1:8" ht="15" customHeight="1" x14ac:dyDescent="0.2">
      <c r="A527" s="362"/>
      <c r="B527" s="383"/>
      <c r="C527" s="341" t="s">
        <v>6</v>
      </c>
      <c r="D527" s="341"/>
      <c r="E527" s="341"/>
      <c r="F527" s="341"/>
      <c r="G527" s="341"/>
      <c r="H527" s="341"/>
    </row>
    <row r="528" spans="1:8" ht="18.600000000000001" customHeight="1" x14ac:dyDescent="0.2">
      <c r="A528" s="362"/>
      <c r="B528" s="383"/>
      <c r="C528" s="1" t="s">
        <v>249</v>
      </c>
      <c r="D528" s="151" t="s">
        <v>31</v>
      </c>
      <c r="E528" s="151" t="s">
        <v>258</v>
      </c>
      <c r="F528" s="61">
        <f>'Додаток 1 2025-2027'!G82</f>
        <v>7.9660000000000002</v>
      </c>
      <c r="G528" s="61"/>
      <c r="H528" s="61"/>
    </row>
    <row r="529" spans="1:8" ht="15" customHeight="1" x14ac:dyDescent="0.2">
      <c r="A529" s="362"/>
      <c r="B529" s="383"/>
      <c r="C529" s="341" t="s">
        <v>7</v>
      </c>
      <c r="D529" s="341"/>
      <c r="E529" s="341"/>
      <c r="F529" s="341"/>
      <c r="G529" s="341"/>
      <c r="H529" s="341"/>
    </row>
    <row r="530" spans="1:8" ht="15" customHeight="1" x14ac:dyDescent="0.2">
      <c r="A530" s="362"/>
      <c r="B530" s="383"/>
      <c r="C530" s="1" t="s">
        <v>246</v>
      </c>
      <c r="D530" s="151" t="s">
        <v>18</v>
      </c>
      <c r="E530" s="151" t="s">
        <v>11</v>
      </c>
      <c r="F530" s="48">
        <v>3</v>
      </c>
      <c r="G530" s="6"/>
      <c r="H530" s="6"/>
    </row>
    <row r="531" spans="1:8" ht="15" customHeight="1" x14ac:dyDescent="0.2">
      <c r="A531" s="362"/>
      <c r="B531" s="383"/>
      <c r="C531" s="341" t="s">
        <v>8</v>
      </c>
      <c r="D531" s="341"/>
      <c r="E531" s="341"/>
      <c r="F531" s="341"/>
      <c r="G531" s="341"/>
      <c r="H531" s="341"/>
    </row>
    <row r="532" spans="1:8" ht="15" customHeight="1" x14ac:dyDescent="0.2">
      <c r="A532" s="362"/>
      <c r="B532" s="383"/>
      <c r="C532" s="1" t="s">
        <v>247</v>
      </c>
      <c r="D532" s="151" t="s">
        <v>18</v>
      </c>
      <c r="E532" s="151" t="s">
        <v>257</v>
      </c>
      <c r="F532" s="61">
        <f>F528/F530</f>
        <v>2.6553333333333335</v>
      </c>
      <c r="G532" s="62"/>
      <c r="H532" s="62"/>
    </row>
    <row r="533" spans="1:8" ht="15" customHeight="1" x14ac:dyDescent="0.2">
      <c r="A533" s="362"/>
      <c r="B533" s="383"/>
      <c r="C533" s="341" t="s">
        <v>9</v>
      </c>
      <c r="D533" s="341"/>
      <c r="E533" s="341"/>
      <c r="F533" s="341"/>
      <c r="G533" s="341"/>
      <c r="H533" s="341"/>
    </row>
    <row r="534" spans="1:8" ht="15" customHeight="1" x14ac:dyDescent="0.2">
      <c r="A534" s="362"/>
      <c r="B534" s="383"/>
      <c r="C534" s="57" t="s">
        <v>250</v>
      </c>
      <c r="D534" s="151" t="s">
        <v>20</v>
      </c>
      <c r="E534" s="151" t="s">
        <v>19</v>
      </c>
      <c r="F534" s="151">
        <v>100</v>
      </c>
      <c r="G534" s="151"/>
      <c r="H534" s="151"/>
    </row>
    <row r="535" spans="1:8" ht="15" customHeight="1" x14ac:dyDescent="0.2">
      <c r="A535" s="369" t="s">
        <v>102</v>
      </c>
      <c r="B535" s="343" t="s">
        <v>161</v>
      </c>
      <c r="C535" s="340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35" s="340"/>
      <c r="E535" s="340"/>
      <c r="F535" s="340"/>
      <c r="G535" s="340"/>
      <c r="H535" s="340"/>
    </row>
    <row r="536" spans="1:8" s="114" customFormat="1" ht="15" customHeight="1" x14ac:dyDescent="0.2">
      <c r="A536" s="343"/>
      <c r="B536" s="343"/>
      <c r="C536" s="356" t="s">
        <v>6</v>
      </c>
      <c r="D536" s="356"/>
      <c r="E536" s="356"/>
      <c r="F536" s="356"/>
      <c r="G536" s="356"/>
      <c r="H536" s="356"/>
    </row>
    <row r="537" spans="1:8" s="114" customFormat="1" ht="15.6" customHeight="1" x14ac:dyDescent="0.2">
      <c r="A537" s="343"/>
      <c r="B537" s="343"/>
      <c r="C537" s="74" t="s">
        <v>197</v>
      </c>
      <c r="D537" s="147" t="s">
        <v>156</v>
      </c>
      <c r="E537" s="147" t="s">
        <v>258</v>
      </c>
      <c r="F537" s="10">
        <f>'Додаток 1 2025-2027'!G83</f>
        <v>28</v>
      </c>
      <c r="G537" s="10"/>
      <c r="H537" s="10"/>
    </row>
    <row r="538" spans="1:8" s="114" customFormat="1" ht="15" customHeight="1" x14ac:dyDescent="0.2">
      <c r="A538" s="343"/>
      <c r="B538" s="343"/>
      <c r="C538" s="356" t="s">
        <v>7</v>
      </c>
      <c r="D538" s="356"/>
      <c r="E538" s="356"/>
      <c r="F538" s="356"/>
      <c r="G538" s="356"/>
      <c r="H538" s="356"/>
    </row>
    <row r="539" spans="1:8" s="114" customFormat="1" ht="15" customHeight="1" x14ac:dyDescent="0.2">
      <c r="A539" s="343"/>
      <c r="B539" s="343"/>
      <c r="C539" s="74" t="s">
        <v>198</v>
      </c>
      <c r="D539" s="147" t="s">
        <v>18</v>
      </c>
      <c r="E539" s="147" t="s">
        <v>11</v>
      </c>
      <c r="F539" s="75">
        <v>1</v>
      </c>
      <c r="G539" s="75"/>
      <c r="H539" s="75"/>
    </row>
    <row r="540" spans="1:8" s="114" customFormat="1" ht="15" customHeight="1" x14ac:dyDescent="0.2">
      <c r="A540" s="343"/>
      <c r="B540" s="343"/>
      <c r="C540" s="356" t="s">
        <v>8</v>
      </c>
      <c r="D540" s="356"/>
      <c r="E540" s="356"/>
      <c r="F540" s="356"/>
      <c r="G540" s="356"/>
      <c r="H540" s="356"/>
    </row>
    <row r="541" spans="1:8" s="114" customFormat="1" ht="15" customHeight="1" x14ac:dyDescent="0.2">
      <c r="A541" s="343"/>
      <c r="B541" s="343"/>
      <c r="C541" s="74" t="s">
        <v>199</v>
      </c>
      <c r="D541" s="147" t="s">
        <v>18</v>
      </c>
      <c r="E541" s="147" t="s">
        <v>257</v>
      </c>
      <c r="F541" s="10">
        <f>F537/F539</f>
        <v>28</v>
      </c>
      <c r="G541" s="10"/>
      <c r="H541" s="10"/>
    </row>
    <row r="542" spans="1:8" s="114" customFormat="1" ht="15" customHeight="1" x14ac:dyDescent="0.2">
      <c r="A542" s="343"/>
      <c r="B542" s="343"/>
      <c r="C542" s="356" t="s">
        <v>9</v>
      </c>
      <c r="D542" s="356"/>
      <c r="E542" s="356"/>
      <c r="F542" s="356"/>
      <c r="G542" s="356"/>
      <c r="H542" s="356"/>
    </row>
    <row r="543" spans="1:8" s="114" customFormat="1" ht="15" customHeight="1" x14ac:dyDescent="0.2">
      <c r="A543" s="343"/>
      <c r="B543" s="343"/>
      <c r="C543" s="74" t="s">
        <v>200</v>
      </c>
      <c r="D543" s="147" t="s">
        <v>20</v>
      </c>
      <c r="E543" s="147" t="s">
        <v>19</v>
      </c>
      <c r="F543" s="147">
        <v>100</v>
      </c>
      <c r="G543" s="147"/>
      <c r="H543" s="147"/>
    </row>
    <row r="544" spans="1:8" ht="15" customHeight="1" x14ac:dyDescent="0.2">
      <c r="A544" s="369" t="s">
        <v>103</v>
      </c>
      <c r="B544" s="343" t="s">
        <v>161</v>
      </c>
      <c r="C544" s="340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44" s="340"/>
      <c r="E544" s="340"/>
      <c r="F544" s="340"/>
      <c r="G544" s="340"/>
      <c r="H544" s="340"/>
    </row>
    <row r="545" spans="1:8" s="114" customFormat="1" ht="15" customHeight="1" x14ac:dyDescent="0.2">
      <c r="A545" s="343"/>
      <c r="B545" s="343"/>
      <c r="C545" s="356" t="s">
        <v>6</v>
      </c>
      <c r="D545" s="356"/>
      <c r="E545" s="356"/>
      <c r="F545" s="356"/>
      <c r="G545" s="356"/>
      <c r="H545" s="356"/>
    </row>
    <row r="546" spans="1:8" s="114" customFormat="1" ht="17.45" customHeight="1" x14ac:dyDescent="0.2">
      <c r="A546" s="343"/>
      <c r="B546" s="343"/>
      <c r="C546" s="74" t="s">
        <v>370</v>
      </c>
      <c r="D546" s="147" t="s">
        <v>156</v>
      </c>
      <c r="E546" s="147" t="s">
        <v>258</v>
      </c>
      <c r="F546" s="10">
        <f>'Додаток 1 2025-2027'!G84</f>
        <v>6</v>
      </c>
      <c r="G546" s="10"/>
      <c r="H546" s="10"/>
    </row>
    <row r="547" spans="1:8" s="114" customFormat="1" ht="15" customHeight="1" x14ac:dyDescent="0.2">
      <c r="A547" s="343"/>
      <c r="B547" s="343"/>
      <c r="C547" s="356" t="s">
        <v>7</v>
      </c>
      <c r="D547" s="356"/>
      <c r="E547" s="356"/>
      <c r="F547" s="356"/>
      <c r="G547" s="356"/>
      <c r="H547" s="356"/>
    </row>
    <row r="548" spans="1:8" s="114" customFormat="1" ht="15" customHeight="1" x14ac:dyDescent="0.2">
      <c r="A548" s="343"/>
      <c r="B548" s="343"/>
      <c r="C548" s="74" t="s">
        <v>198</v>
      </c>
      <c r="D548" s="147" t="s">
        <v>18</v>
      </c>
      <c r="E548" s="147" t="s">
        <v>11</v>
      </c>
      <c r="F548" s="75">
        <v>1</v>
      </c>
      <c r="G548" s="75"/>
      <c r="H548" s="75"/>
    </row>
    <row r="549" spans="1:8" s="114" customFormat="1" ht="15" customHeight="1" x14ac:dyDescent="0.2">
      <c r="A549" s="343"/>
      <c r="B549" s="343"/>
      <c r="C549" s="356" t="s">
        <v>8</v>
      </c>
      <c r="D549" s="356"/>
      <c r="E549" s="356"/>
      <c r="F549" s="356"/>
      <c r="G549" s="356"/>
      <c r="H549" s="356"/>
    </row>
    <row r="550" spans="1:8" s="114" customFormat="1" ht="15" customHeight="1" x14ac:dyDescent="0.2">
      <c r="A550" s="343"/>
      <c r="B550" s="343"/>
      <c r="C550" s="74" t="s">
        <v>199</v>
      </c>
      <c r="D550" s="147" t="s">
        <v>18</v>
      </c>
      <c r="E550" s="147" t="s">
        <v>257</v>
      </c>
      <c r="F550" s="10">
        <f>F546/F548</f>
        <v>6</v>
      </c>
      <c r="G550" s="10"/>
      <c r="H550" s="10"/>
    </row>
    <row r="551" spans="1:8" s="114" customFormat="1" ht="15" customHeight="1" x14ac:dyDescent="0.2">
      <c r="A551" s="343"/>
      <c r="B551" s="343"/>
      <c r="C551" s="356" t="s">
        <v>9</v>
      </c>
      <c r="D551" s="356"/>
      <c r="E551" s="356"/>
      <c r="F551" s="356"/>
      <c r="G551" s="356"/>
      <c r="H551" s="356"/>
    </row>
    <row r="552" spans="1:8" s="114" customFormat="1" ht="15" customHeight="1" x14ac:dyDescent="0.2">
      <c r="A552" s="343"/>
      <c r="B552" s="343"/>
      <c r="C552" s="74" t="s">
        <v>200</v>
      </c>
      <c r="D552" s="147" t="s">
        <v>20</v>
      </c>
      <c r="E552" s="147" t="s">
        <v>19</v>
      </c>
      <c r="F552" s="147">
        <v>100</v>
      </c>
      <c r="G552" s="147"/>
      <c r="H552" s="147"/>
    </row>
    <row r="553" spans="1:8" ht="16.149999999999999" customHeight="1" x14ac:dyDescent="0.2">
      <c r="A553" s="369" t="s">
        <v>104</v>
      </c>
      <c r="B553" s="343" t="s">
        <v>161</v>
      </c>
      <c r="C553" s="340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53" s="340"/>
      <c r="E553" s="340"/>
      <c r="F553" s="340"/>
      <c r="G553" s="340"/>
      <c r="H553" s="340"/>
    </row>
    <row r="554" spans="1:8" s="114" customFormat="1" ht="15" customHeight="1" x14ac:dyDescent="0.2">
      <c r="A554" s="343"/>
      <c r="B554" s="343"/>
      <c r="C554" s="356" t="s">
        <v>6</v>
      </c>
      <c r="D554" s="356"/>
      <c r="E554" s="356"/>
      <c r="F554" s="356"/>
      <c r="G554" s="356"/>
      <c r="H554" s="356"/>
    </row>
    <row r="555" spans="1:8" s="114" customFormat="1" ht="18" customHeight="1" x14ac:dyDescent="0.2">
      <c r="A555" s="343"/>
      <c r="B555" s="343"/>
      <c r="C555" s="74" t="s">
        <v>197</v>
      </c>
      <c r="D555" s="147" t="s">
        <v>156</v>
      </c>
      <c r="E555" s="147" t="s">
        <v>258</v>
      </c>
      <c r="F555" s="10">
        <f>'Додаток 1 2025-2027'!G85</f>
        <v>31</v>
      </c>
      <c r="G555" s="10"/>
      <c r="H555" s="10"/>
    </row>
    <row r="556" spans="1:8" s="114" customFormat="1" ht="15" customHeight="1" x14ac:dyDescent="0.2">
      <c r="A556" s="343"/>
      <c r="B556" s="343"/>
      <c r="C556" s="356" t="s">
        <v>7</v>
      </c>
      <c r="D556" s="356"/>
      <c r="E556" s="356"/>
      <c r="F556" s="356"/>
      <c r="G556" s="356"/>
      <c r="H556" s="356"/>
    </row>
    <row r="557" spans="1:8" s="114" customFormat="1" ht="15" customHeight="1" x14ac:dyDescent="0.2">
      <c r="A557" s="343"/>
      <c r="B557" s="343"/>
      <c r="C557" s="74" t="s">
        <v>198</v>
      </c>
      <c r="D557" s="147" t="s">
        <v>18</v>
      </c>
      <c r="E557" s="147" t="s">
        <v>11</v>
      </c>
      <c r="F557" s="75">
        <v>1</v>
      </c>
      <c r="G557" s="75"/>
      <c r="H557" s="75"/>
    </row>
    <row r="558" spans="1:8" s="114" customFormat="1" ht="15" customHeight="1" x14ac:dyDescent="0.2">
      <c r="A558" s="343"/>
      <c r="B558" s="343"/>
      <c r="C558" s="356" t="s">
        <v>8</v>
      </c>
      <c r="D558" s="356"/>
      <c r="E558" s="356"/>
      <c r="F558" s="356"/>
      <c r="G558" s="356"/>
      <c r="H558" s="356"/>
    </row>
    <row r="559" spans="1:8" s="114" customFormat="1" ht="15" customHeight="1" x14ac:dyDescent="0.2">
      <c r="A559" s="343"/>
      <c r="B559" s="343"/>
      <c r="C559" s="74" t="s">
        <v>199</v>
      </c>
      <c r="D559" s="147" t="s">
        <v>18</v>
      </c>
      <c r="E559" s="147" t="s">
        <v>257</v>
      </c>
      <c r="F559" s="10">
        <f>F555/F557</f>
        <v>31</v>
      </c>
      <c r="G559" s="10"/>
      <c r="H559" s="10"/>
    </row>
    <row r="560" spans="1:8" s="114" customFormat="1" ht="15" customHeight="1" x14ac:dyDescent="0.2">
      <c r="A560" s="343"/>
      <c r="B560" s="343"/>
      <c r="C560" s="356" t="s">
        <v>9</v>
      </c>
      <c r="D560" s="356"/>
      <c r="E560" s="356"/>
      <c r="F560" s="356"/>
      <c r="G560" s="356"/>
      <c r="H560" s="356"/>
    </row>
    <row r="561" spans="1:8" s="114" customFormat="1" ht="15" customHeight="1" x14ac:dyDescent="0.2">
      <c r="A561" s="343"/>
      <c r="B561" s="343"/>
      <c r="C561" s="74" t="s">
        <v>200</v>
      </c>
      <c r="D561" s="147" t="s">
        <v>20</v>
      </c>
      <c r="E561" s="147" t="s">
        <v>19</v>
      </c>
      <c r="F561" s="147">
        <v>100</v>
      </c>
      <c r="G561" s="147"/>
      <c r="H561" s="147"/>
    </row>
    <row r="562" spans="1:8" ht="18" customHeight="1" x14ac:dyDescent="0.2">
      <c r="A562" s="369" t="s">
        <v>105</v>
      </c>
      <c r="B562" s="343" t="s">
        <v>161</v>
      </c>
      <c r="C562" s="340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62" s="340"/>
      <c r="E562" s="340"/>
      <c r="F562" s="340"/>
      <c r="G562" s="340"/>
      <c r="H562" s="340"/>
    </row>
    <row r="563" spans="1:8" s="114" customFormat="1" ht="15" customHeight="1" x14ac:dyDescent="0.2">
      <c r="A563" s="343"/>
      <c r="B563" s="343"/>
      <c r="C563" s="356" t="s">
        <v>6</v>
      </c>
      <c r="D563" s="356"/>
      <c r="E563" s="356"/>
      <c r="F563" s="356"/>
      <c r="G563" s="356"/>
      <c r="H563" s="356"/>
    </row>
    <row r="564" spans="1:8" s="114" customFormat="1" ht="16.899999999999999" customHeight="1" x14ac:dyDescent="0.2">
      <c r="A564" s="343"/>
      <c r="B564" s="343"/>
      <c r="C564" s="74" t="s">
        <v>370</v>
      </c>
      <c r="D564" s="147" t="s">
        <v>156</v>
      </c>
      <c r="E564" s="147" t="s">
        <v>258</v>
      </c>
      <c r="F564" s="10">
        <f>'Додаток 1 2025-2027'!G86</f>
        <v>6</v>
      </c>
      <c r="G564" s="10"/>
      <c r="H564" s="10"/>
    </row>
    <row r="565" spans="1:8" s="114" customFormat="1" ht="15" customHeight="1" x14ac:dyDescent="0.2">
      <c r="A565" s="343"/>
      <c r="B565" s="343"/>
      <c r="C565" s="356" t="s">
        <v>7</v>
      </c>
      <c r="D565" s="356"/>
      <c r="E565" s="356"/>
      <c r="F565" s="356"/>
      <c r="G565" s="356"/>
      <c r="H565" s="356"/>
    </row>
    <row r="566" spans="1:8" s="114" customFormat="1" ht="15" customHeight="1" x14ac:dyDescent="0.2">
      <c r="A566" s="343"/>
      <c r="B566" s="343"/>
      <c r="C566" s="74" t="s">
        <v>198</v>
      </c>
      <c r="D566" s="147" t="s">
        <v>18</v>
      </c>
      <c r="E566" s="147" t="s">
        <v>11</v>
      </c>
      <c r="F566" s="75">
        <v>1</v>
      </c>
      <c r="G566" s="75"/>
      <c r="H566" s="75"/>
    </row>
    <row r="567" spans="1:8" s="114" customFormat="1" ht="15" customHeight="1" x14ac:dyDescent="0.2">
      <c r="A567" s="343"/>
      <c r="B567" s="343"/>
      <c r="C567" s="356" t="s">
        <v>8</v>
      </c>
      <c r="D567" s="356"/>
      <c r="E567" s="356"/>
      <c r="F567" s="356"/>
      <c r="G567" s="356"/>
      <c r="H567" s="356"/>
    </row>
    <row r="568" spans="1:8" s="114" customFormat="1" ht="16.899999999999999" customHeight="1" x14ac:dyDescent="0.2">
      <c r="A568" s="343"/>
      <c r="B568" s="343"/>
      <c r="C568" s="74" t="s">
        <v>199</v>
      </c>
      <c r="D568" s="147" t="s">
        <v>18</v>
      </c>
      <c r="E568" s="147" t="s">
        <v>257</v>
      </c>
      <c r="F568" s="10">
        <f>F564/F566</f>
        <v>6</v>
      </c>
      <c r="G568" s="10"/>
      <c r="H568" s="10"/>
    </row>
    <row r="569" spans="1:8" s="114" customFormat="1" ht="15" customHeight="1" x14ac:dyDescent="0.2">
      <c r="A569" s="343"/>
      <c r="B569" s="343"/>
      <c r="C569" s="356" t="s">
        <v>9</v>
      </c>
      <c r="D569" s="356"/>
      <c r="E569" s="356"/>
      <c r="F569" s="356"/>
      <c r="G569" s="356"/>
      <c r="H569" s="356"/>
    </row>
    <row r="570" spans="1:8" s="114" customFormat="1" ht="15.6" customHeight="1" x14ac:dyDescent="0.2">
      <c r="A570" s="343"/>
      <c r="B570" s="343"/>
      <c r="C570" s="74" t="s">
        <v>200</v>
      </c>
      <c r="D570" s="147" t="s">
        <v>20</v>
      </c>
      <c r="E570" s="147" t="s">
        <v>19</v>
      </c>
      <c r="F570" s="147">
        <v>100</v>
      </c>
      <c r="G570" s="147"/>
      <c r="H570" s="147"/>
    </row>
    <row r="571" spans="1:8" ht="20.25" customHeight="1" x14ac:dyDescent="0.2">
      <c r="A571" s="342" t="s">
        <v>106</v>
      </c>
      <c r="B571" s="379" t="s">
        <v>165</v>
      </c>
      <c r="C571" s="344" t="str">
        <f>'Додаток 1 2025-2027'!B87</f>
        <v>Придбання мотоножиць</v>
      </c>
      <c r="D571" s="345"/>
      <c r="E571" s="345"/>
      <c r="F571" s="345"/>
      <c r="G571" s="345"/>
      <c r="H571" s="346"/>
    </row>
    <row r="572" spans="1:8" ht="15.6" customHeight="1" x14ac:dyDescent="0.2">
      <c r="A572" s="362"/>
      <c r="B572" s="380"/>
      <c r="C572" s="347" t="s">
        <v>6</v>
      </c>
      <c r="D572" s="348"/>
      <c r="E572" s="348"/>
      <c r="F572" s="348"/>
      <c r="G572" s="348"/>
      <c r="H572" s="349"/>
    </row>
    <row r="573" spans="1:8" ht="16.149999999999999" customHeight="1" x14ac:dyDescent="0.2">
      <c r="A573" s="362"/>
      <c r="B573" s="380"/>
      <c r="C573" s="74" t="s">
        <v>371</v>
      </c>
      <c r="D573" s="147" t="s">
        <v>31</v>
      </c>
      <c r="E573" s="147" t="s">
        <v>258</v>
      </c>
      <c r="F573" s="10">
        <f>'Додаток 1 2025-2027'!G87</f>
        <v>44.975999999999992</v>
      </c>
      <c r="G573" s="10">
        <f>'Додаток 1 2025-2027'!H87</f>
        <v>46.283999999999999</v>
      </c>
      <c r="H573" s="10">
        <f>'Додаток 1 2025-2027'!I87</f>
        <v>98.028000000000006</v>
      </c>
    </row>
    <row r="574" spans="1:8" ht="15" customHeight="1" x14ac:dyDescent="0.2">
      <c r="A574" s="362"/>
      <c r="B574" s="380"/>
      <c r="C574" s="350" t="s">
        <v>7</v>
      </c>
      <c r="D574" s="351"/>
      <c r="E574" s="351"/>
      <c r="F574" s="351"/>
      <c r="G574" s="351"/>
      <c r="H574" s="352"/>
    </row>
    <row r="575" spans="1:8" ht="16.149999999999999" customHeight="1" x14ac:dyDescent="0.2">
      <c r="A575" s="362"/>
      <c r="B575" s="380"/>
      <c r="C575" s="74" t="s">
        <v>245</v>
      </c>
      <c r="D575" s="147" t="s">
        <v>389</v>
      </c>
      <c r="E575" s="147" t="s">
        <v>11</v>
      </c>
      <c r="F575" s="75">
        <v>2</v>
      </c>
      <c r="G575" s="75">
        <v>2</v>
      </c>
      <c r="H575" s="75">
        <v>4</v>
      </c>
    </row>
    <row r="576" spans="1:8" ht="15" customHeight="1" x14ac:dyDescent="0.2">
      <c r="A576" s="362"/>
      <c r="B576" s="380"/>
      <c r="C576" s="350" t="s">
        <v>8</v>
      </c>
      <c r="D576" s="351"/>
      <c r="E576" s="351"/>
      <c r="F576" s="351"/>
      <c r="G576" s="351"/>
      <c r="H576" s="352"/>
    </row>
    <row r="577" spans="1:8" ht="17.45" customHeight="1" x14ac:dyDescent="0.2">
      <c r="A577" s="362"/>
      <c r="B577" s="380"/>
      <c r="C577" s="74" t="s">
        <v>372</v>
      </c>
      <c r="D577" s="147" t="s">
        <v>18</v>
      </c>
      <c r="E577" s="147" t="s">
        <v>257</v>
      </c>
      <c r="F577" s="10">
        <f>F573/F575</f>
        <v>22.487999999999996</v>
      </c>
      <c r="G577" s="10">
        <f>G573/G575</f>
        <v>23.141999999999999</v>
      </c>
      <c r="H577" s="10">
        <f t="shared" ref="H577" si="12">H573/H575</f>
        <v>24.507000000000001</v>
      </c>
    </row>
    <row r="578" spans="1:8" ht="13.15" customHeight="1" x14ac:dyDescent="0.2">
      <c r="A578" s="362"/>
      <c r="B578" s="380"/>
      <c r="C578" s="350" t="s">
        <v>9</v>
      </c>
      <c r="D578" s="351"/>
      <c r="E578" s="351"/>
      <c r="F578" s="351"/>
      <c r="G578" s="351"/>
      <c r="H578" s="352"/>
    </row>
    <row r="579" spans="1:8" ht="28.9" customHeight="1" x14ac:dyDescent="0.2">
      <c r="A579" s="362"/>
      <c r="B579" s="381"/>
      <c r="C579" s="74" t="s">
        <v>132</v>
      </c>
      <c r="D579" s="147" t="s">
        <v>20</v>
      </c>
      <c r="E579" s="147" t="s">
        <v>19</v>
      </c>
      <c r="F579" s="147">
        <v>100</v>
      </c>
      <c r="G579" s="238">
        <v>100</v>
      </c>
      <c r="H579" s="147">
        <v>100</v>
      </c>
    </row>
    <row r="580" spans="1:8" ht="16.149999999999999" customHeight="1" x14ac:dyDescent="0.2">
      <c r="A580" s="342" t="s">
        <v>107</v>
      </c>
      <c r="B580" s="379" t="s">
        <v>165</v>
      </c>
      <c r="C580" s="344" t="str">
        <f>'Додаток 1 2025-2027'!B88</f>
        <v>Придбання висоторізів</v>
      </c>
      <c r="D580" s="345"/>
      <c r="E580" s="345"/>
      <c r="F580" s="345"/>
      <c r="G580" s="345"/>
      <c r="H580" s="346"/>
    </row>
    <row r="581" spans="1:8" ht="16.149999999999999" customHeight="1" x14ac:dyDescent="0.2">
      <c r="A581" s="362"/>
      <c r="B581" s="380"/>
      <c r="C581" s="347" t="s">
        <v>6</v>
      </c>
      <c r="D581" s="348"/>
      <c r="E581" s="348"/>
      <c r="F581" s="348"/>
      <c r="G581" s="348"/>
      <c r="H581" s="349"/>
    </row>
    <row r="582" spans="1:8" ht="17.45" customHeight="1" x14ac:dyDescent="0.2">
      <c r="A582" s="362"/>
      <c r="B582" s="380"/>
      <c r="C582" s="74" t="s">
        <v>373</v>
      </c>
      <c r="D582" s="147" t="s">
        <v>31</v>
      </c>
      <c r="E582" s="147" t="s">
        <v>258</v>
      </c>
      <c r="F582" s="10">
        <f>'Додаток 1 2025-2027'!G88</f>
        <v>36.408000000000001</v>
      </c>
      <c r="G582" s="10">
        <f>'Додаток 1 2025-2027'!H88</f>
        <v>38.715000000000003</v>
      </c>
      <c r="H582" s="10">
        <f>'Додаток 1 2025-2027'!I88</f>
        <v>81.998999999999995</v>
      </c>
    </row>
    <row r="583" spans="1:8" ht="15" customHeight="1" x14ac:dyDescent="0.2">
      <c r="A583" s="362"/>
      <c r="B583" s="380"/>
      <c r="C583" s="350" t="s">
        <v>7</v>
      </c>
      <c r="D583" s="351"/>
      <c r="E583" s="351"/>
      <c r="F583" s="351"/>
      <c r="G583" s="351"/>
      <c r="H583" s="352"/>
    </row>
    <row r="584" spans="1:8" ht="19.5" customHeight="1" x14ac:dyDescent="0.2">
      <c r="A584" s="362"/>
      <c r="B584" s="380"/>
      <c r="C584" s="74" t="s">
        <v>183</v>
      </c>
      <c r="D584" s="147" t="s">
        <v>389</v>
      </c>
      <c r="E584" s="147" t="s">
        <v>11</v>
      </c>
      <c r="F584" s="75">
        <v>1</v>
      </c>
      <c r="G584" s="75">
        <v>1</v>
      </c>
      <c r="H584" s="75">
        <v>2</v>
      </c>
    </row>
    <row r="585" spans="1:8" ht="13.15" customHeight="1" x14ac:dyDescent="0.2">
      <c r="A585" s="362"/>
      <c r="B585" s="380"/>
      <c r="C585" s="350" t="s">
        <v>8</v>
      </c>
      <c r="D585" s="351"/>
      <c r="E585" s="351"/>
      <c r="F585" s="351"/>
      <c r="G585" s="351"/>
      <c r="H585" s="352"/>
    </row>
    <row r="586" spans="1:8" ht="19.5" customHeight="1" x14ac:dyDescent="0.2">
      <c r="A586" s="362"/>
      <c r="B586" s="380"/>
      <c r="C586" s="74" t="s">
        <v>184</v>
      </c>
      <c r="D586" s="147" t="s">
        <v>18</v>
      </c>
      <c r="E586" s="147" t="s">
        <v>257</v>
      </c>
      <c r="F586" s="10">
        <f>F582/F584</f>
        <v>36.408000000000001</v>
      </c>
      <c r="G586" s="10">
        <f>G582/G584</f>
        <v>38.715000000000003</v>
      </c>
      <c r="H586" s="10">
        <f t="shared" ref="H586" si="13">H582/H584</f>
        <v>40.999499999999998</v>
      </c>
    </row>
    <row r="587" spans="1:8" ht="15" customHeight="1" x14ac:dyDescent="0.2">
      <c r="A587" s="362"/>
      <c r="B587" s="380"/>
      <c r="C587" s="350" t="s">
        <v>9</v>
      </c>
      <c r="D587" s="351"/>
      <c r="E587" s="351"/>
      <c r="F587" s="351"/>
      <c r="G587" s="351"/>
      <c r="H587" s="352"/>
    </row>
    <row r="588" spans="1:8" ht="30.75" customHeight="1" x14ac:dyDescent="0.2">
      <c r="A588" s="362"/>
      <c r="B588" s="381"/>
      <c r="C588" s="74" t="s">
        <v>132</v>
      </c>
      <c r="D588" s="147" t="s">
        <v>20</v>
      </c>
      <c r="E588" s="147" t="s">
        <v>19</v>
      </c>
      <c r="F588" s="147">
        <v>100</v>
      </c>
      <c r="G588" s="147">
        <v>100</v>
      </c>
      <c r="H588" s="147">
        <v>100</v>
      </c>
    </row>
    <row r="589" spans="1:8" ht="16.899999999999999" customHeight="1" x14ac:dyDescent="0.2">
      <c r="A589" s="342" t="s">
        <v>108</v>
      </c>
      <c r="B589" s="379" t="s">
        <v>165</v>
      </c>
      <c r="C589" s="344" t="str">
        <f>'Додаток 1 2025-2027'!B89</f>
        <v xml:space="preserve">Придбання мотокос </v>
      </c>
      <c r="D589" s="345"/>
      <c r="E589" s="345"/>
      <c r="F589" s="345"/>
      <c r="G589" s="345"/>
      <c r="H589" s="346"/>
    </row>
    <row r="590" spans="1:8" ht="16.149999999999999" customHeight="1" x14ac:dyDescent="0.2">
      <c r="A590" s="362"/>
      <c r="B590" s="380"/>
      <c r="C590" s="347" t="s">
        <v>6</v>
      </c>
      <c r="D590" s="348"/>
      <c r="E590" s="348"/>
      <c r="F590" s="348"/>
      <c r="G590" s="348"/>
      <c r="H590" s="349"/>
    </row>
    <row r="591" spans="1:8" ht="16.149999999999999" customHeight="1" x14ac:dyDescent="0.2">
      <c r="A591" s="362"/>
      <c r="B591" s="380"/>
      <c r="C591" s="74" t="s">
        <v>374</v>
      </c>
      <c r="D591" s="147" t="s">
        <v>31</v>
      </c>
      <c r="E591" s="147" t="s">
        <v>258</v>
      </c>
      <c r="F591" s="10">
        <f>'Додаток 1 2025-2027'!G89</f>
        <v>57.688000000000002</v>
      </c>
      <c r="G591" s="10"/>
      <c r="H591" s="10"/>
    </row>
    <row r="592" spans="1:8" ht="15" customHeight="1" x14ac:dyDescent="0.2">
      <c r="A592" s="362"/>
      <c r="B592" s="380"/>
      <c r="C592" s="350" t="s">
        <v>7</v>
      </c>
      <c r="D592" s="351"/>
      <c r="E592" s="351"/>
      <c r="F592" s="351"/>
      <c r="G592" s="351"/>
      <c r="H592" s="352"/>
    </row>
    <row r="593" spans="1:8" ht="15" customHeight="1" x14ac:dyDescent="0.2">
      <c r="A593" s="362"/>
      <c r="B593" s="380"/>
      <c r="C593" s="74" t="s">
        <v>63</v>
      </c>
      <c r="D593" s="147" t="s">
        <v>389</v>
      </c>
      <c r="E593" s="147" t="s">
        <v>11</v>
      </c>
      <c r="F593" s="75">
        <v>2</v>
      </c>
      <c r="G593" s="75"/>
      <c r="H593" s="75"/>
    </row>
    <row r="594" spans="1:8" ht="15" customHeight="1" x14ac:dyDescent="0.2">
      <c r="A594" s="362"/>
      <c r="B594" s="380"/>
      <c r="C594" s="350" t="s">
        <v>8</v>
      </c>
      <c r="D594" s="351"/>
      <c r="E594" s="351"/>
      <c r="F594" s="351"/>
      <c r="G594" s="351"/>
      <c r="H594" s="352"/>
    </row>
    <row r="595" spans="1:8" ht="18" customHeight="1" x14ac:dyDescent="0.2">
      <c r="A595" s="362"/>
      <c r="B595" s="380"/>
      <c r="C595" s="74" t="s">
        <v>64</v>
      </c>
      <c r="D595" s="147" t="s">
        <v>18</v>
      </c>
      <c r="E595" s="147" t="s">
        <v>257</v>
      </c>
      <c r="F595" s="10">
        <f>F591/F593</f>
        <v>28.844000000000001</v>
      </c>
      <c r="G595" s="10"/>
      <c r="H595" s="10"/>
    </row>
    <row r="596" spans="1:8" ht="15.6" customHeight="1" x14ac:dyDescent="0.2">
      <c r="A596" s="362"/>
      <c r="B596" s="380"/>
      <c r="C596" s="350" t="s">
        <v>9</v>
      </c>
      <c r="D596" s="351"/>
      <c r="E596" s="351"/>
      <c r="F596" s="351"/>
      <c r="G596" s="351"/>
      <c r="H596" s="352"/>
    </row>
    <row r="597" spans="1:8" ht="28.15" customHeight="1" x14ac:dyDescent="0.2">
      <c r="A597" s="362"/>
      <c r="B597" s="381"/>
      <c r="C597" s="74" t="s">
        <v>132</v>
      </c>
      <c r="D597" s="147" t="s">
        <v>20</v>
      </c>
      <c r="E597" s="147" t="s">
        <v>19</v>
      </c>
      <c r="F597" s="147">
        <v>100</v>
      </c>
      <c r="G597" s="147"/>
      <c r="H597" s="147"/>
    </row>
    <row r="598" spans="1:8" ht="19.5" customHeight="1" x14ac:dyDescent="0.2">
      <c r="A598" s="342" t="s">
        <v>109</v>
      </c>
      <c r="B598" s="353" t="s">
        <v>165</v>
      </c>
      <c r="C598" s="344" t="str">
        <f>'Додаток 1 2025-2027'!B90</f>
        <v xml:space="preserve">Придбання бензопил </v>
      </c>
      <c r="D598" s="345"/>
      <c r="E598" s="345"/>
      <c r="F598" s="345"/>
      <c r="G598" s="345"/>
      <c r="H598" s="346"/>
    </row>
    <row r="599" spans="1:8" ht="15" customHeight="1" x14ac:dyDescent="0.2">
      <c r="A599" s="362"/>
      <c r="B599" s="354"/>
      <c r="C599" s="347" t="s">
        <v>6</v>
      </c>
      <c r="D599" s="348"/>
      <c r="E599" s="348"/>
      <c r="F599" s="348"/>
      <c r="G599" s="348"/>
      <c r="H599" s="349"/>
    </row>
    <row r="600" spans="1:8" ht="16.899999999999999" customHeight="1" x14ac:dyDescent="0.2">
      <c r="A600" s="362"/>
      <c r="B600" s="354"/>
      <c r="C600" s="74" t="s">
        <v>329</v>
      </c>
      <c r="D600" s="147" t="s">
        <v>31</v>
      </c>
      <c r="E600" s="147" t="s">
        <v>258</v>
      </c>
      <c r="F600" s="10">
        <f>'Додаток 1 2025-2027'!G90</f>
        <v>41.997999999999998</v>
      </c>
      <c r="G600" s="10">
        <f>'Додаток 1 2025-2027'!H90</f>
        <v>36.923000000000002</v>
      </c>
      <c r="H600" s="10"/>
    </row>
    <row r="601" spans="1:8" ht="15" customHeight="1" x14ac:dyDescent="0.2">
      <c r="A601" s="362"/>
      <c r="B601" s="354"/>
      <c r="C601" s="350" t="s">
        <v>7</v>
      </c>
      <c r="D601" s="351"/>
      <c r="E601" s="351"/>
      <c r="F601" s="351"/>
      <c r="G601" s="351"/>
      <c r="H601" s="352"/>
    </row>
    <row r="602" spans="1:8" ht="15.6" customHeight="1" x14ac:dyDescent="0.2">
      <c r="A602" s="362"/>
      <c r="B602" s="354"/>
      <c r="C602" s="74" t="s">
        <v>181</v>
      </c>
      <c r="D602" s="147" t="s">
        <v>389</v>
      </c>
      <c r="E602" s="147" t="s">
        <v>11</v>
      </c>
      <c r="F602" s="75">
        <v>2</v>
      </c>
      <c r="G602" s="75">
        <v>1</v>
      </c>
      <c r="H602" s="75"/>
    </row>
    <row r="603" spans="1:8" ht="15" customHeight="1" x14ac:dyDescent="0.2">
      <c r="A603" s="362"/>
      <c r="B603" s="354"/>
      <c r="C603" s="350" t="s">
        <v>8</v>
      </c>
      <c r="D603" s="351"/>
      <c r="E603" s="351"/>
      <c r="F603" s="351"/>
      <c r="G603" s="351"/>
      <c r="H603" s="352"/>
    </row>
    <row r="604" spans="1:8" ht="14.45" customHeight="1" x14ac:dyDescent="0.2">
      <c r="A604" s="362"/>
      <c r="B604" s="354"/>
      <c r="C604" s="74" t="s">
        <v>182</v>
      </c>
      <c r="D604" s="147" t="s">
        <v>18</v>
      </c>
      <c r="E604" s="147" t="s">
        <v>257</v>
      </c>
      <c r="F604" s="10">
        <f>F600/F602</f>
        <v>20.998999999999999</v>
      </c>
      <c r="G604" s="10">
        <f>G600/G602</f>
        <v>36.923000000000002</v>
      </c>
      <c r="H604" s="10"/>
    </row>
    <row r="605" spans="1:8" ht="15" customHeight="1" x14ac:dyDescent="0.2">
      <c r="A605" s="362"/>
      <c r="B605" s="354"/>
      <c r="C605" s="350" t="s">
        <v>9</v>
      </c>
      <c r="D605" s="351"/>
      <c r="E605" s="351"/>
      <c r="F605" s="351"/>
      <c r="G605" s="351"/>
      <c r="H605" s="352"/>
    </row>
    <row r="606" spans="1:8" ht="29.45" customHeight="1" x14ac:dyDescent="0.2">
      <c r="A606" s="362"/>
      <c r="B606" s="355"/>
      <c r="C606" s="74" t="s">
        <v>132</v>
      </c>
      <c r="D606" s="147" t="s">
        <v>20</v>
      </c>
      <c r="E606" s="147" t="s">
        <v>19</v>
      </c>
      <c r="F606" s="147">
        <v>100</v>
      </c>
      <c r="G606" s="238">
        <v>100</v>
      </c>
      <c r="H606" s="147"/>
    </row>
    <row r="607" spans="1:8" ht="17.25" customHeight="1" x14ac:dyDescent="0.2">
      <c r="A607" s="342" t="s">
        <v>110</v>
      </c>
      <c r="B607" s="353" t="s">
        <v>165</v>
      </c>
      <c r="C607" s="344" t="str">
        <f>'Додаток 1 2025-2027'!B91</f>
        <v xml:space="preserve">Придбання газонокосарок </v>
      </c>
      <c r="D607" s="345"/>
      <c r="E607" s="345"/>
      <c r="F607" s="345"/>
      <c r="G607" s="345"/>
      <c r="H607" s="346"/>
    </row>
    <row r="608" spans="1:8" s="114" customFormat="1" ht="15" customHeight="1" x14ac:dyDescent="0.2">
      <c r="A608" s="362"/>
      <c r="B608" s="354"/>
      <c r="C608" s="350" t="s">
        <v>6</v>
      </c>
      <c r="D608" s="351"/>
      <c r="E608" s="351"/>
      <c r="F608" s="351"/>
      <c r="G608" s="351"/>
      <c r="H608" s="352"/>
    </row>
    <row r="609" spans="1:8" s="114" customFormat="1" ht="18.600000000000001" customHeight="1" x14ac:dyDescent="0.2">
      <c r="A609" s="362"/>
      <c r="B609" s="354"/>
      <c r="C609" s="74" t="s">
        <v>331</v>
      </c>
      <c r="D609" s="238" t="s">
        <v>31</v>
      </c>
      <c r="E609" s="238" t="s">
        <v>258</v>
      </c>
      <c r="F609" s="10"/>
      <c r="G609" s="10">
        <f>'Додаток 1 2025-2027'!H91</f>
        <v>81.447999999999993</v>
      </c>
      <c r="H609" s="10"/>
    </row>
    <row r="610" spans="1:8" s="114" customFormat="1" ht="15" customHeight="1" x14ac:dyDescent="0.2">
      <c r="A610" s="362"/>
      <c r="B610" s="354"/>
      <c r="C610" s="350" t="s">
        <v>7</v>
      </c>
      <c r="D610" s="351"/>
      <c r="E610" s="351"/>
      <c r="F610" s="351"/>
      <c r="G610" s="351"/>
      <c r="H610" s="352"/>
    </row>
    <row r="611" spans="1:8" s="114" customFormat="1" ht="18" customHeight="1" x14ac:dyDescent="0.2">
      <c r="A611" s="362"/>
      <c r="B611" s="354"/>
      <c r="C611" s="74" t="s">
        <v>61</v>
      </c>
      <c r="D611" s="238" t="s">
        <v>389</v>
      </c>
      <c r="E611" s="238" t="s">
        <v>11</v>
      </c>
      <c r="F611" s="75"/>
      <c r="G611" s="75">
        <v>2</v>
      </c>
      <c r="H611" s="75"/>
    </row>
    <row r="612" spans="1:8" s="114" customFormat="1" ht="14.45" customHeight="1" x14ac:dyDescent="0.2">
      <c r="A612" s="362"/>
      <c r="B612" s="354"/>
      <c r="C612" s="350" t="s">
        <v>8</v>
      </c>
      <c r="D612" s="351"/>
      <c r="E612" s="351"/>
      <c r="F612" s="351"/>
      <c r="G612" s="351"/>
      <c r="H612" s="352"/>
    </row>
    <row r="613" spans="1:8" s="114" customFormat="1" ht="15.6" customHeight="1" x14ac:dyDescent="0.2">
      <c r="A613" s="362"/>
      <c r="B613" s="354"/>
      <c r="C613" s="74" t="s">
        <v>62</v>
      </c>
      <c r="D613" s="238" t="s">
        <v>18</v>
      </c>
      <c r="E613" s="238" t="s">
        <v>257</v>
      </c>
      <c r="F613" s="10"/>
      <c r="G613" s="10">
        <f>G609/G611</f>
        <v>40.723999999999997</v>
      </c>
      <c r="H613" s="10"/>
    </row>
    <row r="614" spans="1:8" s="114" customFormat="1" ht="15" customHeight="1" x14ac:dyDescent="0.2">
      <c r="A614" s="362"/>
      <c r="B614" s="354"/>
      <c r="C614" s="350" t="s">
        <v>9</v>
      </c>
      <c r="D614" s="351"/>
      <c r="E614" s="351"/>
      <c r="F614" s="351"/>
      <c r="G614" s="351"/>
      <c r="H614" s="352"/>
    </row>
    <row r="615" spans="1:8" s="114" customFormat="1" ht="28.9" customHeight="1" x14ac:dyDescent="0.2">
      <c r="A615" s="362"/>
      <c r="B615" s="355"/>
      <c r="C615" s="74" t="s">
        <v>132</v>
      </c>
      <c r="D615" s="238" t="s">
        <v>20</v>
      </c>
      <c r="E615" s="238" t="s">
        <v>19</v>
      </c>
      <c r="F615" s="238"/>
      <c r="G615" s="238">
        <v>100</v>
      </c>
      <c r="H615" s="238"/>
    </row>
    <row r="616" spans="1:8" ht="16.899999999999999" customHeight="1" x14ac:dyDescent="0.2">
      <c r="A616" s="342" t="s">
        <v>111</v>
      </c>
      <c r="B616" s="353" t="s">
        <v>165</v>
      </c>
      <c r="C616" s="344" t="str">
        <f>'Додаток 1 2025-2027'!B92</f>
        <v>Придбання газонокосарок з варіатором приводу коліс</v>
      </c>
      <c r="D616" s="345"/>
      <c r="E616" s="345"/>
      <c r="F616" s="345"/>
      <c r="G616" s="345"/>
      <c r="H616" s="346"/>
    </row>
    <row r="617" spans="1:8" ht="15" customHeight="1" x14ac:dyDescent="0.2">
      <c r="A617" s="362"/>
      <c r="B617" s="354"/>
      <c r="C617" s="347" t="s">
        <v>6</v>
      </c>
      <c r="D617" s="348"/>
      <c r="E617" s="348"/>
      <c r="F617" s="348"/>
      <c r="G617" s="348"/>
      <c r="H617" s="349"/>
    </row>
    <row r="618" spans="1:8" ht="16.149999999999999" customHeight="1" x14ac:dyDescent="0.2">
      <c r="A618" s="362"/>
      <c r="B618" s="354"/>
      <c r="C618" s="74" t="s">
        <v>331</v>
      </c>
      <c r="D618" s="147" t="s">
        <v>31</v>
      </c>
      <c r="E618" s="147" t="s">
        <v>258</v>
      </c>
      <c r="F618" s="10">
        <f>'Додаток 1 2025-2027'!G92</f>
        <v>28.498999999999999</v>
      </c>
      <c r="G618" s="10"/>
      <c r="H618" s="10"/>
    </row>
    <row r="619" spans="1:8" ht="14.45" customHeight="1" x14ac:dyDescent="0.2">
      <c r="A619" s="362"/>
      <c r="B619" s="354"/>
      <c r="C619" s="350" t="s">
        <v>7</v>
      </c>
      <c r="D619" s="351"/>
      <c r="E619" s="351"/>
      <c r="F619" s="351"/>
      <c r="G619" s="351"/>
      <c r="H619" s="352"/>
    </row>
    <row r="620" spans="1:8" ht="19.149999999999999" customHeight="1" x14ac:dyDescent="0.2">
      <c r="A620" s="362"/>
      <c r="B620" s="354"/>
      <c r="C620" s="74" t="s">
        <v>61</v>
      </c>
      <c r="D620" s="147" t="s">
        <v>389</v>
      </c>
      <c r="E620" s="147" t="s">
        <v>11</v>
      </c>
      <c r="F620" s="75">
        <v>1</v>
      </c>
      <c r="G620" s="75"/>
      <c r="H620" s="75"/>
    </row>
    <row r="621" spans="1:8" ht="15" customHeight="1" x14ac:dyDescent="0.2">
      <c r="A621" s="362"/>
      <c r="B621" s="354"/>
      <c r="C621" s="350" t="s">
        <v>8</v>
      </c>
      <c r="D621" s="351"/>
      <c r="E621" s="351"/>
      <c r="F621" s="351"/>
      <c r="G621" s="351"/>
      <c r="H621" s="352"/>
    </row>
    <row r="622" spans="1:8" ht="16.899999999999999" customHeight="1" x14ac:dyDescent="0.2">
      <c r="A622" s="362"/>
      <c r="B622" s="354"/>
      <c r="C622" s="74" t="s">
        <v>62</v>
      </c>
      <c r="D622" s="147" t="s">
        <v>18</v>
      </c>
      <c r="E622" s="147" t="s">
        <v>257</v>
      </c>
      <c r="F622" s="10">
        <f>F618/F620</f>
        <v>28.498999999999999</v>
      </c>
      <c r="G622" s="10"/>
      <c r="H622" s="10"/>
    </row>
    <row r="623" spans="1:8" ht="15" customHeight="1" x14ac:dyDescent="0.2">
      <c r="A623" s="362"/>
      <c r="B623" s="354"/>
      <c r="C623" s="350" t="s">
        <v>9</v>
      </c>
      <c r="D623" s="351"/>
      <c r="E623" s="351"/>
      <c r="F623" s="351"/>
      <c r="G623" s="351"/>
      <c r="H623" s="352"/>
    </row>
    <row r="624" spans="1:8" ht="29.25" customHeight="1" x14ac:dyDescent="0.2">
      <c r="A624" s="362"/>
      <c r="B624" s="355"/>
      <c r="C624" s="74" t="s">
        <v>132</v>
      </c>
      <c r="D624" s="147" t="s">
        <v>20</v>
      </c>
      <c r="E624" s="147" t="s">
        <v>19</v>
      </c>
      <c r="F624" s="147">
        <v>100</v>
      </c>
      <c r="G624" s="147"/>
      <c r="H624" s="147"/>
    </row>
    <row r="625" spans="1:8" ht="18" customHeight="1" x14ac:dyDescent="0.2">
      <c r="A625" s="342" t="s">
        <v>112</v>
      </c>
      <c r="B625" s="353" t="s">
        <v>165</v>
      </c>
      <c r="C625" s="344" t="str">
        <f>'Додаток 1 2025-2027'!B93</f>
        <v>Придбання газонокосарки повнопривідної</v>
      </c>
      <c r="D625" s="345"/>
      <c r="E625" s="345"/>
      <c r="F625" s="345"/>
      <c r="G625" s="345"/>
      <c r="H625" s="346"/>
    </row>
    <row r="626" spans="1:8" ht="16.149999999999999" customHeight="1" x14ac:dyDescent="0.2">
      <c r="A626" s="362"/>
      <c r="B626" s="354"/>
      <c r="C626" s="347" t="s">
        <v>6</v>
      </c>
      <c r="D626" s="348"/>
      <c r="E626" s="348"/>
      <c r="F626" s="348"/>
      <c r="G626" s="348"/>
      <c r="H626" s="349"/>
    </row>
    <row r="627" spans="1:8" ht="17.45" customHeight="1" x14ac:dyDescent="0.2">
      <c r="A627" s="362"/>
      <c r="B627" s="354"/>
      <c r="C627" s="74" t="s">
        <v>332</v>
      </c>
      <c r="D627" s="147" t="s">
        <v>31</v>
      </c>
      <c r="E627" s="147" t="s">
        <v>258</v>
      </c>
      <c r="F627" s="10">
        <f>'Додаток 1 2025-2027'!G93</f>
        <v>32.499000000000002</v>
      </c>
      <c r="G627" s="10"/>
      <c r="H627" s="10"/>
    </row>
    <row r="628" spans="1:8" ht="15" customHeight="1" x14ac:dyDescent="0.2">
      <c r="A628" s="362"/>
      <c r="B628" s="354"/>
      <c r="C628" s="350" t="s">
        <v>7</v>
      </c>
      <c r="D628" s="351"/>
      <c r="E628" s="351"/>
      <c r="F628" s="351"/>
      <c r="G628" s="351"/>
      <c r="H628" s="352"/>
    </row>
    <row r="629" spans="1:8" ht="15" customHeight="1" x14ac:dyDescent="0.2">
      <c r="A629" s="362"/>
      <c r="B629" s="354"/>
      <c r="C629" s="74" t="s">
        <v>61</v>
      </c>
      <c r="D629" s="147" t="s">
        <v>389</v>
      </c>
      <c r="E629" s="147" t="s">
        <v>11</v>
      </c>
      <c r="F629" s="75">
        <v>1</v>
      </c>
      <c r="G629" s="75"/>
      <c r="H629" s="75"/>
    </row>
    <row r="630" spans="1:8" ht="14.45" customHeight="1" x14ac:dyDescent="0.2">
      <c r="A630" s="362"/>
      <c r="B630" s="354"/>
      <c r="C630" s="350" t="s">
        <v>8</v>
      </c>
      <c r="D630" s="351"/>
      <c r="E630" s="351"/>
      <c r="F630" s="351"/>
      <c r="G630" s="351"/>
      <c r="H630" s="352"/>
    </row>
    <row r="631" spans="1:8" ht="14.45" customHeight="1" x14ac:dyDescent="0.2">
      <c r="A631" s="362"/>
      <c r="B631" s="354"/>
      <c r="C631" s="74" t="s">
        <v>62</v>
      </c>
      <c r="D631" s="147" t="s">
        <v>18</v>
      </c>
      <c r="E631" s="147" t="s">
        <v>257</v>
      </c>
      <c r="F631" s="10">
        <f>F627/F629</f>
        <v>32.499000000000002</v>
      </c>
      <c r="G631" s="10"/>
      <c r="H631" s="10"/>
    </row>
    <row r="632" spans="1:8" ht="14.45" customHeight="1" x14ac:dyDescent="0.2">
      <c r="A632" s="362"/>
      <c r="B632" s="354"/>
      <c r="C632" s="350" t="s">
        <v>9</v>
      </c>
      <c r="D632" s="351"/>
      <c r="E632" s="351"/>
      <c r="F632" s="351"/>
      <c r="G632" s="351"/>
      <c r="H632" s="352"/>
    </row>
    <row r="633" spans="1:8" ht="32.25" customHeight="1" x14ac:dyDescent="0.2">
      <c r="A633" s="362"/>
      <c r="B633" s="355"/>
      <c r="C633" s="74" t="s">
        <v>132</v>
      </c>
      <c r="D633" s="147" t="s">
        <v>20</v>
      </c>
      <c r="E633" s="147" t="s">
        <v>19</v>
      </c>
      <c r="F633" s="147">
        <v>100</v>
      </c>
      <c r="G633" s="147"/>
      <c r="H633" s="147"/>
    </row>
    <row r="634" spans="1:8" ht="19.5" customHeight="1" x14ac:dyDescent="0.2">
      <c r="A634" s="342" t="s">
        <v>113</v>
      </c>
      <c r="B634" s="353" t="s">
        <v>165</v>
      </c>
      <c r="C634" s="344" t="str">
        <f>'Додаток 1 2025-2027'!B94</f>
        <v>Придбання напівпричепа тракторного</v>
      </c>
      <c r="D634" s="345"/>
      <c r="E634" s="345"/>
      <c r="F634" s="345"/>
      <c r="G634" s="345"/>
      <c r="H634" s="346"/>
    </row>
    <row r="635" spans="1:8" ht="15.6" customHeight="1" x14ac:dyDescent="0.2">
      <c r="A635" s="362"/>
      <c r="B635" s="354"/>
      <c r="C635" s="347" t="s">
        <v>6</v>
      </c>
      <c r="D635" s="348"/>
      <c r="E635" s="348"/>
      <c r="F635" s="348"/>
      <c r="G635" s="348"/>
      <c r="H635" s="349"/>
    </row>
    <row r="636" spans="1:8" ht="16.899999999999999" customHeight="1" x14ac:dyDescent="0.2">
      <c r="A636" s="362"/>
      <c r="B636" s="354"/>
      <c r="C636" s="74" t="s">
        <v>333</v>
      </c>
      <c r="D636" s="147" t="s">
        <v>31</v>
      </c>
      <c r="E636" s="147" t="s">
        <v>258</v>
      </c>
      <c r="F636" s="10">
        <f>'Додаток 1 2025-2027'!G94</f>
        <v>254.86799999999999</v>
      </c>
      <c r="G636" s="10"/>
      <c r="H636" s="10"/>
    </row>
    <row r="637" spans="1:8" ht="19.5" customHeight="1" x14ac:dyDescent="0.2">
      <c r="A637" s="362"/>
      <c r="B637" s="354"/>
      <c r="C637" s="350" t="s">
        <v>7</v>
      </c>
      <c r="D637" s="351"/>
      <c r="E637" s="351"/>
      <c r="F637" s="351"/>
      <c r="G637" s="351"/>
      <c r="H637" s="352"/>
    </row>
    <row r="638" spans="1:8" ht="15.6" customHeight="1" x14ac:dyDescent="0.2">
      <c r="A638" s="362"/>
      <c r="B638" s="354"/>
      <c r="C638" s="74" t="s">
        <v>334</v>
      </c>
      <c r="D638" s="147" t="s">
        <v>389</v>
      </c>
      <c r="E638" s="147" t="s">
        <v>11</v>
      </c>
      <c r="F638" s="75">
        <v>1</v>
      </c>
      <c r="G638" s="75"/>
      <c r="H638" s="75"/>
    </row>
    <row r="639" spans="1:8" ht="15.6" customHeight="1" x14ac:dyDescent="0.2">
      <c r="A639" s="362"/>
      <c r="B639" s="354"/>
      <c r="C639" s="350" t="s">
        <v>8</v>
      </c>
      <c r="D639" s="351"/>
      <c r="E639" s="351"/>
      <c r="F639" s="351"/>
      <c r="G639" s="351"/>
      <c r="H639" s="352"/>
    </row>
    <row r="640" spans="1:8" ht="16.149999999999999" customHeight="1" x14ac:dyDescent="0.2">
      <c r="A640" s="362"/>
      <c r="B640" s="354"/>
      <c r="C640" s="74" t="s">
        <v>335</v>
      </c>
      <c r="D640" s="147" t="s">
        <v>18</v>
      </c>
      <c r="E640" s="147" t="s">
        <v>257</v>
      </c>
      <c r="F640" s="10">
        <f>F636/F638</f>
        <v>254.86799999999999</v>
      </c>
      <c r="G640" s="10"/>
      <c r="H640" s="10"/>
    </row>
    <row r="641" spans="1:10" ht="15" customHeight="1" x14ac:dyDescent="0.2">
      <c r="A641" s="362"/>
      <c r="B641" s="354"/>
      <c r="C641" s="350" t="s">
        <v>9</v>
      </c>
      <c r="D641" s="351"/>
      <c r="E641" s="351"/>
      <c r="F641" s="351"/>
      <c r="G641" s="351"/>
      <c r="H641" s="352"/>
    </row>
    <row r="642" spans="1:10" ht="29.45" customHeight="1" x14ac:dyDescent="0.2">
      <c r="A642" s="362"/>
      <c r="B642" s="355"/>
      <c r="C642" s="74" t="s">
        <v>132</v>
      </c>
      <c r="D642" s="147" t="s">
        <v>20</v>
      </c>
      <c r="E642" s="147" t="s">
        <v>19</v>
      </c>
      <c r="F642" s="147">
        <v>100</v>
      </c>
      <c r="G642" s="147"/>
      <c r="H642" s="147"/>
    </row>
    <row r="643" spans="1:10" ht="30.6" customHeight="1" x14ac:dyDescent="0.2">
      <c r="A643" s="342" t="s">
        <v>313</v>
      </c>
      <c r="B643" s="343" t="s">
        <v>405</v>
      </c>
      <c r="C643" s="357" t="str">
        <f>'Додаток 1 2025-2027'!B95</f>
        <v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v>
      </c>
      <c r="D643" s="340"/>
      <c r="E643" s="340"/>
      <c r="F643" s="340"/>
      <c r="G643" s="340"/>
      <c r="H643" s="340"/>
    </row>
    <row r="644" spans="1:10" ht="15.6" customHeight="1" x14ac:dyDescent="0.2">
      <c r="A644" s="362"/>
      <c r="B644" s="343"/>
      <c r="C644" s="356" t="s">
        <v>6</v>
      </c>
      <c r="D644" s="356"/>
      <c r="E644" s="356"/>
      <c r="F644" s="356"/>
      <c r="G644" s="356"/>
      <c r="H644" s="356"/>
    </row>
    <row r="645" spans="1:10" ht="29.25" customHeight="1" x14ac:dyDescent="0.2">
      <c r="A645" s="362"/>
      <c r="B645" s="343"/>
      <c r="C645" s="155" t="s">
        <v>728</v>
      </c>
      <c r="D645" s="147" t="s">
        <v>10</v>
      </c>
      <c r="E645" s="147" t="s">
        <v>258</v>
      </c>
      <c r="F645" s="10">
        <f>'Додаток 1 2025-2027'!G95</f>
        <v>49.8</v>
      </c>
      <c r="G645" s="10">
        <f>'Додаток 1 2025-2027'!H95</f>
        <v>5610.5339999999997</v>
      </c>
      <c r="H645" s="10"/>
    </row>
    <row r="646" spans="1:10" s="254" customFormat="1" ht="20.25" customHeight="1" x14ac:dyDescent="0.2">
      <c r="A646" s="362"/>
      <c r="B646" s="343"/>
      <c r="C646" s="252" t="s">
        <v>494</v>
      </c>
      <c r="D646" s="135" t="s">
        <v>10</v>
      </c>
      <c r="E646" s="135" t="s">
        <v>258</v>
      </c>
      <c r="F646" s="136">
        <f>'Додаток 1 2025-2027'!G96</f>
        <v>49.8</v>
      </c>
      <c r="G646" s="136"/>
      <c r="H646" s="136"/>
      <c r="I646" s="253"/>
      <c r="J646" s="253"/>
    </row>
    <row r="647" spans="1:10" ht="15.6" customHeight="1" x14ac:dyDescent="0.2">
      <c r="A647" s="362"/>
      <c r="B647" s="343"/>
      <c r="C647" s="356" t="s">
        <v>7</v>
      </c>
      <c r="D647" s="356"/>
      <c r="E647" s="356"/>
      <c r="F647" s="356"/>
      <c r="G647" s="356"/>
      <c r="H647" s="356"/>
    </row>
    <row r="648" spans="1:10" ht="15.6" customHeight="1" x14ac:dyDescent="0.2">
      <c r="A648" s="362"/>
      <c r="B648" s="343"/>
      <c r="C648" s="74" t="s">
        <v>729</v>
      </c>
      <c r="D648" s="250" t="s">
        <v>10</v>
      </c>
      <c r="E648" s="250" t="s">
        <v>551</v>
      </c>
      <c r="F648" s="251"/>
      <c r="G648" s="66">
        <v>701</v>
      </c>
      <c r="H648" s="251"/>
    </row>
    <row r="649" spans="1:10" ht="15.6" customHeight="1" x14ac:dyDescent="0.2">
      <c r="A649" s="362"/>
      <c r="B649" s="343"/>
      <c r="C649" s="262" t="s">
        <v>288</v>
      </c>
      <c r="D649" s="147" t="s">
        <v>10</v>
      </c>
      <c r="E649" s="147" t="s">
        <v>11</v>
      </c>
      <c r="F649" s="75">
        <v>1</v>
      </c>
      <c r="G649" s="75"/>
      <c r="H649" s="75"/>
    </row>
    <row r="650" spans="1:10" ht="15.6" customHeight="1" x14ac:dyDescent="0.2">
      <c r="A650" s="362"/>
      <c r="B650" s="343"/>
      <c r="C650" s="356" t="s">
        <v>8</v>
      </c>
      <c r="D650" s="356"/>
      <c r="E650" s="356"/>
      <c r="F650" s="356"/>
      <c r="G650" s="356"/>
      <c r="H650" s="356"/>
    </row>
    <row r="651" spans="1:10" ht="18" customHeight="1" x14ac:dyDescent="0.2">
      <c r="A651" s="362"/>
      <c r="B651" s="343"/>
      <c r="C651" s="74" t="s">
        <v>730</v>
      </c>
      <c r="D651" s="250" t="s">
        <v>18</v>
      </c>
      <c r="E651" s="250" t="s">
        <v>718</v>
      </c>
      <c r="F651" s="251"/>
      <c r="G651" s="10">
        <f>G645/G648</f>
        <v>8.0036148359486443</v>
      </c>
      <c r="H651" s="251"/>
    </row>
    <row r="652" spans="1:10" ht="15.6" customHeight="1" x14ac:dyDescent="0.2">
      <c r="A652" s="362"/>
      <c r="B652" s="343"/>
      <c r="C652" s="155" t="s">
        <v>289</v>
      </c>
      <c r="D652" s="147" t="s">
        <v>18</v>
      </c>
      <c r="E652" s="147" t="s">
        <v>266</v>
      </c>
      <c r="F652" s="10">
        <f>F645/F649</f>
        <v>49.8</v>
      </c>
      <c r="G652" s="10"/>
      <c r="H652" s="10"/>
    </row>
    <row r="653" spans="1:10" ht="15.6" customHeight="1" x14ac:dyDescent="0.2">
      <c r="A653" s="362"/>
      <c r="B653" s="343"/>
      <c r="C653" s="356" t="s">
        <v>9</v>
      </c>
      <c r="D653" s="356"/>
      <c r="E653" s="356"/>
      <c r="F653" s="356"/>
      <c r="G653" s="356"/>
      <c r="H653" s="356"/>
    </row>
    <row r="654" spans="1:10" ht="15.6" customHeight="1" x14ac:dyDescent="0.25">
      <c r="A654" s="362"/>
      <c r="B654" s="343"/>
      <c r="C654" s="57" t="s">
        <v>445</v>
      </c>
      <c r="D654" s="250" t="s">
        <v>20</v>
      </c>
      <c r="E654" s="250" t="s">
        <v>19</v>
      </c>
      <c r="F654" s="255"/>
      <c r="G654" s="261">
        <v>100</v>
      </c>
      <c r="H654" s="251"/>
    </row>
    <row r="655" spans="1:10" ht="15.6" customHeight="1" x14ac:dyDescent="0.25">
      <c r="A655" s="362"/>
      <c r="B655" s="343"/>
      <c r="C655" s="57" t="s">
        <v>290</v>
      </c>
      <c r="D655" s="147" t="s">
        <v>20</v>
      </c>
      <c r="E655" s="147" t="s">
        <v>19</v>
      </c>
      <c r="F655" s="255">
        <v>100</v>
      </c>
      <c r="G655" s="261"/>
      <c r="H655" s="147"/>
    </row>
    <row r="656" spans="1:10" ht="15.6" customHeight="1" x14ac:dyDescent="0.2">
      <c r="A656" s="342" t="s">
        <v>321</v>
      </c>
      <c r="B656" s="343" t="s">
        <v>319</v>
      </c>
      <c r="C656" s="357" t="str">
        <f>'Додаток 1 2025-2027'!B97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56" s="340"/>
      <c r="E656" s="340"/>
      <c r="F656" s="340"/>
      <c r="G656" s="340"/>
      <c r="H656" s="340"/>
    </row>
    <row r="657" spans="1:8" ht="15.6" customHeight="1" x14ac:dyDescent="0.2">
      <c r="A657" s="362"/>
      <c r="B657" s="343"/>
      <c r="C657" s="356" t="s">
        <v>6</v>
      </c>
      <c r="D657" s="356"/>
      <c r="E657" s="356"/>
      <c r="F657" s="356"/>
      <c r="G657" s="356"/>
      <c r="H657" s="356"/>
    </row>
    <row r="658" spans="1:8" ht="17.45" customHeight="1" x14ac:dyDescent="0.2">
      <c r="A658" s="362"/>
      <c r="B658" s="343"/>
      <c r="C658" s="155" t="s">
        <v>322</v>
      </c>
      <c r="D658" s="147" t="s">
        <v>10</v>
      </c>
      <c r="E658" s="147" t="s">
        <v>258</v>
      </c>
      <c r="F658" s="10">
        <f>'Додаток 1 2025-2027'!G97</f>
        <v>639.02</v>
      </c>
      <c r="G658" s="10"/>
      <c r="H658" s="10"/>
    </row>
    <row r="659" spans="1:8" ht="15.6" customHeight="1" x14ac:dyDescent="0.2">
      <c r="A659" s="362"/>
      <c r="B659" s="343"/>
      <c r="C659" s="356" t="s">
        <v>7</v>
      </c>
      <c r="D659" s="356"/>
      <c r="E659" s="356"/>
      <c r="F659" s="356"/>
      <c r="G659" s="356"/>
      <c r="H659" s="356"/>
    </row>
    <row r="660" spans="1:8" ht="15.6" customHeight="1" x14ac:dyDescent="0.2">
      <c r="A660" s="362"/>
      <c r="B660" s="343"/>
      <c r="C660" s="154" t="s">
        <v>323</v>
      </c>
      <c r="D660" s="147" t="s">
        <v>114</v>
      </c>
      <c r="E660" s="147" t="s">
        <v>324</v>
      </c>
      <c r="F660" s="96">
        <v>0.25491999999999998</v>
      </c>
      <c r="G660" s="75"/>
      <c r="H660" s="75"/>
    </row>
    <row r="661" spans="1:8" ht="15.6" customHeight="1" x14ac:dyDescent="0.2">
      <c r="A661" s="362"/>
      <c r="B661" s="343"/>
      <c r="C661" s="356" t="s">
        <v>8</v>
      </c>
      <c r="D661" s="356"/>
      <c r="E661" s="356"/>
      <c r="F661" s="356"/>
      <c r="G661" s="356"/>
      <c r="H661" s="356"/>
    </row>
    <row r="662" spans="1:8" ht="15.6" customHeight="1" x14ac:dyDescent="0.2">
      <c r="A662" s="362"/>
      <c r="B662" s="343"/>
      <c r="C662" s="155" t="s">
        <v>325</v>
      </c>
      <c r="D662" s="147" t="s">
        <v>18</v>
      </c>
      <c r="E662" s="147" t="s">
        <v>327</v>
      </c>
      <c r="F662" s="66">
        <f>F658/F660</f>
        <v>2506.7472148124903</v>
      </c>
      <c r="G662" s="10"/>
      <c r="H662" s="10"/>
    </row>
    <row r="663" spans="1:8" ht="15.6" customHeight="1" x14ac:dyDescent="0.2">
      <c r="A663" s="362"/>
      <c r="B663" s="343"/>
      <c r="C663" s="356" t="s">
        <v>9</v>
      </c>
      <c r="D663" s="356"/>
      <c r="E663" s="356"/>
      <c r="F663" s="356"/>
      <c r="G663" s="356"/>
      <c r="H663" s="356"/>
    </row>
    <row r="664" spans="1:8" ht="15.6" customHeight="1" x14ac:dyDescent="0.2">
      <c r="A664" s="362"/>
      <c r="B664" s="343"/>
      <c r="C664" s="74" t="s">
        <v>326</v>
      </c>
      <c r="D664" s="147" t="s">
        <v>20</v>
      </c>
      <c r="E664" s="147" t="s">
        <v>19</v>
      </c>
      <c r="F664" s="165">
        <v>100</v>
      </c>
      <c r="G664" s="147"/>
      <c r="H664" s="147"/>
    </row>
    <row r="665" spans="1:8" ht="28.9" customHeight="1" x14ac:dyDescent="0.2">
      <c r="A665" s="369" t="s">
        <v>406</v>
      </c>
      <c r="B665" s="343" t="s">
        <v>161</v>
      </c>
      <c r="C665" s="357" t="str">
        <f>'Додаток 1 2025-2027'!B98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65" s="340"/>
      <c r="E665" s="340"/>
      <c r="F665" s="340"/>
      <c r="G665" s="340"/>
      <c r="H665" s="340"/>
    </row>
    <row r="666" spans="1:8" ht="15.6" customHeight="1" x14ac:dyDescent="0.2">
      <c r="A666" s="343"/>
      <c r="B666" s="343"/>
      <c r="C666" s="356" t="s">
        <v>6</v>
      </c>
      <c r="D666" s="356"/>
      <c r="E666" s="356"/>
      <c r="F666" s="356"/>
      <c r="G666" s="356"/>
      <c r="H666" s="356"/>
    </row>
    <row r="667" spans="1:8" ht="30.75" customHeight="1" x14ac:dyDescent="0.2">
      <c r="A667" s="343"/>
      <c r="B667" s="343"/>
      <c r="C667" s="74" t="s">
        <v>407</v>
      </c>
      <c r="D667" s="147" t="s">
        <v>10</v>
      </c>
      <c r="E667" s="147" t="s">
        <v>258</v>
      </c>
      <c r="F667" s="10"/>
      <c r="G667" s="10">
        <f>'Додаток 1 2025-2027'!H98</f>
        <v>18.09</v>
      </c>
      <c r="H667" s="10">
        <f>'Додаток 1 2025-2027'!I98</f>
        <v>0</v>
      </c>
    </row>
    <row r="668" spans="1:8" ht="15.6" customHeight="1" x14ac:dyDescent="0.2">
      <c r="A668" s="343"/>
      <c r="B668" s="343"/>
      <c r="C668" s="356" t="s">
        <v>7</v>
      </c>
      <c r="D668" s="356"/>
      <c r="E668" s="356"/>
      <c r="F668" s="356"/>
      <c r="G668" s="356"/>
      <c r="H668" s="356"/>
    </row>
    <row r="669" spans="1:8" ht="29.25" customHeight="1" x14ac:dyDescent="0.2">
      <c r="A669" s="343"/>
      <c r="B669" s="343"/>
      <c r="C669" s="74" t="s">
        <v>408</v>
      </c>
      <c r="D669" s="147" t="s">
        <v>18</v>
      </c>
      <c r="E669" s="147" t="s">
        <v>11</v>
      </c>
      <c r="F669" s="75"/>
      <c r="G669" s="75">
        <v>1</v>
      </c>
      <c r="H669" s="75"/>
    </row>
    <row r="670" spans="1:8" ht="15.6" customHeight="1" x14ac:dyDescent="0.2">
      <c r="A670" s="343"/>
      <c r="B670" s="343"/>
      <c r="C670" s="356" t="s">
        <v>8</v>
      </c>
      <c r="D670" s="356"/>
      <c r="E670" s="356"/>
      <c r="F670" s="356"/>
      <c r="G670" s="356"/>
      <c r="H670" s="356"/>
    </row>
    <row r="671" spans="1:8" ht="32.25" customHeight="1" x14ac:dyDescent="0.2">
      <c r="A671" s="343"/>
      <c r="B671" s="343"/>
      <c r="C671" s="74" t="s">
        <v>409</v>
      </c>
      <c r="D671" s="147" t="s">
        <v>18</v>
      </c>
      <c r="E671" s="147" t="s">
        <v>257</v>
      </c>
      <c r="F671" s="10"/>
      <c r="G671" s="10">
        <f>G667/G669</f>
        <v>18.09</v>
      </c>
      <c r="H671" s="10"/>
    </row>
    <row r="672" spans="1:8" ht="15.6" customHeight="1" x14ac:dyDescent="0.2">
      <c r="A672" s="343"/>
      <c r="B672" s="343"/>
      <c r="C672" s="356" t="s">
        <v>9</v>
      </c>
      <c r="D672" s="356"/>
      <c r="E672" s="356"/>
      <c r="F672" s="356"/>
      <c r="G672" s="356"/>
      <c r="H672" s="356"/>
    </row>
    <row r="673" spans="1:8" ht="15.6" customHeight="1" x14ac:dyDescent="0.2">
      <c r="A673" s="343"/>
      <c r="B673" s="343"/>
      <c r="C673" s="74" t="s">
        <v>410</v>
      </c>
      <c r="D673" s="147" t="s">
        <v>20</v>
      </c>
      <c r="E673" s="147" t="s">
        <v>19</v>
      </c>
      <c r="G673" s="147">
        <v>100</v>
      </c>
      <c r="H673" s="147"/>
    </row>
    <row r="674" spans="1:8" ht="29.45" customHeight="1" x14ac:dyDescent="0.2">
      <c r="A674" s="342" t="s">
        <v>411</v>
      </c>
      <c r="B674" s="343" t="s">
        <v>161</v>
      </c>
      <c r="C674" s="357" t="str">
        <f>'Додаток 1 2025-2027'!B99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74" s="340"/>
      <c r="E674" s="340"/>
      <c r="F674" s="340"/>
      <c r="G674" s="340"/>
      <c r="H674" s="340"/>
    </row>
    <row r="675" spans="1:8" ht="14.45" customHeight="1" x14ac:dyDescent="0.2">
      <c r="A675" s="362"/>
      <c r="B675" s="343"/>
      <c r="C675" s="356" t="s">
        <v>6</v>
      </c>
      <c r="D675" s="356"/>
      <c r="E675" s="356"/>
      <c r="F675" s="356"/>
      <c r="G675" s="356"/>
      <c r="H675" s="356"/>
    </row>
    <row r="676" spans="1:8" ht="19.899999999999999" customHeight="1" x14ac:dyDescent="0.2">
      <c r="A676" s="362"/>
      <c r="B676" s="343"/>
      <c r="C676" s="155" t="s">
        <v>711</v>
      </c>
      <c r="D676" s="147" t="s">
        <v>156</v>
      </c>
      <c r="E676" s="147" t="s">
        <v>258</v>
      </c>
      <c r="F676" s="10"/>
      <c r="G676" s="10">
        <f>'Додаток 1 2025-2027'!H99</f>
        <v>57.75</v>
      </c>
      <c r="H676" s="10"/>
    </row>
    <row r="677" spans="1:8" ht="12.6" customHeight="1" x14ac:dyDescent="0.2">
      <c r="A677" s="362"/>
      <c r="B677" s="343"/>
      <c r="C677" s="356" t="s">
        <v>7</v>
      </c>
      <c r="D677" s="356"/>
      <c r="E677" s="356"/>
      <c r="F677" s="356"/>
      <c r="G677" s="356"/>
      <c r="H677" s="356"/>
    </row>
    <row r="678" spans="1:8" ht="15.6" customHeight="1" x14ac:dyDescent="0.2">
      <c r="A678" s="362"/>
      <c r="B678" s="343"/>
      <c r="C678" s="154" t="s">
        <v>713</v>
      </c>
      <c r="D678" s="147" t="s">
        <v>413</v>
      </c>
      <c r="E678" s="147" t="s">
        <v>11</v>
      </c>
      <c r="F678" s="75"/>
      <c r="G678" s="75">
        <v>1</v>
      </c>
      <c r="H678" s="75"/>
    </row>
    <row r="679" spans="1:8" ht="14.45" customHeight="1" x14ac:dyDescent="0.2">
      <c r="A679" s="362"/>
      <c r="B679" s="343"/>
      <c r="C679" s="356" t="s">
        <v>8</v>
      </c>
      <c r="D679" s="356"/>
      <c r="E679" s="356"/>
      <c r="F679" s="356"/>
      <c r="G679" s="356"/>
      <c r="H679" s="356"/>
    </row>
    <row r="680" spans="1:8" ht="15.6" customHeight="1" x14ac:dyDescent="0.2">
      <c r="A680" s="362"/>
      <c r="B680" s="343"/>
      <c r="C680" s="155" t="s">
        <v>712</v>
      </c>
      <c r="D680" s="147" t="s">
        <v>18</v>
      </c>
      <c r="E680" s="147" t="s">
        <v>266</v>
      </c>
      <c r="F680" s="10"/>
      <c r="G680" s="10">
        <f t="shared" ref="G680" si="14">G676/G678</f>
        <v>57.75</v>
      </c>
      <c r="H680" s="10"/>
    </row>
    <row r="681" spans="1:8" ht="14.45" customHeight="1" x14ac:dyDescent="0.2">
      <c r="A681" s="362"/>
      <c r="B681" s="343"/>
      <c r="C681" s="356" t="s">
        <v>9</v>
      </c>
      <c r="D681" s="356"/>
      <c r="E681" s="356"/>
      <c r="F681" s="356"/>
      <c r="G681" s="356"/>
      <c r="H681" s="356"/>
    </row>
    <row r="682" spans="1:8" ht="15.6" customHeight="1" x14ac:dyDescent="0.2">
      <c r="A682" s="362"/>
      <c r="B682" s="343"/>
      <c r="C682" s="74" t="s">
        <v>714</v>
      </c>
      <c r="D682" s="147" t="s">
        <v>20</v>
      </c>
      <c r="E682" s="147" t="s">
        <v>19</v>
      </c>
      <c r="F682" s="116"/>
      <c r="G682" s="240">
        <v>100</v>
      </c>
      <c r="H682" s="147"/>
    </row>
    <row r="683" spans="1:8" ht="59.25" customHeight="1" x14ac:dyDescent="0.2">
      <c r="A683" s="342" t="s">
        <v>430</v>
      </c>
      <c r="B683" s="343" t="s">
        <v>161</v>
      </c>
      <c r="C683" s="357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83" s="340"/>
      <c r="E683" s="340"/>
      <c r="F683" s="340"/>
      <c r="G683" s="340"/>
      <c r="H683" s="340"/>
    </row>
    <row r="684" spans="1:8" ht="15" customHeight="1" x14ac:dyDescent="0.2">
      <c r="A684" s="362"/>
      <c r="B684" s="343"/>
      <c r="C684" s="356" t="s">
        <v>6</v>
      </c>
      <c r="D684" s="356"/>
      <c r="E684" s="356"/>
      <c r="F684" s="356"/>
      <c r="G684" s="356"/>
      <c r="H684" s="356"/>
    </row>
    <row r="685" spans="1:8" ht="15.6" customHeight="1" x14ac:dyDescent="0.2">
      <c r="A685" s="362"/>
      <c r="B685" s="343"/>
      <c r="C685" s="155" t="s">
        <v>414</v>
      </c>
      <c r="D685" s="147" t="s">
        <v>156</v>
      </c>
      <c r="E685" s="147" t="s">
        <v>258</v>
      </c>
      <c r="F685" s="10">
        <f>'Додаток 1 2025-2027'!G100</f>
        <v>33</v>
      </c>
      <c r="G685" s="10"/>
      <c r="H685" s="10"/>
    </row>
    <row r="686" spans="1:8" ht="15.6" customHeight="1" x14ac:dyDescent="0.2">
      <c r="A686" s="362"/>
      <c r="B686" s="343"/>
      <c r="C686" s="356" t="s">
        <v>7</v>
      </c>
      <c r="D686" s="356"/>
      <c r="E686" s="356"/>
      <c r="F686" s="356"/>
      <c r="G686" s="356"/>
      <c r="H686" s="356"/>
    </row>
    <row r="687" spans="1:8" ht="15.6" customHeight="1" x14ac:dyDescent="0.2">
      <c r="A687" s="362"/>
      <c r="B687" s="343"/>
      <c r="C687" s="154" t="s">
        <v>415</v>
      </c>
      <c r="D687" s="147" t="s">
        <v>413</v>
      </c>
      <c r="E687" s="147" t="s">
        <v>11</v>
      </c>
      <c r="F687" s="75">
        <v>1</v>
      </c>
      <c r="G687" s="75"/>
      <c r="H687" s="75"/>
    </row>
    <row r="688" spans="1:8" ht="15.6" customHeight="1" x14ac:dyDescent="0.2">
      <c r="A688" s="362"/>
      <c r="B688" s="343"/>
      <c r="C688" s="356" t="s">
        <v>8</v>
      </c>
      <c r="D688" s="356"/>
      <c r="E688" s="356"/>
      <c r="F688" s="356"/>
      <c r="G688" s="356"/>
      <c r="H688" s="356"/>
    </row>
    <row r="689" spans="1:8" ht="15.6" customHeight="1" x14ac:dyDescent="0.2">
      <c r="A689" s="362"/>
      <c r="B689" s="343"/>
      <c r="C689" s="155" t="s">
        <v>416</v>
      </c>
      <c r="D689" s="147" t="s">
        <v>18</v>
      </c>
      <c r="E689" s="147" t="s">
        <v>266</v>
      </c>
      <c r="F689" s="10">
        <f t="shared" ref="F689" si="15">F685/F687</f>
        <v>33</v>
      </c>
      <c r="G689" s="10"/>
      <c r="H689" s="10"/>
    </row>
    <row r="690" spans="1:8" ht="15.6" customHeight="1" x14ac:dyDescent="0.2">
      <c r="A690" s="362"/>
      <c r="B690" s="343"/>
      <c r="C690" s="356" t="s">
        <v>9</v>
      </c>
      <c r="D690" s="356"/>
      <c r="E690" s="356"/>
      <c r="F690" s="356"/>
      <c r="G690" s="356"/>
      <c r="H690" s="356"/>
    </row>
    <row r="691" spans="1:8" ht="15.6" customHeight="1" x14ac:dyDescent="0.2">
      <c r="A691" s="362"/>
      <c r="B691" s="343"/>
      <c r="C691" s="74" t="s">
        <v>417</v>
      </c>
      <c r="D691" s="147" t="s">
        <v>20</v>
      </c>
      <c r="E691" s="147" t="s">
        <v>19</v>
      </c>
      <c r="F691" s="166">
        <v>100</v>
      </c>
      <c r="G691" s="147"/>
      <c r="H691" s="147"/>
    </row>
    <row r="692" spans="1:8" ht="58.5" customHeight="1" x14ac:dyDescent="0.2">
      <c r="A692" s="342" t="s">
        <v>431</v>
      </c>
      <c r="B692" s="343" t="s">
        <v>161</v>
      </c>
      <c r="C692" s="357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92" s="340"/>
      <c r="E692" s="340"/>
      <c r="F692" s="340"/>
      <c r="G692" s="340"/>
      <c r="H692" s="340"/>
    </row>
    <row r="693" spans="1:8" ht="15.6" customHeight="1" x14ac:dyDescent="0.2">
      <c r="A693" s="362"/>
      <c r="B693" s="343"/>
      <c r="C693" s="356" t="s">
        <v>6</v>
      </c>
      <c r="D693" s="356"/>
      <c r="E693" s="356"/>
      <c r="F693" s="356"/>
      <c r="G693" s="356"/>
      <c r="H693" s="356"/>
    </row>
    <row r="694" spans="1:8" ht="15.6" customHeight="1" x14ac:dyDescent="0.2">
      <c r="A694" s="362"/>
      <c r="B694" s="343"/>
      <c r="C694" s="155" t="s">
        <v>414</v>
      </c>
      <c r="D694" s="147" t="s">
        <v>156</v>
      </c>
      <c r="E694" s="147" t="s">
        <v>258</v>
      </c>
      <c r="F694" s="10">
        <f>'Додаток 1 2025-2027'!G101</f>
        <v>33</v>
      </c>
      <c r="G694" s="10"/>
      <c r="H694" s="10"/>
    </row>
    <row r="695" spans="1:8" ht="15.6" customHeight="1" x14ac:dyDescent="0.2">
      <c r="A695" s="362"/>
      <c r="B695" s="343"/>
      <c r="C695" s="356" t="s">
        <v>7</v>
      </c>
      <c r="D695" s="356"/>
      <c r="E695" s="356"/>
      <c r="F695" s="356"/>
      <c r="G695" s="356"/>
      <c r="H695" s="356"/>
    </row>
    <row r="696" spans="1:8" ht="15.6" customHeight="1" x14ac:dyDescent="0.2">
      <c r="A696" s="362"/>
      <c r="B696" s="343"/>
      <c r="C696" s="154" t="s">
        <v>415</v>
      </c>
      <c r="D696" s="147" t="s">
        <v>413</v>
      </c>
      <c r="E696" s="147" t="s">
        <v>11</v>
      </c>
      <c r="F696" s="75">
        <v>1</v>
      </c>
      <c r="G696" s="75"/>
      <c r="H696" s="75"/>
    </row>
    <row r="697" spans="1:8" ht="15.6" customHeight="1" x14ac:dyDescent="0.2">
      <c r="A697" s="362"/>
      <c r="B697" s="343"/>
      <c r="C697" s="356" t="s">
        <v>8</v>
      </c>
      <c r="D697" s="356"/>
      <c r="E697" s="356"/>
      <c r="F697" s="356"/>
      <c r="G697" s="356"/>
      <c r="H697" s="356"/>
    </row>
    <row r="698" spans="1:8" ht="15.6" customHeight="1" x14ac:dyDescent="0.2">
      <c r="A698" s="362"/>
      <c r="B698" s="343"/>
      <c r="C698" s="155" t="s">
        <v>416</v>
      </c>
      <c r="D698" s="147" t="s">
        <v>18</v>
      </c>
      <c r="E698" s="147" t="s">
        <v>266</v>
      </c>
      <c r="F698" s="10">
        <f t="shared" ref="F698" si="16">F694/F696</f>
        <v>33</v>
      </c>
      <c r="G698" s="10"/>
      <c r="H698" s="10"/>
    </row>
    <row r="699" spans="1:8" ht="15.6" customHeight="1" x14ac:dyDescent="0.2">
      <c r="A699" s="362"/>
      <c r="B699" s="343"/>
      <c r="C699" s="356" t="s">
        <v>9</v>
      </c>
      <c r="D699" s="356"/>
      <c r="E699" s="356"/>
      <c r="F699" s="356"/>
      <c r="G699" s="356"/>
      <c r="H699" s="356"/>
    </row>
    <row r="700" spans="1:8" ht="15.6" customHeight="1" x14ac:dyDescent="0.2">
      <c r="A700" s="362"/>
      <c r="B700" s="343"/>
      <c r="C700" s="74" t="s">
        <v>417</v>
      </c>
      <c r="D700" s="147" t="s">
        <v>20</v>
      </c>
      <c r="E700" s="147" t="s">
        <v>19</v>
      </c>
      <c r="F700" s="166">
        <v>100</v>
      </c>
      <c r="G700" s="147"/>
      <c r="H700" s="147"/>
    </row>
    <row r="701" spans="1:8" ht="46.5" customHeight="1" x14ac:dyDescent="0.2">
      <c r="A701" s="342" t="s">
        <v>432</v>
      </c>
      <c r="B701" s="337" t="s">
        <v>161</v>
      </c>
      <c r="C701" s="357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701" s="340"/>
      <c r="E701" s="340"/>
      <c r="F701" s="340"/>
      <c r="G701" s="340"/>
      <c r="H701" s="340"/>
    </row>
    <row r="702" spans="1:8" ht="15.6" customHeight="1" x14ac:dyDescent="0.2">
      <c r="A702" s="362"/>
      <c r="B702" s="338"/>
      <c r="C702" s="356" t="s">
        <v>6</v>
      </c>
      <c r="D702" s="356"/>
      <c r="E702" s="356"/>
      <c r="F702" s="356"/>
      <c r="G702" s="356"/>
      <c r="H702" s="356"/>
    </row>
    <row r="703" spans="1:8" ht="15.6" customHeight="1" x14ac:dyDescent="0.2">
      <c r="A703" s="362"/>
      <c r="B703" s="338"/>
      <c r="C703" s="155" t="s">
        <v>414</v>
      </c>
      <c r="D703" s="147" t="s">
        <v>156</v>
      </c>
      <c r="E703" s="147" t="s">
        <v>258</v>
      </c>
      <c r="F703" s="10">
        <f>'Додаток 1 2025-2027'!G102</f>
        <v>26</v>
      </c>
      <c r="G703" s="10"/>
      <c r="H703" s="10"/>
    </row>
    <row r="704" spans="1:8" ht="15.6" customHeight="1" x14ac:dyDescent="0.2">
      <c r="A704" s="362"/>
      <c r="B704" s="338"/>
      <c r="C704" s="356" t="s">
        <v>7</v>
      </c>
      <c r="D704" s="356"/>
      <c r="E704" s="356"/>
      <c r="F704" s="356"/>
      <c r="G704" s="356"/>
      <c r="H704" s="356"/>
    </row>
    <row r="705" spans="1:8" ht="15.6" customHeight="1" x14ac:dyDescent="0.2">
      <c r="A705" s="362"/>
      <c r="B705" s="338"/>
      <c r="C705" s="154" t="s">
        <v>415</v>
      </c>
      <c r="D705" s="147" t="s">
        <v>413</v>
      </c>
      <c r="E705" s="147" t="s">
        <v>11</v>
      </c>
      <c r="F705" s="75">
        <v>1</v>
      </c>
      <c r="G705" s="75"/>
      <c r="H705" s="75"/>
    </row>
    <row r="706" spans="1:8" ht="15.6" customHeight="1" x14ac:dyDescent="0.2">
      <c r="A706" s="362"/>
      <c r="B706" s="338"/>
      <c r="C706" s="356" t="s">
        <v>8</v>
      </c>
      <c r="D706" s="356"/>
      <c r="E706" s="356"/>
      <c r="F706" s="356"/>
      <c r="G706" s="356"/>
      <c r="H706" s="356"/>
    </row>
    <row r="707" spans="1:8" ht="15.6" customHeight="1" x14ac:dyDescent="0.2">
      <c r="A707" s="362"/>
      <c r="B707" s="338"/>
      <c r="C707" s="155" t="s">
        <v>416</v>
      </c>
      <c r="D707" s="147" t="s">
        <v>18</v>
      </c>
      <c r="E707" s="147" t="s">
        <v>266</v>
      </c>
      <c r="F707" s="10">
        <f t="shared" ref="F707" si="17">F703/F705</f>
        <v>26</v>
      </c>
      <c r="G707" s="10"/>
      <c r="H707" s="10"/>
    </row>
    <row r="708" spans="1:8" ht="15.6" customHeight="1" x14ac:dyDescent="0.2">
      <c r="A708" s="362"/>
      <c r="B708" s="338"/>
      <c r="C708" s="356" t="s">
        <v>9</v>
      </c>
      <c r="D708" s="356"/>
      <c r="E708" s="356"/>
      <c r="F708" s="356"/>
      <c r="G708" s="356"/>
      <c r="H708" s="356"/>
    </row>
    <row r="709" spans="1:8" ht="15.6" customHeight="1" x14ac:dyDescent="0.2">
      <c r="A709" s="362"/>
      <c r="B709" s="339"/>
      <c r="C709" s="74" t="s">
        <v>417</v>
      </c>
      <c r="D709" s="147" t="s">
        <v>20</v>
      </c>
      <c r="E709" s="147" t="s">
        <v>19</v>
      </c>
      <c r="F709" s="166">
        <v>100</v>
      </c>
      <c r="G709" s="147"/>
      <c r="H709" s="147"/>
    </row>
    <row r="710" spans="1:8" ht="57.75" customHeight="1" x14ac:dyDescent="0.2">
      <c r="A710" s="342" t="s">
        <v>433</v>
      </c>
      <c r="B710" s="337" t="s">
        <v>161</v>
      </c>
      <c r="C710" s="357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710" s="340"/>
      <c r="E710" s="340"/>
      <c r="F710" s="340"/>
      <c r="G710" s="340"/>
      <c r="H710" s="340"/>
    </row>
    <row r="711" spans="1:8" ht="15.6" customHeight="1" x14ac:dyDescent="0.2">
      <c r="A711" s="362"/>
      <c r="B711" s="338"/>
      <c r="C711" s="356" t="s">
        <v>6</v>
      </c>
      <c r="D711" s="356"/>
      <c r="E711" s="356"/>
      <c r="F711" s="356"/>
      <c r="G711" s="356"/>
      <c r="H711" s="356"/>
    </row>
    <row r="712" spans="1:8" ht="15.6" customHeight="1" x14ac:dyDescent="0.2">
      <c r="A712" s="362"/>
      <c r="B712" s="338"/>
      <c r="C712" s="155" t="s">
        <v>414</v>
      </c>
      <c r="D712" s="147" t="s">
        <v>156</v>
      </c>
      <c r="E712" s="147" t="s">
        <v>258</v>
      </c>
      <c r="F712" s="10">
        <f>'Додаток 1 2025-2027'!G103</f>
        <v>17.399999999999999</v>
      </c>
      <c r="G712" s="10"/>
      <c r="H712" s="10"/>
    </row>
    <row r="713" spans="1:8" ht="15.6" customHeight="1" x14ac:dyDescent="0.2">
      <c r="A713" s="362"/>
      <c r="B713" s="338"/>
      <c r="C713" s="356" t="s">
        <v>7</v>
      </c>
      <c r="D713" s="356"/>
      <c r="E713" s="356"/>
      <c r="F713" s="356"/>
      <c r="G713" s="356"/>
      <c r="H713" s="356"/>
    </row>
    <row r="714" spans="1:8" ht="15.6" customHeight="1" x14ac:dyDescent="0.2">
      <c r="A714" s="362"/>
      <c r="B714" s="338"/>
      <c r="C714" s="154" t="s">
        <v>415</v>
      </c>
      <c r="D714" s="147" t="s">
        <v>413</v>
      </c>
      <c r="E714" s="147" t="s">
        <v>11</v>
      </c>
      <c r="F714" s="75">
        <v>1</v>
      </c>
      <c r="G714" s="75"/>
      <c r="H714" s="75"/>
    </row>
    <row r="715" spans="1:8" ht="15.6" customHeight="1" x14ac:dyDescent="0.2">
      <c r="A715" s="362"/>
      <c r="B715" s="338"/>
      <c r="C715" s="356" t="s">
        <v>8</v>
      </c>
      <c r="D715" s="356"/>
      <c r="E715" s="356"/>
      <c r="F715" s="356"/>
      <c r="G715" s="356"/>
      <c r="H715" s="356"/>
    </row>
    <row r="716" spans="1:8" ht="15.6" customHeight="1" x14ac:dyDescent="0.2">
      <c r="A716" s="362"/>
      <c r="B716" s="338"/>
      <c r="C716" s="155" t="s">
        <v>416</v>
      </c>
      <c r="D716" s="147" t="s">
        <v>18</v>
      </c>
      <c r="E716" s="147" t="s">
        <v>266</v>
      </c>
      <c r="F716" s="10">
        <f t="shared" ref="F716" si="18">F712/F714</f>
        <v>17.399999999999999</v>
      </c>
      <c r="G716" s="10"/>
      <c r="H716" s="10"/>
    </row>
    <row r="717" spans="1:8" ht="15.6" customHeight="1" x14ac:dyDescent="0.2">
      <c r="A717" s="362"/>
      <c r="B717" s="338"/>
      <c r="C717" s="356" t="s">
        <v>9</v>
      </c>
      <c r="D717" s="356"/>
      <c r="E717" s="356"/>
      <c r="F717" s="356"/>
      <c r="G717" s="356"/>
      <c r="H717" s="356"/>
    </row>
    <row r="718" spans="1:8" ht="15.6" customHeight="1" x14ac:dyDescent="0.2">
      <c r="A718" s="362"/>
      <c r="B718" s="339"/>
      <c r="C718" s="74" t="s">
        <v>417</v>
      </c>
      <c r="D718" s="147" t="s">
        <v>20</v>
      </c>
      <c r="E718" s="147" t="s">
        <v>19</v>
      </c>
      <c r="F718" s="166">
        <v>100</v>
      </c>
      <c r="G718" s="147"/>
      <c r="H718" s="147"/>
    </row>
    <row r="719" spans="1:8" ht="48" customHeight="1" x14ac:dyDescent="0.2">
      <c r="A719" s="342" t="s">
        <v>434</v>
      </c>
      <c r="B719" s="337" t="s">
        <v>161</v>
      </c>
      <c r="C719" s="357" t="str">
        <f>'Додаток 1 2025-2027'!B104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19" s="340"/>
      <c r="E719" s="340"/>
      <c r="F719" s="340"/>
      <c r="G719" s="340"/>
      <c r="H719" s="340"/>
    </row>
    <row r="720" spans="1:8" ht="15.6" customHeight="1" x14ac:dyDescent="0.2">
      <c r="A720" s="362"/>
      <c r="B720" s="338"/>
      <c r="C720" s="356" t="s">
        <v>6</v>
      </c>
      <c r="D720" s="356"/>
      <c r="E720" s="356"/>
      <c r="F720" s="356"/>
      <c r="G720" s="356"/>
      <c r="H720" s="356"/>
    </row>
    <row r="721" spans="1:8" ht="15.6" customHeight="1" x14ac:dyDescent="0.2">
      <c r="A721" s="362"/>
      <c r="B721" s="338"/>
      <c r="C721" s="155" t="s">
        <v>414</v>
      </c>
      <c r="D721" s="147" t="s">
        <v>156</v>
      </c>
      <c r="E721" s="147" t="s">
        <v>258</v>
      </c>
      <c r="F721" s="10">
        <f>'Додаток 1 2025-2027'!G104</f>
        <v>23</v>
      </c>
      <c r="G721" s="10"/>
      <c r="H721" s="10"/>
    </row>
    <row r="722" spans="1:8" ht="15.6" customHeight="1" x14ac:dyDescent="0.2">
      <c r="A722" s="362"/>
      <c r="B722" s="338"/>
      <c r="C722" s="356" t="s">
        <v>7</v>
      </c>
      <c r="D722" s="356"/>
      <c r="E722" s="356"/>
      <c r="F722" s="356"/>
      <c r="G722" s="356"/>
      <c r="H722" s="356"/>
    </row>
    <row r="723" spans="1:8" ht="15.6" customHeight="1" x14ac:dyDescent="0.2">
      <c r="A723" s="362"/>
      <c r="B723" s="338"/>
      <c r="C723" s="154" t="s">
        <v>415</v>
      </c>
      <c r="D723" s="147" t="s">
        <v>413</v>
      </c>
      <c r="E723" s="147" t="s">
        <v>11</v>
      </c>
      <c r="F723" s="75">
        <v>1</v>
      </c>
      <c r="G723" s="75"/>
      <c r="H723" s="75"/>
    </row>
    <row r="724" spans="1:8" ht="15.6" customHeight="1" x14ac:dyDescent="0.2">
      <c r="A724" s="362"/>
      <c r="B724" s="338"/>
      <c r="C724" s="356" t="s">
        <v>8</v>
      </c>
      <c r="D724" s="356"/>
      <c r="E724" s="356"/>
      <c r="F724" s="356"/>
      <c r="G724" s="356"/>
      <c r="H724" s="356"/>
    </row>
    <row r="725" spans="1:8" ht="15.6" customHeight="1" x14ac:dyDescent="0.2">
      <c r="A725" s="362"/>
      <c r="B725" s="338"/>
      <c r="C725" s="155" t="s">
        <v>416</v>
      </c>
      <c r="D725" s="147" t="s">
        <v>18</v>
      </c>
      <c r="E725" s="147" t="s">
        <v>266</v>
      </c>
      <c r="F725" s="10">
        <f t="shared" ref="F725" si="19">F721/F723</f>
        <v>23</v>
      </c>
      <c r="G725" s="10"/>
      <c r="H725" s="10"/>
    </row>
    <row r="726" spans="1:8" ht="15.6" customHeight="1" x14ac:dyDescent="0.2">
      <c r="A726" s="362"/>
      <c r="B726" s="338"/>
      <c r="C726" s="356" t="s">
        <v>9</v>
      </c>
      <c r="D726" s="356"/>
      <c r="E726" s="356"/>
      <c r="F726" s="356"/>
      <c r="G726" s="356"/>
      <c r="H726" s="356"/>
    </row>
    <row r="727" spans="1:8" ht="15.6" customHeight="1" x14ac:dyDescent="0.2">
      <c r="A727" s="362"/>
      <c r="B727" s="339"/>
      <c r="C727" s="74" t="s">
        <v>417</v>
      </c>
      <c r="D727" s="147" t="s">
        <v>20</v>
      </c>
      <c r="E727" s="147" t="s">
        <v>19</v>
      </c>
      <c r="F727" s="166">
        <v>100</v>
      </c>
      <c r="G727" s="147"/>
      <c r="H727" s="147"/>
    </row>
    <row r="728" spans="1:8" ht="18.75" customHeight="1" x14ac:dyDescent="0.2">
      <c r="A728" s="342" t="s">
        <v>436</v>
      </c>
      <c r="B728" s="337" t="s">
        <v>161</v>
      </c>
      <c r="C728" s="357" t="s">
        <v>585</v>
      </c>
      <c r="D728" s="340"/>
      <c r="E728" s="340"/>
      <c r="F728" s="340"/>
      <c r="G728" s="340"/>
      <c r="H728" s="340"/>
    </row>
    <row r="729" spans="1:8" ht="15.6" customHeight="1" x14ac:dyDescent="0.2">
      <c r="A729" s="362"/>
      <c r="B729" s="338"/>
      <c r="C729" s="356" t="s">
        <v>6</v>
      </c>
      <c r="D729" s="356"/>
      <c r="E729" s="356"/>
      <c r="F729" s="356"/>
      <c r="G729" s="356"/>
      <c r="H729" s="356"/>
    </row>
    <row r="730" spans="1:8" ht="28.15" customHeight="1" x14ac:dyDescent="0.2">
      <c r="A730" s="362"/>
      <c r="B730" s="338"/>
      <c r="C730" s="155" t="s">
        <v>457</v>
      </c>
      <c r="D730" s="147" t="s">
        <v>10</v>
      </c>
      <c r="E730" s="147" t="s">
        <v>258</v>
      </c>
      <c r="F730" s="10">
        <f>'Додаток 1 2025-2027'!G105</f>
        <v>43.645000000000003</v>
      </c>
      <c r="G730" s="10"/>
      <c r="H730" s="10"/>
    </row>
    <row r="731" spans="1:8" ht="15.6" customHeight="1" x14ac:dyDescent="0.2">
      <c r="A731" s="362"/>
      <c r="B731" s="338"/>
      <c r="C731" s="356" t="s">
        <v>7</v>
      </c>
      <c r="D731" s="356"/>
      <c r="E731" s="356"/>
      <c r="F731" s="356"/>
      <c r="G731" s="356"/>
      <c r="H731" s="356"/>
    </row>
    <row r="732" spans="1:8" ht="15.6" customHeight="1" x14ac:dyDescent="0.2">
      <c r="A732" s="362"/>
      <c r="B732" s="338"/>
      <c r="C732" s="154" t="s">
        <v>455</v>
      </c>
      <c r="D732" s="147" t="s">
        <v>10</v>
      </c>
      <c r="E732" s="147" t="s">
        <v>11</v>
      </c>
      <c r="F732" s="75">
        <v>1</v>
      </c>
      <c r="G732" s="75"/>
      <c r="H732" s="75"/>
    </row>
    <row r="733" spans="1:8" ht="15.6" customHeight="1" x14ac:dyDescent="0.2">
      <c r="A733" s="362"/>
      <c r="B733" s="338"/>
      <c r="C733" s="356" t="s">
        <v>8</v>
      </c>
      <c r="D733" s="356"/>
      <c r="E733" s="356"/>
      <c r="F733" s="356"/>
      <c r="G733" s="356"/>
      <c r="H733" s="356"/>
    </row>
    <row r="734" spans="1:8" ht="28.15" customHeight="1" x14ac:dyDescent="0.2">
      <c r="A734" s="362"/>
      <c r="B734" s="338"/>
      <c r="C734" s="155" t="s">
        <v>456</v>
      </c>
      <c r="D734" s="147" t="s">
        <v>18</v>
      </c>
      <c r="E734" s="147" t="s">
        <v>266</v>
      </c>
      <c r="F734" s="10">
        <f t="shared" ref="F734" si="20">F730/F732</f>
        <v>43.645000000000003</v>
      </c>
      <c r="G734" s="10"/>
      <c r="H734" s="10"/>
    </row>
    <row r="735" spans="1:8" ht="15.6" customHeight="1" x14ac:dyDescent="0.2">
      <c r="A735" s="362"/>
      <c r="B735" s="338"/>
      <c r="C735" s="356" t="s">
        <v>9</v>
      </c>
      <c r="D735" s="356"/>
      <c r="E735" s="356"/>
      <c r="F735" s="356"/>
      <c r="G735" s="356"/>
      <c r="H735" s="356"/>
    </row>
    <row r="736" spans="1:8" ht="15.6" customHeight="1" x14ac:dyDescent="0.2">
      <c r="A736" s="362"/>
      <c r="B736" s="339"/>
      <c r="C736" s="74" t="s">
        <v>458</v>
      </c>
      <c r="D736" s="147" t="s">
        <v>20</v>
      </c>
      <c r="E736" s="147" t="s">
        <v>19</v>
      </c>
      <c r="F736" s="165">
        <v>100</v>
      </c>
      <c r="G736" s="147"/>
      <c r="H736" s="147"/>
    </row>
    <row r="737" spans="1:10" ht="30" customHeight="1" x14ac:dyDescent="0.2">
      <c r="A737" s="342" t="s">
        <v>451</v>
      </c>
      <c r="B737" s="343" t="s">
        <v>405</v>
      </c>
      <c r="C737" s="357" t="str">
        <f>'Додаток 1 2025-2027'!B107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37" s="340"/>
      <c r="E737" s="340"/>
      <c r="F737" s="340"/>
      <c r="G737" s="340"/>
      <c r="H737" s="340"/>
    </row>
    <row r="738" spans="1:10" ht="14.45" customHeight="1" x14ac:dyDescent="0.2">
      <c r="A738" s="362"/>
      <c r="B738" s="343"/>
      <c r="C738" s="356" t="s">
        <v>6</v>
      </c>
      <c r="D738" s="356"/>
      <c r="E738" s="356"/>
      <c r="F738" s="356"/>
      <c r="G738" s="356"/>
      <c r="H738" s="356"/>
    </row>
    <row r="739" spans="1:10" ht="32.25" customHeight="1" x14ac:dyDescent="0.2">
      <c r="A739" s="362"/>
      <c r="B739" s="343"/>
      <c r="C739" s="155" t="s">
        <v>453</v>
      </c>
      <c r="D739" s="147" t="s">
        <v>10</v>
      </c>
      <c r="E739" s="147" t="s">
        <v>258</v>
      </c>
      <c r="F739" s="10"/>
      <c r="G739" s="10">
        <f>'Додаток 1 2025-2027'!H107</f>
        <v>55.030999999999999</v>
      </c>
      <c r="H739" s="10"/>
    </row>
    <row r="740" spans="1:10" ht="14.45" customHeight="1" x14ac:dyDescent="0.2">
      <c r="A740" s="362"/>
      <c r="B740" s="343"/>
      <c r="C740" s="356" t="s">
        <v>7</v>
      </c>
      <c r="D740" s="356"/>
      <c r="E740" s="356"/>
      <c r="F740" s="356"/>
      <c r="G740" s="356"/>
      <c r="H740" s="356"/>
    </row>
    <row r="741" spans="1:10" ht="15.6" customHeight="1" x14ac:dyDescent="0.2">
      <c r="A741" s="362"/>
      <c r="B741" s="343"/>
      <c r="C741" s="154" t="s">
        <v>259</v>
      </c>
      <c r="D741" s="147" t="s">
        <v>10</v>
      </c>
      <c r="E741" s="147" t="s">
        <v>11</v>
      </c>
      <c r="F741" s="75"/>
      <c r="G741" s="75">
        <v>1</v>
      </c>
      <c r="H741" s="75"/>
    </row>
    <row r="742" spans="1:10" ht="15.6" customHeight="1" x14ac:dyDescent="0.2">
      <c r="A742" s="362"/>
      <c r="B742" s="343"/>
      <c r="C742" s="356" t="s">
        <v>8</v>
      </c>
      <c r="D742" s="356"/>
      <c r="E742" s="356"/>
      <c r="F742" s="356"/>
      <c r="G742" s="356"/>
      <c r="H742" s="356"/>
    </row>
    <row r="743" spans="1:10" ht="18" customHeight="1" x14ac:dyDescent="0.2">
      <c r="A743" s="362"/>
      <c r="B743" s="343"/>
      <c r="C743" s="155" t="s">
        <v>462</v>
      </c>
      <c r="D743" s="147" t="s">
        <v>18</v>
      </c>
      <c r="E743" s="147" t="s">
        <v>266</v>
      </c>
      <c r="F743" s="10"/>
      <c r="G743" s="10">
        <f t="shared" ref="G743" si="21">G739/G741</f>
        <v>55.030999999999999</v>
      </c>
      <c r="H743" s="10"/>
    </row>
    <row r="744" spans="1:10" ht="15.6" customHeight="1" x14ac:dyDescent="0.2">
      <c r="A744" s="362"/>
      <c r="B744" s="343"/>
      <c r="C744" s="356" t="s">
        <v>9</v>
      </c>
      <c r="D744" s="356"/>
      <c r="E744" s="356"/>
      <c r="F744" s="356"/>
      <c r="G744" s="356"/>
      <c r="H744" s="356"/>
    </row>
    <row r="745" spans="1:10" ht="15.6" customHeight="1" x14ac:dyDescent="0.2">
      <c r="A745" s="362"/>
      <c r="B745" s="343"/>
      <c r="C745" s="74" t="s">
        <v>460</v>
      </c>
      <c r="D745" s="147" t="s">
        <v>20</v>
      </c>
      <c r="E745" s="147" t="s">
        <v>19</v>
      </c>
      <c r="F745" s="166"/>
      <c r="G745" s="268">
        <v>100</v>
      </c>
      <c r="H745" s="147"/>
    </row>
    <row r="746" spans="1:10" ht="30" customHeight="1" x14ac:dyDescent="0.2">
      <c r="A746" s="334" t="s">
        <v>485</v>
      </c>
      <c r="B746" s="343" t="s">
        <v>405</v>
      </c>
      <c r="C746" s="357" t="str">
        <f>'Додаток 1 2025-2027'!B108</f>
        <v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v>
      </c>
      <c r="D746" s="340"/>
      <c r="E746" s="340"/>
      <c r="F746" s="340"/>
      <c r="G746" s="340"/>
      <c r="H746" s="340"/>
    </row>
    <row r="747" spans="1:10" ht="15.6" customHeight="1" x14ac:dyDescent="0.2">
      <c r="A747" s="335"/>
      <c r="B747" s="343"/>
      <c r="C747" s="74" t="s">
        <v>747</v>
      </c>
      <c r="D747" s="264" t="s">
        <v>10</v>
      </c>
      <c r="E747" s="264" t="s">
        <v>258</v>
      </c>
      <c r="F747" s="10"/>
      <c r="G747" s="10">
        <f>'Додаток 1 2025-2027'!H108</f>
        <v>2403.1570000000002</v>
      </c>
      <c r="H747" s="10"/>
    </row>
    <row r="748" spans="1:10" s="254" customFormat="1" ht="17.25" customHeight="1" x14ac:dyDescent="0.2">
      <c r="A748" s="335"/>
      <c r="B748" s="343"/>
      <c r="C748" s="161" t="s">
        <v>494</v>
      </c>
      <c r="D748" s="135" t="s">
        <v>10</v>
      </c>
      <c r="E748" s="135" t="s">
        <v>258</v>
      </c>
      <c r="F748" s="136"/>
      <c r="G748" s="136">
        <f>'Додаток 1 2025-2027'!H109</f>
        <v>53.034999999999997</v>
      </c>
      <c r="H748" s="136"/>
      <c r="I748" s="253"/>
      <c r="J748" s="253"/>
    </row>
    <row r="749" spans="1:10" ht="20.25" customHeight="1" x14ac:dyDescent="0.2">
      <c r="A749" s="335"/>
      <c r="B749" s="343"/>
      <c r="C749" s="356" t="s">
        <v>7</v>
      </c>
      <c r="D749" s="356"/>
      <c r="E749" s="356"/>
      <c r="F749" s="356"/>
      <c r="G749" s="356"/>
      <c r="H749" s="356"/>
    </row>
    <row r="750" spans="1:10" ht="15.6" customHeight="1" x14ac:dyDescent="0.2">
      <c r="A750" s="335"/>
      <c r="B750" s="343"/>
      <c r="C750" s="74" t="s">
        <v>783</v>
      </c>
      <c r="D750" s="264" t="s">
        <v>746</v>
      </c>
      <c r="E750" s="264" t="s">
        <v>784</v>
      </c>
      <c r="F750" s="264"/>
      <c r="G750" s="264">
        <v>0.27200000000000002</v>
      </c>
      <c r="H750" s="265"/>
    </row>
    <row r="751" spans="1:10" ht="15.6" customHeight="1" x14ac:dyDescent="0.2">
      <c r="A751" s="335"/>
      <c r="B751" s="343"/>
      <c r="C751" s="74" t="s">
        <v>288</v>
      </c>
      <c r="D751" s="264" t="s">
        <v>10</v>
      </c>
      <c r="E751" s="264" t="s">
        <v>11</v>
      </c>
      <c r="F751" s="75"/>
      <c r="G751" s="75">
        <v>1</v>
      </c>
      <c r="H751" s="75"/>
    </row>
    <row r="752" spans="1:10" ht="15.6" customHeight="1" x14ac:dyDescent="0.2">
      <c r="A752" s="335"/>
      <c r="B752" s="343"/>
      <c r="C752" s="358" t="s">
        <v>8</v>
      </c>
      <c r="D752" s="358"/>
      <c r="E752" s="358"/>
      <c r="F752" s="358"/>
      <c r="G752" s="358"/>
      <c r="H752" s="358"/>
    </row>
    <row r="753" spans="1:8" ht="15.6" customHeight="1" x14ac:dyDescent="0.2">
      <c r="A753" s="335"/>
      <c r="B753" s="343"/>
      <c r="C753" s="57" t="s">
        <v>785</v>
      </c>
      <c r="D753" s="267" t="s">
        <v>18</v>
      </c>
      <c r="E753" s="267" t="s">
        <v>786</v>
      </c>
      <c r="F753" s="266"/>
      <c r="G753" s="10">
        <f>G747/G750</f>
        <v>8835.136029411764</v>
      </c>
      <c r="H753" s="266"/>
    </row>
    <row r="754" spans="1:8" ht="15.6" customHeight="1" x14ac:dyDescent="0.2">
      <c r="A754" s="335"/>
      <c r="B754" s="343"/>
      <c r="C754" s="57" t="s">
        <v>289</v>
      </c>
      <c r="D754" s="267" t="s">
        <v>18</v>
      </c>
      <c r="E754" s="267" t="s">
        <v>266</v>
      </c>
      <c r="F754" s="61"/>
      <c r="G754" s="10">
        <f>G748/G751</f>
        <v>53.034999999999997</v>
      </c>
      <c r="H754" s="61"/>
    </row>
    <row r="755" spans="1:8" ht="15.6" customHeight="1" x14ac:dyDescent="0.2">
      <c r="A755" s="335"/>
      <c r="B755" s="343"/>
      <c r="C755" s="358" t="s">
        <v>9</v>
      </c>
      <c r="D755" s="358"/>
      <c r="E755" s="358"/>
      <c r="F755" s="358"/>
      <c r="G755" s="358"/>
      <c r="H755" s="358"/>
    </row>
    <row r="756" spans="1:8" ht="15.6" customHeight="1" x14ac:dyDescent="0.2">
      <c r="A756" s="335"/>
      <c r="B756" s="343"/>
      <c r="C756" s="57" t="s">
        <v>445</v>
      </c>
      <c r="D756" s="264" t="s">
        <v>20</v>
      </c>
      <c r="E756" s="264" t="s">
        <v>19</v>
      </c>
      <c r="F756" s="57"/>
      <c r="G756" s="267">
        <v>100</v>
      </c>
      <c r="H756" s="266"/>
    </row>
    <row r="757" spans="1:8" ht="15.6" customHeight="1" x14ac:dyDescent="0.2">
      <c r="A757" s="336"/>
      <c r="B757" s="343"/>
      <c r="C757" s="74" t="s">
        <v>290</v>
      </c>
      <c r="D757" s="147" t="s">
        <v>20</v>
      </c>
      <c r="E757" s="147" t="s">
        <v>19</v>
      </c>
      <c r="F757" s="166"/>
      <c r="G757" s="274">
        <v>100</v>
      </c>
      <c r="H757" s="147"/>
    </row>
    <row r="758" spans="1:8" ht="33.75" customHeight="1" x14ac:dyDescent="0.2">
      <c r="A758" s="334" t="s">
        <v>510</v>
      </c>
      <c r="B758" s="343" t="s">
        <v>405</v>
      </c>
      <c r="C758" s="357" t="s">
        <v>558</v>
      </c>
      <c r="D758" s="340"/>
      <c r="E758" s="340"/>
      <c r="F758" s="340"/>
      <c r="G758" s="340"/>
      <c r="H758" s="340"/>
    </row>
    <row r="759" spans="1:8" ht="15.6" customHeight="1" x14ac:dyDescent="0.2">
      <c r="A759" s="335"/>
      <c r="B759" s="343"/>
      <c r="C759" s="350" t="s">
        <v>6</v>
      </c>
      <c r="D759" s="351"/>
      <c r="E759" s="351"/>
      <c r="F759" s="351"/>
      <c r="G759" s="351"/>
      <c r="H759" s="352"/>
    </row>
    <row r="760" spans="1:8" ht="15.6" customHeight="1" x14ac:dyDescent="0.2">
      <c r="A760" s="335"/>
      <c r="B760" s="343"/>
      <c r="C760" s="1" t="s">
        <v>515</v>
      </c>
      <c r="D760" s="147" t="s">
        <v>10</v>
      </c>
      <c r="E760" s="147" t="s">
        <v>258</v>
      </c>
      <c r="F760" s="10">
        <f>'Додаток 1 2025-2027'!G110</f>
        <v>2480.6469999999999</v>
      </c>
      <c r="G760" s="10">
        <f>'Додаток 1 2025-2027'!H110</f>
        <v>770.82</v>
      </c>
      <c r="H760" s="10"/>
    </row>
    <row r="761" spans="1:8" ht="15.6" customHeight="1" x14ac:dyDescent="0.2">
      <c r="A761" s="335"/>
      <c r="B761" s="343"/>
      <c r="C761" s="350" t="s">
        <v>7</v>
      </c>
      <c r="D761" s="351"/>
      <c r="E761" s="351"/>
      <c r="F761" s="351"/>
      <c r="G761" s="351"/>
      <c r="H761" s="352"/>
    </row>
    <row r="762" spans="1:8" ht="15.6" customHeight="1" x14ac:dyDescent="0.2">
      <c r="A762" s="335"/>
      <c r="B762" s="343"/>
      <c r="C762" s="1" t="s">
        <v>512</v>
      </c>
      <c r="D762" s="147" t="s">
        <v>18</v>
      </c>
      <c r="E762" s="147" t="s">
        <v>11</v>
      </c>
      <c r="F762" s="75">
        <v>1</v>
      </c>
      <c r="G762" s="75">
        <v>1</v>
      </c>
      <c r="H762" s="75"/>
    </row>
    <row r="763" spans="1:8" ht="15.6" customHeight="1" x14ac:dyDescent="0.2">
      <c r="A763" s="335"/>
      <c r="B763" s="343"/>
      <c r="C763" s="350" t="s">
        <v>8</v>
      </c>
      <c r="D763" s="351"/>
      <c r="E763" s="351"/>
      <c r="F763" s="351"/>
      <c r="G763" s="351"/>
      <c r="H763" s="352"/>
    </row>
    <row r="764" spans="1:8" ht="15.6" customHeight="1" x14ac:dyDescent="0.2">
      <c r="A764" s="335"/>
      <c r="B764" s="343"/>
      <c r="C764" s="1" t="s">
        <v>513</v>
      </c>
      <c r="D764" s="147" t="s">
        <v>18</v>
      </c>
      <c r="E764" s="147" t="s">
        <v>266</v>
      </c>
      <c r="F764" s="10">
        <f t="shared" ref="F764:G764" si="22">F760/F762</f>
        <v>2480.6469999999999</v>
      </c>
      <c r="G764" s="10">
        <f t="shared" si="22"/>
        <v>770.82</v>
      </c>
      <c r="H764" s="10"/>
    </row>
    <row r="765" spans="1:8" ht="15.6" customHeight="1" x14ac:dyDescent="0.2">
      <c r="A765" s="335"/>
      <c r="B765" s="343"/>
      <c r="C765" s="356" t="s">
        <v>9</v>
      </c>
      <c r="D765" s="356"/>
      <c r="E765" s="356"/>
      <c r="F765" s="356"/>
      <c r="G765" s="356"/>
      <c r="H765" s="356"/>
    </row>
    <row r="766" spans="1:8" ht="15.6" customHeight="1" x14ac:dyDescent="0.2">
      <c r="A766" s="336"/>
      <c r="B766" s="343"/>
      <c r="C766" s="1" t="s">
        <v>514</v>
      </c>
      <c r="D766" s="147" t="s">
        <v>20</v>
      </c>
      <c r="E766" s="147" t="s">
        <v>19</v>
      </c>
      <c r="F766" s="274">
        <v>85</v>
      </c>
      <c r="G766" s="268">
        <v>100</v>
      </c>
      <c r="H766" s="147"/>
    </row>
    <row r="767" spans="1:8" ht="32.25" customHeight="1" x14ac:dyDescent="0.2">
      <c r="A767" s="334" t="s">
        <v>516</v>
      </c>
      <c r="B767" s="343" t="s">
        <v>405</v>
      </c>
      <c r="C767" s="357" t="str">
        <f>'Додаток 1 2025-2027'!B112</f>
        <v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v>
      </c>
      <c r="D767" s="340"/>
      <c r="E767" s="340"/>
      <c r="F767" s="340"/>
      <c r="G767" s="340"/>
      <c r="H767" s="340"/>
    </row>
    <row r="768" spans="1:8" ht="15.6" customHeight="1" x14ac:dyDescent="0.2">
      <c r="A768" s="335"/>
      <c r="B768" s="343"/>
      <c r="C768" s="350" t="s">
        <v>6</v>
      </c>
      <c r="D768" s="351"/>
      <c r="E768" s="351"/>
      <c r="F768" s="351"/>
      <c r="G768" s="351"/>
      <c r="H768" s="352"/>
    </row>
    <row r="769" spans="1:9" ht="15.6" customHeight="1" x14ac:dyDescent="0.2">
      <c r="A769" s="335"/>
      <c r="B769" s="343"/>
      <c r="C769" s="1" t="s">
        <v>771</v>
      </c>
      <c r="D769" s="288" t="s">
        <v>10</v>
      </c>
      <c r="E769" s="288" t="s">
        <v>258</v>
      </c>
      <c r="F769" s="10"/>
      <c r="G769" s="10">
        <f>'Додаток 1 2025-2027'!H112</f>
        <v>1886.5</v>
      </c>
      <c r="H769" s="10"/>
    </row>
    <row r="770" spans="1:9" ht="15.6" customHeight="1" x14ac:dyDescent="0.2">
      <c r="A770" s="335"/>
      <c r="B770" s="343"/>
      <c r="C770" s="350" t="s">
        <v>7</v>
      </c>
      <c r="D770" s="351"/>
      <c r="E770" s="351"/>
      <c r="F770" s="351"/>
      <c r="G770" s="351"/>
      <c r="H770" s="352"/>
    </row>
    <row r="771" spans="1:9" ht="15.6" customHeight="1" x14ac:dyDescent="0.2">
      <c r="A771" s="335"/>
      <c r="B771" s="343"/>
      <c r="C771" s="1" t="s">
        <v>512</v>
      </c>
      <c r="D771" s="288" t="s">
        <v>18</v>
      </c>
      <c r="E771" s="288" t="s">
        <v>11</v>
      </c>
      <c r="F771" s="75"/>
      <c r="G771" s="75">
        <v>1</v>
      </c>
      <c r="H771" s="75"/>
    </row>
    <row r="772" spans="1:9" ht="15.6" customHeight="1" x14ac:dyDescent="0.2">
      <c r="A772" s="335"/>
      <c r="B772" s="343"/>
      <c r="C772" s="350" t="s">
        <v>8</v>
      </c>
      <c r="D772" s="351"/>
      <c r="E772" s="351"/>
      <c r="F772" s="351"/>
      <c r="G772" s="351"/>
      <c r="H772" s="352"/>
    </row>
    <row r="773" spans="1:9" ht="15.6" customHeight="1" x14ac:dyDescent="0.2">
      <c r="A773" s="335"/>
      <c r="B773" s="343"/>
      <c r="C773" s="1" t="s">
        <v>772</v>
      </c>
      <c r="D773" s="288" t="s">
        <v>18</v>
      </c>
      <c r="E773" s="288" t="s">
        <v>266</v>
      </c>
      <c r="F773" s="10"/>
      <c r="G773" s="10">
        <f t="shared" ref="G773" si="23">G769/G771</f>
        <v>1886.5</v>
      </c>
      <c r="H773" s="10"/>
    </row>
    <row r="774" spans="1:9" ht="15.6" customHeight="1" x14ac:dyDescent="0.2">
      <c r="A774" s="335"/>
      <c r="B774" s="343"/>
      <c r="C774" s="356" t="s">
        <v>9</v>
      </c>
      <c r="D774" s="356"/>
      <c r="E774" s="356"/>
      <c r="F774" s="356"/>
      <c r="G774" s="356"/>
      <c r="H774" s="356"/>
    </row>
    <row r="775" spans="1:9" ht="15.6" customHeight="1" x14ac:dyDescent="0.2">
      <c r="A775" s="336"/>
      <c r="B775" s="343"/>
      <c r="C775" s="1" t="s">
        <v>514</v>
      </c>
      <c r="D775" s="288" t="s">
        <v>20</v>
      </c>
      <c r="E775" s="288" t="s">
        <v>19</v>
      </c>
      <c r="F775" s="274"/>
      <c r="G775" s="290">
        <v>100</v>
      </c>
      <c r="H775" s="288"/>
    </row>
    <row r="776" spans="1:9" ht="15.6" customHeight="1" x14ac:dyDescent="0.2">
      <c r="A776" s="334" t="s">
        <v>527</v>
      </c>
      <c r="B776" s="353" t="s">
        <v>531</v>
      </c>
      <c r="C776" s="344" t="str">
        <f>'Додаток 1 2025-2027'!B113</f>
        <v>Придбання багатофункціонального пристрою</v>
      </c>
      <c r="D776" s="345"/>
      <c r="E776" s="345"/>
      <c r="F776" s="345"/>
      <c r="G776" s="345"/>
      <c r="H776" s="346"/>
    </row>
    <row r="777" spans="1:9" ht="13.9" customHeight="1" x14ac:dyDescent="0.2">
      <c r="A777" s="335"/>
      <c r="B777" s="354"/>
      <c r="C777" s="347" t="s">
        <v>6</v>
      </c>
      <c r="D777" s="348"/>
      <c r="E777" s="348"/>
      <c r="F777" s="348"/>
      <c r="G777" s="348"/>
      <c r="H777" s="349"/>
      <c r="I777" s="167"/>
    </row>
    <row r="778" spans="1:9" ht="15.6" customHeight="1" x14ac:dyDescent="0.2">
      <c r="A778" s="335"/>
      <c r="B778" s="354"/>
      <c r="C778" s="74" t="s">
        <v>528</v>
      </c>
      <c r="D778" s="147" t="s">
        <v>31</v>
      </c>
      <c r="E778" s="147" t="s">
        <v>258</v>
      </c>
      <c r="F778" s="10"/>
      <c r="G778" s="10">
        <f>'Додаток 1 2025-2027'!H113</f>
        <v>26.824000000000002</v>
      </c>
      <c r="H778" s="10">
        <f>'Додаток 1 2025-2027'!I113</f>
        <v>58.673999999999999</v>
      </c>
    </row>
    <row r="779" spans="1:9" ht="13.9" customHeight="1" x14ac:dyDescent="0.2">
      <c r="A779" s="335"/>
      <c r="B779" s="354"/>
      <c r="C779" s="350" t="s">
        <v>7</v>
      </c>
      <c r="D779" s="351"/>
      <c r="E779" s="351"/>
      <c r="F779" s="351"/>
      <c r="G779" s="351"/>
      <c r="H779" s="352"/>
    </row>
    <row r="780" spans="1:9" ht="15.6" customHeight="1" x14ac:dyDescent="0.2">
      <c r="A780" s="335"/>
      <c r="B780" s="354"/>
      <c r="C780" s="74" t="s">
        <v>529</v>
      </c>
      <c r="D780" s="147" t="s">
        <v>389</v>
      </c>
      <c r="E780" s="147" t="s">
        <v>11</v>
      </c>
      <c r="F780" s="75"/>
      <c r="G780" s="75">
        <v>1</v>
      </c>
      <c r="H780" s="75">
        <v>1</v>
      </c>
    </row>
    <row r="781" spans="1:9" ht="15.6" customHeight="1" x14ac:dyDescent="0.2">
      <c r="A781" s="335"/>
      <c r="B781" s="354"/>
      <c r="C781" s="350" t="s">
        <v>8</v>
      </c>
      <c r="D781" s="351"/>
      <c r="E781" s="351"/>
      <c r="F781" s="351"/>
      <c r="G781" s="351"/>
      <c r="H781" s="352"/>
    </row>
    <row r="782" spans="1:9" ht="15.6" customHeight="1" x14ac:dyDescent="0.2">
      <c r="A782" s="335"/>
      <c r="B782" s="354"/>
      <c r="C782" s="74" t="s">
        <v>530</v>
      </c>
      <c r="D782" s="147" t="s">
        <v>18</v>
      </c>
      <c r="E782" s="147" t="s">
        <v>634</v>
      </c>
      <c r="F782" s="10"/>
      <c r="G782" s="10">
        <f>G778/G780</f>
        <v>26.824000000000002</v>
      </c>
      <c r="H782" s="10">
        <f>H778/H780</f>
        <v>58.673999999999999</v>
      </c>
    </row>
    <row r="783" spans="1:9" ht="14.45" customHeight="1" x14ac:dyDescent="0.2">
      <c r="A783" s="335"/>
      <c r="B783" s="354"/>
      <c r="C783" s="350" t="s">
        <v>9</v>
      </c>
      <c r="D783" s="351"/>
      <c r="E783" s="351"/>
      <c r="F783" s="351"/>
      <c r="G783" s="351"/>
      <c r="H783" s="352"/>
    </row>
    <row r="784" spans="1:9" ht="28.9" customHeight="1" x14ac:dyDescent="0.2">
      <c r="A784" s="336"/>
      <c r="B784" s="355"/>
      <c r="C784" s="74" t="s">
        <v>651</v>
      </c>
      <c r="D784" s="147" t="s">
        <v>20</v>
      </c>
      <c r="E784" s="147" t="s">
        <v>19</v>
      </c>
      <c r="F784" s="147"/>
      <c r="G784" s="196">
        <v>100</v>
      </c>
      <c r="H784" s="147">
        <v>100</v>
      </c>
    </row>
    <row r="785" spans="1:8" ht="15.6" customHeight="1" x14ac:dyDescent="0.2">
      <c r="A785" s="334" t="s">
        <v>532</v>
      </c>
      <c r="B785" s="353" t="s">
        <v>531</v>
      </c>
      <c r="C785" s="344" t="str">
        <f>'Додаток 1 2025-2027'!B114</f>
        <v>Придбання комп'ютера у зборі з монітором</v>
      </c>
      <c r="D785" s="345"/>
      <c r="E785" s="345"/>
      <c r="F785" s="345"/>
      <c r="G785" s="345"/>
      <c r="H785" s="346"/>
    </row>
    <row r="786" spans="1:8" ht="15.6" customHeight="1" x14ac:dyDescent="0.2">
      <c r="A786" s="335"/>
      <c r="B786" s="354"/>
      <c r="C786" s="347" t="s">
        <v>6</v>
      </c>
      <c r="D786" s="348"/>
      <c r="E786" s="348"/>
      <c r="F786" s="348"/>
      <c r="G786" s="348"/>
      <c r="H786" s="349"/>
    </row>
    <row r="787" spans="1:8" ht="15.6" customHeight="1" x14ac:dyDescent="0.2">
      <c r="A787" s="335"/>
      <c r="B787" s="354"/>
      <c r="C787" s="74" t="s">
        <v>533</v>
      </c>
      <c r="D787" s="147" t="s">
        <v>31</v>
      </c>
      <c r="E787" s="147" t="s">
        <v>258</v>
      </c>
      <c r="F787" s="10"/>
      <c r="G787" s="10">
        <f>'Додаток 1 2025-2027'!H114</f>
        <v>37.575000000000003</v>
      </c>
      <c r="H787" s="10">
        <f>'Додаток 1 2025-2027'!I114</f>
        <v>42.603000000000002</v>
      </c>
    </row>
    <row r="788" spans="1:8" ht="15.6" customHeight="1" x14ac:dyDescent="0.2">
      <c r="A788" s="335"/>
      <c r="B788" s="354"/>
      <c r="C788" s="350" t="s">
        <v>7</v>
      </c>
      <c r="D788" s="351"/>
      <c r="E788" s="351"/>
      <c r="F788" s="351"/>
      <c r="G788" s="351"/>
      <c r="H788" s="352"/>
    </row>
    <row r="789" spans="1:8" ht="15.6" customHeight="1" x14ac:dyDescent="0.2">
      <c r="A789" s="335"/>
      <c r="B789" s="354"/>
      <c r="C789" s="74" t="s">
        <v>534</v>
      </c>
      <c r="D789" s="147" t="s">
        <v>389</v>
      </c>
      <c r="E789" s="147" t="s">
        <v>11</v>
      </c>
      <c r="F789" s="75"/>
      <c r="G789" s="75">
        <v>1</v>
      </c>
      <c r="H789" s="75">
        <v>1</v>
      </c>
    </row>
    <row r="790" spans="1:8" ht="15.6" customHeight="1" x14ac:dyDescent="0.2">
      <c r="A790" s="335"/>
      <c r="B790" s="354"/>
      <c r="C790" s="350" t="s">
        <v>8</v>
      </c>
      <c r="D790" s="351"/>
      <c r="E790" s="351"/>
      <c r="F790" s="351"/>
      <c r="G790" s="351"/>
      <c r="H790" s="352"/>
    </row>
    <row r="791" spans="1:8" ht="15.6" customHeight="1" x14ac:dyDescent="0.2">
      <c r="A791" s="335"/>
      <c r="B791" s="354"/>
      <c r="C791" s="74" t="s">
        <v>535</v>
      </c>
      <c r="D791" s="147" t="s">
        <v>18</v>
      </c>
      <c r="E791" s="147" t="s">
        <v>257</v>
      </c>
      <c r="F791" s="10"/>
      <c r="G791" s="10">
        <f t="shared" ref="G791:H791" si="24">G787/G789</f>
        <v>37.575000000000003</v>
      </c>
      <c r="H791" s="10">
        <f t="shared" si="24"/>
        <v>42.603000000000002</v>
      </c>
    </row>
    <row r="792" spans="1:8" ht="15.6" customHeight="1" x14ac:dyDescent="0.2">
      <c r="A792" s="335"/>
      <c r="B792" s="354"/>
      <c r="C792" s="350" t="s">
        <v>9</v>
      </c>
      <c r="D792" s="351"/>
      <c r="E792" s="351"/>
      <c r="F792" s="351"/>
      <c r="G792" s="351"/>
      <c r="H792" s="352"/>
    </row>
    <row r="793" spans="1:8" ht="26.45" customHeight="1" x14ac:dyDescent="0.2">
      <c r="A793" s="336"/>
      <c r="B793" s="355"/>
      <c r="C793" s="74" t="s">
        <v>651</v>
      </c>
      <c r="D793" s="147" t="s">
        <v>20</v>
      </c>
      <c r="E793" s="147" t="s">
        <v>19</v>
      </c>
      <c r="F793" s="147"/>
      <c r="G793" s="147">
        <v>100</v>
      </c>
      <c r="H793" s="147">
        <v>100</v>
      </c>
    </row>
    <row r="794" spans="1:8" ht="15.6" customHeight="1" x14ac:dyDescent="0.2">
      <c r="A794" s="334" t="s">
        <v>536</v>
      </c>
      <c r="B794" s="353" t="s">
        <v>165</v>
      </c>
      <c r="C794" s="344" t="str">
        <f>'Додаток 1 2025-2027'!B115</f>
        <v>Придбання мотокоси бензинової</v>
      </c>
      <c r="D794" s="345"/>
      <c r="E794" s="345"/>
      <c r="F794" s="345"/>
      <c r="G794" s="345"/>
      <c r="H794" s="346"/>
    </row>
    <row r="795" spans="1:8" ht="15.6" customHeight="1" x14ac:dyDescent="0.2">
      <c r="A795" s="335"/>
      <c r="B795" s="354"/>
      <c r="C795" s="347" t="s">
        <v>6</v>
      </c>
      <c r="D795" s="348"/>
      <c r="E795" s="348"/>
      <c r="F795" s="348"/>
      <c r="G795" s="348"/>
      <c r="H795" s="349"/>
    </row>
    <row r="796" spans="1:8" ht="15.6" customHeight="1" x14ac:dyDescent="0.2">
      <c r="A796" s="335"/>
      <c r="B796" s="354"/>
      <c r="C796" s="74" t="s">
        <v>537</v>
      </c>
      <c r="D796" s="147" t="s">
        <v>31</v>
      </c>
      <c r="E796" s="147" t="s">
        <v>258</v>
      </c>
      <c r="F796" s="10"/>
      <c r="G796" s="10">
        <f>'Додаток 1 2025-2027'!H115</f>
        <v>70.370999999999995</v>
      </c>
      <c r="H796" s="10">
        <f>'Додаток 1 2025-2027'!I115</f>
        <v>74.52</v>
      </c>
    </row>
    <row r="797" spans="1:8" ht="15.6" customHeight="1" x14ac:dyDescent="0.2">
      <c r="A797" s="335"/>
      <c r="B797" s="354"/>
      <c r="C797" s="350" t="s">
        <v>7</v>
      </c>
      <c r="D797" s="351"/>
      <c r="E797" s="351"/>
      <c r="F797" s="351"/>
      <c r="G797" s="351"/>
      <c r="H797" s="352"/>
    </row>
    <row r="798" spans="1:8" ht="15.6" customHeight="1" x14ac:dyDescent="0.2">
      <c r="A798" s="335"/>
      <c r="B798" s="354"/>
      <c r="C798" s="74" t="s">
        <v>63</v>
      </c>
      <c r="D798" s="147" t="s">
        <v>389</v>
      </c>
      <c r="E798" s="147" t="s">
        <v>11</v>
      </c>
      <c r="F798" s="75"/>
      <c r="G798" s="75">
        <v>3</v>
      </c>
      <c r="H798" s="75">
        <v>3</v>
      </c>
    </row>
    <row r="799" spans="1:8" ht="15.6" customHeight="1" x14ac:dyDescent="0.2">
      <c r="A799" s="335"/>
      <c r="B799" s="354"/>
      <c r="C799" s="350" t="s">
        <v>8</v>
      </c>
      <c r="D799" s="351"/>
      <c r="E799" s="351"/>
      <c r="F799" s="351"/>
      <c r="G799" s="351"/>
      <c r="H799" s="352"/>
    </row>
    <row r="800" spans="1:8" ht="15.6" customHeight="1" x14ac:dyDescent="0.2">
      <c r="A800" s="335"/>
      <c r="B800" s="354"/>
      <c r="C800" s="74" t="s">
        <v>64</v>
      </c>
      <c r="D800" s="147" t="s">
        <v>18</v>
      </c>
      <c r="E800" s="147" t="s">
        <v>257</v>
      </c>
      <c r="F800" s="10"/>
      <c r="G800" s="10">
        <f t="shared" ref="G800:H800" si="25">G796/G798</f>
        <v>23.456999999999997</v>
      </c>
      <c r="H800" s="10">
        <f t="shared" si="25"/>
        <v>24.84</v>
      </c>
    </row>
    <row r="801" spans="1:8" ht="15.6" customHeight="1" x14ac:dyDescent="0.2">
      <c r="A801" s="335"/>
      <c r="B801" s="354"/>
      <c r="C801" s="350" t="s">
        <v>9</v>
      </c>
      <c r="D801" s="351"/>
      <c r="E801" s="351"/>
      <c r="F801" s="351"/>
      <c r="G801" s="351"/>
      <c r="H801" s="352"/>
    </row>
    <row r="802" spans="1:8" ht="27.6" customHeight="1" x14ac:dyDescent="0.2">
      <c r="A802" s="336"/>
      <c r="B802" s="355"/>
      <c r="C802" s="74" t="s">
        <v>132</v>
      </c>
      <c r="D802" s="147" t="s">
        <v>20</v>
      </c>
      <c r="E802" s="147" t="s">
        <v>19</v>
      </c>
      <c r="F802" s="147"/>
      <c r="G802" s="147">
        <v>100</v>
      </c>
      <c r="H802" s="196">
        <v>100</v>
      </c>
    </row>
    <row r="803" spans="1:8" ht="15.6" customHeight="1" x14ac:dyDescent="0.2">
      <c r="A803" s="334" t="s">
        <v>538</v>
      </c>
      <c r="B803" s="353" t="s">
        <v>165</v>
      </c>
      <c r="C803" s="344" t="str">
        <f>'Додаток 1 2025-2027'!B116</f>
        <v>Придбання висоторізу</v>
      </c>
      <c r="D803" s="345"/>
      <c r="E803" s="345"/>
      <c r="F803" s="345"/>
      <c r="G803" s="345"/>
      <c r="H803" s="346"/>
    </row>
    <row r="804" spans="1:8" ht="15.6" customHeight="1" x14ac:dyDescent="0.2">
      <c r="A804" s="335"/>
      <c r="B804" s="354"/>
      <c r="C804" s="347" t="s">
        <v>6</v>
      </c>
      <c r="D804" s="348"/>
      <c r="E804" s="348"/>
      <c r="F804" s="348"/>
      <c r="G804" s="348"/>
      <c r="H804" s="349"/>
    </row>
    <row r="805" spans="1:8" ht="15.6" customHeight="1" x14ac:dyDescent="0.2">
      <c r="A805" s="335"/>
      <c r="B805" s="354"/>
      <c r="C805" s="74" t="s">
        <v>658</v>
      </c>
      <c r="D805" s="147" t="s">
        <v>31</v>
      </c>
      <c r="E805" s="147" t="s">
        <v>258</v>
      </c>
      <c r="F805" s="10"/>
      <c r="G805" s="10">
        <f>'Додаток 1 2025-2027'!H116</f>
        <v>38.715000000000003</v>
      </c>
      <c r="H805" s="10">
        <f>'Додаток 1 2025-2027'!I116</f>
        <v>79.605999999999995</v>
      </c>
    </row>
    <row r="806" spans="1:8" ht="15.6" customHeight="1" x14ac:dyDescent="0.2">
      <c r="A806" s="335"/>
      <c r="B806" s="354"/>
      <c r="C806" s="350" t="s">
        <v>7</v>
      </c>
      <c r="D806" s="351"/>
      <c r="E806" s="351"/>
      <c r="F806" s="351"/>
      <c r="G806" s="351"/>
      <c r="H806" s="352"/>
    </row>
    <row r="807" spans="1:8" ht="15.6" customHeight="1" x14ac:dyDescent="0.2">
      <c r="A807" s="335"/>
      <c r="B807" s="354"/>
      <c r="C807" s="74" t="s">
        <v>183</v>
      </c>
      <c r="D807" s="147" t="s">
        <v>389</v>
      </c>
      <c r="E807" s="147" t="s">
        <v>11</v>
      </c>
      <c r="F807" s="75"/>
      <c r="G807" s="75">
        <v>1</v>
      </c>
      <c r="H807" s="75">
        <v>2</v>
      </c>
    </row>
    <row r="808" spans="1:8" ht="15.6" customHeight="1" x14ac:dyDescent="0.2">
      <c r="A808" s="335"/>
      <c r="B808" s="354"/>
      <c r="C808" s="350" t="s">
        <v>8</v>
      </c>
      <c r="D808" s="351"/>
      <c r="E808" s="351"/>
      <c r="F808" s="351"/>
      <c r="G808" s="351"/>
      <c r="H808" s="352"/>
    </row>
    <row r="809" spans="1:8" ht="15.6" customHeight="1" x14ac:dyDescent="0.2">
      <c r="A809" s="335"/>
      <c r="B809" s="354"/>
      <c r="C809" s="74" t="s">
        <v>184</v>
      </c>
      <c r="D809" s="147" t="s">
        <v>18</v>
      </c>
      <c r="E809" s="147" t="s">
        <v>257</v>
      </c>
      <c r="F809" s="10"/>
      <c r="G809" s="10">
        <f t="shared" ref="G809:H809" si="26">G805/G807</f>
        <v>38.715000000000003</v>
      </c>
      <c r="H809" s="10">
        <f t="shared" si="26"/>
        <v>39.802999999999997</v>
      </c>
    </row>
    <row r="810" spans="1:8" ht="15.6" customHeight="1" x14ac:dyDescent="0.2">
      <c r="A810" s="335"/>
      <c r="B810" s="354"/>
      <c r="C810" s="350" t="s">
        <v>9</v>
      </c>
      <c r="D810" s="351"/>
      <c r="E810" s="351"/>
      <c r="F810" s="351"/>
      <c r="G810" s="351"/>
      <c r="H810" s="352"/>
    </row>
    <row r="811" spans="1:8" ht="27.6" customHeight="1" x14ac:dyDescent="0.2">
      <c r="A811" s="336"/>
      <c r="B811" s="355"/>
      <c r="C811" s="74" t="s">
        <v>132</v>
      </c>
      <c r="D811" s="147" t="s">
        <v>20</v>
      </c>
      <c r="E811" s="147" t="s">
        <v>19</v>
      </c>
      <c r="F811" s="147"/>
      <c r="G811" s="196">
        <v>100</v>
      </c>
      <c r="H811" s="147">
        <v>100</v>
      </c>
    </row>
    <row r="812" spans="1:8" ht="15.6" customHeight="1" x14ac:dyDescent="0.2">
      <c r="A812" s="334" t="s">
        <v>539</v>
      </c>
      <c r="B812" s="353" t="s">
        <v>165</v>
      </c>
      <c r="C812" s="344" t="str">
        <f>'Додаток 1 2025-2027'!B117</f>
        <v>Придбання пилососу - повітродувки</v>
      </c>
      <c r="D812" s="345"/>
      <c r="E812" s="345"/>
      <c r="F812" s="345"/>
      <c r="G812" s="345"/>
      <c r="H812" s="346"/>
    </row>
    <row r="813" spans="1:8" ht="14.45" customHeight="1" x14ac:dyDescent="0.2">
      <c r="A813" s="335"/>
      <c r="B813" s="354"/>
      <c r="C813" s="347" t="s">
        <v>6</v>
      </c>
      <c r="D813" s="348"/>
      <c r="E813" s="348"/>
      <c r="F813" s="348"/>
      <c r="G813" s="348"/>
      <c r="H813" s="349"/>
    </row>
    <row r="814" spans="1:8" ht="15.6" customHeight="1" x14ac:dyDescent="0.2">
      <c r="A814" s="335"/>
      <c r="B814" s="354"/>
      <c r="C814" s="74" t="s">
        <v>540</v>
      </c>
      <c r="D814" s="147" t="s">
        <v>31</v>
      </c>
      <c r="E814" s="147" t="s">
        <v>258</v>
      </c>
      <c r="F814" s="10"/>
      <c r="G814" s="10"/>
      <c r="H814" s="10">
        <f>'Додаток 1 2025-2027'!I117</f>
        <v>71.165999999999997</v>
      </c>
    </row>
    <row r="815" spans="1:8" ht="12.6" customHeight="1" x14ac:dyDescent="0.2">
      <c r="A815" s="335"/>
      <c r="B815" s="354"/>
      <c r="C815" s="350" t="s">
        <v>7</v>
      </c>
      <c r="D815" s="351"/>
      <c r="E815" s="351"/>
      <c r="F815" s="351"/>
      <c r="G815" s="351"/>
      <c r="H815" s="352"/>
    </row>
    <row r="816" spans="1:8" ht="15.6" customHeight="1" x14ac:dyDescent="0.2">
      <c r="A816" s="335"/>
      <c r="B816" s="354"/>
      <c r="C816" s="74" t="s">
        <v>541</v>
      </c>
      <c r="D816" s="147" t="s">
        <v>389</v>
      </c>
      <c r="E816" s="147" t="s">
        <v>11</v>
      </c>
      <c r="F816" s="75"/>
      <c r="G816" s="75"/>
      <c r="H816" s="75">
        <v>2</v>
      </c>
    </row>
    <row r="817" spans="1:9" ht="12.6" customHeight="1" x14ac:dyDescent="0.2">
      <c r="A817" s="335"/>
      <c r="B817" s="354"/>
      <c r="C817" s="350" t="s">
        <v>8</v>
      </c>
      <c r="D817" s="351"/>
      <c r="E817" s="351"/>
      <c r="F817" s="351"/>
      <c r="G817" s="351"/>
      <c r="H817" s="352"/>
    </row>
    <row r="818" spans="1:9" ht="15.6" customHeight="1" x14ac:dyDescent="0.2">
      <c r="A818" s="335"/>
      <c r="B818" s="354"/>
      <c r="C818" s="74" t="s">
        <v>542</v>
      </c>
      <c r="D818" s="147" t="s">
        <v>18</v>
      </c>
      <c r="E818" s="147" t="s">
        <v>256</v>
      </c>
      <c r="F818" s="10"/>
      <c r="G818" s="10"/>
      <c r="H818" s="10">
        <f t="shared" ref="H818" si="27">H814/H816</f>
        <v>35.582999999999998</v>
      </c>
    </row>
    <row r="819" spans="1:9" ht="15.6" customHeight="1" x14ac:dyDescent="0.2">
      <c r="A819" s="335"/>
      <c r="B819" s="354"/>
      <c r="C819" s="350" t="s">
        <v>9</v>
      </c>
      <c r="D819" s="351"/>
      <c r="E819" s="351"/>
      <c r="F819" s="351"/>
      <c r="G819" s="351"/>
      <c r="H819" s="352"/>
    </row>
    <row r="820" spans="1:9" ht="27.6" customHeight="1" x14ac:dyDescent="0.2">
      <c r="A820" s="336"/>
      <c r="B820" s="355"/>
      <c r="C820" s="74" t="s">
        <v>132</v>
      </c>
      <c r="D820" s="147" t="s">
        <v>20</v>
      </c>
      <c r="E820" s="147" t="s">
        <v>19</v>
      </c>
      <c r="F820" s="147"/>
      <c r="G820" s="147"/>
      <c r="H820" s="147">
        <v>100</v>
      </c>
    </row>
    <row r="821" spans="1:9" ht="15.6" customHeight="1" x14ac:dyDescent="0.2">
      <c r="A821" s="334" t="s">
        <v>543</v>
      </c>
      <c r="B821" s="353" t="s">
        <v>165</v>
      </c>
      <c r="C821" s="344" t="str">
        <f>'Додаток 1 2025-2027'!B118</f>
        <v>Придбання кущорізу бензинового</v>
      </c>
      <c r="D821" s="345"/>
      <c r="E821" s="345"/>
      <c r="F821" s="345"/>
      <c r="G821" s="345"/>
      <c r="H821" s="346"/>
    </row>
    <row r="822" spans="1:9" ht="15.6" customHeight="1" x14ac:dyDescent="0.2">
      <c r="A822" s="335"/>
      <c r="B822" s="354"/>
      <c r="C822" s="347" t="s">
        <v>6</v>
      </c>
      <c r="D822" s="348"/>
      <c r="E822" s="348"/>
      <c r="F822" s="348"/>
      <c r="G822" s="348"/>
      <c r="H822" s="349"/>
    </row>
    <row r="823" spans="1:9" ht="15.6" customHeight="1" x14ac:dyDescent="0.2">
      <c r="A823" s="335"/>
      <c r="B823" s="354"/>
      <c r="C823" s="74" t="s">
        <v>544</v>
      </c>
      <c r="D823" s="147" t="s">
        <v>31</v>
      </c>
      <c r="E823" s="147" t="s">
        <v>258</v>
      </c>
      <c r="F823" s="10"/>
      <c r="G823" s="10"/>
      <c r="H823" s="10">
        <f>'Додаток 1 2025-2027'!I118</f>
        <v>71.302000000000007</v>
      </c>
    </row>
    <row r="824" spans="1:9" ht="15.6" customHeight="1" x14ac:dyDescent="0.2">
      <c r="A824" s="335"/>
      <c r="B824" s="354"/>
      <c r="C824" s="350" t="s">
        <v>7</v>
      </c>
      <c r="D824" s="351"/>
      <c r="E824" s="351"/>
      <c r="F824" s="351"/>
      <c r="G824" s="351"/>
      <c r="H824" s="352"/>
    </row>
    <row r="825" spans="1:9" ht="15.6" customHeight="1" x14ac:dyDescent="0.2">
      <c r="A825" s="335"/>
      <c r="B825" s="354"/>
      <c r="C825" s="74" t="s">
        <v>545</v>
      </c>
      <c r="D825" s="147" t="s">
        <v>389</v>
      </c>
      <c r="E825" s="147" t="s">
        <v>11</v>
      </c>
      <c r="F825" s="75"/>
      <c r="G825" s="75"/>
      <c r="H825" s="75">
        <v>2</v>
      </c>
    </row>
    <row r="826" spans="1:9" ht="15.6" customHeight="1" x14ac:dyDescent="0.2">
      <c r="A826" s="335"/>
      <c r="B826" s="354"/>
      <c r="C826" s="350" t="s">
        <v>8</v>
      </c>
      <c r="D826" s="351"/>
      <c r="E826" s="351"/>
      <c r="F826" s="351"/>
      <c r="G826" s="351"/>
      <c r="H826" s="352"/>
    </row>
    <row r="827" spans="1:9" ht="15.6" customHeight="1" x14ac:dyDescent="0.2">
      <c r="A827" s="335"/>
      <c r="B827" s="354"/>
      <c r="C827" s="74" t="s">
        <v>546</v>
      </c>
      <c r="D827" s="147" t="s">
        <v>18</v>
      </c>
      <c r="E827" s="147" t="s">
        <v>257</v>
      </c>
      <c r="F827" s="10"/>
      <c r="G827" s="10"/>
      <c r="H827" s="10">
        <f t="shared" ref="H827" si="28">H823/H825</f>
        <v>35.651000000000003</v>
      </c>
    </row>
    <row r="828" spans="1:9" ht="13.9" customHeight="1" x14ac:dyDescent="0.2">
      <c r="A828" s="335"/>
      <c r="B828" s="354"/>
      <c r="C828" s="350" t="s">
        <v>9</v>
      </c>
      <c r="D828" s="351"/>
      <c r="E828" s="351"/>
      <c r="F828" s="351"/>
      <c r="G828" s="351"/>
      <c r="H828" s="352"/>
    </row>
    <row r="829" spans="1:9" ht="25.9" customHeight="1" x14ac:dyDescent="0.2">
      <c r="A829" s="336"/>
      <c r="B829" s="355"/>
      <c r="C829" s="74" t="s">
        <v>132</v>
      </c>
      <c r="D829" s="147" t="s">
        <v>20</v>
      </c>
      <c r="E829" s="147" t="s">
        <v>19</v>
      </c>
      <c r="F829" s="147"/>
      <c r="G829" s="147"/>
      <c r="H829" s="147">
        <v>100</v>
      </c>
    </row>
    <row r="830" spans="1:9" ht="15.6" customHeight="1" x14ac:dyDescent="0.2">
      <c r="A830" s="334" t="s">
        <v>587</v>
      </c>
      <c r="B830" s="353" t="s">
        <v>165</v>
      </c>
      <c r="C830" s="344" t="str">
        <f>'Додаток 1 2025-2027'!B119</f>
        <v>Придбання бензоножиць</v>
      </c>
      <c r="D830" s="345"/>
      <c r="E830" s="345"/>
      <c r="F830" s="345"/>
      <c r="G830" s="345"/>
      <c r="H830" s="346"/>
    </row>
    <row r="831" spans="1:9" ht="15.6" customHeight="1" x14ac:dyDescent="0.2">
      <c r="A831" s="335"/>
      <c r="B831" s="354"/>
      <c r="C831" s="347" t="s">
        <v>6</v>
      </c>
      <c r="D831" s="348"/>
      <c r="E831" s="348"/>
      <c r="F831" s="348"/>
      <c r="G831" s="348"/>
      <c r="H831" s="349"/>
    </row>
    <row r="832" spans="1:9" ht="15.6" customHeight="1" x14ac:dyDescent="0.2">
      <c r="A832" s="335"/>
      <c r="B832" s="354"/>
      <c r="C832" s="74" t="s">
        <v>654</v>
      </c>
      <c r="D832" s="147" t="s">
        <v>31</v>
      </c>
      <c r="E832" s="147" t="s">
        <v>258</v>
      </c>
      <c r="F832" s="10"/>
      <c r="G832" s="10">
        <f>'Додаток 1 2025-2027'!H119</f>
        <v>23.141999999999999</v>
      </c>
      <c r="H832" s="10">
        <f>'Додаток 1 2025-2027'!I119</f>
        <v>47.588000000000001</v>
      </c>
      <c r="I832" s="115" t="s">
        <v>657</v>
      </c>
    </row>
    <row r="833" spans="1:8" ht="15.6" customHeight="1" x14ac:dyDescent="0.2">
      <c r="A833" s="335"/>
      <c r="B833" s="354"/>
      <c r="C833" s="350" t="s">
        <v>7</v>
      </c>
      <c r="D833" s="351"/>
      <c r="E833" s="351"/>
      <c r="F833" s="351"/>
      <c r="G833" s="351"/>
      <c r="H833" s="352"/>
    </row>
    <row r="834" spans="1:8" ht="15.6" customHeight="1" x14ac:dyDescent="0.2">
      <c r="A834" s="335"/>
      <c r="B834" s="354"/>
      <c r="C834" s="74" t="s">
        <v>655</v>
      </c>
      <c r="D834" s="147" t="s">
        <v>389</v>
      </c>
      <c r="E834" s="147" t="s">
        <v>11</v>
      </c>
      <c r="F834" s="75"/>
      <c r="G834" s="75">
        <v>1</v>
      </c>
      <c r="H834" s="75">
        <v>2</v>
      </c>
    </row>
    <row r="835" spans="1:8" ht="15.6" customHeight="1" x14ac:dyDescent="0.2">
      <c r="A835" s="335"/>
      <c r="B835" s="354"/>
      <c r="C835" s="350" t="s">
        <v>8</v>
      </c>
      <c r="D835" s="351"/>
      <c r="E835" s="351"/>
      <c r="F835" s="351"/>
      <c r="G835" s="351"/>
      <c r="H835" s="352"/>
    </row>
    <row r="836" spans="1:8" ht="15.6" customHeight="1" x14ac:dyDescent="0.2">
      <c r="A836" s="335"/>
      <c r="B836" s="354"/>
      <c r="C836" s="74" t="s">
        <v>656</v>
      </c>
      <c r="D836" s="147" t="s">
        <v>18</v>
      </c>
      <c r="E836" s="147" t="s">
        <v>257</v>
      </c>
      <c r="F836" s="10"/>
      <c r="G836" s="10">
        <f t="shared" ref="G836:H836" si="29">G832/G834</f>
        <v>23.141999999999999</v>
      </c>
      <c r="H836" s="10">
        <f t="shared" si="29"/>
        <v>23.794</v>
      </c>
    </row>
    <row r="837" spans="1:8" ht="15.6" customHeight="1" x14ac:dyDescent="0.2">
      <c r="A837" s="335"/>
      <c r="B837" s="354"/>
      <c r="C837" s="350" t="s">
        <v>9</v>
      </c>
      <c r="D837" s="351"/>
      <c r="E837" s="351"/>
      <c r="F837" s="351"/>
      <c r="G837" s="351"/>
      <c r="H837" s="352"/>
    </row>
    <row r="838" spans="1:8" ht="30.6" customHeight="1" x14ac:dyDescent="0.2">
      <c r="A838" s="336"/>
      <c r="B838" s="355"/>
      <c r="C838" s="74" t="s">
        <v>132</v>
      </c>
      <c r="D838" s="147" t="s">
        <v>20</v>
      </c>
      <c r="E838" s="147" t="s">
        <v>19</v>
      </c>
      <c r="F838" s="147"/>
      <c r="G838" s="196">
        <v>100</v>
      </c>
      <c r="H838" s="147">
        <v>100</v>
      </c>
    </row>
    <row r="839" spans="1:8" ht="15" customHeight="1" x14ac:dyDescent="0.2">
      <c r="A839" s="334" t="s">
        <v>640</v>
      </c>
      <c r="B839" s="353" t="s">
        <v>588</v>
      </c>
      <c r="C839" s="344" t="str">
        <f>'Додаток 1 2025-2027'!B120</f>
        <v>Озеленення загальноміських територій</v>
      </c>
      <c r="D839" s="345"/>
      <c r="E839" s="345"/>
      <c r="F839" s="345"/>
      <c r="G839" s="345"/>
      <c r="H839" s="346"/>
    </row>
    <row r="840" spans="1:8" ht="16.5" customHeight="1" x14ac:dyDescent="0.2">
      <c r="A840" s="335"/>
      <c r="B840" s="354"/>
      <c r="C840" s="347" t="s">
        <v>6</v>
      </c>
      <c r="D840" s="348"/>
      <c r="E840" s="348"/>
      <c r="F840" s="348"/>
      <c r="G840" s="348"/>
      <c r="H840" s="349"/>
    </row>
    <row r="841" spans="1:8" ht="15.75" customHeight="1" x14ac:dyDescent="0.2">
      <c r="A841" s="335"/>
      <c r="B841" s="354"/>
      <c r="C841" s="74" t="s">
        <v>589</v>
      </c>
      <c r="D841" s="181" t="s">
        <v>31</v>
      </c>
      <c r="E841" s="181" t="s">
        <v>258</v>
      </c>
      <c r="F841" s="10"/>
      <c r="G841" s="10">
        <f>'Додаток 1 2025-2027'!H120</f>
        <v>113.38200000000001</v>
      </c>
      <c r="H841" s="10"/>
    </row>
    <row r="842" spans="1:8" ht="16.5" customHeight="1" x14ac:dyDescent="0.2">
      <c r="A842" s="335"/>
      <c r="B842" s="354"/>
      <c r="C842" s="350" t="s">
        <v>7</v>
      </c>
      <c r="D842" s="351"/>
      <c r="E842" s="351"/>
      <c r="F842" s="351"/>
      <c r="G842" s="351"/>
      <c r="H842" s="352"/>
    </row>
    <row r="843" spans="1:8" ht="17.25" customHeight="1" x14ac:dyDescent="0.2">
      <c r="A843" s="335"/>
      <c r="B843" s="354"/>
      <c r="C843" s="74" t="s">
        <v>591</v>
      </c>
      <c r="D843" s="181" t="s">
        <v>389</v>
      </c>
      <c r="E843" s="181" t="s">
        <v>11</v>
      </c>
      <c r="F843" s="75"/>
      <c r="G843" s="75">
        <v>1800</v>
      </c>
      <c r="H843" s="75"/>
    </row>
    <row r="844" spans="1:8" ht="17.25" customHeight="1" x14ac:dyDescent="0.2">
      <c r="A844" s="335"/>
      <c r="B844" s="354"/>
      <c r="C844" s="350" t="s">
        <v>8</v>
      </c>
      <c r="D844" s="351"/>
      <c r="E844" s="351"/>
      <c r="F844" s="351"/>
      <c r="G844" s="351"/>
      <c r="H844" s="352"/>
    </row>
    <row r="845" spans="1:8" ht="17.25" customHeight="1" x14ac:dyDescent="0.2">
      <c r="A845" s="335"/>
      <c r="B845" s="354"/>
      <c r="C845" s="74" t="s">
        <v>590</v>
      </c>
      <c r="D845" s="181" t="s">
        <v>18</v>
      </c>
      <c r="E845" s="181" t="s">
        <v>257</v>
      </c>
      <c r="F845" s="10"/>
      <c r="G845" s="10">
        <f>G841/G843</f>
        <v>6.2990000000000004E-2</v>
      </c>
      <c r="H845" s="10"/>
    </row>
    <row r="846" spans="1:8" ht="17.25" customHeight="1" x14ac:dyDescent="0.2">
      <c r="A846" s="335"/>
      <c r="B846" s="354"/>
      <c r="C846" s="350" t="s">
        <v>9</v>
      </c>
      <c r="D846" s="351"/>
      <c r="E846" s="351"/>
      <c r="F846" s="351"/>
      <c r="G846" s="351"/>
      <c r="H846" s="352"/>
    </row>
    <row r="847" spans="1:8" ht="17.25" customHeight="1" x14ac:dyDescent="0.2">
      <c r="A847" s="336"/>
      <c r="B847" s="355"/>
      <c r="C847" s="74" t="s">
        <v>592</v>
      </c>
      <c r="D847" s="181" t="s">
        <v>20</v>
      </c>
      <c r="E847" s="181" t="s">
        <v>19</v>
      </c>
      <c r="F847" s="181"/>
      <c r="G847" s="181">
        <v>100</v>
      </c>
      <c r="H847" s="181"/>
    </row>
    <row r="848" spans="1:8" ht="17.25" customHeight="1" x14ac:dyDescent="0.2">
      <c r="A848" s="334" t="s">
        <v>644</v>
      </c>
      <c r="B848" s="353" t="s">
        <v>165</v>
      </c>
      <c r="C848" s="344" t="str">
        <f>'Додаток 1 2025-2027'!B121</f>
        <v>Придбання трактора садового</v>
      </c>
      <c r="D848" s="345"/>
      <c r="E848" s="345"/>
      <c r="F848" s="345"/>
      <c r="G848" s="345"/>
      <c r="H848" s="346"/>
    </row>
    <row r="849" spans="1:8" ht="17.25" customHeight="1" x14ac:dyDescent="0.2">
      <c r="A849" s="335"/>
      <c r="B849" s="354"/>
      <c r="C849" s="347" t="s">
        <v>6</v>
      </c>
      <c r="D849" s="348"/>
      <c r="E849" s="348"/>
      <c r="F849" s="348"/>
      <c r="G849" s="348"/>
      <c r="H849" s="349"/>
    </row>
    <row r="850" spans="1:8" ht="17.25" customHeight="1" x14ac:dyDescent="0.2">
      <c r="A850" s="335"/>
      <c r="B850" s="354"/>
      <c r="C850" s="74" t="s">
        <v>641</v>
      </c>
      <c r="D850" s="196" t="s">
        <v>31</v>
      </c>
      <c r="E850" s="196" t="s">
        <v>258</v>
      </c>
      <c r="F850" s="10"/>
      <c r="G850" s="10">
        <f>'Додаток 1 2025-2027'!H121</f>
        <v>228.059</v>
      </c>
      <c r="H850" s="10">
        <f>'Додаток 1 2025-2027'!I121</f>
        <v>218.51300000000001</v>
      </c>
    </row>
    <row r="851" spans="1:8" ht="17.25" customHeight="1" x14ac:dyDescent="0.2">
      <c r="A851" s="335"/>
      <c r="B851" s="354"/>
      <c r="C851" s="350" t="s">
        <v>7</v>
      </c>
      <c r="D851" s="351"/>
      <c r="E851" s="351"/>
      <c r="F851" s="351"/>
      <c r="G851" s="351"/>
      <c r="H851" s="352"/>
    </row>
    <row r="852" spans="1:8" ht="17.25" customHeight="1" x14ac:dyDescent="0.2">
      <c r="A852" s="335"/>
      <c r="B852" s="354"/>
      <c r="C852" s="74" t="s">
        <v>642</v>
      </c>
      <c r="D852" s="196" t="s">
        <v>389</v>
      </c>
      <c r="E852" s="196" t="s">
        <v>11</v>
      </c>
      <c r="F852" s="75"/>
      <c r="G852" s="75">
        <v>1</v>
      </c>
      <c r="H852" s="75">
        <v>1</v>
      </c>
    </row>
    <row r="853" spans="1:8" ht="17.25" customHeight="1" x14ac:dyDescent="0.2">
      <c r="A853" s="335"/>
      <c r="B853" s="354"/>
      <c r="C853" s="350" t="s">
        <v>8</v>
      </c>
      <c r="D853" s="351"/>
      <c r="E853" s="351"/>
      <c r="F853" s="351"/>
      <c r="G853" s="351"/>
      <c r="H853" s="352"/>
    </row>
    <row r="854" spans="1:8" ht="17.25" customHeight="1" x14ac:dyDescent="0.2">
      <c r="A854" s="335"/>
      <c r="B854" s="354"/>
      <c r="C854" s="74" t="s">
        <v>643</v>
      </c>
      <c r="D854" s="196" t="s">
        <v>18</v>
      </c>
      <c r="E854" s="196" t="s">
        <v>634</v>
      </c>
      <c r="F854" s="10"/>
      <c r="G854" s="10">
        <f t="shared" ref="G854:H854" si="30">G850/G852</f>
        <v>228.059</v>
      </c>
      <c r="H854" s="10">
        <f t="shared" si="30"/>
        <v>218.51300000000001</v>
      </c>
    </row>
    <row r="855" spans="1:8" ht="17.25" customHeight="1" x14ac:dyDescent="0.2">
      <c r="A855" s="335"/>
      <c r="B855" s="354"/>
      <c r="C855" s="350" t="s">
        <v>9</v>
      </c>
      <c r="D855" s="351"/>
      <c r="E855" s="351"/>
      <c r="F855" s="351"/>
      <c r="G855" s="351"/>
      <c r="H855" s="352"/>
    </row>
    <row r="856" spans="1:8" ht="30" customHeight="1" x14ac:dyDescent="0.2">
      <c r="A856" s="336"/>
      <c r="B856" s="355"/>
      <c r="C856" s="74" t="s">
        <v>646</v>
      </c>
      <c r="D856" s="196" t="s">
        <v>20</v>
      </c>
      <c r="E856" s="196" t="s">
        <v>19</v>
      </c>
      <c r="F856" s="196"/>
      <c r="G856" s="196">
        <v>100</v>
      </c>
      <c r="H856" s="213">
        <v>100</v>
      </c>
    </row>
    <row r="857" spans="1:8" ht="18" customHeight="1" x14ac:dyDescent="0.2">
      <c r="A857" s="334" t="s">
        <v>661</v>
      </c>
      <c r="B857" s="353" t="s">
        <v>165</v>
      </c>
      <c r="C857" s="344" t="str">
        <f>'Додаток 1 2025-2027'!B122</f>
        <v>Придбання кощорізів</v>
      </c>
      <c r="D857" s="345"/>
      <c r="E857" s="345"/>
      <c r="F857" s="345"/>
      <c r="G857" s="345"/>
      <c r="H857" s="346"/>
    </row>
    <row r="858" spans="1:8" ht="17.25" customHeight="1" x14ac:dyDescent="0.2">
      <c r="A858" s="335"/>
      <c r="B858" s="354"/>
      <c r="C858" s="347" t="s">
        <v>6</v>
      </c>
      <c r="D858" s="348"/>
      <c r="E858" s="348"/>
      <c r="F858" s="348"/>
      <c r="G858" s="348"/>
      <c r="H858" s="349"/>
    </row>
    <row r="859" spans="1:8" ht="17.25" customHeight="1" x14ac:dyDescent="0.2">
      <c r="A859" s="335"/>
      <c r="B859" s="354"/>
      <c r="C859" s="74" t="s">
        <v>645</v>
      </c>
      <c r="D859" s="196" t="s">
        <v>31</v>
      </c>
      <c r="E859" s="196" t="s">
        <v>258</v>
      </c>
      <c r="F859" s="10"/>
      <c r="G859" s="10">
        <f>'Додаток 1 2025-2027'!H122</f>
        <v>65.506</v>
      </c>
      <c r="H859" s="10">
        <f>'Додаток 1 2025-2027'!I122</f>
        <v>242.79599999999999</v>
      </c>
    </row>
    <row r="860" spans="1:8" ht="17.25" customHeight="1" x14ac:dyDescent="0.2">
      <c r="A860" s="335"/>
      <c r="B860" s="354"/>
      <c r="C860" s="350" t="s">
        <v>7</v>
      </c>
      <c r="D860" s="351"/>
      <c r="E860" s="351"/>
      <c r="F860" s="351"/>
      <c r="G860" s="351"/>
      <c r="H860" s="352"/>
    </row>
    <row r="861" spans="1:8" ht="17.25" customHeight="1" x14ac:dyDescent="0.2">
      <c r="A861" s="335"/>
      <c r="B861" s="354"/>
      <c r="C861" s="74" t="s">
        <v>545</v>
      </c>
      <c r="D861" s="196" t="s">
        <v>389</v>
      </c>
      <c r="E861" s="196" t="s">
        <v>11</v>
      </c>
      <c r="F861" s="75"/>
      <c r="G861" s="75">
        <v>2</v>
      </c>
      <c r="H861" s="75">
        <v>7</v>
      </c>
    </row>
    <row r="862" spans="1:8" ht="17.25" customHeight="1" x14ac:dyDescent="0.2">
      <c r="A862" s="335"/>
      <c r="B862" s="354"/>
      <c r="C862" s="350" t="s">
        <v>8</v>
      </c>
      <c r="D862" s="351"/>
      <c r="E862" s="351"/>
      <c r="F862" s="351"/>
      <c r="G862" s="351"/>
      <c r="H862" s="352"/>
    </row>
    <row r="863" spans="1:8" ht="17.25" customHeight="1" x14ac:dyDescent="0.2">
      <c r="A863" s="335"/>
      <c r="B863" s="354"/>
      <c r="C863" s="74" t="s">
        <v>546</v>
      </c>
      <c r="D863" s="196" t="s">
        <v>18</v>
      </c>
      <c r="E863" s="196" t="s">
        <v>634</v>
      </c>
      <c r="F863" s="10"/>
      <c r="G863" s="10">
        <f t="shared" ref="G863:H863" si="31">G859/G861</f>
        <v>32.753</v>
      </c>
      <c r="H863" s="10">
        <f t="shared" si="31"/>
        <v>34.685142857142857</v>
      </c>
    </row>
    <row r="864" spans="1:8" ht="17.25" customHeight="1" x14ac:dyDescent="0.2">
      <c r="A864" s="335"/>
      <c r="B864" s="354"/>
      <c r="C864" s="350" t="s">
        <v>9</v>
      </c>
      <c r="D864" s="351"/>
      <c r="E864" s="351"/>
      <c r="F864" s="351"/>
      <c r="G864" s="351"/>
      <c r="H864" s="352"/>
    </row>
    <row r="865" spans="1:8" ht="27" customHeight="1" x14ac:dyDescent="0.2">
      <c r="A865" s="336"/>
      <c r="B865" s="355"/>
      <c r="C865" s="74" t="s">
        <v>132</v>
      </c>
      <c r="D865" s="196" t="s">
        <v>20</v>
      </c>
      <c r="E865" s="196" t="s">
        <v>19</v>
      </c>
      <c r="F865" s="196"/>
      <c r="G865" s="196">
        <v>100</v>
      </c>
      <c r="H865" s="213">
        <v>100</v>
      </c>
    </row>
    <row r="866" spans="1:8" ht="19.5" customHeight="1" x14ac:dyDescent="0.2">
      <c r="A866" s="334" t="s">
        <v>662</v>
      </c>
      <c r="B866" s="353" t="s">
        <v>165</v>
      </c>
      <c r="C866" s="344" t="str">
        <f>'Додаток 1 2025-2027'!B123</f>
        <v>Придбання акумуляторної коси</v>
      </c>
      <c r="D866" s="345"/>
      <c r="E866" s="345"/>
      <c r="F866" s="345"/>
      <c r="G866" s="345"/>
      <c r="H866" s="346"/>
    </row>
    <row r="867" spans="1:8" ht="17.25" customHeight="1" x14ac:dyDescent="0.2">
      <c r="A867" s="335"/>
      <c r="B867" s="354"/>
      <c r="C867" s="347" t="s">
        <v>6</v>
      </c>
      <c r="D867" s="348"/>
      <c r="E867" s="348"/>
      <c r="F867" s="348"/>
      <c r="G867" s="348"/>
      <c r="H867" s="349"/>
    </row>
    <row r="868" spans="1:8" ht="17.25" customHeight="1" x14ac:dyDescent="0.2">
      <c r="A868" s="335"/>
      <c r="B868" s="354"/>
      <c r="C868" s="74" t="s">
        <v>647</v>
      </c>
      <c r="D868" s="196" t="s">
        <v>31</v>
      </c>
      <c r="E868" s="196" t="s">
        <v>258</v>
      </c>
      <c r="F868" s="10"/>
      <c r="G868" s="10">
        <f>'Додаток 1 2025-2027'!H123</f>
        <v>24.684999999999999</v>
      </c>
      <c r="H868" s="10"/>
    </row>
    <row r="869" spans="1:8" ht="17.25" customHeight="1" x14ac:dyDescent="0.2">
      <c r="A869" s="335"/>
      <c r="B869" s="354"/>
      <c r="C869" s="350" t="s">
        <v>7</v>
      </c>
      <c r="D869" s="351"/>
      <c r="E869" s="351"/>
      <c r="F869" s="351"/>
      <c r="G869" s="351"/>
      <c r="H869" s="352"/>
    </row>
    <row r="870" spans="1:8" ht="17.25" customHeight="1" x14ac:dyDescent="0.2">
      <c r="A870" s="335"/>
      <c r="B870" s="354"/>
      <c r="C870" s="74" t="s">
        <v>648</v>
      </c>
      <c r="D870" s="196" t="s">
        <v>389</v>
      </c>
      <c r="E870" s="196" t="s">
        <v>11</v>
      </c>
      <c r="F870" s="75"/>
      <c r="G870" s="75">
        <v>2</v>
      </c>
      <c r="H870" s="75"/>
    </row>
    <row r="871" spans="1:8" ht="17.25" customHeight="1" x14ac:dyDescent="0.2">
      <c r="A871" s="335"/>
      <c r="B871" s="354"/>
      <c r="C871" s="350" t="s">
        <v>8</v>
      </c>
      <c r="D871" s="351"/>
      <c r="E871" s="351"/>
      <c r="F871" s="351"/>
      <c r="G871" s="351"/>
      <c r="H871" s="352"/>
    </row>
    <row r="872" spans="1:8" ht="17.25" customHeight="1" x14ac:dyDescent="0.2">
      <c r="A872" s="335"/>
      <c r="B872" s="354"/>
      <c r="C872" s="74" t="s">
        <v>649</v>
      </c>
      <c r="D872" s="196" t="s">
        <v>18</v>
      </c>
      <c r="E872" s="196" t="s">
        <v>634</v>
      </c>
      <c r="F872" s="10"/>
      <c r="G872" s="10">
        <f t="shared" ref="G872" si="32">G868/G870</f>
        <v>12.342499999999999</v>
      </c>
      <c r="H872" s="10"/>
    </row>
    <row r="873" spans="1:8" ht="17.25" customHeight="1" x14ac:dyDescent="0.2">
      <c r="A873" s="335"/>
      <c r="B873" s="354"/>
      <c r="C873" s="350" t="s">
        <v>9</v>
      </c>
      <c r="D873" s="351"/>
      <c r="E873" s="351"/>
      <c r="F873" s="351"/>
      <c r="G873" s="351"/>
      <c r="H873" s="352"/>
    </row>
    <row r="874" spans="1:8" ht="29.25" customHeight="1" x14ac:dyDescent="0.2">
      <c r="A874" s="336"/>
      <c r="B874" s="355"/>
      <c r="C874" s="74" t="s">
        <v>132</v>
      </c>
      <c r="D874" s="196" t="s">
        <v>20</v>
      </c>
      <c r="E874" s="196" t="s">
        <v>19</v>
      </c>
      <c r="F874" s="196"/>
      <c r="G874" s="196">
        <v>100</v>
      </c>
      <c r="H874" s="196"/>
    </row>
    <row r="875" spans="1:8" ht="18.75" customHeight="1" x14ac:dyDescent="0.2">
      <c r="A875" s="334" t="s">
        <v>664</v>
      </c>
      <c r="B875" s="353" t="s">
        <v>165</v>
      </c>
      <c r="C875" s="344" t="str">
        <f>'Додаток 1 2025-2027'!B124</f>
        <v>Придбання бензопили</v>
      </c>
      <c r="D875" s="345"/>
      <c r="E875" s="345"/>
      <c r="F875" s="345"/>
      <c r="G875" s="345"/>
      <c r="H875" s="346"/>
    </row>
    <row r="876" spans="1:8" ht="15" customHeight="1" x14ac:dyDescent="0.2">
      <c r="A876" s="335"/>
      <c r="B876" s="354"/>
      <c r="C876" s="347" t="s">
        <v>6</v>
      </c>
      <c r="D876" s="348"/>
      <c r="E876" s="348"/>
      <c r="F876" s="348"/>
      <c r="G876" s="348"/>
      <c r="H876" s="349"/>
    </row>
    <row r="877" spans="1:8" ht="17.25" customHeight="1" x14ac:dyDescent="0.2">
      <c r="A877" s="335"/>
      <c r="B877" s="354"/>
      <c r="C877" s="74" t="s">
        <v>330</v>
      </c>
      <c r="D877" s="196" t="s">
        <v>31</v>
      </c>
      <c r="E877" s="196" t="s">
        <v>258</v>
      </c>
      <c r="F877" s="10"/>
      <c r="G877" s="10">
        <f>'Додаток 1 2025-2027'!H124</f>
        <v>21.893000000000001</v>
      </c>
      <c r="H877" s="10"/>
    </row>
    <row r="878" spans="1:8" ht="13.5" customHeight="1" x14ac:dyDescent="0.2">
      <c r="A878" s="335"/>
      <c r="B878" s="354"/>
      <c r="C878" s="350" t="s">
        <v>7</v>
      </c>
      <c r="D878" s="351"/>
      <c r="E878" s="351"/>
      <c r="F878" s="351"/>
      <c r="G878" s="351"/>
      <c r="H878" s="352"/>
    </row>
    <row r="879" spans="1:8" ht="18.75" customHeight="1" x14ac:dyDescent="0.2">
      <c r="A879" s="335"/>
      <c r="B879" s="354"/>
      <c r="C879" s="74" t="s">
        <v>181</v>
      </c>
      <c r="D879" s="196" t="s">
        <v>389</v>
      </c>
      <c r="E879" s="196" t="s">
        <v>11</v>
      </c>
      <c r="F879" s="75"/>
      <c r="G879" s="75">
        <v>1</v>
      </c>
      <c r="H879" s="75"/>
    </row>
    <row r="880" spans="1:8" ht="15.75" customHeight="1" x14ac:dyDescent="0.2">
      <c r="A880" s="335"/>
      <c r="B880" s="354"/>
      <c r="C880" s="350" t="s">
        <v>8</v>
      </c>
      <c r="D880" s="351"/>
      <c r="E880" s="351"/>
      <c r="F880" s="351"/>
      <c r="G880" s="351"/>
      <c r="H880" s="352"/>
    </row>
    <row r="881" spans="1:8" ht="15.75" customHeight="1" x14ac:dyDescent="0.2">
      <c r="A881" s="335"/>
      <c r="B881" s="354"/>
      <c r="C881" s="74" t="s">
        <v>182</v>
      </c>
      <c r="D881" s="196" t="s">
        <v>18</v>
      </c>
      <c r="E881" s="196" t="s">
        <v>634</v>
      </c>
      <c r="F881" s="10"/>
      <c r="G881" s="10">
        <f t="shared" ref="G881" si="33">G877/G879</f>
        <v>21.893000000000001</v>
      </c>
      <c r="H881" s="10"/>
    </row>
    <row r="882" spans="1:8" ht="18.75" customHeight="1" x14ac:dyDescent="0.2">
      <c r="A882" s="335"/>
      <c r="B882" s="354"/>
      <c r="C882" s="350" t="s">
        <v>9</v>
      </c>
      <c r="D882" s="351"/>
      <c r="E882" s="351"/>
      <c r="F882" s="351"/>
      <c r="G882" s="351"/>
      <c r="H882" s="352"/>
    </row>
    <row r="883" spans="1:8" ht="27" customHeight="1" x14ac:dyDescent="0.2">
      <c r="A883" s="336"/>
      <c r="B883" s="355"/>
      <c r="C883" s="74" t="s">
        <v>132</v>
      </c>
      <c r="D883" s="196" t="s">
        <v>20</v>
      </c>
      <c r="E883" s="196" t="s">
        <v>19</v>
      </c>
      <c r="F883" s="196"/>
      <c r="G883" s="196">
        <v>100</v>
      </c>
      <c r="H883" s="196"/>
    </row>
    <row r="884" spans="1:8" ht="16.5" customHeight="1" x14ac:dyDescent="0.2">
      <c r="A884" s="334" t="s">
        <v>669</v>
      </c>
      <c r="B884" s="353" t="s">
        <v>165</v>
      </c>
      <c r="C884" s="344" t="str">
        <f>'Додаток 1 2025-2027'!B125</f>
        <v>Придбання мотобура</v>
      </c>
      <c r="D884" s="345"/>
      <c r="E884" s="345"/>
      <c r="F884" s="345"/>
      <c r="G884" s="345"/>
      <c r="H884" s="346"/>
    </row>
    <row r="885" spans="1:8" ht="16.5" customHeight="1" x14ac:dyDescent="0.2">
      <c r="A885" s="335"/>
      <c r="B885" s="354"/>
      <c r="C885" s="347" t="s">
        <v>6</v>
      </c>
      <c r="D885" s="348"/>
      <c r="E885" s="348"/>
      <c r="F885" s="348"/>
      <c r="G885" s="348"/>
      <c r="H885" s="349"/>
    </row>
    <row r="886" spans="1:8" ht="16.5" customHeight="1" x14ac:dyDescent="0.2">
      <c r="A886" s="335"/>
      <c r="B886" s="354"/>
      <c r="C886" s="74" t="s">
        <v>665</v>
      </c>
      <c r="D886" s="196" t="s">
        <v>31</v>
      </c>
      <c r="E886" s="196" t="s">
        <v>258</v>
      </c>
      <c r="F886" s="10"/>
      <c r="G886" s="10">
        <f>'Додаток 1 2025-2027'!H125</f>
        <v>41.125999999999998</v>
      </c>
      <c r="H886" s="10"/>
    </row>
    <row r="887" spans="1:8" ht="16.5" customHeight="1" x14ac:dyDescent="0.2">
      <c r="A887" s="335"/>
      <c r="B887" s="354"/>
      <c r="C887" s="350" t="s">
        <v>7</v>
      </c>
      <c r="D887" s="351"/>
      <c r="E887" s="351"/>
      <c r="F887" s="351"/>
      <c r="G887" s="351"/>
      <c r="H887" s="352"/>
    </row>
    <row r="888" spans="1:8" ht="16.5" customHeight="1" x14ac:dyDescent="0.2">
      <c r="A888" s="335"/>
      <c r="B888" s="354"/>
      <c r="C888" s="74" t="s">
        <v>666</v>
      </c>
      <c r="D888" s="196" t="s">
        <v>389</v>
      </c>
      <c r="E888" s="196" t="s">
        <v>11</v>
      </c>
      <c r="F888" s="75"/>
      <c r="G888" s="75">
        <v>1</v>
      </c>
      <c r="H888" s="75"/>
    </row>
    <row r="889" spans="1:8" ht="16.5" customHeight="1" x14ac:dyDescent="0.2">
      <c r="A889" s="335"/>
      <c r="B889" s="354"/>
      <c r="C889" s="350" t="s">
        <v>8</v>
      </c>
      <c r="D889" s="351"/>
      <c r="E889" s="351"/>
      <c r="F889" s="351"/>
      <c r="G889" s="351"/>
      <c r="H889" s="352"/>
    </row>
    <row r="890" spans="1:8" ht="16.5" customHeight="1" x14ac:dyDescent="0.2">
      <c r="A890" s="335"/>
      <c r="B890" s="354"/>
      <c r="C890" s="74" t="s">
        <v>667</v>
      </c>
      <c r="D890" s="196" t="s">
        <v>18</v>
      </c>
      <c r="E890" s="196" t="s">
        <v>634</v>
      </c>
      <c r="F890" s="10"/>
      <c r="G890" s="10">
        <f t="shared" ref="G890" si="34">G886/G888</f>
        <v>41.125999999999998</v>
      </c>
      <c r="H890" s="10"/>
    </row>
    <row r="891" spans="1:8" ht="16.5" customHeight="1" x14ac:dyDescent="0.2">
      <c r="A891" s="335"/>
      <c r="B891" s="354"/>
      <c r="C891" s="350" t="s">
        <v>9</v>
      </c>
      <c r="D891" s="351"/>
      <c r="E891" s="351"/>
      <c r="F891" s="351"/>
      <c r="G891" s="351"/>
      <c r="H891" s="352"/>
    </row>
    <row r="892" spans="1:8" ht="30" customHeight="1" x14ac:dyDescent="0.2">
      <c r="A892" s="336"/>
      <c r="B892" s="355"/>
      <c r="C892" s="74" t="s">
        <v>132</v>
      </c>
      <c r="D892" s="196" t="s">
        <v>20</v>
      </c>
      <c r="E892" s="196" t="s">
        <v>19</v>
      </c>
      <c r="F892" s="196"/>
      <c r="G892" s="196">
        <v>100</v>
      </c>
      <c r="H892" s="196"/>
    </row>
    <row r="893" spans="1:8" ht="15.75" customHeight="1" x14ac:dyDescent="0.2">
      <c r="A893" s="334" t="s">
        <v>674</v>
      </c>
      <c r="B893" s="353" t="s">
        <v>165</v>
      </c>
      <c r="C893" s="344" t="str">
        <f>'Додаток 1 2025-2027'!B126</f>
        <v>Придбання повітродува</v>
      </c>
      <c r="D893" s="345"/>
      <c r="E893" s="345"/>
      <c r="F893" s="345"/>
      <c r="G893" s="345"/>
      <c r="H893" s="346"/>
    </row>
    <row r="894" spans="1:8" ht="15.75" customHeight="1" x14ac:dyDescent="0.2">
      <c r="A894" s="335"/>
      <c r="B894" s="354"/>
      <c r="C894" s="347" t="s">
        <v>6</v>
      </c>
      <c r="D894" s="348"/>
      <c r="E894" s="348"/>
      <c r="F894" s="348"/>
      <c r="G894" s="348"/>
      <c r="H894" s="349"/>
    </row>
    <row r="895" spans="1:8" ht="15.75" customHeight="1" x14ac:dyDescent="0.2">
      <c r="A895" s="335"/>
      <c r="B895" s="354"/>
      <c r="C895" s="74" t="s">
        <v>670</v>
      </c>
      <c r="D895" s="196" t="s">
        <v>31</v>
      </c>
      <c r="E895" s="196" t="s">
        <v>258</v>
      </c>
      <c r="F895" s="10"/>
      <c r="G895" s="10">
        <f>'Додаток 1 2025-2027'!H126</f>
        <v>58.793999999999997</v>
      </c>
      <c r="H895" s="10"/>
    </row>
    <row r="896" spans="1:8" ht="15.75" customHeight="1" x14ac:dyDescent="0.2">
      <c r="A896" s="335"/>
      <c r="B896" s="354"/>
      <c r="C896" s="350" t="s">
        <v>7</v>
      </c>
      <c r="D896" s="351"/>
      <c r="E896" s="351"/>
      <c r="F896" s="351"/>
      <c r="G896" s="351"/>
      <c r="H896" s="352"/>
    </row>
    <row r="897" spans="1:8" ht="15.75" customHeight="1" x14ac:dyDescent="0.2">
      <c r="A897" s="335"/>
      <c r="B897" s="354"/>
      <c r="C897" s="74" t="s">
        <v>671</v>
      </c>
      <c r="D897" s="196" t="s">
        <v>389</v>
      </c>
      <c r="E897" s="196" t="s">
        <v>11</v>
      </c>
      <c r="F897" s="75"/>
      <c r="G897" s="75">
        <v>2</v>
      </c>
      <c r="H897" s="75"/>
    </row>
    <row r="898" spans="1:8" ht="15.75" customHeight="1" x14ac:dyDescent="0.2">
      <c r="A898" s="335"/>
      <c r="B898" s="354"/>
      <c r="C898" s="350" t="s">
        <v>8</v>
      </c>
      <c r="D898" s="351"/>
      <c r="E898" s="351"/>
      <c r="F898" s="351"/>
      <c r="G898" s="351"/>
      <c r="H898" s="352"/>
    </row>
    <row r="899" spans="1:8" ht="15.75" customHeight="1" x14ac:dyDescent="0.2">
      <c r="A899" s="335"/>
      <c r="B899" s="354"/>
      <c r="C899" s="74" t="s">
        <v>672</v>
      </c>
      <c r="D899" s="196" t="s">
        <v>18</v>
      </c>
      <c r="E899" s="196" t="s">
        <v>634</v>
      </c>
      <c r="F899" s="10"/>
      <c r="G899" s="10">
        <f t="shared" ref="G899" si="35">G895/G897</f>
        <v>29.396999999999998</v>
      </c>
      <c r="H899" s="10"/>
    </row>
    <row r="900" spans="1:8" ht="15.75" customHeight="1" x14ac:dyDescent="0.2">
      <c r="A900" s="335"/>
      <c r="B900" s="354"/>
      <c r="C900" s="350" t="s">
        <v>9</v>
      </c>
      <c r="D900" s="351"/>
      <c r="E900" s="351"/>
      <c r="F900" s="351"/>
      <c r="G900" s="351"/>
      <c r="H900" s="352"/>
    </row>
    <row r="901" spans="1:8" ht="28.5" customHeight="1" x14ac:dyDescent="0.2">
      <c r="A901" s="336"/>
      <c r="B901" s="355"/>
      <c r="C901" s="74" t="s">
        <v>132</v>
      </c>
      <c r="D901" s="196" t="s">
        <v>20</v>
      </c>
      <c r="E901" s="196" t="s">
        <v>19</v>
      </c>
      <c r="F901" s="196"/>
      <c r="G901" s="196">
        <v>100</v>
      </c>
      <c r="H901" s="196"/>
    </row>
    <row r="902" spans="1:8" ht="15" customHeight="1" x14ac:dyDescent="0.2">
      <c r="A902" s="334" t="s">
        <v>685</v>
      </c>
      <c r="B902" s="383" t="s">
        <v>161</v>
      </c>
      <c r="C902" s="357" t="str">
        <f>'Додаток 1 2025-2027'!B127</f>
        <v>Утримання території військового сектору</v>
      </c>
      <c r="D902" s="384"/>
      <c r="E902" s="384"/>
      <c r="F902" s="384"/>
      <c r="G902" s="384"/>
      <c r="H902" s="384"/>
    </row>
    <row r="903" spans="1:8" ht="17.25" customHeight="1" x14ac:dyDescent="0.2">
      <c r="A903" s="335"/>
      <c r="B903" s="383"/>
      <c r="C903" s="341" t="s">
        <v>6</v>
      </c>
      <c r="D903" s="341"/>
      <c r="E903" s="341"/>
      <c r="F903" s="341"/>
      <c r="G903" s="341"/>
      <c r="H903" s="341"/>
    </row>
    <row r="904" spans="1:8" ht="16.5" customHeight="1" x14ac:dyDescent="0.2">
      <c r="A904" s="335"/>
      <c r="B904" s="383"/>
      <c r="C904" s="1" t="s">
        <v>719</v>
      </c>
      <c r="D904" s="198" t="s">
        <v>389</v>
      </c>
      <c r="E904" s="198" t="s">
        <v>570</v>
      </c>
      <c r="F904" s="32">
        <f>'Додаток 1 2025-2027'!G127</f>
        <v>0</v>
      </c>
      <c r="G904" s="32">
        <f>'Додаток 1 2025-2027'!H127</f>
        <v>301.452</v>
      </c>
      <c r="H904" s="32"/>
    </row>
    <row r="905" spans="1:8" ht="15" customHeight="1" x14ac:dyDescent="0.2">
      <c r="A905" s="335"/>
      <c r="B905" s="383"/>
      <c r="C905" s="341" t="s">
        <v>7</v>
      </c>
      <c r="D905" s="341"/>
      <c r="E905" s="341"/>
      <c r="F905" s="341"/>
      <c r="G905" s="341"/>
      <c r="H905" s="341"/>
    </row>
    <row r="906" spans="1:8" ht="17.25" customHeight="1" x14ac:dyDescent="0.2">
      <c r="A906" s="335"/>
      <c r="B906" s="383"/>
      <c r="C906" s="74" t="s">
        <v>675</v>
      </c>
      <c r="D906" s="197" t="s">
        <v>676</v>
      </c>
      <c r="E906" s="197" t="s">
        <v>11</v>
      </c>
      <c r="F906" s="75">
        <v>1</v>
      </c>
      <c r="G906" s="75">
        <v>1</v>
      </c>
      <c r="H906" s="64"/>
    </row>
    <row r="907" spans="1:8" ht="15" customHeight="1" x14ac:dyDescent="0.2">
      <c r="A907" s="335"/>
      <c r="B907" s="383"/>
      <c r="C907" s="347" t="s">
        <v>8</v>
      </c>
      <c r="D907" s="348"/>
      <c r="E907" s="348"/>
      <c r="F907" s="348"/>
      <c r="G907" s="348"/>
      <c r="H907" s="348"/>
    </row>
    <row r="908" spans="1:8" ht="15" customHeight="1" x14ac:dyDescent="0.2">
      <c r="A908" s="335"/>
      <c r="B908" s="383"/>
      <c r="C908" s="1" t="s">
        <v>720</v>
      </c>
      <c r="D908" s="198" t="s">
        <v>18</v>
      </c>
      <c r="E908" s="198" t="s">
        <v>634</v>
      </c>
      <c r="F908" s="62">
        <f>F904/F906</f>
        <v>0</v>
      </c>
      <c r="G908" s="62">
        <f>G904/G906</f>
        <v>301.452</v>
      </c>
      <c r="H908" s="62"/>
    </row>
    <row r="909" spans="1:8" ht="15" customHeight="1" x14ac:dyDescent="0.2">
      <c r="A909" s="335"/>
      <c r="B909" s="383"/>
      <c r="C909" s="347" t="s">
        <v>9</v>
      </c>
      <c r="D909" s="348"/>
      <c r="E909" s="348"/>
      <c r="F909" s="348"/>
      <c r="G909" s="348"/>
      <c r="H909" s="348"/>
    </row>
    <row r="910" spans="1:8" ht="19.5" customHeight="1" x14ac:dyDescent="0.2">
      <c r="A910" s="336"/>
      <c r="B910" s="383"/>
      <c r="C910" s="57" t="s">
        <v>134</v>
      </c>
      <c r="D910" s="198" t="s">
        <v>20</v>
      </c>
      <c r="E910" s="198" t="s">
        <v>19</v>
      </c>
      <c r="F910" s="198">
        <v>100</v>
      </c>
      <c r="G910" s="198">
        <v>100</v>
      </c>
      <c r="H910" s="198"/>
    </row>
    <row r="911" spans="1:8" ht="16.5" customHeight="1" x14ac:dyDescent="0.2">
      <c r="A911" s="334" t="s">
        <v>690</v>
      </c>
      <c r="B911" s="353" t="s">
        <v>165</v>
      </c>
      <c r="C911" s="344" t="str">
        <f>'Додаток 1 2025-2027'!B128</f>
        <v>Придбання повітродува</v>
      </c>
      <c r="D911" s="345"/>
      <c r="E911" s="345"/>
      <c r="F911" s="345"/>
      <c r="G911" s="345"/>
      <c r="H911" s="346"/>
    </row>
    <row r="912" spans="1:8" ht="15" customHeight="1" x14ac:dyDescent="0.2">
      <c r="A912" s="335"/>
      <c r="B912" s="354"/>
      <c r="C912" s="347" t="s">
        <v>6</v>
      </c>
      <c r="D912" s="348"/>
      <c r="E912" s="348"/>
      <c r="F912" s="348"/>
      <c r="G912" s="348"/>
      <c r="H912" s="349"/>
    </row>
    <row r="913" spans="1:8" ht="16.5" customHeight="1" x14ac:dyDescent="0.2">
      <c r="A913" s="335"/>
      <c r="B913" s="354"/>
      <c r="C913" s="74" t="s">
        <v>670</v>
      </c>
      <c r="D913" s="213" t="s">
        <v>31</v>
      </c>
      <c r="E913" s="213" t="s">
        <v>258</v>
      </c>
      <c r="F913" s="10"/>
      <c r="G913" s="10"/>
      <c r="H913" s="10">
        <f>'Додаток 1 2025-2027'!I128</f>
        <v>102.49</v>
      </c>
    </row>
    <row r="914" spans="1:8" ht="14.25" customHeight="1" x14ac:dyDescent="0.2">
      <c r="A914" s="335"/>
      <c r="B914" s="354"/>
      <c r="C914" s="350" t="s">
        <v>7</v>
      </c>
      <c r="D914" s="351"/>
      <c r="E914" s="351"/>
      <c r="F914" s="351"/>
      <c r="G914" s="351"/>
      <c r="H914" s="352"/>
    </row>
    <row r="915" spans="1:8" ht="17.25" customHeight="1" x14ac:dyDescent="0.2">
      <c r="A915" s="335"/>
      <c r="B915" s="354"/>
      <c r="C915" s="74" t="s">
        <v>671</v>
      </c>
      <c r="D915" s="213" t="s">
        <v>389</v>
      </c>
      <c r="E915" s="213" t="s">
        <v>11</v>
      </c>
      <c r="F915" s="75"/>
      <c r="G915" s="75"/>
      <c r="H915" s="75">
        <v>4</v>
      </c>
    </row>
    <row r="916" spans="1:8" ht="15" customHeight="1" x14ac:dyDescent="0.2">
      <c r="A916" s="335"/>
      <c r="B916" s="354"/>
      <c r="C916" s="350" t="s">
        <v>8</v>
      </c>
      <c r="D916" s="351"/>
      <c r="E916" s="351"/>
      <c r="F916" s="351"/>
      <c r="G916" s="351"/>
      <c r="H916" s="352"/>
    </row>
    <row r="917" spans="1:8" ht="14.25" customHeight="1" x14ac:dyDescent="0.2">
      <c r="A917" s="335"/>
      <c r="B917" s="354"/>
      <c r="C917" s="74" t="s">
        <v>672</v>
      </c>
      <c r="D917" s="213" t="s">
        <v>18</v>
      </c>
      <c r="E917" s="213" t="s">
        <v>634</v>
      </c>
      <c r="F917" s="10"/>
      <c r="G917" s="10"/>
      <c r="H917" s="10">
        <f t="shared" ref="H917" si="36">H913/H915</f>
        <v>25.622499999999999</v>
      </c>
    </row>
    <row r="918" spans="1:8" ht="15.75" customHeight="1" x14ac:dyDescent="0.2">
      <c r="A918" s="335"/>
      <c r="B918" s="354"/>
      <c r="C918" s="350" t="s">
        <v>9</v>
      </c>
      <c r="D918" s="351"/>
      <c r="E918" s="351"/>
      <c r="F918" s="351"/>
      <c r="G918" s="351"/>
      <c r="H918" s="352"/>
    </row>
    <row r="919" spans="1:8" ht="29.25" customHeight="1" x14ac:dyDescent="0.2">
      <c r="A919" s="336"/>
      <c r="B919" s="355"/>
      <c r="C919" s="74" t="s">
        <v>132</v>
      </c>
      <c r="D919" s="213" t="s">
        <v>20</v>
      </c>
      <c r="E919" s="213" t="s">
        <v>19</v>
      </c>
      <c r="F919" s="213"/>
      <c r="G919" s="213">
        <v>100</v>
      </c>
      <c r="H919" s="213">
        <v>100</v>
      </c>
    </row>
    <row r="920" spans="1:8" s="114" customFormat="1" ht="29.25" customHeight="1" x14ac:dyDescent="0.2">
      <c r="A920" s="334" t="s">
        <v>721</v>
      </c>
      <c r="B920" s="337" t="s">
        <v>161</v>
      </c>
      <c r="C920" s="414" t="s">
        <v>725</v>
      </c>
      <c r="D920" s="415"/>
      <c r="E920" s="415"/>
      <c r="F920" s="415"/>
      <c r="G920" s="415"/>
      <c r="H920" s="415"/>
    </row>
    <row r="921" spans="1:8" s="114" customFormat="1" ht="15" customHeight="1" x14ac:dyDescent="0.2">
      <c r="A921" s="335"/>
      <c r="B921" s="338"/>
      <c r="C921" s="356" t="s">
        <v>6</v>
      </c>
      <c r="D921" s="356"/>
      <c r="E921" s="356"/>
      <c r="F921" s="356"/>
      <c r="G921" s="356"/>
      <c r="H921" s="356"/>
    </row>
    <row r="922" spans="1:8" s="114" customFormat="1" ht="20.25" customHeight="1" x14ac:dyDescent="0.2">
      <c r="A922" s="335"/>
      <c r="B922" s="338"/>
      <c r="C922" s="74" t="s">
        <v>704</v>
      </c>
      <c r="D922" s="219" t="s">
        <v>10</v>
      </c>
      <c r="E922" s="219" t="s">
        <v>258</v>
      </c>
      <c r="F922" s="10"/>
      <c r="G922" s="10">
        <f>'Додаток 1 2025-2027'!H129</f>
        <v>11533.08</v>
      </c>
      <c r="H922" s="10"/>
    </row>
    <row r="923" spans="1:8" s="114" customFormat="1" ht="15.75" customHeight="1" x14ac:dyDescent="0.2">
      <c r="A923" s="335"/>
      <c r="B923" s="338"/>
      <c r="C923" s="161" t="s">
        <v>494</v>
      </c>
      <c r="D923" s="135" t="s">
        <v>10</v>
      </c>
      <c r="E923" s="135" t="s">
        <v>258</v>
      </c>
      <c r="F923" s="136"/>
      <c r="G923" s="136">
        <f>'Додаток 1 2025-2027'!H130</f>
        <v>971.36400000000003</v>
      </c>
      <c r="H923" s="136"/>
    </row>
    <row r="924" spans="1:8" s="114" customFormat="1" ht="15.75" customHeight="1" x14ac:dyDescent="0.2">
      <c r="A924" s="335"/>
      <c r="B924" s="338"/>
      <c r="C924" s="356" t="s">
        <v>7</v>
      </c>
      <c r="D924" s="356"/>
      <c r="E924" s="356"/>
      <c r="F924" s="356"/>
      <c r="G924" s="356"/>
      <c r="H924" s="356"/>
    </row>
    <row r="925" spans="1:8" s="114" customFormat="1" ht="15.75" customHeight="1" x14ac:dyDescent="0.2">
      <c r="A925" s="335"/>
      <c r="B925" s="338"/>
      <c r="C925" s="74" t="s">
        <v>692</v>
      </c>
      <c r="D925" s="219" t="s">
        <v>10</v>
      </c>
      <c r="E925" s="219" t="s">
        <v>11</v>
      </c>
      <c r="F925" s="222"/>
      <c r="G925" s="75">
        <v>1</v>
      </c>
      <c r="H925" s="64"/>
    </row>
    <row r="926" spans="1:8" s="114" customFormat="1" ht="15.75" customHeight="1" x14ac:dyDescent="0.2">
      <c r="A926" s="335"/>
      <c r="B926" s="338"/>
      <c r="C926" s="74" t="s">
        <v>288</v>
      </c>
      <c r="D926" s="135" t="s">
        <v>10</v>
      </c>
      <c r="E926" s="219" t="s">
        <v>11</v>
      </c>
      <c r="F926" s="222"/>
      <c r="G926" s="75">
        <v>1</v>
      </c>
      <c r="H926" s="64"/>
    </row>
    <row r="927" spans="1:8" s="114" customFormat="1" ht="15.75" customHeight="1" x14ac:dyDescent="0.2">
      <c r="A927" s="335"/>
      <c r="B927" s="338"/>
      <c r="C927" s="356" t="s">
        <v>8</v>
      </c>
      <c r="D927" s="356"/>
      <c r="E927" s="356"/>
      <c r="F927" s="356"/>
      <c r="G927" s="356"/>
      <c r="H927" s="356"/>
    </row>
    <row r="928" spans="1:8" s="114" customFormat="1" ht="29.25" customHeight="1" x14ac:dyDescent="0.2">
      <c r="A928" s="335"/>
      <c r="B928" s="338"/>
      <c r="C928" s="74" t="s">
        <v>705</v>
      </c>
      <c r="D928" s="219" t="s">
        <v>18</v>
      </c>
      <c r="E928" s="219" t="s">
        <v>691</v>
      </c>
      <c r="F928" s="66"/>
      <c r="G928" s="10">
        <f>G922/G925</f>
        <v>11533.08</v>
      </c>
      <c r="H928" s="10"/>
    </row>
    <row r="929" spans="1:8" s="114" customFormat="1" ht="16.5" customHeight="1" x14ac:dyDescent="0.2">
      <c r="A929" s="335"/>
      <c r="B929" s="338"/>
      <c r="C929" s="74" t="s">
        <v>289</v>
      </c>
      <c r="D929" s="219" t="s">
        <v>18</v>
      </c>
      <c r="E929" s="219" t="s">
        <v>691</v>
      </c>
      <c r="F929" s="10"/>
      <c r="G929" s="10">
        <f>G923/G926</f>
        <v>971.36400000000003</v>
      </c>
      <c r="H929" s="10"/>
    </row>
    <row r="930" spans="1:8" s="114" customFormat="1" ht="15" customHeight="1" x14ac:dyDescent="0.2">
      <c r="A930" s="335"/>
      <c r="B930" s="338"/>
      <c r="C930" s="356" t="s">
        <v>9</v>
      </c>
      <c r="D930" s="356"/>
      <c r="E930" s="356"/>
      <c r="F930" s="356"/>
      <c r="G930" s="356"/>
      <c r="H930" s="356"/>
    </row>
    <row r="931" spans="1:8" s="114" customFormat="1" ht="16.5" customHeight="1" x14ac:dyDescent="0.2">
      <c r="A931" s="335"/>
      <c r="B931" s="338"/>
      <c r="C931" s="74" t="s">
        <v>693</v>
      </c>
      <c r="D931" s="219" t="s">
        <v>20</v>
      </c>
      <c r="E931" s="219" t="s">
        <v>19</v>
      </c>
      <c r="F931" s="219"/>
      <c r="G931" s="219">
        <v>100</v>
      </c>
      <c r="H931" s="219"/>
    </row>
    <row r="932" spans="1:8" s="114" customFormat="1" ht="15.75" customHeight="1" x14ac:dyDescent="0.2">
      <c r="A932" s="336"/>
      <c r="B932" s="339"/>
      <c r="C932" s="74" t="s">
        <v>290</v>
      </c>
      <c r="D932" s="219" t="s">
        <v>20</v>
      </c>
      <c r="E932" s="219" t="s">
        <v>19</v>
      </c>
      <c r="F932" s="219"/>
      <c r="G932" s="219">
        <v>100</v>
      </c>
      <c r="H932" s="219"/>
    </row>
    <row r="933" spans="1:8" s="114" customFormat="1" ht="15.75" customHeight="1" x14ac:dyDescent="0.2">
      <c r="A933" s="334" t="s">
        <v>722</v>
      </c>
      <c r="B933" s="337" t="s">
        <v>749</v>
      </c>
      <c r="C933" s="344" t="str">
        <f>'Додаток 1 2025-2027'!B131</f>
        <v>Роботи з розробки технічних умов на підключення електроенергії</v>
      </c>
      <c r="D933" s="345"/>
      <c r="E933" s="345"/>
      <c r="F933" s="345"/>
      <c r="G933" s="345"/>
      <c r="H933" s="346"/>
    </row>
    <row r="934" spans="1:8" s="114" customFormat="1" ht="15.75" customHeight="1" x14ac:dyDescent="0.2">
      <c r="A934" s="335"/>
      <c r="B934" s="338"/>
      <c r="C934" s="347" t="s">
        <v>6</v>
      </c>
      <c r="D934" s="348"/>
      <c r="E934" s="348"/>
      <c r="F934" s="348"/>
      <c r="G934" s="348"/>
      <c r="H934" s="349"/>
    </row>
    <row r="935" spans="1:8" s="114" customFormat="1" ht="15.75" customHeight="1" x14ac:dyDescent="0.2">
      <c r="A935" s="335"/>
      <c r="B935" s="338"/>
      <c r="C935" s="74" t="s">
        <v>752</v>
      </c>
      <c r="D935" s="283" t="s">
        <v>389</v>
      </c>
      <c r="E935" s="282" t="s">
        <v>258</v>
      </c>
      <c r="F935" s="10"/>
      <c r="G935" s="10">
        <f>'Додаток 1 2025-2027'!H131</f>
        <v>51.668999999999997</v>
      </c>
      <c r="H935" s="10"/>
    </row>
    <row r="936" spans="1:8" s="114" customFormat="1" ht="15.75" customHeight="1" x14ac:dyDescent="0.2">
      <c r="A936" s="335"/>
      <c r="B936" s="338"/>
      <c r="C936" s="350" t="s">
        <v>7</v>
      </c>
      <c r="D936" s="351"/>
      <c r="E936" s="351"/>
      <c r="F936" s="351"/>
      <c r="G936" s="351"/>
      <c r="H936" s="352"/>
    </row>
    <row r="937" spans="1:8" s="114" customFormat="1" ht="15.75" customHeight="1" x14ac:dyDescent="0.2">
      <c r="A937" s="335"/>
      <c r="B937" s="338"/>
      <c r="C937" s="74" t="s">
        <v>754</v>
      </c>
      <c r="D937" s="282" t="s">
        <v>389</v>
      </c>
      <c r="E937" s="282" t="s">
        <v>11</v>
      </c>
      <c r="F937" s="75"/>
      <c r="G937" s="75">
        <v>1</v>
      </c>
      <c r="H937" s="75"/>
    </row>
    <row r="938" spans="1:8" s="114" customFormat="1" ht="15.75" customHeight="1" x14ac:dyDescent="0.2">
      <c r="A938" s="335"/>
      <c r="B938" s="338"/>
      <c r="C938" s="350" t="s">
        <v>8</v>
      </c>
      <c r="D938" s="351"/>
      <c r="E938" s="351"/>
      <c r="F938" s="351"/>
      <c r="G938" s="351"/>
      <c r="H938" s="352"/>
    </row>
    <row r="939" spans="1:8" s="114" customFormat="1" ht="15.75" customHeight="1" x14ac:dyDescent="0.2">
      <c r="A939" s="335"/>
      <c r="B939" s="338"/>
      <c r="C939" s="74" t="s">
        <v>755</v>
      </c>
      <c r="D939" s="282" t="s">
        <v>18</v>
      </c>
      <c r="E939" s="282" t="s">
        <v>257</v>
      </c>
      <c r="F939" s="10"/>
      <c r="G939" s="10">
        <f t="shared" ref="G939" si="37">G935/G937</f>
        <v>51.668999999999997</v>
      </c>
      <c r="H939" s="10"/>
    </row>
    <row r="940" spans="1:8" s="114" customFormat="1" ht="15.75" customHeight="1" x14ac:dyDescent="0.2">
      <c r="A940" s="335"/>
      <c r="B940" s="338"/>
      <c r="C940" s="350" t="s">
        <v>9</v>
      </c>
      <c r="D940" s="351"/>
      <c r="E940" s="351"/>
      <c r="F940" s="351"/>
      <c r="G940" s="351"/>
      <c r="H940" s="352"/>
    </row>
    <row r="941" spans="1:8" s="114" customFormat="1" ht="20.25" customHeight="1" x14ac:dyDescent="0.2">
      <c r="A941" s="336"/>
      <c r="B941" s="339"/>
      <c r="C941" s="74" t="s">
        <v>756</v>
      </c>
      <c r="D941" s="282" t="s">
        <v>20</v>
      </c>
      <c r="E941" s="282" t="s">
        <v>19</v>
      </c>
      <c r="F941" s="282"/>
      <c r="G941" s="282">
        <v>100</v>
      </c>
      <c r="H941" s="282"/>
    </row>
    <row r="942" spans="1:8" s="114" customFormat="1" ht="19.5" customHeight="1" x14ac:dyDescent="0.2">
      <c r="A942" s="334" t="s">
        <v>750</v>
      </c>
      <c r="B942" s="337" t="s">
        <v>749</v>
      </c>
      <c r="C942" s="344" t="str">
        <f>'Додаток 1 2025-2027'!B132</f>
        <v>Розробка, реєстрація та отримання технічних умов на приєднання об'єкту приватного забудовника до централізованої системи водопостачання</v>
      </c>
      <c r="D942" s="345"/>
      <c r="E942" s="345"/>
      <c r="F942" s="345"/>
      <c r="G942" s="345"/>
      <c r="H942" s="346"/>
    </row>
    <row r="943" spans="1:8" s="114" customFormat="1" ht="15.75" customHeight="1" x14ac:dyDescent="0.2">
      <c r="A943" s="335"/>
      <c r="B943" s="338"/>
      <c r="C943" s="347" t="s">
        <v>6</v>
      </c>
      <c r="D943" s="348"/>
      <c r="E943" s="348"/>
      <c r="F943" s="348"/>
      <c r="G943" s="348"/>
      <c r="H943" s="349"/>
    </row>
    <row r="944" spans="1:8" s="114" customFormat="1" ht="15.75" customHeight="1" x14ac:dyDescent="0.2">
      <c r="A944" s="335"/>
      <c r="B944" s="338"/>
      <c r="C944" s="74" t="s">
        <v>753</v>
      </c>
      <c r="D944" s="283" t="s">
        <v>252</v>
      </c>
      <c r="E944" s="282" t="s">
        <v>258</v>
      </c>
      <c r="F944" s="10"/>
      <c r="G944" s="10">
        <f>'Додаток 1 2025-2027'!H132</f>
        <v>5.694</v>
      </c>
      <c r="H944" s="10"/>
    </row>
    <row r="945" spans="1:8" s="114" customFormat="1" ht="15.75" customHeight="1" x14ac:dyDescent="0.2">
      <c r="A945" s="335"/>
      <c r="B945" s="338"/>
      <c r="C945" s="350" t="s">
        <v>7</v>
      </c>
      <c r="D945" s="351"/>
      <c r="E945" s="351"/>
      <c r="F945" s="351"/>
      <c r="G945" s="351"/>
      <c r="H945" s="352"/>
    </row>
    <row r="946" spans="1:8" s="114" customFormat="1" ht="15.75" customHeight="1" x14ac:dyDescent="0.2">
      <c r="A946" s="335"/>
      <c r="B946" s="338"/>
      <c r="C946" s="74" t="s">
        <v>754</v>
      </c>
      <c r="D946" s="282" t="s">
        <v>389</v>
      </c>
      <c r="E946" s="282" t="s">
        <v>11</v>
      </c>
      <c r="F946" s="75"/>
      <c r="G946" s="75">
        <v>1</v>
      </c>
      <c r="H946" s="75"/>
    </row>
    <row r="947" spans="1:8" s="114" customFormat="1" ht="15.75" customHeight="1" x14ac:dyDescent="0.2">
      <c r="A947" s="335"/>
      <c r="B947" s="338"/>
      <c r="C947" s="350" t="s">
        <v>8</v>
      </c>
      <c r="D947" s="351"/>
      <c r="E947" s="351"/>
      <c r="F947" s="351"/>
      <c r="G947" s="351"/>
      <c r="H947" s="352"/>
    </row>
    <row r="948" spans="1:8" s="114" customFormat="1" ht="30.75" customHeight="1" x14ac:dyDescent="0.2">
      <c r="A948" s="335"/>
      <c r="B948" s="338"/>
      <c r="C948" s="74" t="s">
        <v>757</v>
      </c>
      <c r="D948" s="282" t="s">
        <v>18</v>
      </c>
      <c r="E948" s="282" t="s">
        <v>634</v>
      </c>
      <c r="F948" s="10"/>
      <c r="G948" s="10">
        <f>G944/G946</f>
        <v>5.694</v>
      </c>
      <c r="H948" s="10"/>
    </row>
    <row r="949" spans="1:8" s="114" customFormat="1" ht="15.75" customHeight="1" x14ac:dyDescent="0.2">
      <c r="A949" s="335"/>
      <c r="B949" s="338"/>
      <c r="C949" s="350" t="s">
        <v>9</v>
      </c>
      <c r="D949" s="351"/>
      <c r="E949" s="351"/>
      <c r="F949" s="351"/>
      <c r="G949" s="351"/>
      <c r="H949" s="352"/>
    </row>
    <row r="950" spans="1:8" s="114" customFormat="1" ht="20.25" customHeight="1" x14ac:dyDescent="0.2">
      <c r="A950" s="336"/>
      <c r="B950" s="339"/>
      <c r="C950" s="74" t="s">
        <v>759</v>
      </c>
      <c r="D950" s="282" t="s">
        <v>20</v>
      </c>
      <c r="E950" s="282" t="s">
        <v>19</v>
      </c>
      <c r="F950" s="282"/>
      <c r="G950" s="282">
        <v>100</v>
      </c>
      <c r="H950" s="282"/>
    </row>
    <row r="951" spans="1:8" s="114" customFormat="1" ht="15.75" customHeight="1" x14ac:dyDescent="0.2">
      <c r="A951" s="334" t="s">
        <v>751</v>
      </c>
      <c r="B951" s="353" t="s">
        <v>531</v>
      </c>
      <c r="C951" s="344" t="str">
        <f>'Додаток 1 2025-2027'!B133</f>
        <v xml:space="preserve">Придбання комп'ютера у зборі </v>
      </c>
      <c r="D951" s="345"/>
      <c r="E951" s="345"/>
      <c r="F951" s="345"/>
      <c r="G951" s="345"/>
      <c r="H951" s="346"/>
    </row>
    <row r="952" spans="1:8" s="114" customFormat="1" ht="15.75" customHeight="1" x14ac:dyDescent="0.2">
      <c r="A952" s="335"/>
      <c r="B952" s="354"/>
      <c r="C952" s="347" t="s">
        <v>6</v>
      </c>
      <c r="D952" s="348"/>
      <c r="E952" s="348"/>
      <c r="F952" s="348"/>
      <c r="G952" s="348"/>
      <c r="H952" s="349"/>
    </row>
    <row r="953" spans="1:8" s="114" customFormat="1" ht="15.75" customHeight="1" x14ac:dyDescent="0.2">
      <c r="A953" s="335"/>
      <c r="B953" s="354"/>
      <c r="C953" s="74" t="s">
        <v>533</v>
      </c>
      <c r="D953" s="244" t="s">
        <v>31</v>
      </c>
      <c r="E953" s="244" t="s">
        <v>258</v>
      </c>
      <c r="F953" s="10"/>
      <c r="G953" s="10">
        <f>'Додаток 1 2025-2027'!H133</f>
        <v>49.999000000000002</v>
      </c>
      <c r="H953" s="10"/>
    </row>
    <row r="954" spans="1:8" s="114" customFormat="1" ht="15.75" customHeight="1" x14ac:dyDescent="0.2">
      <c r="A954" s="335"/>
      <c r="B954" s="354"/>
      <c r="C954" s="350" t="s">
        <v>7</v>
      </c>
      <c r="D954" s="351"/>
      <c r="E954" s="351"/>
      <c r="F954" s="351"/>
      <c r="G954" s="351"/>
      <c r="H954" s="352"/>
    </row>
    <row r="955" spans="1:8" s="114" customFormat="1" ht="15.75" customHeight="1" x14ac:dyDescent="0.2">
      <c r="A955" s="335"/>
      <c r="B955" s="354"/>
      <c r="C955" s="74" t="s">
        <v>534</v>
      </c>
      <c r="D955" s="244" t="s">
        <v>389</v>
      </c>
      <c r="E955" s="244" t="s">
        <v>11</v>
      </c>
      <c r="F955" s="75"/>
      <c r="G955" s="75">
        <v>1</v>
      </c>
      <c r="H955" s="75"/>
    </row>
    <row r="956" spans="1:8" s="114" customFormat="1" ht="15.75" customHeight="1" x14ac:dyDescent="0.2">
      <c r="A956" s="335"/>
      <c r="B956" s="354"/>
      <c r="C956" s="350" t="s">
        <v>8</v>
      </c>
      <c r="D956" s="351"/>
      <c r="E956" s="351"/>
      <c r="F956" s="351"/>
      <c r="G956" s="351"/>
      <c r="H956" s="352"/>
    </row>
    <row r="957" spans="1:8" s="114" customFormat="1" ht="15.75" customHeight="1" x14ac:dyDescent="0.2">
      <c r="A957" s="335"/>
      <c r="B957" s="354"/>
      <c r="C957" s="74" t="s">
        <v>535</v>
      </c>
      <c r="D957" s="244" t="s">
        <v>18</v>
      </c>
      <c r="E957" s="244" t="s">
        <v>257</v>
      </c>
      <c r="F957" s="10"/>
      <c r="G957" s="10">
        <f t="shared" ref="G957" si="38">G953/G955</f>
        <v>49.999000000000002</v>
      </c>
      <c r="H957" s="10"/>
    </row>
    <row r="958" spans="1:8" s="114" customFormat="1" ht="15.75" customHeight="1" x14ac:dyDescent="0.2">
      <c r="A958" s="335"/>
      <c r="B958" s="354"/>
      <c r="C958" s="350" t="s">
        <v>9</v>
      </c>
      <c r="D958" s="351"/>
      <c r="E958" s="351"/>
      <c r="F958" s="351"/>
      <c r="G958" s="351"/>
      <c r="H958" s="352"/>
    </row>
    <row r="959" spans="1:8" s="114" customFormat="1" ht="31.5" customHeight="1" x14ac:dyDescent="0.2">
      <c r="A959" s="336"/>
      <c r="B959" s="355"/>
      <c r="C959" s="74" t="s">
        <v>651</v>
      </c>
      <c r="D959" s="244" t="s">
        <v>20</v>
      </c>
      <c r="E959" s="244" t="s">
        <v>19</v>
      </c>
      <c r="F959" s="244"/>
      <c r="G959" s="244">
        <v>100</v>
      </c>
      <c r="H959" s="244"/>
    </row>
    <row r="960" spans="1:8" s="114" customFormat="1" ht="15.75" customHeight="1" x14ac:dyDescent="0.2">
      <c r="A960" s="334" t="s">
        <v>773</v>
      </c>
      <c r="B960" s="353" t="s">
        <v>531</v>
      </c>
      <c r="C960" s="344" t="str">
        <f>'Додаток 1 2025-2027'!B134</f>
        <v>Придбання багатофункціонального пристрою</v>
      </c>
      <c r="D960" s="345"/>
      <c r="E960" s="345"/>
      <c r="F960" s="345"/>
      <c r="G960" s="345"/>
      <c r="H960" s="346"/>
    </row>
    <row r="961" spans="1:8" s="114" customFormat="1" ht="15.75" customHeight="1" x14ac:dyDescent="0.2">
      <c r="A961" s="335"/>
      <c r="B961" s="354"/>
      <c r="C961" s="347" t="s">
        <v>6</v>
      </c>
      <c r="D961" s="348"/>
      <c r="E961" s="348"/>
      <c r="F961" s="348"/>
      <c r="G961" s="348"/>
      <c r="H961" s="349"/>
    </row>
    <row r="962" spans="1:8" s="114" customFormat="1" ht="15.75" customHeight="1" x14ac:dyDescent="0.2">
      <c r="A962" s="335"/>
      <c r="B962" s="354"/>
      <c r="C962" s="74" t="s">
        <v>528</v>
      </c>
      <c r="D962" s="244" t="s">
        <v>31</v>
      </c>
      <c r="E962" s="244" t="s">
        <v>258</v>
      </c>
      <c r="F962" s="10"/>
      <c r="G962" s="10">
        <f>'Додаток 1 2025-2027'!H134</f>
        <v>48</v>
      </c>
      <c r="H962" s="10"/>
    </row>
    <row r="963" spans="1:8" s="114" customFormat="1" ht="15.75" customHeight="1" x14ac:dyDescent="0.2">
      <c r="A963" s="335"/>
      <c r="B963" s="354"/>
      <c r="C963" s="350" t="s">
        <v>7</v>
      </c>
      <c r="D963" s="351"/>
      <c r="E963" s="351"/>
      <c r="F963" s="351"/>
      <c r="G963" s="351"/>
      <c r="H963" s="352"/>
    </row>
    <row r="964" spans="1:8" s="114" customFormat="1" ht="15.75" customHeight="1" x14ac:dyDescent="0.2">
      <c r="A964" s="335"/>
      <c r="B964" s="354"/>
      <c r="C964" s="74" t="s">
        <v>529</v>
      </c>
      <c r="D964" s="244" t="s">
        <v>389</v>
      </c>
      <c r="E964" s="244" t="s">
        <v>11</v>
      </c>
      <c r="F964" s="75"/>
      <c r="G964" s="75">
        <v>2</v>
      </c>
      <c r="H964" s="75"/>
    </row>
    <row r="965" spans="1:8" s="114" customFormat="1" ht="15.75" customHeight="1" x14ac:dyDescent="0.2">
      <c r="A965" s="335"/>
      <c r="B965" s="354"/>
      <c r="C965" s="350" t="s">
        <v>8</v>
      </c>
      <c r="D965" s="351"/>
      <c r="E965" s="351"/>
      <c r="F965" s="351"/>
      <c r="G965" s="351"/>
      <c r="H965" s="352"/>
    </row>
    <row r="966" spans="1:8" s="114" customFormat="1" ht="15.75" customHeight="1" x14ac:dyDescent="0.2">
      <c r="A966" s="335"/>
      <c r="B966" s="354"/>
      <c r="C966" s="74" t="s">
        <v>530</v>
      </c>
      <c r="D966" s="244" t="s">
        <v>18</v>
      </c>
      <c r="E966" s="244" t="s">
        <v>634</v>
      </c>
      <c r="F966" s="10"/>
      <c r="G966" s="10">
        <f>G962/G964</f>
        <v>24</v>
      </c>
      <c r="H966" s="10"/>
    </row>
    <row r="967" spans="1:8" s="114" customFormat="1" ht="15.75" customHeight="1" x14ac:dyDescent="0.2">
      <c r="A967" s="335"/>
      <c r="B967" s="354"/>
      <c r="C967" s="350" t="s">
        <v>9</v>
      </c>
      <c r="D967" s="351"/>
      <c r="E967" s="351"/>
      <c r="F967" s="351"/>
      <c r="G967" s="351"/>
      <c r="H967" s="352"/>
    </row>
    <row r="968" spans="1:8" s="114" customFormat="1" ht="30" customHeight="1" x14ac:dyDescent="0.2">
      <c r="A968" s="336"/>
      <c r="B968" s="355"/>
      <c r="C968" s="74" t="s">
        <v>651</v>
      </c>
      <c r="D968" s="244" t="s">
        <v>20</v>
      </c>
      <c r="E968" s="244" t="s">
        <v>19</v>
      </c>
      <c r="F968" s="244"/>
      <c r="G968" s="244">
        <v>100</v>
      </c>
      <c r="H968" s="244"/>
    </row>
    <row r="969" spans="1:8" s="114" customFormat="1" ht="29.25" customHeight="1" x14ac:dyDescent="0.2">
      <c r="A969" s="334" t="s">
        <v>776</v>
      </c>
      <c r="B969" s="337" t="s">
        <v>778</v>
      </c>
      <c r="C969" s="340" t="str">
        <f>'Додаток 1 2025-2027'!B135</f>
        <v>Виготовлення кошторисної документації з отриманням експертної оцінки (експертизи) та аналізу ціни на матеріальні ресурси на "Поточний ремонт вул. Сергія Сузанського с. Сичавка Одеського району Одеської області"</v>
      </c>
      <c r="D969" s="340"/>
      <c r="E969" s="340"/>
      <c r="F969" s="340"/>
      <c r="G969" s="340"/>
      <c r="H969" s="340"/>
    </row>
    <row r="970" spans="1:8" s="114" customFormat="1" ht="15.75" customHeight="1" x14ac:dyDescent="0.2">
      <c r="A970" s="335"/>
      <c r="B970" s="338"/>
      <c r="C970" s="341" t="s">
        <v>6</v>
      </c>
      <c r="D970" s="341"/>
      <c r="E970" s="341"/>
      <c r="F970" s="341"/>
      <c r="G970" s="341"/>
      <c r="H970" s="341"/>
    </row>
    <row r="971" spans="1:8" s="114" customFormat="1" ht="15.75" customHeight="1" x14ac:dyDescent="0.2">
      <c r="A971" s="335"/>
      <c r="B971" s="338"/>
      <c r="C971" s="307" t="s">
        <v>798</v>
      </c>
      <c r="D971" s="333" t="s">
        <v>156</v>
      </c>
      <c r="E971" s="304" t="s">
        <v>258</v>
      </c>
      <c r="F971" s="61"/>
      <c r="G971" s="61">
        <f>'Додаток 1 2025-2027'!H135</f>
        <v>40.863999999999997</v>
      </c>
      <c r="H971" s="61"/>
    </row>
    <row r="972" spans="1:8" s="114" customFormat="1" ht="14.25" customHeight="1" x14ac:dyDescent="0.2">
      <c r="A972" s="335"/>
      <c r="B972" s="338"/>
      <c r="C972" s="341" t="s">
        <v>7</v>
      </c>
      <c r="D972" s="341"/>
      <c r="E972" s="341"/>
      <c r="F972" s="341"/>
      <c r="G972" s="341"/>
      <c r="H972" s="341"/>
    </row>
    <row r="973" spans="1:8" s="114" customFormat="1" ht="17.25" customHeight="1" x14ac:dyDescent="0.2">
      <c r="A973" s="335"/>
      <c r="B973" s="338"/>
      <c r="C973" s="8" t="s">
        <v>791</v>
      </c>
      <c r="D973" s="333" t="s">
        <v>114</v>
      </c>
      <c r="E973" s="333" t="s">
        <v>627</v>
      </c>
      <c r="F973" s="66"/>
      <c r="G973" s="66">
        <v>1786.64</v>
      </c>
      <c r="H973" s="6"/>
    </row>
    <row r="974" spans="1:8" s="114" customFormat="1" ht="12.75" customHeight="1" x14ac:dyDescent="0.2">
      <c r="A974" s="335"/>
      <c r="B974" s="338"/>
      <c r="C974" s="341" t="s">
        <v>8</v>
      </c>
      <c r="D974" s="341"/>
      <c r="E974" s="341"/>
      <c r="F974" s="341"/>
      <c r="G974" s="341"/>
      <c r="H974" s="341"/>
    </row>
    <row r="975" spans="1:8" s="114" customFormat="1" ht="18" customHeight="1" x14ac:dyDescent="0.2">
      <c r="A975" s="335"/>
      <c r="B975" s="338"/>
      <c r="C975" s="308" t="s">
        <v>792</v>
      </c>
      <c r="D975" s="304" t="s">
        <v>18</v>
      </c>
      <c r="E975" s="306" t="s">
        <v>633</v>
      </c>
      <c r="F975" s="62"/>
      <c r="G975" s="62">
        <f>G971/G973</f>
        <v>2.2871983163927818E-2</v>
      </c>
      <c r="H975" s="62"/>
    </row>
    <row r="976" spans="1:8" s="114" customFormat="1" ht="12.75" customHeight="1" x14ac:dyDescent="0.2">
      <c r="A976" s="335"/>
      <c r="B976" s="338"/>
      <c r="C976" s="341" t="s">
        <v>9</v>
      </c>
      <c r="D976" s="341"/>
      <c r="E976" s="341"/>
      <c r="F976" s="341"/>
      <c r="G976" s="341"/>
      <c r="H976" s="341"/>
    </row>
    <row r="977" spans="1:14" s="114" customFormat="1" ht="16.5" customHeight="1" x14ac:dyDescent="0.2">
      <c r="A977" s="336"/>
      <c r="B977" s="339"/>
      <c r="C977" s="74" t="s">
        <v>797</v>
      </c>
      <c r="D977" s="304" t="s">
        <v>20</v>
      </c>
      <c r="E977" s="304" t="s">
        <v>19</v>
      </c>
      <c r="F977" s="304"/>
      <c r="G977" s="304">
        <v>100</v>
      </c>
      <c r="H977" s="304"/>
    </row>
    <row r="978" spans="1:14" s="114" customFormat="1" ht="15.75" customHeight="1" x14ac:dyDescent="0.2">
      <c r="A978" s="334" t="s">
        <v>777</v>
      </c>
      <c r="B978" s="337" t="s">
        <v>778</v>
      </c>
      <c r="C978" s="340" t="str">
        <f>'Додаток 1 2025-2027'!B136</f>
        <v>Технічний нагляд за об'єктом "Поточний ремонт вул. Сергія Сузанського с. Сичавка Одеського району Одеської області"</v>
      </c>
      <c r="D978" s="340"/>
      <c r="E978" s="340"/>
      <c r="F978" s="340"/>
      <c r="G978" s="340"/>
      <c r="H978" s="340"/>
    </row>
    <row r="979" spans="1:14" s="114" customFormat="1" ht="15.75" customHeight="1" x14ac:dyDescent="0.2">
      <c r="A979" s="335"/>
      <c r="B979" s="338"/>
      <c r="C979" s="341" t="s">
        <v>6</v>
      </c>
      <c r="D979" s="341"/>
      <c r="E979" s="341"/>
      <c r="F979" s="341"/>
      <c r="G979" s="341"/>
      <c r="H979" s="341"/>
    </row>
    <row r="980" spans="1:14" s="114" customFormat="1" ht="15.75" customHeight="1" x14ac:dyDescent="0.2">
      <c r="A980" s="335"/>
      <c r="B980" s="338"/>
      <c r="C980" s="332" t="s">
        <v>787</v>
      </c>
      <c r="D980" s="333" t="s">
        <v>156</v>
      </c>
      <c r="E980" s="304" t="s">
        <v>258</v>
      </c>
      <c r="F980" s="61"/>
      <c r="G980" s="61">
        <f>'Додаток 1 2025-2027'!H136</f>
        <v>37.58</v>
      </c>
      <c r="H980" s="61"/>
    </row>
    <row r="981" spans="1:14" s="114" customFormat="1" ht="14.25" customHeight="1" x14ac:dyDescent="0.2">
      <c r="A981" s="335"/>
      <c r="B981" s="338"/>
      <c r="C981" s="341" t="s">
        <v>7</v>
      </c>
      <c r="D981" s="341"/>
      <c r="E981" s="341"/>
      <c r="F981" s="341"/>
      <c r="G981" s="341"/>
      <c r="H981" s="341"/>
      <c r="N981" s="114">
        <v>20</v>
      </c>
    </row>
    <row r="982" spans="1:14" s="114" customFormat="1" ht="17.25" customHeight="1" x14ac:dyDescent="0.2">
      <c r="A982" s="335"/>
      <c r="B982" s="338"/>
      <c r="C982" s="8" t="s">
        <v>790</v>
      </c>
      <c r="D982" s="333" t="s">
        <v>114</v>
      </c>
      <c r="E982" s="306" t="s">
        <v>627</v>
      </c>
      <c r="F982" s="66"/>
      <c r="G982" s="66">
        <v>1786.64</v>
      </c>
      <c r="H982" s="6"/>
    </row>
    <row r="983" spans="1:14" s="114" customFormat="1" ht="12.75" customHeight="1" x14ac:dyDescent="0.2">
      <c r="A983" s="335"/>
      <c r="B983" s="338"/>
      <c r="C983" s="341" t="s">
        <v>8</v>
      </c>
      <c r="D983" s="341"/>
      <c r="E983" s="341"/>
      <c r="F983" s="341"/>
      <c r="G983" s="341"/>
      <c r="H983" s="341"/>
    </row>
    <row r="984" spans="1:14" s="114" customFormat="1" ht="18" customHeight="1" x14ac:dyDescent="0.2">
      <c r="A984" s="335"/>
      <c r="B984" s="338"/>
      <c r="C984" s="308" t="s">
        <v>788</v>
      </c>
      <c r="D984" s="304" t="s">
        <v>18</v>
      </c>
      <c r="E984" s="304" t="s">
        <v>633</v>
      </c>
      <c r="F984" s="62"/>
      <c r="G984" s="62">
        <f>G980/G982</f>
        <v>2.1033896028298929E-2</v>
      </c>
      <c r="H984" s="62"/>
    </row>
    <row r="985" spans="1:14" s="114" customFormat="1" ht="12.75" customHeight="1" x14ac:dyDescent="0.2">
      <c r="A985" s="335"/>
      <c r="B985" s="338"/>
      <c r="C985" s="341" t="s">
        <v>9</v>
      </c>
      <c r="D985" s="341"/>
      <c r="E985" s="341"/>
      <c r="F985" s="341"/>
      <c r="G985" s="341"/>
      <c r="H985" s="341"/>
    </row>
    <row r="986" spans="1:14" s="114" customFormat="1" ht="18.75" customHeight="1" x14ac:dyDescent="0.2">
      <c r="A986" s="336"/>
      <c r="B986" s="339"/>
      <c r="C986" s="8" t="s">
        <v>789</v>
      </c>
      <c r="D986" s="304" t="s">
        <v>20</v>
      </c>
      <c r="E986" s="304" t="s">
        <v>19</v>
      </c>
      <c r="F986" s="304"/>
      <c r="G986" s="304">
        <v>100</v>
      </c>
      <c r="H986" s="304"/>
    </row>
    <row r="987" spans="1:14" s="114" customFormat="1" ht="15.75" customHeight="1" x14ac:dyDescent="0.2">
      <c r="A987" s="334" t="s">
        <v>779</v>
      </c>
      <c r="B987" s="337" t="s">
        <v>778</v>
      </c>
      <c r="C987" s="340" t="str">
        <f>'Додаток 1 2025-2027'!B137</f>
        <v>Поточний ремонт вул. Сергія Сузанського с. Сичавка Одеського району Одеської області</v>
      </c>
      <c r="D987" s="340"/>
      <c r="E987" s="340"/>
      <c r="F987" s="340"/>
      <c r="G987" s="340"/>
      <c r="H987" s="340"/>
    </row>
    <row r="988" spans="1:14" s="114" customFormat="1" ht="15.75" customHeight="1" x14ac:dyDescent="0.2">
      <c r="A988" s="335"/>
      <c r="B988" s="338"/>
      <c r="C988" s="341" t="s">
        <v>6</v>
      </c>
      <c r="D988" s="341"/>
      <c r="E988" s="341"/>
      <c r="F988" s="341"/>
      <c r="G988" s="341"/>
      <c r="H988" s="341"/>
    </row>
    <row r="989" spans="1:14" s="114" customFormat="1" ht="15.75" customHeight="1" x14ac:dyDescent="0.2">
      <c r="A989" s="335"/>
      <c r="B989" s="338"/>
      <c r="C989" s="332" t="s">
        <v>793</v>
      </c>
      <c r="D989" s="333" t="s">
        <v>31</v>
      </c>
      <c r="E989" s="300" t="s">
        <v>258</v>
      </c>
      <c r="F989" s="61"/>
      <c r="G989" s="61">
        <f>'Додаток 1 2025-2027'!H137</f>
        <v>2880</v>
      </c>
      <c r="H989" s="61"/>
    </row>
    <row r="990" spans="1:14" s="114" customFormat="1" ht="14.25" customHeight="1" x14ac:dyDescent="0.2">
      <c r="A990" s="335"/>
      <c r="B990" s="338"/>
      <c r="C990" s="341" t="s">
        <v>7</v>
      </c>
      <c r="D990" s="341"/>
      <c r="E990" s="341"/>
      <c r="F990" s="341"/>
      <c r="G990" s="341"/>
      <c r="H990" s="341"/>
    </row>
    <row r="991" spans="1:14" s="114" customFormat="1" ht="17.25" customHeight="1" x14ac:dyDescent="0.2">
      <c r="A991" s="335"/>
      <c r="B991" s="338"/>
      <c r="C991" s="8" t="s">
        <v>795</v>
      </c>
      <c r="D991" s="333" t="s">
        <v>114</v>
      </c>
      <c r="E991" s="333" t="s">
        <v>627</v>
      </c>
      <c r="F991" s="66"/>
      <c r="G991" s="66">
        <v>1786.64</v>
      </c>
      <c r="H991" s="6"/>
    </row>
    <row r="992" spans="1:14" s="114" customFormat="1" ht="12.75" customHeight="1" x14ac:dyDescent="0.2">
      <c r="A992" s="335"/>
      <c r="B992" s="338"/>
      <c r="C992" s="341" t="s">
        <v>8</v>
      </c>
      <c r="D992" s="341"/>
      <c r="E992" s="341"/>
      <c r="F992" s="341"/>
      <c r="G992" s="341"/>
      <c r="H992" s="341"/>
    </row>
    <row r="993" spans="1:8" s="114" customFormat="1" ht="19.5" customHeight="1" x14ac:dyDescent="0.2">
      <c r="A993" s="335"/>
      <c r="B993" s="338"/>
      <c r="C993" s="8" t="s">
        <v>794</v>
      </c>
      <c r="D993" s="300" t="s">
        <v>18</v>
      </c>
      <c r="E993" s="300" t="s">
        <v>633</v>
      </c>
      <c r="F993" s="62"/>
      <c r="G993" s="62">
        <f>G989/G991</f>
        <v>1.6119643576769802</v>
      </c>
      <c r="H993" s="62"/>
    </row>
    <row r="994" spans="1:8" s="114" customFormat="1" ht="12.75" customHeight="1" x14ac:dyDescent="0.2">
      <c r="A994" s="335"/>
      <c r="B994" s="338"/>
      <c r="C994" s="341" t="s">
        <v>9</v>
      </c>
      <c r="D994" s="341"/>
      <c r="E994" s="341"/>
      <c r="F994" s="341"/>
      <c r="G994" s="341"/>
      <c r="H994" s="341"/>
    </row>
    <row r="995" spans="1:8" s="114" customFormat="1" ht="18.75" customHeight="1" x14ac:dyDescent="0.2">
      <c r="A995" s="336"/>
      <c r="B995" s="339"/>
      <c r="C995" s="8" t="s">
        <v>796</v>
      </c>
      <c r="D995" s="300" t="s">
        <v>20</v>
      </c>
      <c r="E995" s="300" t="s">
        <v>19</v>
      </c>
      <c r="F995" s="300"/>
      <c r="G995" s="300">
        <v>100</v>
      </c>
      <c r="H995" s="300"/>
    </row>
    <row r="996" spans="1:8" ht="15" customHeight="1" x14ac:dyDescent="0.2">
      <c r="A996" s="385" t="s">
        <v>30</v>
      </c>
      <c r="B996" s="385"/>
      <c r="C996" s="385"/>
      <c r="D996" s="385"/>
      <c r="E996" s="385"/>
      <c r="F996" s="91">
        <v>2025</v>
      </c>
      <c r="G996" s="91">
        <v>2026</v>
      </c>
      <c r="H996" s="91">
        <v>2027</v>
      </c>
    </row>
    <row r="997" spans="1:8" ht="15" customHeight="1" x14ac:dyDescent="0.2">
      <c r="A997" s="385"/>
      <c r="B997" s="385"/>
      <c r="C997" s="385"/>
      <c r="D997" s="385"/>
      <c r="E997" s="385"/>
      <c r="F997" s="92">
        <f>F1000+F1009+F1018+F1027+F1036+F1045+F1054</f>
        <v>12753.475000000004</v>
      </c>
      <c r="G997" s="92">
        <f t="shared" ref="G997:H997" si="39">G1000+G1009+G1018+G1027+G1036+G1045+G1054</f>
        <v>14586.046</v>
      </c>
      <c r="H997" s="92">
        <f t="shared" si="39"/>
        <v>13805.542000000001</v>
      </c>
    </row>
    <row r="998" spans="1:8" ht="15" customHeight="1" x14ac:dyDescent="0.2">
      <c r="A998" s="342" t="s">
        <v>117</v>
      </c>
      <c r="B998" s="343" t="s">
        <v>166</v>
      </c>
      <c r="C998" s="384" t="str">
        <f>'Додаток 1 2025-2027'!B141</f>
        <v xml:space="preserve">Поточне утримання мереж зовнішнього освітлення </v>
      </c>
      <c r="D998" s="384"/>
      <c r="E998" s="384"/>
      <c r="F998" s="384"/>
      <c r="G998" s="384"/>
      <c r="H998" s="384"/>
    </row>
    <row r="999" spans="1:8" ht="15" customHeight="1" x14ac:dyDescent="0.2">
      <c r="A999" s="362"/>
      <c r="B999" s="343"/>
      <c r="C999" s="408" t="s">
        <v>6</v>
      </c>
      <c r="D999" s="408"/>
      <c r="E999" s="408"/>
      <c r="F999" s="408"/>
      <c r="G999" s="408"/>
      <c r="H999" s="408"/>
    </row>
    <row r="1000" spans="1:8" ht="15" customHeight="1" x14ac:dyDescent="0.2">
      <c r="A1000" s="362"/>
      <c r="B1000" s="343"/>
      <c r="C1000" s="1" t="s">
        <v>375</v>
      </c>
      <c r="D1000" s="151" t="s">
        <v>10</v>
      </c>
      <c r="E1000" s="151" t="s">
        <v>570</v>
      </c>
      <c r="F1000" s="32">
        <f>'Додаток 1 2025-2027'!G141</f>
        <v>2800.6329999999998</v>
      </c>
      <c r="G1000" s="32">
        <f>'Додаток 1 2025-2027'!H141</f>
        <v>4049.018</v>
      </c>
      <c r="H1000" s="32">
        <f>'Додаток 1 2025-2027'!I141</f>
        <v>3268.5140000000001</v>
      </c>
    </row>
    <row r="1001" spans="1:8" ht="15" customHeight="1" x14ac:dyDescent="0.2">
      <c r="A1001" s="362"/>
      <c r="B1001" s="343"/>
      <c r="C1001" s="408" t="s">
        <v>7</v>
      </c>
      <c r="D1001" s="408"/>
      <c r="E1001" s="408"/>
      <c r="F1001" s="408"/>
      <c r="G1001" s="408"/>
      <c r="H1001" s="408"/>
    </row>
    <row r="1002" spans="1:8" ht="21" customHeight="1" x14ac:dyDescent="0.2">
      <c r="A1002" s="362"/>
      <c r="B1002" s="343"/>
      <c r="C1002" s="1" t="s">
        <v>233</v>
      </c>
      <c r="D1002" s="147" t="s">
        <v>119</v>
      </c>
      <c r="E1002" s="147" t="s">
        <v>122</v>
      </c>
      <c r="F1002" s="64">
        <v>78.150899999999993</v>
      </c>
      <c r="G1002" s="64">
        <v>78.150899999999993</v>
      </c>
      <c r="H1002" s="64">
        <v>79.150899999999993</v>
      </c>
    </row>
    <row r="1003" spans="1:8" ht="15" customHeight="1" x14ac:dyDescent="0.2">
      <c r="A1003" s="362"/>
      <c r="B1003" s="343"/>
      <c r="C1003" s="408" t="s">
        <v>8</v>
      </c>
      <c r="D1003" s="408"/>
      <c r="E1003" s="408"/>
      <c r="F1003" s="408"/>
      <c r="G1003" s="408"/>
      <c r="H1003" s="408"/>
    </row>
    <row r="1004" spans="1:8" ht="15" customHeight="1" x14ac:dyDescent="0.25">
      <c r="A1004" s="362"/>
      <c r="B1004" s="343"/>
      <c r="C1004" s="1" t="s">
        <v>571</v>
      </c>
      <c r="D1004" s="19" t="s">
        <v>18</v>
      </c>
      <c r="E1004" s="151" t="s">
        <v>255</v>
      </c>
      <c r="F1004" s="62">
        <f>F1000/F1002</f>
        <v>35.83622197569062</v>
      </c>
      <c r="G1004" s="62">
        <f t="shared" ref="G1004:H1004" si="40">G1000/G1002</f>
        <v>51.810254264506234</v>
      </c>
      <c r="H1004" s="62">
        <f t="shared" si="40"/>
        <v>41.294716800440682</v>
      </c>
    </row>
    <row r="1005" spans="1:8" ht="15" customHeight="1" x14ac:dyDescent="0.2">
      <c r="A1005" s="362"/>
      <c r="B1005" s="343"/>
      <c r="C1005" s="408" t="s">
        <v>9</v>
      </c>
      <c r="D1005" s="408"/>
      <c r="E1005" s="408"/>
      <c r="F1005" s="408"/>
      <c r="G1005" s="408"/>
      <c r="H1005" s="408"/>
    </row>
    <row r="1006" spans="1:8" ht="15" customHeight="1" x14ac:dyDescent="0.2">
      <c r="A1006" s="362"/>
      <c r="B1006" s="343"/>
      <c r="C1006" s="1" t="s">
        <v>232</v>
      </c>
      <c r="D1006" s="151" t="s">
        <v>20</v>
      </c>
      <c r="E1006" s="151" t="s">
        <v>19</v>
      </c>
      <c r="F1006" s="151">
        <v>100</v>
      </c>
      <c r="G1006" s="151">
        <v>100</v>
      </c>
      <c r="H1006" s="151">
        <v>100</v>
      </c>
    </row>
    <row r="1007" spans="1:8" ht="15" customHeight="1" x14ac:dyDescent="0.2">
      <c r="A1007" s="388" t="s">
        <v>118</v>
      </c>
      <c r="B1007" s="343" t="s">
        <v>40</v>
      </c>
      <c r="C1007" s="357" t="str">
        <f>'Додаток 1 2025-2027'!B142</f>
        <v xml:space="preserve">Оплата зовнішнього освітлення </v>
      </c>
      <c r="D1007" s="357"/>
      <c r="E1007" s="357"/>
      <c r="F1007" s="357"/>
      <c r="G1007" s="357"/>
      <c r="H1007" s="357"/>
    </row>
    <row r="1008" spans="1:8" ht="15" customHeight="1" x14ac:dyDescent="0.2">
      <c r="A1008" s="362"/>
      <c r="B1008" s="343"/>
      <c r="C1008" s="408" t="s">
        <v>6</v>
      </c>
      <c r="D1008" s="408"/>
      <c r="E1008" s="408"/>
      <c r="F1008" s="408"/>
      <c r="G1008" s="408"/>
      <c r="H1008" s="408"/>
    </row>
    <row r="1009" spans="1:8" ht="15" customHeight="1" x14ac:dyDescent="0.2">
      <c r="A1009" s="362"/>
      <c r="B1009" s="343"/>
      <c r="C1009" s="57" t="s">
        <v>376</v>
      </c>
      <c r="D1009" s="148" t="s">
        <v>10</v>
      </c>
      <c r="E1009" s="148" t="s">
        <v>570</v>
      </c>
      <c r="F1009" s="7">
        <f>'Додаток 1 2025-2027'!G142</f>
        <v>9838.4920000000002</v>
      </c>
      <c r="G1009" s="7">
        <f>'Додаток 1 2025-2027'!H142</f>
        <v>10537.028</v>
      </c>
      <c r="H1009" s="7">
        <f>'Додаток 1 2025-2027'!I142</f>
        <v>10537.028</v>
      </c>
    </row>
    <row r="1010" spans="1:8" ht="15" customHeight="1" x14ac:dyDescent="0.2">
      <c r="A1010" s="362"/>
      <c r="B1010" s="343"/>
      <c r="C1010" s="412" t="s">
        <v>7</v>
      </c>
      <c r="D1010" s="412"/>
      <c r="E1010" s="412"/>
      <c r="F1010" s="412"/>
      <c r="G1010" s="412"/>
      <c r="H1010" s="412"/>
    </row>
    <row r="1011" spans="1:8" ht="15" customHeight="1" x14ac:dyDescent="0.2">
      <c r="A1011" s="362"/>
      <c r="B1011" s="343"/>
      <c r="C1011" s="57" t="s">
        <v>36</v>
      </c>
      <c r="D1011" s="148" t="s">
        <v>389</v>
      </c>
      <c r="E1011" s="148" t="s">
        <v>38</v>
      </c>
      <c r="F1011" s="61">
        <v>830.55899999999997</v>
      </c>
      <c r="G1011" s="61">
        <v>830.55899999999997</v>
      </c>
      <c r="H1011" s="61">
        <v>830.55899999999997</v>
      </c>
    </row>
    <row r="1012" spans="1:8" ht="15" customHeight="1" x14ac:dyDescent="0.2">
      <c r="A1012" s="362"/>
      <c r="B1012" s="343"/>
      <c r="C1012" s="412" t="s">
        <v>8</v>
      </c>
      <c r="D1012" s="412"/>
      <c r="E1012" s="412"/>
      <c r="F1012" s="412"/>
      <c r="G1012" s="412"/>
      <c r="H1012" s="412"/>
    </row>
    <row r="1013" spans="1:8" ht="15" customHeight="1" x14ac:dyDescent="0.2">
      <c r="A1013" s="362"/>
      <c r="B1013" s="343"/>
      <c r="C1013" s="57" t="s">
        <v>37</v>
      </c>
      <c r="D1013" s="148" t="s">
        <v>18</v>
      </c>
      <c r="E1013" s="148" t="s">
        <v>278</v>
      </c>
      <c r="F1013" s="61">
        <f>F1009/F1011</f>
        <v>11.84562686094546</v>
      </c>
      <c r="G1013" s="61">
        <f t="shared" ref="G1013:H1013" si="41">G1009/G1011</f>
        <v>12.686670061970313</v>
      </c>
      <c r="H1013" s="61">
        <f t="shared" si="41"/>
        <v>12.686670061970313</v>
      </c>
    </row>
    <row r="1014" spans="1:8" ht="15" customHeight="1" x14ac:dyDescent="0.2">
      <c r="A1014" s="362"/>
      <c r="B1014" s="343"/>
      <c r="C1014" s="412" t="s">
        <v>9</v>
      </c>
      <c r="D1014" s="412"/>
      <c r="E1014" s="412"/>
      <c r="F1014" s="412"/>
      <c r="G1014" s="412"/>
      <c r="H1014" s="412"/>
    </row>
    <row r="1015" spans="1:8" ht="15" customHeight="1" x14ac:dyDescent="0.2">
      <c r="A1015" s="362"/>
      <c r="B1015" s="343"/>
      <c r="C1015" s="57" t="s">
        <v>39</v>
      </c>
      <c r="D1015" s="148" t="s">
        <v>20</v>
      </c>
      <c r="E1015" s="148" t="s">
        <v>19</v>
      </c>
      <c r="F1015" s="148">
        <v>100</v>
      </c>
      <c r="G1015" s="148">
        <v>100</v>
      </c>
      <c r="H1015" s="148">
        <v>100</v>
      </c>
    </row>
    <row r="1016" spans="1:8" ht="20.25" customHeight="1" x14ac:dyDescent="0.2">
      <c r="A1016" s="388" t="s">
        <v>463</v>
      </c>
      <c r="B1016" s="343" t="s">
        <v>40</v>
      </c>
      <c r="C1016" s="357" t="str">
        <f>'Додаток 1 2025-2027'!B143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1016" s="357"/>
      <c r="E1016" s="357"/>
      <c r="F1016" s="357"/>
      <c r="G1016" s="357"/>
      <c r="H1016" s="357"/>
    </row>
    <row r="1017" spans="1:8" ht="15" customHeight="1" x14ac:dyDescent="0.2">
      <c r="A1017" s="362"/>
      <c r="B1017" s="343"/>
      <c r="C1017" s="408" t="s">
        <v>6</v>
      </c>
      <c r="D1017" s="408"/>
      <c r="E1017" s="408"/>
      <c r="F1017" s="408"/>
      <c r="G1017" s="408"/>
      <c r="H1017" s="408"/>
    </row>
    <row r="1018" spans="1:8" ht="17.45" customHeight="1" x14ac:dyDescent="0.2">
      <c r="A1018" s="362"/>
      <c r="B1018" s="343"/>
      <c r="C1018" s="74" t="s">
        <v>480</v>
      </c>
      <c r="D1018" s="147" t="s">
        <v>31</v>
      </c>
      <c r="E1018" s="148" t="s">
        <v>277</v>
      </c>
      <c r="F1018" s="7">
        <f>'Додаток 1 2025-2027'!G143</f>
        <v>22.87</v>
      </c>
      <c r="G1018" s="7"/>
      <c r="H1018" s="7"/>
    </row>
    <row r="1019" spans="1:8" ht="15" customHeight="1" x14ac:dyDescent="0.2">
      <c r="A1019" s="362"/>
      <c r="B1019" s="343"/>
      <c r="C1019" s="412" t="s">
        <v>7</v>
      </c>
      <c r="D1019" s="412"/>
      <c r="E1019" s="412"/>
      <c r="F1019" s="412"/>
      <c r="G1019" s="412"/>
      <c r="H1019" s="412"/>
    </row>
    <row r="1020" spans="1:8" ht="15" customHeight="1" x14ac:dyDescent="0.2">
      <c r="A1020" s="362"/>
      <c r="B1020" s="343"/>
      <c r="C1020" s="74" t="s">
        <v>484</v>
      </c>
      <c r="D1020" s="147" t="s">
        <v>10</v>
      </c>
      <c r="E1020" s="148" t="s">
        <v>468</v>
      </c>
      <c r="F1020" s="48">
        <v>1</v>
      </c>
      <c r="G1020" s="61"/>
      <c r="H1020" s="61"/>
    </row>
    <row r="1021" spans="1:8" ht="15" customHeight="1" x14ac:dyDescent="0.2">
      <c r="A1021" s="362"/>
      <c r="B1021" s="343"/>
      <c r="C1021" s="412" t="s">
        <v>8</v>
      </c>
      <c r="D1021" s="412"/>
      <c r="E1021" s="412"/>
      <c r="F1021" s="412"/>
      <c r="G1021" s="412"/>
      <c r="H1021" s="412"/>
    </row>
    <row r="1022" spans="1:8" ht="15" customHeight="1" x14ac:dyDescent="0.2">
      <c r="A1022" s="362"/>
      <c r="B1022" s="343"/>
      <c r="C1022" s="74" t="s">
        <v>470</v>
      </c>
      <c r="D1022" s="148" t="s">
        <v>18</v>
      </c>
      <c r="E1022" s="148" t="s">
        <v>469</v>
      </c>
      <c r="F1022" s="61">
        <f>F1018/F1020</f>
        <v>22.87</v>
      </c>
      <c r="G1022" s="61"/>
      <c r="H1022" s="61"/>
    </row>
    <row r="1023" spans="1:8" ht="15" customHeight="1" x14ac:dyDescent="0.2">
      <c r="A1023" s="362"/>
      <c r="B1023" s="343"/>
      <c r="C1023" s="412" t="s">
        <v>9</v>
      </c>
      <c r="D1023" s="412"/>
      <c r="E1023" s="412"/>
      <c r="F1023" s="412"/>
      <c r="G1023" s="412"/>
      <c r="H1023" s="412"/>
    </row>
    <row r="1024" spans="1:8" ht="15" customHeight="1" x14ac:dyDescent="0.2">
      <c r="A1024" s="362"/>
      <c r="B1024" s="343"/>
      <c r="C1024" s="74" t="s">
        <v>483</v>
      </c>
      <c r="D1024" s="148" t="s">
        <v>20</v>
      </c>
      <c r="E1024" s="148" t="s">
        <v>19</v>
      </c>
      <c r="F1024" s="148">
        <v>100</v>
      </c>
      <c r="G1024" s="148"/>
      <c r="H1024" s="148"/>
    </row>
    <row r="1025" spans="1:8" ht="31.5" customHeight="1" x14ac:dyDescent="0.2">
      <c r="A1025" s="388" t="s">
        <v>471</v>
      </c>
      <c r="B1025" s="343" t="s">
        <v>40</v>
      </c>
      <c r="C1025" s="357" t="str">
        <f>'Додаток 1 2025-2027'!B144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1025" s="357"/>
      <c r="E1025" s="357"/>
      <c r="F1025" s="357"/>
      <c r="G1025" s="357"/>
      <c r="H1025" s="357"/>
    </row>
    <row r="1026" spans="1:8" ht="15" customHeight="1" x14ac:dyDescent="0.2">
      <c r="A1026" s="362"/>
      <c r="B1026" s="343"/>
      <c r="C1026" s="408" t="s">
        <v>6</v>
      </c>
      <c r="D1026" s="408"/>
      <c r="E1026" s="408"/>
      <c r="F1026" s="408"/>
      <c r="G1026" s="408"/>
      <c r="H1026" s="408"/>
    </row>
    <row r="1027" spans="1:8" ht="18" customHeight="1" x14ac:dyDescent="0.2">
      <c r="A1027" s="362"/>
      <c r="B1027" s="343"/>
      <c r="C1027" s="74" t="s">
        <v>481</v>
      </c>
      <c r="D1027" s="147" t="s">
        <v>31</v>
      </c>
      <c r="E1027" s="148" t="s">
        <v>277</v>
      </c>
      <c r="F1027" s="7">
        <f>'Додаток 1 2025-2027'!G144</f>
        <v>22.87</v>
      </c>
      <c r="G1027" s="7"/>
      <c r="H1027" s="7"/>
    </row>
    <row r="1028" spans="1:8" ht="15" customHeight="1" x14ac:dyDescent="0.2">
      <c r="A1028" s="362"/>
      <c r="B1028" s="343"/>
      <c r="C1028" s="412" t="s">
        <v>7</v>
      </c>
      <c r="D1028" s="412"/>
      <c r="E1028" s="412"/>
      <c r="F1028" s="412"/>
      <c r="G1028" s="412"/>
      <c r="H1028" s="412"/>
    </row>
    <row r="1029" spans="1:8" ht="15" customHeight="1" x14ac:dyDescent="0.2">
      <c r="A1029" s="362"/>
      <c r="B1029" s="343"/>
      <c r="C1029" s="74" t="s">
        <v>484</v>
      </c>
      <c r="D1029" s="147" t="s">
        <v>10</v>
      </c>
      <c r="E1029" s="148" t="s">
        <v>468</v>
      </c>
      <c r="F1029" s="48">
        <v>1</v>
      </c>
      <c r="G1029" s="61"/>
      <c r="H1029" s="61"/>
    </row>
    <row r="1030" spans="1:8" ht="15" customHeight="1" x14ac:dyDescent="0.2">
      <c r="A1030" s="362"/>
      <c r="B1030" s="343"/>
      <c r="C1030" s="412" t="s">
        <v>8</v>
      </c>
      <c r="D1030" s="412"/>
      <c r="E1030" s="412"/>
      <c r="F1030" s="412"/>
      <c r="G1030" s="412"/>
      <c r="H1030" s="412"/>
    </row>
    <row r="1031" spans="1:8" ht="15" customHeight="1" x14ac:dyDescent="0.2">
      <c r="A1031" s="362"/>
      <c r="B1031" s="343"/>
      <c r="C1031" s="74" t="s">
        <v>470</v>
      </c>
      <c r="D1031" s="148" t="s">
        <v>18</v>
      </c>
      <c r="E1031" s="148" t="s">
        <v>469</v>
      </c>
      <c r="F1031" s="61">
        <f>F1027/F1029</f>
        <v>22.87</v>
      </c>
      <c r="G1031" s="61"/>
      <c r="H1031" s="61"/>
    </row>
    <row r="1032" spans="1:8" ht="15" customHeight="1" x14ac:dyDescent="0.2">
      <c r="A1032" s="362"/>
      <c r="B1032" s="343"/>
      <c r="C1032" s="412" t="s">
        <v>9</v>
      </c>
      <c r="D1032" s="412"/>
      <c r="E1032" s="412"/>
      <c r="F1032" s="412"/>
      <c r="G1032" s="412"/>
      <c r="H1032" s="412"/>
    </row>
    <row r="1033" spans="1:8" ht="15" customHeight="1" x14ac:dyDescent="0.2">
      <c r="A1033" s="362"/>
      <c r="B1033" s="343"/>
      <c r="C1033" s="74" t="s">
        <v>483</v>
      </c>
      <c r="D1033" s="148" t="s">
        <v>20</v>
      </c>
      <c r="E1033" s="148" t="s">
        <v>19</v>
      </c>
      <c r="F1033" s="148">
        <v>100</v>
      </c>
      <c r="G1033" s="148"/>
      <c r="H1033" s="148"/>
    </row>
    <row r="1034" spans="1:8" ht="18.75" customHeight="1" x14ac:dyDescent="0.2">
      <c r="A1034" s="388" t="s">
        <v>472</v>
      </c>
      <c r="B1034" s="343" t="s">
        <v>40</v>
      </c>
      <c r="C1034" s="357" t="str">
        <f>'Додаток 1 2025-2027'!B145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1034" s="357"/>
      <c r="E1034" s="357"/>
      <c r="F1034" s="357"/>
      <c r="G1034" s="357"/>
      <c r="H1034" s="357"/>
    </row>
    <row r="1035" spans="1:8" ht="15" customHeight="1" x14ac:dyDescent="0.2">
      <c r="A1035" s="362"/>
      <c r="B1035" s="343"/>
      <c r="C1035" s="408" t="s">
        <v>6</v>
      </c>
      <c r="D1035" s="408"/>
      <c r="E1035" s="408"/>
      <c r="F1035" s="408"/>
      <c r="G1035" s="408"/>
      <c r="H1035" s="408"/>
    </row>
    <row r="1036" spans="1:8" ht="15" customHeight="1" x14ac:dyDescent="0.2">
      <c r="A1036" s="362"/>
      <c r="B1036" s="343"/>
      <c r="C1036" s="74" t="s">
        <v>480</v>
      </c>
      <c r="D1036" s="147" t="s">
        <v>31</v>
      </c>
      <c r="E1036" s="148" t="s">
        <v>277</v>
      </c>
      <c r="F1036" s="7">
        <f>'Додаток 1 2025-2027'!G145</f>
        <v>22.87</v>
      </c>
      <c r="G1036" s="7"/>
      <c r="H1036" s="7"/>
    </row>
    <row r="1037" spans="1:8" ht="15" customHeight="1" x14ac:dyDescent="0.2">
      <c r="A1037" s="362"/>
      <c r="B1037" s="343"/>
      <c r="C1037" s="412" t="s">
        <v>7</v>
      </c>
      <c r="D1037" s="412"/>
      <c r="E1037" s="412"/>
      <c r="F1037" s="412"/>
      <c r="G1037" s="412"/>
      <c r="H1037" s="412"/>
    </row>
    <row r="1038" spans="1:8" ht="15" customHeight="1" x14ac:dyDescent="0.2">
      <c r="A1038" s="362"/>
      <c r="B1038" s="343"/>
      <c r="C1038" s="74" t="s">
        <v>484</v>
      </c>
      <c r="D1038" s="147" t="s">
        <v>10</v>
      </c>
      <c r="E1038" s="148" t="s">
        <v>468</v>
      </c>
      <c r="F1038" s="48">
        <v>1</v>
      </c>
      <c r="G1038" s="61"/>
      <c r="H1038" s="61"/>
    </row>
    <row r="1039" spans="1:8" ht="15" customHeight="1" x14ac:dyDescent="0.2">
      <c r="A1039" s="362"/>
      <c r="B1039" s="343"/>
      <c r="C1039" s="412" t="s">
        <v>8</v>
      </c>
      <c r="D1039" s="412"/>
      <c r="E1039" s="412"/>
      <c r="F1039" s="412"/>
      <c r="G1039" s="412"/>
      <c r="H1039" s="412"/>
    </row>
    <row r="1040" spans="1:8" ht="15" customHeight="1" x14ac:dyDescent="0.2">
      <c r="A1040" s="362"/>
      <c r="B1040" s="343"/>
      <c r="C1040" s="74" t="s">
        <v>470</v>
      </c>
      <c r="D1040" s="148" t="s">
        <v>18</v>
      </c>
      <c r="E1040" s="148" t="s">
        <v>469</v>
      </c>
      <c r="F1040" s="61">
        <f>F1036/F1038</f>
        <v>22.87</v>
      </c>
      <c r="G1040" s="61"/>
      <c r="H1040" s="61"/>
    </row>
    <row r="1041" spans="1:8" ht="15" customHeight="1" x14ac:dyDescent="0.2">
      <c r="A1041" s="362"/>
      <c r="B1041" s="343"/>
      <c r="C1041" s="412" t="s">
        <v>9</v>
      </c>
      <c r="D1041" s="412"/>
      <c r="E1041" s="412"/>
      <c r="F1041" s="412"/>
      <c r="G1041" s="412"/>
      <c r="H1041" s="412"/>
    </row>
    <row r="1042" spans="1:8" ht="15" customHeight="1" x14ac:dyDescent="0.2">
      <c r="A1042" s="362"/>
      <c r="B1042" s="343"/>
      <c r="C1042" s="74" t="s">
        <v>483</v>
      </c>
      <c r="D1042" s="148" t="s">
        <v>20</v>
      </c>
      <c r="E1042" s="148" t="s">
        <v>19</v>
      </c>
      <c r="F1042" s="148">
        <v>100</v>
      </c>
      <c r="G1042" s="148"/>
      <c r="H1042" s="148"/>
    </row>
    <row r="1043" spans="1:8" ht="18" customHeight="1" x14ac:dyDescent="0.2">
      <c r="A1043" s="388" t="s">
        <v>473</v>
      </c>
      <c r="B1043" s="343" t="s">
        <v>40</v>
      </c>
      <c r="C1043" s="357" t="str">
        <f>'Додаток 1 2025-2027'!B146</f>
        <v>Стандартне приєднання електроустановок до електричних мереж ТП 235 (Одеська область, Одеський район, с. Сичавка, вул. Каштанова)</v>
      </c>
      <c r="D1043" s="357"/>
      <c r="E1043" s="357"/>
      <c r="F1043" s="357"/>
      <c r="G1043" s="357"/>
      <c r="H1043" s="357"/>
    </row>
    <row r="1044" spans="1:8" ht="15" customHeight="1" x14ac:dyDescent="0.2">
      <c r="A1044" s="362"/>
      <c r="B1044" s="343"/>
      <c r="C1044" s="408" t="s">
        <v>6</v>
      </c>
      <c r="D1044" s="408"/>
      <c r="E1044" s="408"/>
      <c r="F1044" s="408"/>
      <c r="G1044" s="408"/>
      <c r="H1044" s="408"/>
    </row>
    <row r="1045" spans="1:8" ht="15" customHeight="1" x14ac:dyDescent="0.2">
      <c r="A1045" s="362"/>
      <c r="B1045" s="343"/>
      <c r="C1045" s="74" t="s">
        <v>480</v>
      </c>
      <c r="D1045" s="147" t="s">
        <v>31</v>
      </c>
      <c r="E1045" s="148" t="s">
        <v>277</v>
      </c>
      <c r="F1045" s="7">
        <f>'Додаток 1 2025-2027'!G146</f>
        <v>22.87</v>
      </c>
      <c r="G1045" s="7"/>
      <c r="H1045" s="7"/>
    </row>
    <row r="1046" spans="1:8" ht="15" customHeight="1" x14ac:dyDescent="0.2">
      <c r="A1046" s="362"/>
      <c r="B1046" s="343"/>
      <c r="C1046" s="412" t="s">
        <v>7</v>
      </c>
      <c r="D1046" s="412"/>
      <c r="E1046" s="412"/>
      <c r="F1046" s="412"/>
      <c r="G1046" s="412"/>
      <c r="H1046" s="412"/>
    </row>
    <row r="1047" spans="1:8" ht="15" customHeight="1" x14ac:dyDescent="0.2">
      <c r="A1047" s="362"/>
      <c r="B1047" s="343"/>
      <c r="C1047" s="74" t="s">
        <v>484</v>
      </c>
      <c r="D1047" s="147" t="s">
        <v>10</v>
      </c>
      <c r="E1047" s="148" t="s">
        <v>468</v>
      </c>
      <c r="F1047" s="48">
        <v>1</v>
      </c>
      <c r="G1047" s="61"/>
      <c r="H1047" s="61"/>
    </row>
    <row r="1048" spans="1:8" ht="15" customHeight="1" x14ac:dyDescent="0.2">
      <c r="A1048" s="362"/>
      <c r="B1048" s="343"/>
      <c r="C1048" s="412" t="s">
        <v>8</v>
      </c>
      <c r="D1048" s="412"/>
      <c r="E1048" s="412"/>
      <c r="F1048" s="412"/>
      <c r="G1048" s="412"/>
      <c r="H1048" s="412"/>
    </row>
    <row r="1049" spans="1:8" ht="15" customHeight="1" x14ac:dyDescent="0.2">
      <c r="A1049" s="362"/>
      <c r="B1049" s="343"/>
      <c r="C1049" s="74" t="s">
        <v>470</v>
      </c>
      <c r="D1049" s="148" t="s">
        <v>18</v>
      </c>
      <c r="E1049" s="148" t="s">
        <v>469</v>
      </c>
      <c r="F1049" s="61">
        <f>F1045/F1047</f>
        <v>22.87</v>
      </c>
      <c r="G1049" s="61"/>
      <c r="H1049" s="61"/>
    </row>
    <row r="1050" spans="1:8" ht="15" customHeight="1" x14ac:dyDescent="0.2">
      <c r="A1050" s="362"/>
      <c r="B1050" s="343"/>
      <c r="C1050" s="412" t="s">
        <v>9</v>
      </c>
      <c r="D1050" s="412"/>
      <c r="E1050" s="412"/>
      <c r="F1050" s="412"/>
      <c r="G1050" s="412"/>
      <c r="H1050" s="412"/>
    </row>
    <row r="1051" spans="1:8" ht="15" customHeight="1" x14ac:dyDescent="0.2">
      <c r="A1051" s="362"/>
      <c r="B1051" s="343"/>
      <c r="C1051" s="74" t="s">
        <v>483</v>
      </c>
      <c r="D1051" s="148" t="s">
        <v>20</v>
      </c>
      <c r="E1051" s="148" t="s">
        <v>19</v>
      </c>
      <c r="F1051" s="148">
        <v>100</v>
      </c>
      <c r="G1051" s="148"/>
      <c r="H1051" s="148"/>
    </row>
    <row r="1052" spans="1:8" ht="18.75" customHeight="1" x14ac:dyDescent="0.2">
      <c r="A1052" s="388" t="s">
        <v>474</v>
      </c>
      <c r="B1052" s="343" t="s">
        <v>40</v>
      </c>
      <c r="C1052" s="357" t="str">
        <f>'Додаток 1 2025-2027'!B147</f>
        <v>Стандартне приєднання електроустановок до електричних мереж ТП 230  (Одеська область, Одеський район, с. Сичавка, вул. Хуторська)</v>
      </c>
      <c r="D1052" s="357"/>
      <c r="E1052" s="357"/>
      <c r="F1052" s="357"/>
      <c r="G1052" s="357"/>
      <c r="H1052" s="357"/>
    </row>
    <row r="1053" spans="1:8" ht="15" customHeight="1" x14ac:dyDescent="0.2">
      <c r="A1053" s="362"/>
      <c r="B1053" s="343"/>
      <c r="C1053" s="408" t="s">
        <v>6</v>
      </c>
      <c r="D1053" s="408"/>
      <c r="E1053" s="408"/>
      <c r="F1053" s="408"/>
      <c r="G1053" s="408"/>
      <c r="H1053" s="408"/>
    </row>
    <row r="1054" spans="1:8" ht="15" customHeight="1" x14ac:dyDescent="0.2">
      <c r="A1054" s="362"/>
      <c r="B1054" s="343"/>
      <c r="C1054" s="74" t="s">
        <v>482</v>
      </c>
      <c r="D1054" s="147" t="s">
        <v>31</v>
      </c>
      <c r="E1054" s="148" t="s">
        <v>277</v>
      </c>
      <c r="F1054" s="7">
        <f>'Додаток 1 2025-2027'!G147</f>
        <v>22.87</v>
      </c>
      <c r="G1054" s="7"/>
      <c r="H1054" s="7"/>
    </row>
    <row r="1055" spans="1:8" ht="15" customHeight="1" x14ac:dyDescent="0.2">
      <c r="A1055" s="362"/>
      <c r="B1055" s="343"/>
      <c r="C1055" s="412" t="s">
        <v>7</v>
      </c>
      <c r="D1055" s="412"/>
      <c r="E1055" s="412"/>
      <c r="F1055" s="412"/>
      <c r="G1055" s="412"/>
      <c r="H1055" s="412"/>
    </row>
    <row r="1056" spans="1:8" ht="15" customHeight="1" x14ac:dyDescent="0.2">
      <c r="A1056" s="362"/>
      <c r="B1056" s="343"/>
      <c r="C1056" s="74" t="s">
        <v>484</v>
      </c>
      <c r="D1056" s="147" t="s">
        <v>10</v>
      </c>
      <c r="E1056" s="148" t="s">
        <v>468</v>
      </c>
      <c r="F1056" s="48">
        <v>1</v>
      </c>
      <c r="G1056" s="61"/>
      <c r="H1056" s="61"/>
    </row>
    <row r="1057" spans="1:8" ht="15" customHeight="1" x14ac:dyDescent="0.2">
      <c r="A1057" s="362"/>
      <c r="B1057" s="343"/>
      <c r="C1057" s="412" t="s">
        <v>8</v>
      </c>
      <c r="D1057" s="412"/>
      <c r="E1057" s="412"/>
      <c r="F1057" s="412"/>
      <c r="G1057" s="412"/>
      <c r="H1057" s="412"/>
    </row>
    <row r="1058" spans="1:8" ht="15" customHeight="1" x14ac:dyDescent="0.2">
      <c r="A1058" s="362"/>
      <c r="B1058" s="343"/>
      <c r="C1058" s="74" t="s">
        <v>470</v>
      </c>
      <c r="D1058" s="148" t="s">
        <v>18</v>
      </c>
      <c r="E1058" s="148" t="s">
        <v>469</v>
      </c>
      <c r="F1058" s="61">
        <f>F1054/F1056</f>
        <v>22.87</v>
      </c>
      <c r="G1058" s="61"/>
      <c r="H1058" s="61"/>
    </row>
    <row r="1059" spans="1:8" ht="15" customHeight="1" x14ac:dyDescent="0.2">
      <c r="A1059" s="362"/>
      <c r="B1059" s="343"/>
      <c r="C1059" s="412" t="s">
        <v>9</v>
      </c>
      <c r="D1059" s="412"/>
      <c r="E1059" s="412"/>
      <c r="F1059" s="412"/>
      <c r="G1059" s="412"/>
      <c r="H1059" s="412"/>
    </row>
    <row r="1060" spans="1:8" ht="15" customHeight="1" x14ac:dyDescent="0.2">
      <c r="A1060" s="362"/>
      <c r="B1060" s="343"/>
      <c r="C1060" s="74" t="s">
        <v>483</v>
      </c>
      <c r="D1060" s="148" t="s">
        <v>20</v>
      </c>
      <c r="E1060" s="148" t="s">
        <v>19</v>
      </c>
      <c r="F1060" s="148">
        <v>100</v>
      </c>
      <c r="G1060" s="148"/>
      <c r="H1060" s="148"/>
    </row>
    <row r="1061" spans="1:8" ht="15" customHeight="1" x14ac:dyDescent="0.2">
      <c r="A1061" s="382" t="s">
        <v>25</v>
      </c>
      <c r="B1061" s="382"/>
      <c r="C1061" s="382"/>
      <c r="D1061" s="382"/>
      <c r="E1061" s="382"/>
      <c r="F1061" s="382"/>
      <c r="G1061" s="382"/>
      <c r="H1061" s="382"/>
    </row>
    <row r="1062" spans="1:8" ht="15" customHeight="1" x14ac:dyDescent="0.2">
      <c r="A1062" s="385" t="s">
        <v>30</v>
      </c>
      <c r="B1062" s="385"/>
      <c r="C1062" s="385"/>
      <c r="D1062" s="385"/>
      <c r="E1062" s="385"/>
      <c r="F1062" s="91">
        <v>2025</v>
      </c>
      <c r="G1062" s="91">
        <v>2026</v>
      </c>
      <c r="H1062" s="91">
        <v>2027</v>
      </c>
    </row>
    <row r="1063" spans="1:8" ht="15" customHeight="1" x14ac:dyDescent="0.2">
      <c r="A1063" s="385"/>
      <c r="B1063" s="385"/>
      <c r="C1063" s="385"/>
      <c r="D1063" s="385"/>
      <c r="E1063" s="385"/>
      <c r="F1063" s="92">
        <f>F1066+F1075+F1084+F1093+F1115+F1124+F1133+F1142+F1151+F1160+F1169+F1178+F1187+F1196+F1205</f>
        <v>11442.505999999999</v>
      </c>
      <c r="G1063" s="92">
        <f t="shared" ref="G1063:H1063" si="42">G1066+G1075+G1084+G1093+G1115+G1124+G1133+G1142+G1151+G1160+G1169+G1178+G1187+G1196+G1205</f>
        <v>17248.821999999996</v>
      </c>
      <c r="H1063" s="92">
        <f t="shared" si="42"/>
        <v>29154.335999999999</v>
      </c>
    </row>
    <row r="1064" spans="1:8" ht="15" customHeight="1" x14ac:dyDescent="0.2">
      <c r="A1064" s="342" t="s">
        <v>126</v>
      </c>
      <c r="B1064" s="362" t="s">
        <v>26</v>
      </c>
      <c r="C1064" s="340" t="str">
        <f>'Додаток 1 2025-2027'!B151</f>
        <v xml:space="preserve">Поточне утримання міських доріг </v>
      </c>
      <c r="D1064" s="340"/>
      <c r="E1064" s="340"/>
      <c r="F1064" s="340"/>
      <c r="G1064" s="340"/>
      <c r="H1064" s="340"/>
    </row>
    <row r="1065" spans="1:8" ht="15" customHeight="1" x14ac:dyDescent="0.2">
      <c r="A1065" s="342"/>
      <c r="B1065" s="362"/>
      <c r="C1065" s="341" t="s">
        <v>6</v>
      </c>
      <c r="D1065" s="341"/>
      <c r="E1065" s="341"/>
      <c r="F1065" s="341"/>
      <c r="G1065" s="341"/>
      <c r="H1065" s="341"/>
    </row>
    <row r="1066" spans="1:8" ht="15" customHeight="1" x14ac:dyDescent="0.2">
      <c r="A1066" s="342"/>
      <c r="B1066" s="362"/>
      <c r="C1066" s="1" t="s">
        <v>377</v>
      </c>
      <c r="D1066" s="151" t="s">
        <v>10</v>
      </c>
      <c r="E1066" s="151" t="s">
        <v>258</v>
      </c>
      <c r="F1066" s="62">
        <f>'Додаток 1 2025-2027'!G151</f>
        <v>3945.4650000000001</v>
      </c>
      <c r="G1066" s="62">
        <f>'Додаток 1 2025-2027'!H151</f>
        <v>4146.1059999999998</v>
      </c>
      <c r="H1066" s="62">
        <f>'Додаток 1 2025-2027'!I151</f>
        <v>4146.1059999999998</v>
      </c>
    </row>
    <row r="1067" spans="1:8" ht="15" customHeight="1" x14ac:dyDescent="0.2">
      <c r="A1067" s="342"/>
      <c r="B1067" s="362"/>
      <c r="C1067" s="341" t="s">
        <v>7</v>
      </c>
      <c r="D1067" s="341"/>
      <c r="E1067" s="341"/>
      <c r="F1067" s="341"/>
      <c r="G1067" s="341"/>
      <c r="H1067" s="341"/>
    </row>
    <row r="1068" spans="1:8" ht="15" customHeight="1" x14ac:dyDescent="0.2">
      <c r="A1068" s="342"/>
      <c r="B1068" s="362"/>
      <c r="C1068" s="1" t="s">
        <v>28</v>
      </c>
      <c r="D1068" s="147" t="s">
        <v>292</v>
      </c>
      <c r="E1068" s="147" t="s">
        <v>56</v>
      </c>
      <c r="F1068" s="10">
        <v>142.48599999999999</v>
      </c>
      <c r="G1068" s="10">
        <v>142.48599999999999</v>
      </c>
      <c r="H1068" s="10">
        <v>142.48599999999999</v>
      </c>
    </row>
    <row r="1069" spans="1:8" ht="15" customHeight="1" x14ac:dyDescent="0.2">
      <c r="A1069" s="342"/>
      <c r="B1069" s="362"/>
      <c r="C1069" s="341" t="s">
        <v>8</v>
      </c>
      <c r="D1069" s="341"/>
      <c r="E1069" s="341"/>
      <c r="F1069" s="341"/>
      <c r="G1069" s="341"/>
      <c r="H1069" s="341"/>
    </row>
    <row r="1070" spans="1:8" ht="15" customHeight="1" x14ac:dyDescent="0.2">
      <c r="A1070" s="342"/>
      <c r="B1070" s="362"/>
      <c r="C1070" s="1" t="s">
        <v>129</v>
      </c>
      <c r="D1070" s="151" t="s">
        <v>18</v>
      </c>
      <c r="E1070" s="151" t="s">
        <v>262</v>
      </c>
      <c r="F1070" s="20">
        <f>F1066/F1068</f>
        <v>27.690194124335026</v>
      </c>
      <c r="G1070" s="20">
        <f t="shared" ref="G1070:H1070" si="43">G1066/G1068</f>
        <v>29.098339485984589</v>
      </c>
      <c r="H1070" s="20">
        <f t="shared" si="43"/>
        <v>29.098339485984589</v>
      </c>
    </row>
    <row r="1071" spans="1:8" ht="15" customHeight="1" x14ac:dyDescent="0.2">
      <c r="A1071" s="342"/>
      <c r="B1071" s="362"/>
      <c r="C1071" s="341" t="s">
        <v>9</v>
      </c>
      <c r="D1071" s="341"/>
      <c r="E1071" s="341"/>
      <c r="F1071" s="341"/>
      <c r="G1071" s="341"/>
      <c r="H1071" s="341"/>
    </row>
    <row r="1072" spans="1:8" ht="15" customHeight="1" x14ac:dyDescent="0.2">
      <c r="A1072" s="342"/>
      <c r="B1072" s="362"/>
      <c r="C1072" s="1" t="s">
        <v>29</v>
      </c>
      <c r="D1072" s="151" t="s">
        <v>20</v>
      </c>
      <c r="E1072" s="151" t="s">
        <v>19</v>
      </c>
      <c r="F1072" s="151">
        <v>100</v>
      </c>
      <c r="G1072" s="151">
        <v>100</v>
      </c>
      <c r="H1072" s="151">
        <v>100</v>
      </c>
    </row>
    <row r="1073" spans="1:8" ht="18.75" customHeight="1" x14ac:dyDescent="0.2">
      <c r="A1073" s="342" t="s">
        <v>127</v>
      </c>
      <c r="B1073" s="343" t="str">
        <f t="shared" ref="B1073" si="44">B1064</f>
        <v>Організація належного утримання міських доріг</v>
      </c>
      <c r="C1073" s="340" t="str">
        <f>'Додаток 1 2025-2027'!B152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73" s="340"/>
      <c r="E1073" s="340"/>
      <c r="F1073" s="340"/>
      <c r="G1073" s="340"/>
      <c r="H1073" s="340"/>
    </row>
    <row r="1074" spans="1:8" ht="15" customHeight="1" x14ac:dyDescent="0.2">
      <c r="A1074" s="342"/>
      <c r="B1074" s="343"/>
      <c r="C1074" s="341" t="s">
        <v>6</v>
      </c>
      <c r="D1074" s="341"/>
      <c r="E1074" s="341"/>
      <c r="F1074" s="341"/>
      <c r="G1074" s="341"/>
      <c r="H1074" s="341"/>
    </row>
    <row r="1075" spans="1:8" ht="30.75" customHeight="1" x14ac:dyDescent="0.2">
      <c r="A1075" s="342"/>
      <c r="B1075" s="343"/>
      <c r="C1075" s="1" t="s">
        <v>236</v>
      </c>
      <c r="D1075" s="151" t="s">
        <v>252</v>
      </c>
      <c r="E1075" s="151" t="s">
        <v>258</v>
      </c>
      <c r="F1075" s="61">
        <f>'Додаток 1 2025-2027'!G152</f>
        <v>41.093000000000004</v>
      </c>
      <c r="G1075" s="61"/>
      <c r="H1075" s="61"/>
    </row>
    <row r="1076" spans="1:8" ht="15" customHeight="1" x14ac:dyDescent="0.2">
      <c r="A1076" s="342"/>
      <c r="B1076" s="343"/>
      <c r="C1076" s="341" t="s">
        <v>7</v>
      </c>
      <c r="D1076" s="341"/>
      <c r="E1076" s="341"/>
      <c r="F1076" s="341"/>
      <c r="G1076" s="341"/>
      <c r="H1076" s="341"/>
    </row>
    <row r="1077" spans="1:8" ht="29.25" customHeight="1" x14ac:dyDescent="0.2">
      <c r="A1077" s="342"/>
      <c r="B1077" s="343"/>
      <c r="C1077" s="1" t="s">
        <v>237</v>
      </c>
      <c r="D1077" s="151" t="s">
        <v>18</v>
      </c>
      <c r="E1077" s="151" t="s">
        <v>11</v>
      </c>
      <c r="F1077" s="48">
        <v>12</v>
      </c>
      <c r="G1077" s="6"/>
      <c r="H1077" s="6"/>
    </row>
    <row r="1078" spans="1:8" ht="15" customHeight="1" x14ac:dyDescent="0.2">
      <c r="A1078" s="342"/>
      <c r="B1078" s="343"/>
      <c r="C1078" s="341" t="s">
        <v>8</v>
      </c>
      <c r="D1078" s="341"/>
      <c r="E1078" s="341"/>
      <c r="F1078" s="341"/>
      <c r="G1078" s="341"/>
      <c r="H1078" s="341"/>
    </row>
    <row r="1079" spans="1:8" ht="29.25" customHeight="1" x14ac:dyDescent="0.2">
      <c r="A1079" s="342"/>
      <c r="B1079" s="343"/>
      <c r="C1079" s="1" t="s">
        <v>280</v>
      </c>
      <c r="D1079" s="151" t="s">
        <v>18</v>
      </c>
      <c r="E1079" s="151" t="s">
        <v>257</v>
      </c>
      <c r="F1079" s="62">
        <f>F1075/F1077</f>
        <v>3.4244166666666671</v>
      </c>
      <c r="G1079" s="62"/>
      <c r="H1079" s="62"/>
    </row>
    <row r="1080" spans="1:8" ht="15" customHeight="1" x14ac:dyDescent="0.2">
      <c r="A1080" s="342"/>
      <c r="B1080" s="343"/>
      <c r="C1080" s="341" t="s">
        <v>9</v>
      </c>
      <c r="D1080" s="341"/>
      <c r="E1080" s="341"/>
      <c r="F1080" s="341"/>
      <c r="G1080" s="341"/>
      <c r="H1080" s="341"/>
    </row>
    <row r="1081" spans="1:8" ht="15" customHeight="1" x14ac:dyDescent="0.2">
      <c r="A1081" s="342"/>
      <c r="B1081" s="343"/>
      <c r="C1081" s="57" t="s">
        <v>378</v>
      </c>
      <c r="D1081" s="151" t="s">
        <v>20</v>
      </c>
      <c r="E1081" s="151" t="s">
        <v>19</v>
      </c>
      <c r="F1081" s="151">
        <v>100</v>
      </c>
      <c r="G1081" s="151"/>
      <c r="H1081" s="151"/>
    </row>
    <row r="1082" spans="1:8" ht="30.75" customHeight="1" x14ac:dyDescent="0.2">
      <c r="A1082" s="342" t="s">
        <v>128</v>
      </c>
      <c r="B1082" s="343" t="str">
        <f t="shared" ref="B1082" si="45">B1073</f>
        <v>Організація належного утримання міських доріг</v>
      </c>
      <c r="C1082" s="340" t="str">
        <f>'Додаток 1 2025-2027'!B153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82" s="340"/>
      <c r="E1082" s="340"/>
      <c r="F1082" s="340"/>
      <c r="G1082" s="340"/>
      <c r="H1082" s="340"/>
    </row>
    <row r="1083" spans="1:8" ht="15" customHeight="1" x14ac:dyDescent="0.2">
      <c r="A1083" s="342"/>
      <c r="B1083" s="343"/>
      <c r="C1083" s="341" t="s">
        <v>6</v>
      </c>
      <c r="D1083" s="341"/>
      <c r="E1083" s="341"/>
      <c r="F1083" s="341"/>
      <c r="G1083" s="341"/>
      <c r="H1083" s="341"/>
    </row>
    <row r="1084" spans="1:8" ht="30" customHeight="1" x14ac:dyDescent="0.2">
      <c r="A1084" s="342"/>
      <c r="B1084" s="343"/>
      <c r="C1084" s="1" t="s">
        <v>238</v>
      </c>
      <c r="D1084" s="151" t="s">
        <v>252</v>
      </c>
      <c r="E1084" s="151" t="s">
        <v>258</v>
      </c>
      <c r="F1084" s="61">
        <f>'Додаток 1 2025-2027'!G153</f>
        <v>14.25</v>
      </c>
      <c r="G1084" s="61"/>
      <c r="H1084" s="61"/>
    </row>
    <row r="1085" spans="1:8" ht="15" customHeight="1" x14ac:dyDescent="0.2">
      <c r="A1085" s="342"/>
      <c r="B1085" s="343"/>
      <c r="C1085" s="341" t="s">
        <v>7</v>
      </c>
      <c r="D1085" s="341"/>
      <c r="E1085" s="341"/>
      <c r="F1085" s="341"/>
      <c r="G1085" s="341"/>
      <c r="H1085" s="341"/>
    </row>
    <row r="1086" spans="1:8" ht="30.75" customHeight="1" x14ac:dyDescent="0.2">
      <c r="A1086" s="342"/>
      <c r="B1086" s="343"/>
      <c r="C1086" s="1" t="s">
        <v>239</v>
      </c>
      <c r="D1086" s="151" t="s">
        <v>18</v>
      </c>
      <c r="E1086" s="151" t="s">
        <v>11</v>
      </c>
      <c r="F1086" s="48">
        <v>1</v>
      </c>
      <c r="G1086" s="6"/>
      <c r="H1086" s="6"/>
    </row>
    <row r="1087" spans="1:8" ht="15" customHeight="1" x14ac:dyDescent="0.2">
      <c r="A1087" s="342"/>
      <c r="B1087" s="343"/>
      <c r="C1087" s="341" t="s">
        <v>8</v>
      </c>
      <c r="D1087" s="341"/>
      <c r="E1087" s="341"/>
      <c r="F1087" s="341"/>
      <c r="G1087" s="341"/>
      <c r="H1087" s="341"/>
    </row>
    <row r="1088" spans="1:8" ht="30" customHeight="1" x14ac:dyDescent="0.2">
      <c r="A1088" s="342"/>
      <c r="B1088" s="343"/>
      <c r="C1088" s="1" t="s">
        <v>240</v>
      </c>
      <c r="D1088" s="151" t="s">
        <v>18</v>
      </c>
      <c r="E1088" s="151" t="s">
        <v>257</v>
      </c>
      <c r="F1088" s="62">
        <f>F1084/F1086</f>
        <v>14.25</v>
      </c>
      <c r="G1088" s="62"/>
      <c r="H1088" s="62"/>
    </row>
    <row r="1089" spans="1:10" ht="15" customHeight="1" x14ac:dyDescent="0.2">
      <c r="A1089" s="342"/>
      <c r="B1089" s="343"/>
      <c r="C1089" s="341" t="s">
        <v>9</v>
      </c>
      <c r="D1089" s="341"/>
      <c r="E1089" s="341"/>
      <c r="F1089" s="341"/>
      <c r="G1089" s="341"/>
      <c r="H1089" s="341"/>
    </row>
    <row r="1090" spans="1:10" ht="29.25" customHeight="1" x14ac:dyDescent="0.2">
      <c r="A1090" s="342"/>
      <c r="B1090" s="343"/>
      <c r="C1090" s="57" t="s">
        <v>241</v>
      </c>
      <c r="D1090" s="151" t="s">
        <v>20</v>
      </c>
      <c r="E1090" s="151" t="s">
        <v>19</v>
      </c>
      <c r="F1090" s="151">
        <v>100</v>
      </c>
      <c r="G1090" s="151"/>
      <c r="H1090" s="151"/>
    </row>
    <row r="1091" spans="1:10" ht="22.5" customHeight="1" x14ac:dyDescent="0.2">
      <c r="A1091" s="359" t="s">
        <v>385</v>
      </c>
      <c r="B1091" s="337" t="str">
        <f t="shared" ref="B1091" si="46">B1082</f>
        <v>Організація належного утримання міських доріг</v>
      </c>
      <c r="C1091" s="340" t="str">
        <f>'Додаток 1 2025-2027'!B154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91" s="340"/>
      <c r="E1091" s="340"/>
      <c r="F1091" s="340"/>
      <c r="G1091" s="340"/>
      <c r="H1091" s="340"/>
    </row>
    <row r="1092" spans="1:10" ht="15" customHeight="1" x14ac:dyDescent="0.2">
      <c r="A1092" s="360"/>
      <c r="B1092" s="338"/>
      <c r="C1092" s="356" t="s">
        <v>6</v>
      </c>
      <c r="D1092" s="356"/>
      <c r="E1092" s="356"/>
      <c r="F1092" s="356"/>
      <c r="G1092" s="356"/>
      <c r="H1092" s="356"/>
    </row>
    <row r="1093" spans="1:10" ht="28.5" customHeight="1" x14ac:dyDescent="0.2">
      <c r="A1093" s="360"/>
      <c r="B1093" s="338"/>
      <c r="C1093" s="74" t="s">
        <v>390</v>
      </c>
      <c r="D1093" s="337" t="s">
        <v>10</v>
      </c>
      <c r="E1093" s="147" t="s">
        <v>258</v>
      </c>
      <c r="F1093" s="147">
        <f>'Додаток 1 2025-2027'!G154</f>
        <v>6955.9949999999999</v>
      </c>
      <c r="G1093" s="232">
        <f>'Додаток 1 2025-2027'!H154</f>
        <v>6748.2110000000002</v>
      </c>
      <c r="H1093" s="232">
        <f>'Додаток 1 2025-2027'!I154</f>
        <v>25008.23</v>
      </c>
    </row>
    <row r="1094" spans="1:10" ht="32.25" customHeight="1" x14ac:dyDescent="0.2">
      <c r="A1094" s="360"/>
      <c r="B1094" s="338"/>
      <c r="C1094" s="161" t="s">
        <v>391</v>
      </c>
      <c r="D1094" s="338"/>
      <c r="E1094" s="147" t="s">
        <v>258</v>
      </c>
      <c r="F1094" s="147">
        <f>'Додаток 1 2025-2027'!G155</f>
        <v>6955.9949999999999</v>
      </c>
      <c r="G1094" s="264">
        <f>'Додаток 1 2025-2027'!H155</f>
        <v>605.55399999999997</v>
      </c>
      <c r="H1094" s="210"/>
    </row>
    <row r="1095" spans="1:10" ht="32.25" customHeight="1" x14ac:dyDescent="0.2">
      <c r="A1095" s="360"/>
      <c r="B1095" s="338"/>
      <c r="C1095" s="161" t="s">
        <v>392</v>
      </c>
      <c r="D1095" s="338"/>
      <c r="E1095" s="147" t="s">
        <v>258</v>
      </c>
      <c r="F1095" s="200"/>
      <c r="G1095" s="10">
        <f>'Додаток 1 2025-2027'!H156</f>
        <v>6142.6570000000002</v>
      </c>
      <c r="H1095" s="210"/>
    </row>
    <row r="1096" spans="1:10" ht="32.25" customHeight="1" x14ac:dyDescent="0.2">
      <c r="A1096" s="360"/>
      <c r="B1096" s="338"/>
      <c r="C1096" s="161" t="s">
        <v>393</v>
      </c>
      <c r="D1096" s="338"/>
      <c r="E1096" s="147" t="s">
        <v>258</v>
      </c>
      <c r="F1096" s="200"/>
      <c r="G1096" s="210"/>
      <c r="H1096" s="210">
        <f>'Додаток 1 2025-2027'!I157</f>
        <v>3312.3580000000002</v>
      </c>
    </row>
    <row r="1097" spans="1:10" ht="32.25" customHeight="1" x14ac:dyDescent="0.2">
      <c r="A1097" s="360"/>
      <c r="B1097" s="338"/>
      <c r="C1097" s="161" t="s">
        <v>394</v>
      </c>
      <c r="D1097" s="339"/>
      <c r="E1097" s="147" t="s">
        <v>258</v>
      </c>
      <c r="F1097" s="200"/>
      <c r="G1097" s="210"/>
      <c r="H1097" s="210">
        <f>'Додаток 1 2025-2027'!I158</f>
        <v>21695.871999999999</v>
      </c>
    </row>
    <row r="1098" spans="1:10" ht="15" customHeight="1" x14ac:dyDescent="0.2">
      <c r="A1098" s="360"/>
      <c r="B1098" s="338"/>
      <c r="C1098" s="356" t="s">
        <v>7</v>
      </c>
      <c r="D1098" s="356"/>
      <c r="E1098" s="356"/>
      <c r="F1098" s="356"/>
      <c r="G1098" s="356"/>
      <c r="H1098" s="356"/>
    </row>
    <row r="1099" spans="1:10" ht="19.5" customHeight="1" x14ac:dyDescent="0.2">
      <c r="A1099" s="360"/>
      <c r="B1099" s="338"/>
      <c r="C1099" s="74" t="s">
        <v>395</v>
      </c>
      <c r="D1099" s="147" t="s">
        <v>114</v>
      </c>
      <c r="E1099" s="147" t="s">
        <v>397</v>
      </c>
      <c r="F1099" s="9">
        <v>0.92</v>
      </c>
      <c r="G1099" s="10">
        <v>8.2000000000000003E-2</v>
      </c>
      <c r="H1099" s="169"/>
      <c r="J1099" s="137"/>
    </row>
    <row r="1100" spans="1:10" s="114" customFormat="1" ht="19.899999999999999" customHeight="1" x14ac:dyDescent="0.2">
      <c r="A1100" s="360"/>
      <c r="B1100" s="338"/>
      <c r="C1100" s="74" t="s">
        <v>488</v>
      </c>
      <c r="D1100" s="200" t="s">
        <v>114</v>
      </c>
      <c r="E1100" s="200" t="s">
        <v>11</v>
      </c>
      <c r="F1100" s="90"/>
      <c r="G1100" s="90">
        <v>35</v>
      </c>
      <c r="H1100" s="90"/>
      <c r="J1100" s="82"/>
    </row>
    <row r="1101" spans="1:10" ht="18.600000000000001" customHeight="1" x14ac:dyDescent="0.25">
      <c r="A1101" s="360"/>
      <c r="B1101" s="338"/>
      <c r="C1101" s="74" t="s">
        <v>490</v>
      </c>
      <c r="D1101" s="147" t="s">
        <v>114</v>
      </c>
      <c r="E1101" s="147" t="s">
        <v>397</v>
      </c>
      <c r="F1101" s="9"/>
      <c r="G1101" s="9"/>
      <c r="H1101" s="9">
        <v>1.2350000000000001</v>
      </c>
      <c r="J1101" s="138"/>
    </row>
    <row r="1102" spans="1:10" ht="18.600000000000001" customHeight="1" x14ac:dyDescent="0.25">
      <c r="A1102" s="360"/>
      <c r="B1102" s="338"/>
      <c r="C1102" s="74" t="s">
        <v>396</v>
      </c>
      <c r="D1102" s="147" t="s">
        <v>114</v>
      </c>
      <c r="E1102" s="147" t="s">
        <v>397</v>
      </c>
      <c r="F1102" s="9"/>
      <c r="G1102" s="9"/>
      <c r="H1102" s="9">
        <v>4.9189999999999996</v>
      </c>
      <c r="J1102" s="138"/>
    </row>
    <row r="1103" spans="1:10" ht="15.6" customHeight="1" x14ac:dyDescent="0.2">
      <c r="A1103" s="360"/>
      <c r="B1103" s="338"/>
      <c r="C1103" s="356" t="s">
        <v>8</v>
      </c>
      <c r="D1103" s="356"/>
      <c r="E1103" s="356"/>
      <c r="F1103" s="356"/>
      <c r="G1103" s="356"/>
      <c r="H1103" s="356"/>
    </row>
    <row r="1104" spans="1:10" ht="28.5" customHeight="1" x14ac:dyDescent="0.2">
      <c r="A1104" s="360"/>
      <c r="B1104" s="338"/>
      <c r="C1104" s="74" t="s">
        <v>398</v>
      </c>
      <c r="D1104" s="147" t="s">
        <v>18</v>
      </c>
      <c r="E1104" s="150" t="s">
        <v>262</v>
      </c>
      <c r="F1104" s="10">
        <f>F1094/F1099</f>
        <v>7560.8641304347821</v>
      </c>
      <c r="G1104" s="10">
        <f>G1094/G1099</f>
        <v>7384.8048780487798</v>
      </c>
      <c r="H1104" s="169"/>
    </row>
    <row r="1105" spans="1:8" ht="29.25" customHeight="1" x14ac:dyDescent="0.2">
      <c r="A1105" s="360"/>
      <c r="B1105" s="338"/>
      <c r="C1105" s="74" t="s">
        <v>489</v>
      </c>
      <c r="D1105" s="147" t="s">
        <v>18</v>
      </c>
      <c r="E1105" s="150" t="s">
        <v>257</v>
      </c>
      <c r="F1105" s="10"/>
      <c r="G1105" s="10">
        <f>G1095/G1100</f>
        <v>175.50448571428572</v>
      </c>
      <c r="H1105" s="10"/>
    </row>
    <row r="1106" spans="1:8" ht="27.75" customHeight="1" x14ac:dyDescent="0.2">
      <c r="A1106" s="360"/>
      <c r="B1106" s="338"/>
      <c r="C1106" s="74" t="s">
        <v>491</v>
      </c>
      <c r="D1106" s="147" t="s">
        <v>18</v>
      </c>
      <c r="E1106" s="150" t="s">
        <v>262</v>
      </c>
      <c r="F1106" s="10"/>
      <c r="G1106" s="10"/>
      <c r="H1106" s="10">
        <f t="shared" ref="H1106:H1107" si="47">H1096/H1101</f>
        <v>2682.0712550607286</v>
      </c>
    </row>
    <row r="1107" spans="1:8" ht="20.25" customHeight="1" x14ac:dyDescent="0.2">
      <c r="A1107" s="360"/>
      <c r="B1107" s="338"/>
      <c r="C1107" s="74" t="s">
        <v>399</v>
      </c>
      <c r="D1107" s="147" t="s">
        <v>18</v>
      </c>
      <c r="E1107" s="150" t="s">
        <v>262</v>
      </c>
      <c r="F1107" s="10"/>
      <c r="G1107" s="10"/>
      <c r="H1107" s="10">
        <f t="shared" si="47"/>
        <v>4410.6265501118114</v>
      </c>
    </row>
    <row r="1108" spans="1:8" ht="13.9" customHeight="1" x14ac:dyDescent="0.2">
      <c r="A1108" s="360"/>
      <c r="B1108" s="338"/>
      <c r="C1108" s="356" t="s">
        <v>9</v>
      </c>
      <c r="D1108" s="356"/>
      <c r="E1108" s="356"/>
      <c r="F1108" s="356"/>
      <c r="G1108" s="356"/>
      <c r="H1108" s="356"/>
    </row>
    <row r="1109" spans="1:8" ht="18" customHeight="1" x14ac:dyDescent="0.2">
      <c r="A1109" s="360"/>
      <c r="B1109" s="338"/>
      <c r="C1109" s="74" t="s">
        <v>400</v>
      </c>
      <c r="D1109" s="147" t="s">
        <v>20</v>
      </c>
      <c r="E1109" s="147" t="s">
        <v>19</v>
      </c>
      <c r="F1109" s="147">
        <v>94</v>
      </c>
      <c r="G1109" s="147">
        <v>100</v>
      </c>
      <c r="H1109" s="147"/>
    </row>
    <row r="1110" spans="1:8" ht="18" customHeight="1" x14ac:dyDescent="0.2">
      <c r="A1110" s="360"/>
      <c r="B1110" s="338"/>
      <c r="C1110" s="74" t="s">
        <v>401</v>
      </c>
      <c r="D1110" s="147" t="s">
        <v>20</v>
      </c>
      <c r="E1110" s="147" t="s">
        <v>19</v>
      </c>
      <c r="F1110" s="200"/>
      <c r="G1110" s="211">
        <v>100</v>
      </c>
      <c r="H1110" s="211"/>
    </row>
    <row r="1111" spans="1:8" ht="18" customHeight="1" x14ac:dyDescent="0.2">
      <c r="A1111" s="360"/>
      <c r="B1111" s="338"/>
      <c r="C1111" s="74" t="s">
        <v>402</v>
      </c>
      <c r="D1111" s="147" t="s">
        <v>20</v>
      </c>
      <c r="E1111" s="147" t="s">
        <v>19</v>
      </c>
      <c r="F1111" s="200"/>
      <c r="G1111" s="147"/>
      <c r="H1111" s="147">
        <v>100</v>
      </c>
    </row>
    <row r="1112" spans="1:8" ht="18" customHeight="1" x14ac:dyDescent="0.2">
      <c r="A1112" s="361"/>
      <c r="B1112" s="339"/>
      <c r="C1112" s="74" t="s">
        <v>403</v>
      </c>
      <c r="D1112" s="147" t="s">
        <v>20</v>
      </c>
      <c r="E1112" s="147" t="s">
        <v>19</v>
      </c>
      <c r="F1112" s="200"/>
      <c r="G1112" s="147"/>
      <c r="H1112" s="147">
        <v>100</v>
      </c>
    </row>
    <row r="1113" spans="1:8" ht="18" customHeight="1" x14ac:dyDescent="0.2">
      <c r="A1113" s="342" t="s">
        <v>617</v>
      </c>
      <c r="B1113" s="343" t="s">
        <v>26</v>
      </c>
      <c r="C1113" s="340" t="str">
        <f>'Додаток 1 2025-2027'!B159</f>
        <v>Поточний ремонт вул. Новобілярської м. Південного Одеського району Одеської області</v>
      </c>
      <c r="D1113" s="340"/>
      <c r="E1113" s="340"/>
      <c r="F1113" s="340"/>
      <c r="G1113" s="340"/>
      <c r="H1113" s="340"/>
    </row>
    <row r="1114" spans="1:8" ht="18" customHeight="1" x14ac:dyDescent="0.2">
      <c r="A1114" s="342"/>
      <c r="B1114" s="343"/>
      <c r="C1114" s="341" t="s">
        <v>6</v>
      </c>
      <c r="D1114" s="341"/>
      <c r="E1114" s="341"/>
      <c r="F1114" s="341"/>
      <c r="G1114" s="341"/>
      <c r="H1114" s="341"/>
    </row>
    <row r="1115" spans="1:8" ht="18" customHeight="1" x14ac:dyDescent="0.2">
      <c r="A1115" s="342"/>
      <c r="B1115" s="343"/>
      <c r="C1115" s="194" t="s">
        <v>618</v>
      </c>
      <c r="D1115" s="190" t="s">
        <v>10</v>
      </c>
      <c r="E1115" s="190" t="s">
        <v>258</v>
      </c>
      <c r="F1115" s="61">
        <f>'Додаток 1 2025-2027'!G159</f>
        <v>37.049999999999997</v>
      </c>
      <c r="G1115" s="61">
        <f>'Додаток 1 2025-2027'!H159</f>
        <v>176.233</v>
      </c>
      <c r="H1115" s="61"/>
    </row>
    <row r="1116" spans="1:8" ht="18" customHeight="1" x14ac:dyDescent="0.2">
      <c r="A1116" s="342"/>
      <c r="B1116" s="343"/>
      <c r="C1116" s="341" t="s">
        <v>7</v>
      </c>
      <c r="D1116" s="341"/>
      <c r="E1116" s="341"/>
      <c r="F1116" s="341"/>
      <c r="G1116" s="341"/>
      <c r="H1116" s="341"/>
    </row>
    <row r="1117" spans="1:8" ht="15.75" customHeight="1" x14ac:dyDescent="0.2">
      <c r="A1117" s="342"/>
      <c r="B1117" s="343"/>
      <c r="C1117" s="195" t="s">
        <v>619</v>
      </c>
      <c r="D1117" s="190" t="s">
        <v>114</v>
      </c>
      <c r="E1117" s="190" t="s">
        <v>627</v>
      </c>
      <c r="F1117" s="43">
        <v>27.39</v>
      </c>
      <c r="G1117" s="20">
        <v>115</v>
      </c>
      <c r="H1117" s="6"/>
    </row>
    <row r="1118" spans="1:8" ht="18" customHeight="1" x14ac:dyDescent="0.2">
      <c r="A1118" s="342"/>
      <c r="B1118" s="343"/>
      <c r="C1118" s="341"/>
      <c r="D1118" s="341"/>
      <c r="E1118" s="341"/>
      <c r="F1118" s="341"/>
      <c r="G1118" s="341"/>
      <c r="H1118" s="341"/>
    </row>
    <row r="1119" spans="1:8" ht="28.5" customHeight="1" x14ac:dyDescent="0.2">
      <c r="A1119" s="342"/>
      <c r="B1119" s="343"/>
      <c r="C1119" s="195" t="s">
        <v>620</v>
      </c>
      <c r="D1119" s="190" t="s">
        <v>18</v>
      </c>
      <c r="E1119" s="190" t="s">
        <v>633</v>
      </c>
      <c r="F1119" s="62">
        <f>F1115/F1117</f>
        <v>1.3526834611171958</v>
      </c>
      <c r="G1119" s="62">
        <f>G1115/G1117</f>
        <v>1.5324608695652173</v>
      </c>
      <c r="H1119" s="62"/>
    </row>
    <row r="1120" spans="1:8" ht="18" customHeight="1" x14ac:dyDescent="0.2">
      <c r="A1120" s="342"/>
      <c r="B1120" s="343"/>
      <c r="C1120" s="341" t="s">
        <v>9</v>
      </c>
      <c r="D1120" s="341"/>
      <c r="E1120" s="341"/>
      <c r="F1120" s="341"/>
      <c r="G1120" s="341"/>
      <c r="H1120" s="341"/>
    </row>
    <row r="1121" spans="1:8" ht="29.25" customHeight="1" x14ac:dyDescent="0.2">
      <c r="A1121" s="342"/>
      <c r="B1121" s="343"/>
      <c r="C1121" s="195" t="s">
        <v>621</v>
      </c>
      <c r="D1121" s="190" t="s">
        <v>20</v>
      </c>
      <c r="E1121" s="190" t="s">
        <v>19</v>
      </c>
      <c r="F1121" s="190">
        <v>100</v>
      </c>
      <c r="G1121" s="190">
        <v>100</v>
      </c>
      <c r="H1121" s="190"/>
    </row>
    <row r="1122" spans="1:8" ht="18" customHeight="1" x14ac:dyDescent="0.2">
      <c r="A1122" s="342" t="s">
        <v>622</v>
      </c>
      <c r="B1122" s="343" t="s">
        <v>26</v>
      </c>
      <c r="C1122" s="340" t="str">
        <f>'Додаток 1 2025-2027'!B160</f>
        <v>Поточний ремонт вул. Центральної МІЗ м. Південного Одеського району Одеської області</v>
      </c>
      <c r="D1122" s="340"/>
      <c r="E1122" s="340"/>
      <c r="F1122" s="340"/>
      <c r="G1122" s="340"/>
      <c r="H1122" s="340"/>
    </row>
    <row r="1123" spans="1:8" ht="18" customHeight="1" x14ac:dyDescent="0.2">
      <c r="A1123" s="342"/>
      <c r="B1123" s="343"/>
      <c r="C1123" s="341" t="s">
        <v>6</v>
      </c>
      <c r="D1123" s="341"/>
      <c r="E1123" s="341"/>
      <c r="F1123" s="341"/>
      <c r="G1123" s="341"/>
      <c r="H1123" s="341"/>
    </row>
    <row r="1124" spans="1:8" ht="18" customHeight="1" x14ac:dyDescent="0.2">
      <c r="A1124" s="342"/>
      <c r="B1124" s="343"/>
      <c r="C1124" s="194" t="s">
        <v>618</v>
      </c>
      <c r="D1124" s="190" t="s">
        <v>10</v>
      </c>
      <c r="E1124" s="190" t="s">
        <v>258</v>
      </c>
      <c r="F1124" s="61">
        <f>'Додаток 1 2025-2027'!G160</f>
        <v>50.898000000000003</v>
      </c>
      <c r="G1124" s="61">
        <f>'Додаток 1 2025-2027'!H160</f>
        <v>92.025000000000006</v>
      </c>
      <c r="H1124" s="61"/>
    </row>
    <row r="1125" spans="1:8" ht="18" customHeight="1" x14ac:dyDescent="0.2">
      <c r="A1125" s="342"/>
      <c r="B1125" s="343"/>
      <c r="C1125" s="341" t="s">
        <v>7</v>
      </c>
      <c r="D1125" s="341"/>
      <c r="E1125" s="341"/>
      <c r="F1125" s="341"/>
      <c r="G1125" s="341"/>
      <c r="H1125" s="341"/>
    </row>
    <row r="1126" spans="1:8" ht="18" customHeight="1" x14ac:dyDescent="0.2">
      <c r="A1126" s="342"/>
      <c r="B1126" s="343"/>
      <c r="C1126" s="195" t="s">
        <v>619</v>
      </c>
      <c r="D1126" s="190" t="s">
        <v>114</v>
      </c>
      <c r="E1126" s="190" t="s">
        <v>497</v>
      </c>
      <c r="F1126" s="66">
        <v>35</v>
      </c>
      <c r="G1126" s="66">
        <v>55</v>
      </c>
      <c r="H1126" s="6"/>
    </row>
    <row r="1127" spans="1:8" ht="18" customHeight="1" x14ac:dyDescent="0.2">
      <c r="A1127" s="342"/>
      <c r="B1127" s="343"/>
      <c r="C1127" s="341" t="s">
        <v>8</v>
      </c>
      <c r="D1127" s="341"/>
      <c r="E1127" s="341"/>
      <c r="F1127" s="341"/>
      <c r="G1127" s="341"/>
      <c r="H1127" s="341"/>
    </row>
    <row r="1128" spans="1:8" ht="27.75" customHeight="1" x14ac:dyDescent="0.2">
      <c r="A1128" s="342"/>
      <c r="B1128" s="343"/>
      <c r="C1128" s="195" t="s">
        <v>620</v>
      </c>
      <c r="D1128" s="190" t="s">
        <v>18</v>
      </c>
      <c r="E1128" s="190" t="s">
        <v>633</v>
      </c>
      <c r="F1128" s="62">
        <f>F1124/F1126</f>
        <v>1.4542285714285714</v>
      </c>
      <c r="G1128" s="62">
        <f>G1124/G1126</f>
        <v>1.6731818181818183</v>
      </c>
      <c r="H1128" s="62"/>
    </row>
    <row r="1129" spans="1:8" ht="18" customHeight="1" x14ac:dyDescent="0.2">
      <c r="A1129" s="342"/>
      <c r="B1129" s="343"/>
      <c r="C1129" s="341" t="s">
        <v>9</v>
      </c>
      <c r="D1129" s="341"/>
      <c r="E1129" s="341"/>
      <c r="F1129" s="341"/>
      <c r="G1129" s="341"/>
      <c r="H1129" s="341"/>
    </row>
    <row r="1130" spans="1:8" ht="27" customHeight="1" x14ac:dyDescent="0.2">
      <c r="A1130" s="342"/>
      <c r="B1130" s="343"/>
      <c r="C1130" s="195" t="s">
        <v>621</v>
      </c>
      <c r="D1130" s="190" t="s">
        <v>20</v>
      </c>
      <c r="E1130" s="190" t="s">
        <v>19</v>
      </c>
      <c r="F1130" s="190">
        <v>100</v>
      </c>
      <c r="G1130" s="297">
        <v>100</v>
      </c>
      <c r="H1130" s="190"/>
    </row>
    <row r="1131" spans="1:8" ht="18" customHeight="1" x14ac:dyDescent="0.2">
      <c r="A1131" s="342" t="s">
        <v>623</v>
      </c>
      <c r="B1131" s="343" t="s">
        <v>26</v>
      </c>
      <c r="C1131" s="340" t="str">
        <f>'Додаток 1 2025-2027'!B161</f>
        <v>Поточний ремонт дороги біля АЗК "WOG" м. Південного Одеського району Одеської області</v>
      </c>
      <c r="D1131" s="340"/>
      <c r="E1131" s="340"/>
      <c r="F1131" s="340"/>
      <c r="G1131" s="340"/>
      <c r="H1131" s="340"/>
    </row>
    <row r="1132" spans="1:8" ht="18" customHeight="1" x14ac:dyDescent="0.2">
      <c r="A1132" s="342"/>
      <c r="B1132" s="343"/>
      <c r="C1132" s="341" t="s">
        <v>6</v>
      </c>
      <c r="D1132" s="341"/>
      <c r="E1132" s="341"/>
      <c r="F1132" s="341"/>
      <c r="G1132" s="341"/>
      <c r="H1132" s="341"/>
    </row>
    <row r="1133" spans="1:8" ht="18" customHeight="1" x14ac:dyDescent="0.2">
      <c r="A1133" s="342"/>
      <c r="B1133" s="343"/>
      <c r="C1133" s="194" t="s">
        <v>618</v>
      </c>
      <c r="D1133" s="190" t="s">
        <v>10</v>
      </c>
      <c r="E1133" s="190" t="s">
        <v>258</v>
      </c>
      <c r="F1133" s="61">
        <f>'Додаток 1 2025-2027'!G161</f>
        <v>118.39</v>
      </c>
      <c r="G1133" s="61"/>
      <c r="H1133" s="61"/>
    </row>
    <row r="1134" spans="1:8" ht="18" customHeight="1" x14ac:dyDescent="0.2">
      <c r="A1134" s="342"/>
      <c r="B1134" s="343"/>
      <c r="C1134" s="341" t="s">
        <v>7</v>
      </c>
      <c r="D1134" s="341"/>
      <c r="E1134" s="341"/>
      <c r="F1134" s="341"/>
      <c r="G1134" s="341"/>
      <c r="H1134" s="341"/>
    </row>
    <row r="1135" spans="1:8" ht="18" customHeight="1" x14ac:dyDescent="0.2">
      <c r="A1135" s="342"/>
      <c r="B1135" s="343"/>
      <c r="C1135" s="195" t="s">
        <v>619</v>
      </c>
      <c r="D1135" s="190" t="s">
        <v>114</v>
      </c>
      <c r="E1135" s="190" t="s">
        <v>627</v>
      </c>
      <c r="F1135" s="66">
        <v>114</v>
      </c>
      <c r="G1135" s="6"/>
      <c r="H1135" s="6"/>
    </row>
    <row r="1136" spans="1:8" ht="18" customHeight="1" x14ac:dyDescent="0.2">
      <c r="A1136" s="342"/>
      <c r="B1136" s="343"/>
      <c r="C1136" s="341" t="s">
        <v>8</v>
      </c>
      <c r="D1136" s="341"/>
      <c r="E1136" s="341"/>
      <c r="F1136" s="341"/>
      <c r="G1136" s="341"/>
      <c r="H1136" s="341"/>
    </row>
    <row r="1137" spans="1:8" ht="28.5" customHeight="1" x14ac:dyDescent="0.2">
      <c r="A1137" s="342"/>
      <c r="B1137" s="343"/>
      <c r="C1137" s="195" t="s">
        <v>620</v>
      </c>
      <c r="D1137" s="190" t="s">
        <v>18</v>
      </c>
      <c r="E1137" s="190" t="s">
        <v>633</v>
      </c>
      <c r="F1137" s="62">
        <f>F1133/F1135</f>
        <v>1.0385087719298245</v>
      </c>
      <c r="G1137" s="62"/>
      <c r="H1137" s="62"/>
    </row>
    <row r="1138" spans="1:8" ht="18" customHeight="1" x14ac:dyDescent="0.2">
      <c r="A1138" s="342"/>
      <c r="B1138" s="343"/>
      <c r="C1138" s="341" t="s">
        <v>9</v>
      </c>
      <c r="D1138" s="341"/>
      <c r="E1138" s="341"/>
      <c r="F1138" s="341"/>
      <c r="G1138" s="341"/>
      <c r="H1138" s="341"/>
    </row>
    <row r="1139" spans="1:8" ht="28.5" customHeight="1" x14ac:dyDescent="0.2">
      <c r="A1139" s="342"/>
      <c r="B1139" s="343"/>
      <c r="C1139" s="195" t="s">
        <v>621</v>
      </c>
      <c r="D1139" s="190" t="s">
        <v>20</v>
      </c>
      <c r="E1139" s="190" t="s">
        <v>19</v>
      </c>
      <c r="F1139" s="190">
        <v>100</v>
      </c>
      <c r="G1139" s="190"/>
      <c r="H1139" s="190"/>
    </row>
    <row r="1140" spans="1:8" ht="18" customHeight="1" x14ac:dyDescent="0.2">
      <c r="A1140" s="342" t="s">
        <v>624</v>
      </c>
      <c r="B1140" s="343" t="s">
        <v>26</v>
      </c>
      <c r="C1140" s="340" t="str">
        <f>'Додаток 1 2025-2027'!B162</f>
        <v>Поточний ремонт вул. Будівельників м. Південного Одеського району Одеської області</v>
      </c>
      <c r="D1140" s="340"/>
      <c r="E1140" s="340"/>
      <c r="F1140" s="340"/>
      <c r="G1140" s="340"/>
      <c r="H1140" s="340"/>
    </row>
    <row r="1141" spans="1:8" ht="18" customHeight="1" x14ac:dyDescent="0.2">
      <c r="A1141" s="342"/>
      <c r="B1141" s="343"/>
      <c r="C1141" s="341" t="s">
        <v>6</v>
      </c>
      <c r="D1141" s="341"/>
      <c r="E1141" s="341"/>
      <c r="F1141" s="341"/>
      <c r="G1141" s="341"/>
      <c r="H1141" s="341"/>
    </row>
    <row r="1142" spans="1:8" ht="18" customHeight="1" x14ac:dyDescent="0.2">
      <c r="A1142" s="342"/>
      <c r="B1142" s="343"/>
      <c r="C1142" s="194" t="s">
        <v>618</v>
      </c>
      <c r="D1142" s="190" t="s">
        <v>10</v>
      </c>
      <c r="E1142" s="190" t="s">
        <v>258</v>
      </c>
      <c r="F1142" s="61">
        <f>'Додаток 1 2025-2027'!G162</f>
        <v>6.1079999999999997</v>
      </c>
      <c r="G1142" s="61"/>
      <c r="H1142" s="61"/>
    </row>
    <row r="1143" spans="1:8" ht="18" customHeight="1" x14ac:dyDescent="0.2">
      <c r="A1143" s="342"/>
      <c r="B1143" s="343"/>
      <c r="C1143" s="341" t="s">
        <v>7</v>
      </c>
      <c r="D1143" s="341"/>
      <c r="E1143" s="341"/>
      <c r="F1143" s="341"/>
      <c r="G1143" s="341"/>
      <c r="H1143" s="341"/>
    </row>
    <row r="1144" spans="1:8" ht="18" customHeight="1" x14ac:dyDescent="0.2">
      <c r="A1144" s="342"/>
      <c r="B1144" s="343"/>
      <c r="C1144" s="195" t="s">
        <v>619</v>
      </c>
      <c r="D1144" s="190" t="s">
        <v>114</v>
      </c>
      <c r="E1144" s="190" t="s">
        <v>627</v>
      </c>
      <c r="F1144" s="66">
        <v>4.2</v>
      </c>
      <c r="G1144" s="6"/>
      <c r="H1144" s="6"/>
    </row>
    <row r="1145" spans="1:8" ht="18" customHeight="1" x14ac:dyDescent="0.2">
      <c r="A1145" s="342"/>
      <c r="B1145" s="343"/>
      <c r="C1145" s="341" t="s">
        <v>8</v>
      </c>
      <c r="D1145" s="341"/>
      <c r="E1145" s="341"/>
      <c r="F1145" s="341"/>
      <c r="G1145" s="341"/>
      <c r="H1145" s="341"/>
    </row>
    <row r="1146" spans="1:8" ht="27.75" customHeight="1" x14ac:dyDescent="0.2">
      <c r="A1146" s="342"/>
      <c r="B1146" s="343"/>
      <c r="C1146" s="195" t="s">
        <v>620</v>
      </c>
      <c r="D1146" s="190" t="s">
        <v>18</v>
      </c>
      <c r="E1146" s="190" t="s">
        <v>633</v>
      </c>
      <c r="F1146" s="62">
        <f>F1142/F1144</f>
        <v>1.4542857142857142</v>
      </c>
      <c r="G1146" s="62"/>
      <c r="H1146" s="62"/>
    </row>
    <row r="1147" spans="1:8" ht="18" customHeight="1" x14ac:dyDescent="0.2">
      <c r="A1147" s="342"/>
      <c r="B1147" s="343"/>
      <c r="C1147" s="341" t="s">
        <v>9</v>
      </c>
      <c r="D1147" s="341"/>
      <c r="E1147" s="341"/>
      <c r="F1147" s="341"/>
      <c r="G1147" s="341"/>
      <c r="H1147" s="341"/>
    </row>
    <row r="1148" spans="1:8" ht="28.5" customHeight="1" x14ac:dyDescent="0.2">
      <c r="A1148" s="342"/>
      <c r="B1148" s="343"/>
      <c r="C1148" s="195" t="s">
        <v>621</v>
      </c>
      <c r="D1148" s="190" t="s">
        <v>20</v>
      </c>
      <c r="E1148" s="190" t="s">
        <v>19</v>
      </c>
      <c r="F1148" s="190">
        <v>100</v>
      </c>
      <c r="G1148" s="190"/>
      <c r="H1148" s="190"/>
    </row>
    <row r="1149" spans="1:8" ht="18" customHeight="1" x14ac:dyDescent="0.2">
      <c r="A1149" s="342" t="s">
        <v>626</v>
      </c>
      <c r="B1149" s="343" t="s">
        <v>26</v>
      </c>
      <c r="C1149" s="340" t="str">
        <f>'Додаток 1 2025-2027'!B163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149" s="340"/>
      <c r="E1149" s="340"/>
      <c r="F1149" s="340"/>
      <c r="G1149" s="340"/>
      <c r="H1149" s="340"/>
    </row>
    <row r="1150" spans="1:8" ht="18" customHeight="1" x14ac:dyDescent="0.2">
      <c r="A1150" s="342"/>
      <c r="B1150" s="343"/>
      <c r="C1150" s="341" t="s">
        <v>6</v>
      </c>
      <c r="D1150" s="341"/>
      <c r="E1150" s="341"/>
      <c r="F1150" s="341"/>
      <c r="G1150" s="341"/>
      <c r="H1150" s="341"/>
    </row>
    <row r="1151" spans="1:8" ht="18" customHeight="1" x14ac:dyDescent="0.2">
      <c r="A1151" s="342"/>
      <c r="B1151" s="343"/>
      <c r="C1151" s="194" t="s">
        <v>618</v>
      </c>
      <c r="D1151" s="190" t="s">
        <v>10</v>
      </c>
      <c r="E1151" s="190" t="s">
        <v>258</v>
      </c>
      <c r="F1151" s="61">
        <f>'Додаток 1 2025-2027'!G163</f>
        <v>199.429</v>
      </c>
      <c r="G1151" s="61">
        <f>'Додаток 1 2025-2027'!H163</f>
        <v>174.75</v>
      </c>
      <c r="H1151" s="61"/>
    </row>
    <row r="1152" spans="1:8" ht="13.5" customHeight="1" x14ac:dyDescent="0.2">
      <c r="A1152" s="342"/>
      <c r="B1152" s="343"/>
      <c r="C1152" s="341" t="s">
        <v>7</v>
      </c>
      <c r="D1152" s="341"/>
      <c r="E1152" s="341"/>
      <c r="F1152" s="341"/>
      <c r="G1152" s="341"/>
      <c r="H1152" s="341"/>
    </row>
    <row r="1153" spans="1:8" ht="18" customHeight="1" x14ac:dyDescent="0.2">
      <c r="A1153" s="342"/>
      <c r="B1153" s="343"/>
      <c r="C1153" s="195" t="s">
        <v>619</v>
      </c>
      <c r="D1153" s="190" t="s">
        <v>114</v>
      </c>
      <c r="E1153" s="190" t="s">
        <v>497</v>
      </c>
      <c r="F1153" s="66">
        <v>69.849999999999994</v>
      </c>
      <c r="G1153" s="20">
        <v>114</v>
      </c>
      <c r="H1153" s="6"/>
    </row>
    <row r="1154" spans="1:8" ht="16.5" customHeight="1" x14ac:dyDescent="0.2">
      <c r="A1154" s="342"/>
      <c r="B1154" s="343"/>
      <c r="C1154" s="341" t="s">
        <v>8</v>
      </c>
      <c r="D1154" s="341"/>
      <c r="E1154" s="341"/>
      <c r="F1154" s="341"/>
      <c r="G1154" s="341"/>
      <c r="H1154" s="341"/>
    </row>
    <row r="1155" spans="1:8" ht="30" customHeight="1" x14ac:dyDescent="0.2">
      <c r="A1155" s="342"/>
      <c r="B1155" s="343"/>
      <c r="C1155" s="195" t="s">
        <v>620</v>
      </c>
      <c r="D1155" s="190" t="s">
        <v>18</v>
      </c>
      <c r="E1155" s="190" t="s">
        <v>633</v>
      </c>
      <c r="F1155" s="62">
        <f>F1151/F1153</f>
        <v>2.8551037938439516</v>
      </c>
      <c r="G1155" s="62">
        <f>G1151/G1153</f>
        <v>1.5328947368421053</v>
      </c>
      <c r="H1155" s="62"/>
    </row>
    <row r="1156" spans="1:8" ht="15" customHeight="1" x14ac:dyDescent="0.2">
      <c r="A1156" s="342"/>
      <c r="B1156" s="343"/>
      <c r="C1156" s="341" t="s">
        <v>9</v>
      </c>
      <c r="D1156" s="341"/>
      <c r="E1156" s="341"/>
      <c r="F1156" s="341"/>
      <c r="G1156" s="341"/>
      <c r="H1156" s="341"/>
    </row>
    <row r="1157" spans="1:8" ht="28.5" customHeight="1" x14ac:dyDescent="0.2">
      <c r="A1157" s="342"/>
      <c r="B1157" s="343"/>
      <c r="C1157" s="195" t="s">
        <v>621</v>
      </c>
      <c r="D1157" s="190" t="s">
        <v>20</v>
      </c>
      <c r="E1157" s="190" t="s">
        <v>19</v>
      </c>
      <c r="F1157" s="190">
        <v>100</v>
      </c>
      <c r="G1157" s="190">
        <v>100</v>
      </c>
      <c r="H1157" s="190"/>
    </row>
    <row r="1158" spans="1:8" ht="18" customHeight="1" x14ac:dyDescent="0.2">
      <c r="A1158" s="342" t="s">
        <v>628</v>
      </c>
      <c r="B1158" s="343" t="s">
        <v>26</v>
      </c>
      <c r="C1158" s="340" t="str">
        <f>'Додаток 1 2025-2027'!B164</f>
        <v>Поточний ремонт вул. Комунальної м. Південного Одеського району Одеської області</v>
      </c>
      <c r="D1158" s="340"/>
      <c r="E1158" s="340"/>
      <c r="F1158" s="340"/>
      <c r="G1158" s="340"/>
      <c r="H1158" s="340"/>
    </row>
    <row r="1159" spans="1:8" ht="18" customHeight="1" x14ac:dyDescent="0.2">
      <c r="A1159" s="342"/>
      <c r="B1159" s="343"/>
      <c r="C1159" s="341" t="s">
        <v>6</v>
      </c>
      <c r="D1159" s="341"/>
      <c r="E1159" s="341"/>
      <c r="F1159" s="341"/>
      <c r="G1159" s="341"/>
      <c r="H1159" s="341"/>
    </row>
    <row r="1160" spans="1:8" ht="18" customHeight="1" x14ac:dyDescent="0.2">
      <c r="A1160" s="342"/>
      <c r="B1160" s="343"/>
      <c r="C1160" s="194" t="s">
        <v>618</v>
      </c>
      <c r="D1160" s="190" t="s">
        <v>10</v>
      </c>
      <c r="E1160" s="190" t="s">
        <v>258</v>
      </c>
      <c r="F1160" s="61">
        <f>'Додаток 1 2025-2027'!G164</f>
        <v>19.294</v>
      </c>
      <c r="G1160" s="61">
        <f>'Додаток 1 2025-2027'!H164</f>
        <v>31.791</v>
      </c>
      <c r="H1160" s="61"/>
    </row>
    <row r="1161" spans="1:8" ht="18" customHeight="1" x14ac:dyDescent="0.2">
      <c r="A1161" s="342"/>
      <c r="B1161" s="343"/>
      <c r="C1161" s="341" t="s">
        <v>7</v>
      </c>
      <c r="D1161" s="341"/>
      <c r="E1161" s="341"/>
      <c r="F1161" s="341"/>
      <c r="G1161" s="341"/>
      <c r="H1161" s="341"/>
    </row>
    <row r="1162" spans="1:8" ht="18" customHeight="1" x14ac:dyDescent="0.2">
      <c r="A1162" s="342"/>
      <c r="B1162" s="343"/>
      <c r="C1162" s="195" t="s">
        <v>619</v>
      </c>
      <c r="D1162" s="190" t="s">
        <v>114</v>
      </c>
      <c r="E1162" s="190" t="s">
        <v>497</v>
      </c>
      <c r="F1162" s="66">
        <v>14.5</v>
      </c>
      <c r="G1162" s="20">
        <v>19</v>
      </c>
      <c r="H1162" s="6"/>
    </row>
    <row r="1163" spans="1:8" ht="18" customHeight="1" x14ac:dyDescent="0.2">
      <c r="A1163" s="342"/>
      <c r="B1163" s="343"/>
      <c r="C1163" s="341" t="s">
        <v>8</v>
      </c>
      <c r="D1163" s="341"/>
      <c r="E1163" s="341"/>
      <c r="F1163" s="341"/>
      <c r="G1163" s="341"/>
      <c r="H1163" s="341"/>
    </row>
    <row r="1164" spans="1:8" ht="25.5" customHeight="1" x14ac:dyDescent="0.2">
      <c r="A1164" s="342"/>
      <c r="B1164" s="343"/>
      <c r="C1164" s="195" t="s">
        <v>620</v>
      </c>
      <c r="D1164" s="190" t="s">
        <v>18</v>
      </c>
      <c r="E1164" s="190" t="s">
        <v>633</v>
      </c>
      <c r="F1164" s="62">
        <f>F1160/F1162</f>
        <v>1.3306206896551724</v>
      </c>
      <c r="G1164" s="62">
        <f>G1160/G1162</f>
        <v>1.6732105263157895</v>
      </c>
      <c r="H1164" s="62"/>
    </row>
    <row r="1165" spans="1:8" ht="18" customHeight="1" x14ac:dyDescent="0.2">
      <c r="A1165" s="342"/>
      <c r="B1165" s="343"/>
      <c r="C1165" s="341" t="s">
        <v>9</v>
      </c>
      <c r="D1165" s="341"/>
      <c r="E1165" s="341"/>
      <c r="F1165" s="341"/>
      <c r="G1165" s="341"/>
      <c r="H1165" s="341"/>
    </row>
    <row r="1166" spans="1:8" ht="27" customHeight="1" x14ac:dyDescent="0.2">
      <c r="A1166" s="342"/>
      <c r="B1166" s="343"/>
      <c r="C1166" s="195" t="s">
        <v>621</v>
      </c>
      <c r="D1166" s="190" t="s">
        <v>20</v>
      </c>
      <c r="E1166" s="190" t="s">
        <v>19</v>
      </c>
      <c r="F1166" s="190">
        <v>100</v>
      </c>
      <c r="G1166" s="297">
        <v>100</v>
      </c>
      <c r="H1166" s="190"/>
    </row>
    <row r="1167" spans="1:8" ht="21" customHeight="1" x14ac:dyDescent="0.2">
      <c r="A1167" s="342" t="s">
        <v>630</v>
      </c>
      <c r="B1167" s="343" t="s">
        <v>26</v>
      </c>
      <c r="C1167" s="340" t="str">
        <f>'Додаток 1 2025-2027'!B165</f>
        <v>Поточний ремонт просп. Григорівського десанту м. Південного Одеського району Одеської області</v>
      </c>
      <c r="D1167" s="340"/>
      <c r="E1167" s="340"/>
      <c r="F1167" s="340"/>
      <c r="G1167" s="340"/>
      <c r="H1167" s="340"/>
    </row>
    <row r="1168" spans="1:8" ht="17.25" customHeight="1" x14ac:dyDescent="0.2">
      <c r="A1168" s="342"/>
      <c r="B1168" s="343"/>
      <c r="C1168" s="341" t="s">
        <v>6</v>
      </c>
      <c r="D1168" s="341"/>
      <c r="E1168" s="341"/>
      <c r="F1168" s="341"/>
      <c r="G1168" s="341"/>
      <c r="H1168" s="341"/>
    </row>
    <row r="1169" spans="1:8" ht="17.25" customHeight="1" x14ac:dyDescent="0.2">
      <c r="A1169" s="342"/>
      <c r="B1169" s="343"/>
      <c r="C1169" s="194" t="s">
        <v>618</v>
      </c>
      <c r="D1169" s="190" t="s">
        <v>10</v>
      </c>
      <c r="E1169" s="190" t="s">
        <v>258</v>
      </c>
      <c r="F1169" s="61">
        <f>'Додаток 1 2025-2027'!G165</f>
        <v>13.289</v>
      </c>
      <c r="G1169" s="61">
        <f>'Додаток 1 2025-2027'!H165</f>
        <v>75.25</v>
      </c>
      <c r="H1169" s="61"/>
    </row>
    <row r="1170" spans="1:8" ht="17.25" customHeight="1" x14ac:dyDescent="0.2">
      <c r="A1170" s="342"/>
      <c r="B1170" s="343"/>
      <c r="C1170" s="341" t="s">
        <v>7</v>
      </c>
      <c r="D1170" s="341"/>
      <c r="E1170" s="341"/>
      <c r="F1170" s="341"/>
      <c r="G1170" s="341"/>
      <c r="H1170" s="341"/>
    </row>
    <row r="1171" spans="1:8" ht="17.25" customHeight="1" x14ac:dyDescent="0.2">
      <c r="A1171" s="342"/>
      <c r="B1171" s="343"/>
      <c r="C1171" s="195" t="s">
        <v>619</v>
      </c>
      <c r="D1171" s="190" t="s">
        <v>114</v>
      </c>
      <c r="E1171" s="190" t="s">
        <v>497</v>
      </c>
      <c r="F1171" s="66">
        <v>9.68</v>
      </c>
      <c r="G1171" s="20">
        <v>35</v>
      </c>
      <c r="H1171" s="6"/>
    </row>
    <row r="1172" spans="1:8" ht="17.25" customHeight="1" x14ac:dyDescent="0.2">
      <c r="A1172" s="342"/>
      <c r="B1172" s="343"/>
      <c r="C1172" s="341" t="s">
        <v>8</v>
      </c>
      <c r="D1172" s="341"/>
      <c r="E1172" s="341"/>
      <c r="F1172" s="341"/>
      <c r="G1172" s="341"/>
      <c r="H1172" s="341"/>
    </row>
    <row r="1173" spans="1:8" ht="27" customHeight="1" x14ac:dyDescent="0.2">
      <c r="A1173" s="342"/>
      <c r="B1173" s="343"/>
      <c r="C1173" s="195" t="s">
        <v>620</v>
      </c>
      <c r="D1173" s="190" t="s">
        <v>18</v>
      </c>
      <c r="E1173" s="190" t="s">
        <v>633</v>
      </c>
      <c r="F1173" s="62">
        <f>F1169/F1171</f>
        <v>1.3728305785123966</v>
      </c>
      <c r="G1173" s="62">
        <f>G1169/G1171</f>
        <v>2.15</v>
      </c>
      <c r="H1173" s="62"/>
    </row>
    <row r="1174" spans="1:8" ht="15" customHeight="1" x14ac:dyDescent="0.2">
      <c r="A1174" s="342"/>
      <c r="B1174" s="343"/>
      <c r="C1174" s="341" t="s">
        <v>9</v>
      </c>
      <c r="D1174" s="341"/>
      <c r="E1174" s="341"/>
      <c r="F1174" s="341"/>
      <c r="G1174" s="341"/>
      <c r="H1174" s="341"/>
    </row>
    <row r="1175" spans="1:8" ht="28.5" customHeight="1" x14ac:dyDescent="0.2">
      <c r="A1175" s="342"/>
      <c r="B1175" s="343"/>
      <c r="C1175" s="195" t="s">
        <v>621</v>
      </c>
      <c r="D1175" s="190" t="s">
        <v>20</v>
      </c>
      <c r="E1175" s="190" t="s">
        <v>19</v>
      </c>
      <c r="F1175" s="190">
        <v>100</v>
      </c>
      <c r="G1175" s="297">
        <v>100</v>
      </c>
      <c r="H1175" s="190"/>
    </row>
    <row r="1176" spans="1:8" ht="17.25" customHeight="1" x14ac:dyDescent="0.2">
      <c r="A1176" s="342" t="s">
        <v>631</v>
      </c>
      <c r="B1176" s="343" t="s">
        <v>26</v>
      </c>
      <c r="C1176" s="340" t="str">
        <f>'Додаток 1 2025-2027'!B166</f>
        <v>Поточний ремонт вул. Т.Г. Шевченка м. Південного Одеського району Одеської області</v>
      </c>
      <c r="D1176" s="340"/>
      <c r="E1176" s="340"/>
      <c r="F1176" s="340"/>
      <c r="G1176" s="340"/>
      <c r="H1176" s="340"/>
    </row>
    <row r="1177" spans="1:8" ht="17.25" customHeight="1" x14ac:dyDescent="0.2">
      <c r="A1177" s="342"/>
      <c r="B1177" s="343"/>
      <c r="C1177" s="341" t="s">
        <v>6</v>
      </c>
      <c r="D1177" s="341"/>
      <c r="E1177" s="341"/>
      <c r="F1177" s="341"/>
      <c r="G1177" s="341"/>
      <c r="H1177" s="341"/>
    </row>
    <row r="1178" spans="1:8" ht="17.25" customHeight="1" x14ac:dyDescent="0.2">
      <c r="A1178" s="342"/>
      <c r="B1178" s="343"/>
      <c r="C1178" s="194" t="s">
        <v>618</v>
      </c>
      <c r="D1178" s="190" t="s">
        <v>10</v>
      </c>
      <c r="E1178" s="190" t="s">
        <v>258</v>
      </c>
      <c r="F1178" s="61">
        <f>'Додаток 1 2025-2027'!G166</f>
        <v>16.404</v>
      </c>
      <c r="G1178" s="61">
        <f>'Додаток 1 2025-2027'!H166</f>
        <v>160.453</v>
      </c>
      <c r="H1178" s="61"/>
    </row>
    <row r="1179" spans="1:8" ht="17.25" customHeight="1" x14ac:dyDescent="0.2">
      <c r="A1179" s="342"/>
      <c r="B1179" s="343"/>
      <c r="C1179" s="341" t="s">
        <v>7</v>
      </c>
      <c r="D1179" s="341"/>
      <c r="E1179" s="341"/>
      <c r="F1179" s="341"/>
      <c r="G1179" s="341"/>
      <c r="H1179" s="341"/>
    </row>
    <row r="1180" spans="1:8" ht="17.25" customHeight="1" x14ac:dyDescent="0.2">
      <c r="A1180" s="342"/>
      <c r="B1180" s="343"/>
      <c r="C1180" s="195" t="s">
        <v>619</v>
      </c>
      <c r="D1180" s="190" t="s">
        <v>114</v>
      </c>
      <c r="E1180" s="190" t="s">
        <v>497</v>
      </c>
      <c r="F1180" s="66">
        <v>11.28</v>
      </c>
      <c r="G1180" s="20">
        <v>105</v>
      </c>
      <c r="H1180" s="6"/>
    </row>
    <row r="1181" spans="1:8" ht="17.25" customHeight="1" x14ac:dyDescent="0.2">
      <c r="A1181" s="342"/>
      <c r="B1181" s="343"/>
      <c r="C1181" s="341" t="s">
        <v>8</v>
      </c>
      <c r="D1181" s="341"/>
      <c r="E1181" s="341"/>
      <c r="F1181" s="341"/>
      <c r="G1181" s="341"/>
      <c r="H1181" s="341"/>
    </row>
    <row r="1182" spans="1:8" ht="27.75" customHeight="1" x14ac:dyDescent="0.2">
      <c r="A1182" s="342"/>
      <c r="B1182" s="343"/>
      <c r="C1182" s="195" t="s">
        <v>620</v>
      </c>
      <c r="D1182" s="190" t="s">
        <v>18</v>
      </c>
      <c r="E1182" s="190" t="s">
        <v>633</v>
      </c>
      <c r="F1182" s="62">
        <f>F1178/F1180</f>
        <v>1.4542553191489362</v>
      </c>
      <c r="G1182" s="62">
        <f>G1178/G1180</f>
        <v>1.5281238095238097</v>
      </c>
      <c r="H1182" s="62"/>
    </row>
    <row r="1183" spans="1:8" ht="18" customHeight="1" x14ac:dyDescent="0.2">
      <c r="A1183" s="342"/>
      <c r="B1183" s="343"/>
      <c r="C1183" s="341" t="s">
        <v>9</v>
      </c>
      <c r="D1183" s="341"/>
      <c r="E1183" s="341"/>
      <c r="F1183" s="341"/>
      <c r="G1183" s="341"/>
      <c r="H1183" s="341"/>
    </row>
    <row r="1184" spans="1:8" ht="30" customHeight="1" x14ac:dyDescent="0.2">
      <c r="A1184" s="342"/>
      <c r="B1184" s="343"/>
      <c r="C1184" s="195" t="s">
        <v>621</v>
      </c>
      <c r="D1184" s="190" t="s">
        <v>20</v>
      </c>
      <c r="E1184" s="190" t="s">
        <v>19</v>
      </c>
      <c r="F1184" s="190">
        <v>100</v>
      </c>
      <c r="G1184" s="297">
        <v>100</v>
      </c>
      <c r="H1184" s="190"/>
    </row>
    <row r="1185" spans="1:8" ht="20.25" customHeight="1" x14ac:dyDescent="0.2">
      <c r="A1185" s="342" t="s">
        <v>632</v>
      </c>
      <c r="B1185" s="343" t="s">
        <v>26</v>
      </c>
      <c r="C1185" s="340" t="str">
        <f>'Додаток 1 2025-2027'!B167</f>
        <v>Поточний ремонт вул. Іванова м. Південного Одеського району Одеської області</v>
      </c>
      <c r="D1185" s="340"/>
      <c r="E1185" s="340"/>
      <c r="F1185" s="340"/>
      <c r="G1185" s="340"/>
      <c r="H1185" s="340"/>
    </row>
    <row r="1186" spans="1:8" ht="15" customHeight="1" x14ac:dyDescent="0.2">
      <c r="A1186" s="342"/>
      <c r="B1186" s="343"/>
      <c r="C1186" s="341" t="s">
        <v>6</v>
      </c>
      <c r="D1186" s="341"/>
      <c r="E1186" s="341"/>
      <c r="F1186" s="341"/>
      <c r="G1186" s="341"/>
      <c r="H1186" s="341"/>
    </row>
    <row r="1187" spans="1:8" ht="15" customHeight="1" x14ac:dyDescent="0.2">
      <c r="A1187" s="342"/>
      <c r="B1187" s="343"/>
      <c r="C1187" s="194" t="s">
        <v>618</v>
      </c>
      <c r="D1187" s="190" t="s">
        <v>10</v>
      </c>
      <c r="E1187" s="190" t="s">
        <v>258</v>
      </c>
      <c r="F1187" s="61">
        <f>'Додаток 1 2025-2027'!G167</f>
        <v>24.841000000000001</v>
      </c>
      <c r="G1187" s="61">
        <f>'Додаток 1 2025-2027'!H167</f>
        <v>33.463999999999999</v>
      </c>
      <c r="H1187" s="61"/>
    </row>
    <row r="1188" spans="1:8" ht="15" customHeight="1" x14ac:dyDescent="0.2">
      <c r="A1188" s="342"/>
      <c r="B1188" s="343"/>
      <c r="C1188" s="341" t="s">
        <v>7</v>
      </c>
      <c r="D1188" s="341"/>
      <c r="E1188" s="341"/>
      <c r="F1188" s="341"/>
      <c r="G1188" s="341"/>
      <c r="H1188" s="341"/>
    </row>
    <row r="1189" spans="1:8" ht="15" customHeight="1" x14ac:dyDescent="0.2">
      <c r="A1189" s="342"/>
      <c r="B1189" s="343"/>
      <c r="C1189" s="195" t="s">
        <v>619</v>
      </c>
      <c r="D1189" s="190" t="s">
        <v>114</v>
      </c>
      <c r="E1189" s="190" t="s">
        <v>497</v>
      </c>
      <c r="F1189" s="66">
        <v>18.239999999999998</v>
      </c>
      <c r="G1189" s="20">
        <v>20</v>
      </c>
      <c r="H1189" s="6"/>
    </row>
    <row r="1190" spans="1:8" ht="15.75" customHeight="1" x14ac:dyDescent="0.2">
      <c r="A1190" s="342"/>
      <c r="B1190" s="343"/>
      <c r="C1190" s="341" t="s">
        <v>8</v>
      </c>
      <c r="D1190" s="341"/>
      <c r="E1190" s="341"/>
      <c r="F1190" s="341"/>
      <c r="G1190" s="341"/>
      <c r="H1190" s="341"/>
    </row>
    <row r="1191" spans="1:8" ht="28.5" customHeight="1" x14ac:dyDescent="0.2">
      <c r="A1191" s="342"/>
      <c r="B1191" s="343"/>
      <c r="C1191" s="195" t="s">
        <v>620</v>
      </c>
      <c r="D1191" s="190" t="s">
        <v>18</v>
      </c>
      <c r="E1191" s="190" t="s">
        <v>633</v>
      </c>
      <c r="F1191" s="62">
        <f>F1187/F1189</f>
        <v>1.3618969298245616</v>
      </c>
      <c r="G1191" s="62">
        <f>G1187/G1189</f>
        <v>1.6732</v>
      </c>
      <c r="H1191" s="62"/>
    </row>
    <row r="1192" spans="1:8" ht="18" customHeight="1" x14ac:dyDescent="0.2">
      <c r="A1192" s="342"/>
      <c r="B1192" s="343"/>
      <c r="C1192" s="341" t="s">
        <v>9</v>
      </c>
      <c r="D1192" s="341"/>
      <c r="E1192" s="341"/>
      <c r="F1192" s="341"/>
      <c r="G1192" s="341"/>
      <c r="H1192" s="341"/>
    </row>
    <row r="1193" spans="1:8" ht="30" customHeight="1" x14ac:dyDescent="0.2">
      <c r="A1193" s="342"/>
      <c r="B1193" s="343"/>
      <c r="C1193" s="195" t="s">
        <v>621</v>
      </c>
      <c r="D1193" s="190" t="s">
        <v>20</v>
      </c>
      <c r="E1193" s="190" t="s">
        <v>19</v>
      </c>
      <c r="F1193" s="190">
        <v>100</v>
      </c>
      <c r="G1193" s="190">
        <v>100</v>
      </c>
      <c r="H1193" s="190"/>
    </row>
    <row r="1194" spans="1:8" ht="15.75" customHeight="1" x14ac:dyDescent="0.2">
      <c r="A1194" s="342" t="s">
        <v>736</v>
      </c>
      <c r="B1194" s="343" t="s">
        <v>26</v>
      </c>
      <c r="C1194" s="340" t="str">
        <f>'Додаток 1 2025-2027'!B168</f>
        <v>Придбання сміттєвозу</v>
      </c>
      <c r="D1194" s="340"/>
      <c r="E1194" s="340"/>
      <c r="F1194" s="340"/>
      <c r="G1194" s="340"/>
      <c r="H1194" s="340"/>
    </row>
    <row r="1195" spans="1:8" ht="15.75" customHeight="1" x14ac:dyDescent="0.2">
      <c r="A1195" s="342"/>
      <c r="B1195" s="343"/>
      <c r="C1195" s="341" t="s">
        <v>6</v>
      </c>
      <c r="D1195" s="341"/>
      <c r="E1195" s="341"/>
      <c r="F1195" s="341"/>
      <c r="G1195" s="341"/>
      <c r="H1195" s="341"/>
    </row>
    <row r="1196" spans="1:8" ht="15" customHeight="1" x14ac:dyDescent="0.2">
      <c r="A1196" s="342"/>
      <c r="B1196" s="343"/>
      <c r="C1196" s="194" t="s">
        <v>737</v>
      </c>
      <c r="D1196" s="257" t="s">
        <v>156</v>
      </c>
      <c r="E1196" s="258" t="s">
        <v>258</v>
      </c>
      <c r="F1196" s="61"/>
      <c r="G1196" s="61">
        <f>'Додаток 1 2025-2027'!H168</f>
        <v>5600.5</v>
      </c>
      <c r="H1196" s="61"/>
    </row>
    <row r="1197" spans="1:8" ht="14.25" customHeight="1" x14ac:dyDescent="0.2">
      <c r="A1197" s="342"/>
      <c r="B1197" s="343"/>
      <c r="C1197" s="341" t="s">
        <v>7</v>
      </c>
      <c r="D1197" s="341"/>
      <c r="E1197" s="341"/>
      <c r="F1197" s="341"/>
      <c r="G1197" s="341"/>
      <c r="H1197" s="341"/>
    </row>
    <row r="1198" spans="1:8" ht="15.75" customHeight="1" x14ac:dyDescent="0.2">
      <c r="A1198" s="342"/>
      <c r="B1198" s="343"/>
      <c r="C1198" s="195" t="s">
        <v>738</v>
      </c>
      <c r="D1198" s="258" t="s">
        <v>389</v>
      </c>
      <c r="E1198" s="258" t="s">
        <v>11</v>
      </c>
      <c r="F1198" s="66"/>
      <c r="G1198" s="6">
        <v>1</v>
      </c>
      <c r="H1198" s="6"/>
    </row>
    <row r="1199" spans="1:8" ht="14.25" customHeight="1" x14ac:dyDescent="0.2">
      <c r="A1199" s="342"/>
      <c r="B1199" s="343"/>
      <c r="C1199" s="341" t="s">
        <v>8</v>
      </c>
      <c r="D1199" s="341"/>
      <c r="E1199" s="341"/>
      <c r="F1199" s="341"/>
      <c r="G1199" s="341"/>
      <c r="H1199" s="341"/>
    </row>
    <row r="1200" spans="1:8" ht="16.5" customHeight="1" x14ac:dyDescent="0.2">
      <c r="A1200" s="342"/>
      <c r="B1200" s="343"/>
      <c r="C1200" s="195" t="s">
        <v>739</v>
      </c>
      <c r="D1200" s="258" t="s">
        <v>18</v>
      </c>
      <c r="E1200" s="258" t="s">
        <v>634</v>
      </c>
      <c r="F1200" s="62"/>
      <c r="G1200" s="62">
        <f>G1196/G1198</f>
        <v>5600.5</v>
      </c>
      <c r="H1200" s="62"/>
    </row>
    <row r="1201" spans="1:8" ht="15" customHeight="1" x14ac:dyDescent="0.2">
      <c r="A1201" s="342"/>
      <c r="B1201" s="343"/>
      <c r="C1201" s="341" t="s">
        <v>9</v>
      </c>
      <c r="D1201" s="341"/>
      <c r="E1201" s="341"/>
      <c r="F1201" s="341"/>
      <c r="G1201" s="341"/>
      <c r="H1201" s="341"/>
    </row>
    <row r="1202" spans="1:8" ht="30" customHeight="1" x14ac:dyDescent="0.2">
      <c r="A1202" s="342"/>
      <c r="B1202" s="343"/>
      <c r="C1202" s="195" t="s">
        <v>740</v>
      </c>
      <c r="D1202" s="258" t="s">
        <v>20</v>
      </c>
      <c r="E1202" s="258" t="s">
        <v>19</v>
      </c>
      <c r="F1202" s="258"/>
      <c r="G1202" s="258">
        <v>100</v>
      </c>
      <c r="H1202" s="258"/>
    </row>
    <row r="1203" spans="1:8" ht="20.25" customHeight="1" x14ac:dyDescent="0.2">
      <c r="A1203" s="342" t="s">
        <v>774</v>
      </c>
      <c r="B1203" s="343" t="s">
        <v>26</v>
      </c>
      <c r="C1203" s="340" t="str">
        <f>'Додаток 1 2025-2027'!B169</f>
        <v>Поточний ремонт вул. Хіміків м. Південного Одеського району Одеської області</v>
      </c>
      <c r="D1203" s="340"/>
      <c r="E1203" s="340"/>
      <c r="F1203" s="340"/>
      <c r="G1203" s="340"/>
      <c r="H1203" s="340"/>
    </row>
    <row r="1204" spans="1:8" ht="15" customHeight="1" x14ac:dyDescent="0.2">
      <c r="A1204" s="342"/>
      <c r="B1204" s="343"/>
      <c r="C1204" s="341" t="s">
        <v>6</v>
      </c>
      <c r="D1204" s="341"/>
      <c r="E1204" s="341"/>
      <c r="F1204" s="341"/>
      <c r="G1204" s="341"/>
      <c r="H1204" s="341"/>
    </row>
    <row r="1205" spans="1:8" ht="15" customHeight="1" x14ac:dyDescent="0.2">
      <c r="A1205" s="342"/>
      <c r="B1205" s="343"/>
      <c r="C1205" s="194" t="s">
        <v>618</v>
      </c>
      <c r="D1205" s="295" t="s">
        <v>10</v>
      </c>
      <c r="E1205" s="295" t="s">
        <v>258</v>
      </c>
      <c r="F1205" s="61"/>
      <c r="G1205" s="61">
        <f>'Додаток 1 2025-2027'!H169</f>
        <v>10.039</v>
      </c>
      <c r="H1205" s="61"/>
    </row>
    <row r="1206" spans="1:8" ht="15" customHeight="1" x14ac:dyDescent="0.2">
      <c r="A1206" s="342"/>
      <c r="B1206" s="343"/>
      <c r="C1206" s="341" t="s">
        <v>7</v>
      </c>
      <c r="D1206" s="341"/>
      <c r="E1206" s="341"/>
      <c r="F1206" s="341"/>
      <c r="G1206" s="341"/>
      <c r="H1206" s="341"/>
    </row>
    <row r="1207" spans="1:8" ht="15" customHeight="1" x14ac:dyDescent="0.2">
      <c r="A1207" s="342"/>
      <c r="B1207" s="343"/>
      <c r="C1207" s="195" t="s">
        <v>619</v>
      </c>
      <c r="D1207" s="295" t="s">
        <v>114</v>
      </c>
      <c r="E1207" s="295" t="s">
        <v>497</v>
      </c>
      <c r="F1207" s="66"/>
      <c r="G1207" s="20">
        <v>6</v>
      </c>
      <c r="H1207" s="6"/>
    </row>
    <row r="1208" spans="1:8" ht="15.75" customHeight="1" x14ac:dyDescent="0.2">
      <c r="A1208" s="342"/>
      <c r="B1208" s="343"/>
      <c r="C1208" s="341" t="s">
        <v>8</v>
      </c>
      <c r="D1208" s="341"/>
      <c r="E1208" s="341"/>
      <c r="F1208" s="341"/>
      <c r="G1208" s="341"/>
      <c r="H1208" s="341"/>
    </row>
    <row r="1209" spans="1:8" ht="28.5" customHeight="1" x14ac:dyDescent="0.2">
      <c r="A1209" s="342"/>
      <c r="B1209" s="343"/>
      <c r="C1209" s="195" t="s">
        <v>620</v>
      </c>
      <c r="D1209" s="295" t="s">
        <v>18</v>
      </c>
      <c r="E1209" s="295" t="s">
        <v>633</v>
      </c>
      <c r="F1209" s="62"/>
      <c r="G1209" s="62">
        <f>G1205/G1207</f>
        <v>1.6731666666666667</v>
      </c>
      <c r="H1209" s="62"/>
    </row>
    <row r="1210" spans="1:8" ht="18" customHeight="1" x14ac:dyDescent="0.2">
      <c r="A1210" s="342"/>
      <c r="B1210" s="343"/>
      <c r="C1210" s="341" t="s">
        <v>9</v>
      </c>
      <c r="D1210" s="341"/>
      <c r="E1210" s="341"/>
      <c r="F1210" s="341"/>
      <c r="G1210" s="341"/>
      <c r="H1210" s="341"/>
    </row>
    <row r="1211" spans="1:8" ht="30" customHeight="1" x14ac:dyDescent="0.2">
      <c r="A1211" s="342"/>
      <c r="B1211" s="343"/>
      <c r="C1211" s="195" t="s">
        <v>621</v>
      </c>
      <c r="D1211" s="295" t="s">
        <v>20</v>
      </c>
      <c r="E1211" s="295" t="s">
        <v>19</v>
      </c>
      <c r="F1211" s="295"/>
      <c r="G1211" s="295">
        <v>100</v>
      </c>
      <c r="H1211" s="295"/>
    </row>
    <row r="1212" spans="1:8" ht="15" customHeight="1" x14ac:dyDescent="0.2">
      <c r="A1212" s="370" t="s">
        <v>271</v>
      </c>
      <c r="B1212" s="371"/>
      <c r="C1212" s="371"/>
      <c r="D1212" s="371"/>
      <c r="E1212" s="371"/>
      <c r="F1212" s="371"/>
      <c r="G1212" s="371"/>
      <c r="H1212" s="372"/>
    </row>
    <row r="1213" spans="1:8" ht="14.45" customHeight="1" x14ac:dyDescent="0.2">
      <c r="A1213" s="373" t="s">
        <v>30</v>
      </c>
      <c r="B1213" s="374"/>
      <c r="C1213" s="374"/>
      <c r="D1213" s="374"/>
      <c r="E1213" s="375"/>
      <c r="F1213" s="91">
        <v>2025</v>
      </c>
      <c r="G1213" s="91">
        <v>2026</v>
      </c>
      <c r="H1213" s="91">
        <v>2027</v>
      </c>
    </row>
    <row r="1214" spans="1:8" ht="14.45" customHeight="1" x14ac:dyDescent="0.2">
      <c r="A1214" s="376"/>
      <c r="B1214" s="377"/>
      <c r="C1214" s="377"/>
      <c r="D1214" s="377"/>
      <c r="E1214" s="378"/>
      <c r="F1214" s="92">
        <f>F1217+F1226+F1235+F1244+F1253+F1262+F1271+F1284+F1293</f>
        <v>1383.223</v>
      </c>
      <c r="G1214" s="92">
        <f t="shared" ref="G1214:H1214" si="48">G1217+G1226+G1235+G1244+G1253+G1262+G1271+G1284+G1293</f>
        <v>4082.3660000000004</v>
      </c>
      <c r="H1214" s="92">
        <f t="shared" si="48"/>
        <v>174.72</v>
      </c>
    </row>
    <row r="1215" spans="1:8" ht="22.5" customHeight="1" x14ac:dyDescent="0.2">
      <c r="A1215" s="342" t="s">
        <v>316</v>
      </c>
      <c r="B1215" s="362" t="s">
        <v>700</v>
      </c>
      <c r="C1215" s="340" t="str">
        <f>'Додаток 1 2025-2027'!B173</f>
        <v>Проведення технічного обслуговування системи автоматичного відкриття ПРУ м. Південного Одеського району Одеської області</v>
      </c>
      <c r="D1215" s="340"/>
      <c r="E1215" s="340"/>
      <c r="F1215" s="340"/>
      <c r="G1215" s="340"/>
      <c r="H1215" s="340"/>
    </row>
    <row r="1216" spans="1:8" ht="15" customHeight="1" x14ac:dyDescent="0.2">
      <c r="A1216" s="342"/>
      <c r="B1216" s="362"/>
      <c r="C1216" s="341" t="s">
        <v>6</v>
      </c>
      <c r="D1216" s="341"/>
      <c r="E1216" s="341"/>
      <c r="F1216" s="341"/>
      <c r="G1216" s="341"/>
      <c r="H1216" s="341"/>
    </row>
    <row r="1217" spans="1:8" ht="19.899999999999999" customHeight="1" x14ac:dyDescent="0.2">
      <c r="A1217" s="342"/>
      <c r="B1217" s="362"/>
      <c r="C1217" s="57" t="s">
        <v>379</v>
      </c>
      <c r="D1217" s="148" t="s">
        <v>156</v>
      </c>
      <c r="E1217" s="148" t="s">
        <v>258</v>
      </c>
      <c r="F1217" s="61">
        <f>'Додаток 1 2025-2027'!G173</f>
        <v>121.47199999999999</v>
      </c>
      <c r="G1217" s="61">
        <f>'Додаток 1 2025-2027'!H173</f>
        <v>145.6</v>
      </c>
      <c r="H1217" s="61">
        <f>'Додаток 1 2025-2027'!I173</f>
        <v>174.72</v>
      </c>
    </row>
    <row r="1218" spans="1:8" ht="15" customHeight="1" x14ac:dyDescent="0.2">
      <c r="A1218" s="342"/>
      <c r="B1218" s="362"/>
      <c r="C1218" s="358" t="s">
        <v>7</v>
      </c>
      <c r="D1218" s="358"/>
      <c r="E1218" s="358"/>
      <c r="F1218" s="358"/>
      <c r="G1218" s="358"/>
      <c r="H1218" s="358"/>
    </row>
    <row r="1219" spans="1:8" ht="15" customHeight="1" x14ac:dyDescent="0.2">
      <c r="A1219" s="342"/>
      <c r="B1219" s="362"/>
      <c r="C1219" s="57" t="s">
        <v>218</v>
      </c>
      <c r="D1219" s="148" t="s">
        <v>114</v>
      </c>
      <c r="E1219" s="148" t="s">
        <v>11</v>
      </c>
      <c r="F1219" s="48">
        <v>52</v>
      </c>
      <c r="G1219" s="48">
        <v>52</v>
      </c>
      <c r="H1219" s="48">
        <v>52</v>
      </c>
    </row>
    <row r="1220" spans="1:8" ht="15" customHeight="1" x14ac:dyDescent="0.2">
      <c r="A1220" s="342"/>
      <c r="B1220" s="362"/>
      <c r="C1220" s="358" t="s">
        <v>8</v>
      </c>
      <c r="D1220" s="358"/>
      <c r="E1220" s="358"/>
      <c r="F1220" s="358"/>
      <c r="G1220" s="358"/>
      <c r="H1220" s="358"/>
    </row>
    <row r="1221" spans="1:8" ht="17.25" customHeight="1" x14ac:dyDescent="0.2">
      <c r="A1221" s="342"/>
      <c r="B1221" s="362"/>
      <c r="C1221" s="57" t="s">
        <v>219</v>
      </c>
      <c r="D1221" s="148" t="s">
        <v>18</v>
      </c>
      <c r="E1221" s="148" t="s">
        <v>257</v>
      </c>
      <c r="F1221" s="61">
        <f>F1217/F1219</f>
        <v>2.3359999999999999</v>
      </c>
      <c r="G1221" s="61">
        <f>G1217/G1219</f>
        <v>2.8</v>
      </c>
      <c r="H1221" s="61">
        <f>H1217/H1219</f>
        <v>3.36</v>
      </c>
    </row>
    <row r="1222" spans="1:8" ht="15" customHeight="1" x14ac:dyDescent="0.2">
      <c r="A1222" s="342"/>
      <c r="B1222" s="362"/>
      <c r="C1222" s="341" t="s">
        <v>9</v>
      </c>
      <c r="D1222" s="341"/>
      <c r="E1222" s="341"/>
      <c r="F1222" s="341"/>
      <c r="G1222" s="341"/>
      <c r="H1222" s="341"/>
    </row>
    <row r="1223" spans="1:8" ht="16.5" customHeight="1" x14ac:dyDescent="0.2">
      <c r="A1223" s="342"/>
      <c r="B1223" s="362"/>
      <c r="C1223" s="57" t="s">
        <v>220</v>
      </c>
      <c r="D1223" s="151" t="s">
        <v>20</v>
      </c>
      <c r="E1223" s="151" t="s">
        <v>19</v>
      </c>
      <c r="F1223" s="151">
        <v>100</v>
      </c>
      <c r="G1223" s="151">
        <v>100</v>
      </c>
      <c r="H1223" s="171">
        <v>100</v>
      </c>
    </row>
    <row r="1224" spans="1:8" ht="18" customHeight="1" x14ac:dyDescent="0.2">
      <c r="A1224" s="342" t="s">
        <v>419</v>
      </c>
      <c r="B1224" s="343" t="s">
        <v>424</v>
      </c>
      <c r="C1224" s="340" t="str">
        <f>'Додаток 1 2025-2027'!B174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224" s="340"/>
      <c r="E1224" s="340"/>
      <c r="F1224" s="340"/>
      <c r="G1224" s="340"/>
      <c r="H1224" s="340"/>
    </row>
    <row r="1225" spans="1:8" ht="15" customHeight="1" x14ac:dyDescent="0.2">
      <c r="A1225" s="342"/>
      <c r="B1225" s="343"/>
      <c r="C1225" s="341" t="s">
        <v>6</v>
      </c>
      <c r="D1225" s="341"/>
      <c r="E1225" s="341"/>
      <c r="F1225" s="341"/>
      <c r="G1225" s="341"/>
      <c r="H1225" s="341"/>
    </row>
    <row r="1226" spans="1:8" ht="18" customHeight="1" x14ac:dyDescent="0.2">
      <c r="A1226" s="342"/>
      <c r="B1226" s="343"/>
      <c r="C1226" s="57" t="s">
        <v>420</v>
      </c>
      <c r="D1226" s="147" t="s">
        <v>423</v>
      </c>
      <c r="E1226" s="148" t="s">
        <v>258</v>
      </c>
      <c r="F1226" s="61">
        <f>'Додаток 1 2025-2027'!G174</f>
        <v>583</v>
      </c>
      <c r="G1226" s="61">
        <f>'Додаток 1 2025-2027'!H174</f>
        <v>640</v>
      </c>
      <c r="H1226" s="61"/>
    </row>
    <row r="1227" spans="1:8" ht="15" customHeight="1" x14ac:dyDescent="0.2">
      <c r="A1227" s="342"/>
      <c r="B1227" s="343"/>
      <c r="C1227" s="358" t="s">
        <v>7</v>
      </c>
      <c r="D1227" s="358"/>
      <c r="E1227" s="358"/>
      <c r="F1227" s="358"/>
      <c r="G1227" s="358"/>
      <c r="H1227" s="358"/>
    </row>
    <row r="1228" spans="1:8" ht="27.75" customHeight="1" x14ac:dyDescent="0.2">
      <c r="A1228" s="342"/>
      <c r="B1228" s="343"/>
      <c r="C1228" s="57" t="s">
        <v>421</v>
      </c>
      <c r="D1228" s="147" t="s">
        <v>423</v>
      </c>
      <c r="E1228" s="148" t="s">
        <v>426</v>
      </c>
      <c r="F1228" s="48">
        <v>28</v>
      </c>
      <c r="G1228" s="48">
        <v>28</v>
      </c>
      <c r="H1228" s="48"/>
    </row>
    <row r="1229" spans="1:8" ht="15" customHeight="1" x14ac:dyDescent="0.2">
      <c r="A1229" s="342"/>
      <c r="B1229" s="343"/>
      <c r="C1229" s="358" t="s">
        <v>8</v>
      </c>
      <c r="D1229" s="358"/>
      <c r="E1229" s="358"/>
      <c r="F1229" s="358"/>
      <c r="G1229" s="358"/>
      <c r="H1229" s="358"/>
    </row>
    <row r="1230" spans="1:8" ht="31.5" customHeight="1" x14ac:dyDescent="0.2">
      <c r="A1230" s="342"/>
      <c r="B1230" s="343"/>
      <c r="C1230" s="57" t="s">
        <v>422</v>
      </c>
      <c r="D1230" s="148" t="s">
        <v>18</v>
      </c>
      <c r="E1230" s="148" t="s">
        <v>427</v>
      </c>
      <c r="F1230" s="61">
        <f>F1226/F1228</f>
        <v>20.821428571428573</v>
      </c>
      <c r="G1230" s="61">
        <f>G1226/G1228</f>
        <v>22.857142857142858</v>
      </c>
      <c r="H1230" s="61"/>
    </row>
    <row r="1231" spans="1:8" ht="15" customHeight="1" x14ac:dyDescent="0.2">
      <c r="A1231" s="342"/>
      <c r="B1231" s="343"/>
      <c r="C1231" s="341" t="s">
        <v>9</v>
      </c>
      <c r="D1231" s="341"/>
      <c r="E1231" s="341"/>
      <c r="F1231" s="341"/>
      <c r="G1231" s="341"/>
      <c r="H1231" s="341"/>
    </row>
    <row r="1232" spans="1:8" ht="28.5" customHeight="1" x14ac:dyDescent="0.2">
      <c r="A1232" s="342"/>
      <c r="B1232" s="343"/>
      <c r="C1232" s="57" t="s">
        <v>425</v>
      </c>
      <c r="D1232" s="151" t="s">
        <v>20</v>
      </c>
      <c r="E1232" s="151" t="s">
        <v>19</v>
      </c>
      <c r="F1232" s="151">
        <v>100</v>
      </c>
      <c r="G1232" s="151">
        <v>100</v>
      </c>
      <c r="H1232" s="151"/>
    </row>
    <row r="1233" spans="1:8" ht="32.25" customHeight="1" x14ac:dyDescent="0.2">
      <c r="A1233" s="342" t="s">
        <v>549</v>
      </c>
      <c r="B1233" s="343" t="s">
        <v>577</v>
      </c>
      <c r="C1233" s="357" t="str">
        <f>'Додаток 1 2025-2027'!B175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233" s="340"/>
      <c r="E1233" s="340"/>
      <c r="F1233" s="340"/>
      <c r="G1233" s="340"/>
      <c r="H1233" s="340"/>
    </row>
    <row r="1234" spans="1:8" ht="15" customHeight="1" x14ac:dyDescent="0.2">
      <c r="A1234" s="342"/>
      <c r="B1234" s="343"/>
      <c r="C1234" s="356" t="s">
        <v>6</v>
      </c>
      <c r="D1234" s="356"/>
      <c r="E1234" s="356"/>
      <c r="F1234" s="356"/>
      <c r="G1234" s="356"/>
      <c r="H1234" s="356"/>
    </row>
    <row r="1235" spans="1:8" ht="16.149999999999999" customHeight="1" x14ac:dyDescent="0.2">
      <c r="A1235" s="342"/>
      <c r="B1235" s="343"/>
      <c r="C1235" s="74" t="s">
        <v>553</v>
      </c>
      <c r="D1235" s="147" t="s">
        <v>10</v>
      </c>
      <c r="E1235" s="147" t="s">
        <v>258</v>
      </c>
      <c r="F1235" s="10">
        <f>'Додаток 1 2025-2027'!G175</f>
        <v>579.92399999999998</v>
      </c>
      <c r="G1235" s="10"/>
      <c r="H1235" s="10"/>
    </row>
    <row r="1236" spans="1:8" ht="16.899999999999999" customHeight="1" x14ac:dyDescent="0.2">
      <c r="A1236" s="342"/>
      <c r="B1236" s="343"/>
      <c r="C1236" s="356" t="s">
        <v>7</v>
      </c>
      <c r="D1236" s="356"/>
      <c r="E1236" s="356"/>
      <c r="F1236" s="356"/>
      <c r="G1236" s="356"/>
      <c r="H1236" s="356"/>
    </row>
    <row r="1237" spans="1:8" ht="18" customHeight="1" x14ac:dyDescent="0.2">
      <c r="A1237" s="342"/>
      <c r="B1237" s="343"/>
      <c r="C1237" s="154" t="s">
        <v>552</v>
      </c>
      <c r="D1237" s="147" t="s">
        <v>114</v>
      </c>
      <c r="E1237" s="147" t="s">
        <v>551</v>
      </c>
      <c r="F1237" s="66">
        <v>41.15</v>
      </c>
      <c r="G1237" s="75"/>
      <c r="H1237" s="75"/>
    </row>
    <row r="1238" spans="1:8" ht="16.899999999999999" customHeight="1" x14ac:dyDescent="0.2">
      <c r="A1238" s="342"/>
      <c r="B1238" s="343"/>
      <c r="C1238" s="356" t="s">
        <v>8</v>
      </c>
      <c r="D1238" s="356"/>
      <c r="E1238" s="356"/>
      <c r="F1238" s="356"/>
      <c r="G1238" s="356"/>
      <c r="H1238" s="356"/>
    </row>
    <row r="1239" spans="1:8" ht="16.899999999999999" customHeight="1" x14ac:dyDescent="0.2">
      <c r="A1239" s="342"/>
      <c r="B1239" s="343"/>
      <c r="C1239" s="74" t="s">
        <v>554</v>
      </c>
      <c r="D1239" s="147" t="s">
        <v>18</v>
      </c>
      <c r="E1239" s="147" t="s">
        <v>718</v>
      </c>
      <c r="F1239" s="10">
        <f>F1235/F1237</f>
        <v>14.092928311057108</v>
      </c>
      <c r="G1239" s="10"/>
      <c r="H1239" s="10"/>
    </row>
    <row r="1240" spans="1:8" ht="16.899999999999999" customHeight="1" x14ac:dyDescent="0.2">
      <c r="A1240" s="342"/>
      <c r="B1240" s="343"/>
      <c r="C1240" s="356" t="s">
        <v>9</v>
      </c>
      <c r="D1240" s="356"/>
      <c r="E1240" s="356"/>
      <c r="F1240" s="356"/>
      <c r="G1240" s="356"/>
      <c r="H1240" s="356"/>
    </row>
    <row r="1241" spans="1:8" ht="16.899999999999999" customHeight="1" x14ac:dyDescent="0.2">
      <c r="A1241" s="342"/>
      <c r="B1241" s="343"/>
      <c r="C1241" s="74" t="s">
        <v>550</v>
      </c>
      <c r="D1241" s="147" t="s">
        <v>20</v>
      </c>
      <c r="E1241" s="147" t="s">
        <v>19</v>
      </c>
      <c r="F1241" s="166">
        <v>100</v>
      </c>
      <c r="G1241" s="147"/>
      <c r="H1241" s="147"/>
    </row>
    <row r="1242" spans="1:8" ht="16.899999999999999" customHeight="1" x14ac:dyDescent="0.2">
      <c r="A1242" s="342" t="s">
        <v>563</v>
      </c>
      <c r="B1242" s="343" t="s">
        <v>605</v>
      </c>
      <c r="C1242" s="357" t="str">
        <f>'Додаток 1 2025-2027'!B176</f>
        <v>Оплата теплопостачання приміщення комунальної власності по просп. Миру, б. 16 м. Південного Одеського району Одеської області</v>
      </c>
      <c r="D1242" s="340"/>
      <c r="E1242" s="340"/>
      <c r="F1242" s="340"/>
      <c r="G1242" s="340"/>
      <c r="H1242" s="340"/>
    </row>
    <row r="1243" spans="1:8" ht="16.899999999999999" customHeight="1" x14ac:dyDescent="0.2">
      <c r="A1243" s="342"/>
      <c r="B1243" s="343"/>
      <c r="C1243" s="356" t="s">
        <v>6</v>
      </c>
      <c r="D1243" s="356"/>
      <c r="E1243" s="356"/>
      <c r="F1243" s="356"/>
      <c r="G1243" s="356"/>
      <c r="H1243" s="356"/>
    </row>
    <row r="1244" spans="1:8" ht="16.899999999999999" customHeight="1" x14ac:dyDescent="0.2">
      <c r="A1244" s="342"/>
      <c r="B1244" s="343"/>
      <c r="C1244" s="74" t="s">
        <v>599</v>
      </c>
      <c r="D1244" s="186" t="s">
        <v>389</v>
      </c>
      <c r="E1244" s="182" t="s">
        <v>258</v>
      </c>
      <c r="F1244" s="10"/>
      <c r="G1244" s="10">
        <f>'Додаток 1 2025-2027'!H176</f>
        <v>58.731999999999999</v>
      </c>
      <c r="H1244" s="10"/>
    </row>
    <row r="1245" spans="1:8" ht="16.899999999999999" customHeight="1" x14ac:dyDescent="0.2">
      <c r="A1245" s="342"/>
      <c r="B1245" s="343"/>
      <c r="C1245" s="356" t="s">
        <v>7</v>
      </c>
      <c r="D1245" s="356"/>
      <c r="E1245" s="356"/>
      <c r="F1245" s="356"/>
      <c r="G1245" s="356"/>
      <c r="H1245" s="356"/>
    </row>
    <row r="1246" spans="1:8" ht="16.899999999999999" customHeight="1" x14ac:dyDescent="0.2">
      <c r="A1246" s="342"/>
      <c r="B1246" s="343"/>
      <c r="C1246" s="183" t="s">
        <v>600</v>
      </c>
      <c r="D1246" s="182" t="s">
        <v>601</v>
      </c>
      <c r="E1246" s="182" t="s">
        <v>551</v>
      </c>
      <c r="F1246" s="66"/>
      <c r="G1246" s="66">
        <v>137.28</v>
      </c>
      <c r="H1246" s="75"/>
    </row>
    <row r="1247" spans="1:8" ht="16.899999999999999" customHeight="1" x14ac:dyDescent="0.2">
      <c r="A1247" s="342"/>
      <c r="B1247" s="343"/>
      <c r="C1247" s="356" t="s">
        <v>8</v>
      </c>
      <c r="D1247" s="356"/>
      <c r="E1247" s="356"/>
      <c r="F1247" s="356"/>
      <c r="G1247" s="356"/>
      <c r="H1247" s="356"/>
    </row>
    <row r="1248" spans="1:8" ht="22.5" customHeight="1" x14ac:dyDescent="0.2">
      <c r="A1248" s="342"/>
      <c r="B1248" s="343"/>
      <c r="C1248" s="74" t="s">
        <v>602</v>
      </c>
      <c r="D1248" s="182" t="s">
        <v>18</v>
      </c>
      <c r="E1248" s="182" t="s">
        <v>603</v>
      </c>
      <c r="F1248" s="66"/>
      <c r="G1248" s="10">
        <f>G1244/G1246</f>
        <v>0.42782634032634032</v>
      </c>
      <c r="H1248" s="10"/>
    </row>
    <row r="1249" spans="1:8" ht="16.899999999999999" customHeight="1" x14ac:dyDescent="0.2">
      <c r="A1249" s="342"/>
      <c r="B1249" s="343"/>
      <c r="C1249" s="356" t="s">
        <v>9</v>
      </c>
      <c r="D1249" s="356"/>
      <c r="E1249" s="356"/>
      <c r="F1249" s="356"/>
      <c r="G1249" s="356"/>
      <c r="H1249" s="356"/>
    </row>
    <row r="1250" spans="1:8" ht="16.899999999999999" customHeight="1" x14ac:dyDescent="0.2">
      <c r="A1250" s="342"/>
      <c r="B1250" s="343"/>
      <c r="C1250" s="74" t="s">
        <v>604</v>
      </c>
      <c r="D1250" s="182" t="s">
        <v>20</v>
      </c>
      <c r="E1250" s="182" t="s">
        <v>19</v>
      </c>
      <c r="F1250" s="166"/>
      <c r="G1250" s="182">
        <v>100</v>
      </c>
      <c r="H1250" s="182"/>
    </row>
    <row r="1251" spans="1:8" ht="19.5" customHeight="1" x14ac:dyDescent="0.2">
      <c r="A1251" s="342" t="s">
        <v>606</v>
      </c>
      <c r="B1251" s="343" t="s">
        <v>605</v>
      </c>
      <c r="C1251" s="357" t="str">
        <f>'Додаток 1 2025-2027'!B177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251" s="340"/>
      <c r="E1251" s="340"/>
      <c r="F1251" s="340"/>
      <c r="G1251" s="340"/>
      <c r="H1251" s="340"/>
    </row>
    <row r="1252" spans="1:8" ht="16.899999999999999" customHeight="1" x14ac:dyDescent="0.2">
      <c r="A1252" s="342"/>
      <c r="B1252" s="343"/>
      <c r="C1252" s="356" t="s">
        <v>6</v>
      </c>
      <c r="D1252" s="356"/>
      <c r="E1252" s="356"/>
      <c r="F1252" s="356"/>
      <c r="G1252" s="356"/>
      <c r="H1252" s="356"/>
    </row>
    <row r="1253" spans="1:8" ht="16.899999999999999" customHeight="1" x14ac:dyDescent="0.2">
      <c r="A1253" s="342"/>
      <c r="B1253" s="343"/>
      <c r="C1253" s="74" t="s">
        <v>599</v>
      </c>
      <c r="D1253" s="186" t="s">
        <v>389</v>
      </c>
      <c r="E1253" s="186" t="s">
        <v>258</v>
      </c>
      <c r="F1253" s="10"/>
      <c r="G1253" s="10">
        <f>'Додаток 1 2025-2027'!H177</f>
        <v>43.652999999999999</v>
      </c>
      <c r="H1253" s="10"/>
    </row>
    <row r="1254" spans="1:8" ht="16.899999999999999" customHeight="1" x14ac:dyDescent="0.2">
      <c r="A1254" s="342"/>
      <c r="B1254" s="343"/>
      <c r="C1254" s="356" t="s">
        <v>7</v>
      </c>
      <c r="D1254" s="356"/>
      <c r="E1254" s="356"/>
      <c r="F1254" s="356"/>
      <c r="G1254" s="356"/>
      <c r="H1254" s="356"/>
    </row>
    <row r="1255" spans="1:8" ht="16.899999999999999" customHeight="1" x14ac:dyDescent="0.2">
      <c r="A1255" s="342"/>
      <c r="B1255" s="343"/>
      <c r="C1255" s="187" t="s">
        <v>600</v>
      </c>
      <c r="D1255" s="186" t="s">
        <v>601</v>
      </c>
      <c r="E1255" s="186" t="s">
        <v>551</v>
      </c>
      <c r="F1255" s="66"/>
      <c r="G1255" s="66">
        <v>121.3</v>
      </c>
      <c r="H1255" s="75"/>
    </row>
    <row r="1256" spans="1:8" ht="16.899999999999999" customHeight="1" x14ac:dyDescent="0.2">
      <c r="A1256" s="342"/>
      <c r="B1256" s="343"/>
      <c r="C1256" s="356" t="s">
        <v>8</v>
      </c>
      <c r="D1256" s="356"/>
      <c r="E1256" s="356"/>
      <c r="F1256" s="356"/>
      <c r="G1256" s="356"/>
      <c r="H1256" s="356"/>
    </row>
    <row r="1257" spans="1:8" ht="16.899999999999999" customHeight="1" x14ac:dyDescent="0.2">
      <c r="A1257" s="342"/>
      <c r="B1257" s="343"/>
      <c r="C1257" s="74" t="s">
        <v>602</v>
      </c>
      <c r="D1257" s="186" t="s">
        <v>18</v>
      </c>
      <c r="E1257" s="186" t="s">
        <v>603</v>
      </c>
      <c r="F1257" s="66"/>
      <c r="G1257" s="10">
        <f>G1253/G1255</f>
        <v>0.35987633965375104</v>
      </c>
      <c r="H1257" s="10"/>
    </row>
    <row r="1258" spans="1:8" ht="16.899999999999999" customHeight="1" x14ac:dyDescent="0.2">
      <c r="A1258" s="342"/>
      <c r="B1258" s="343"/>
      <c r="C1258" s="356" t="s">
        <v>9</v>
      </c>
      <c r="D1258" s="356"/>
      <c r="E1258" s="356"/>
      <c r="F1258" s="356"/>
      <c r="G1258" s="356"/>
      <c r="H1258" s="356"/>
    </row>
    <row r="1259" spans="1:8" ht="16.899999999999999" customHeight="1" x14ac:dyDescent="0.2">
      <c r="A1259" s="342"/>
      <c r="B1259" s="343"/>
      <c r="C1259" s="74" t="s">
        <v>604</v>
      </c>
      <c r="D1259" s="186" t="s">
        <v>20</v>
      </c>
      <c r="E1259" s="186" t="s">
        <v>19</v>
      </c>
      <c r="F1259" s="166"/>
      <c r="G1259" s="186">
        <v>100</v>
      </c>
      <c r="H1259" s="186"/>
    </row>
    <row r="1260" spans="1:8" ht="18.75" customHeight="1" x14ac:dyDescent="0.2">
      <c r="A1260" s="342" t="s">
        <v>607</v>
      </c>
      <c r="B1260" s="343" t="s">
        <v>605</v>
      </c>
      <c r="C1260" s="357" t="str">
        <f>'Додаток 1 2025-2027'!B178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260" s="340"/>
      <c r="E1260" s="340"/>
      <c r="F1260" s="340"/>
      <c r="G1260" s="340"/>
      <c r="H1260" s="340"/>
    </row>
    <row r="1261" spans="1:8" ht="16.899999999999999" customHeight="1" x14ac:dyDescent="0.2">
      <c r="A1261" s="342"/>
      <c r="B1261" s="343"/>
      <c r="C1261" s="356" t="s">
        <v>6</v>
      </c>
      <c r="D1261" s="356"/>
      <c r="E1261" s="356"/>
      <c r="F1261" s="356"/>
      <c r="G1261" s="356"/>
      <c r="H1261" s="356"/>
    </row>
    <row r="1262" spans="1:8" ht="16.899999999999999" customHeight="1" x14ac:dyDescent="0.2">
      <c r="A1262" s="342"/>
      <c r="B1262" s="343"/>
      <c r="C1262" s="74" t="s">
        <v>599</v>
      </c>
      <c r="D1262" s="186" t="s">
        <v>389</v>
      </c>
      <c r="E1262" s="186" t="s">
        <v>258</v>
      </c>
      <c r="F1262" s="10"/>
      <c r="G1262" s="10">
        <f>'Додаток 1 2025-2027'!H178</f>
        <v>17.648</v>
      </c>
      <c r="H1262" s="10"/>
    </row>
    <row r="1263" spans="1:8" ht="16.899999999999999" customHeight="1" x14ac:dyDescent="0.2">
      <c r="A1263" s="342"/>
      <c r="B1263" s="343"/>
      <c r="C1263" s="356" t="s">
        <v>7</v>
      </c>
      <c r="D1263" s="356"/>
      <c r="E1263" s="356"/>
      <c r="F1263" s="356"/>
      <c r="G1263" s="356"/>
      <c r="H1263" s="356"/>
    </row>
    <row r="1264" spans="1:8" ht="16.899999999999999" customHeight="1" x14ac:dyDescent="0.2">
      <c r="A1264" s="342"/>
      <c r="B1264" s="343"/>
      <c r="C1264" s="187" t="s">
        <v>600</v>
      </c>
      <c r="D1264" s="186" t="s">
        <v>601</v>
      </c>
      <c r="E1264" s="186" t="s">
        <v>551</v>
      </c>
      <c r="F1264" s="66"/>
      <c r="G1264" s="66">
        <v>52.5</v>
      </c>
      <c r="H1264" s="75"/>
    </row>
    <row r="1265" spans="1:8" ht="16.899999999999999" customHeight="1" x14ac:dyDescent="0.2">
      <c r="A1265" s="342"/>
      <c r="B1265" s="343"/>
      <c r="C1265" s="356" t="s">
        <v>8</v>
      </c>
      <c r="D1265" s="356"/>
      <c r="E1265" s="356"/>
      <c r="F1265" s="356"/>
      <c r="G1265" s="356"/>
      <c r="H1265" s="356"/>
    </row>
    <row r="1266" spans="1:8" ht="16.899999999999999" customHeight="1" x14ac:dyDescent="0.2">
      <c r="A1266" s="342"/>
      <c r="B1266" s="343"/>
      <c r="C1266" s="74" t="s">
        <v>602</v>
      </c>
      <c r="D1266" s="186" t="s">
        <v>18</v>
      </c>
      <c r="E1266" s="186" t="s">
        <v>603</v>
      </c>
      <c r="F1266" s="66"/>
      <c r="G1266" s="10">
        <f>G1262/G1264</f>
        <v>0.33615238095238092</v>
      </c>
      <c r="H1266" s="10"/>
    </row>
    <row r="1267" spans="1:8" ht="16.899999999999999" customHeight="1" x14ac:dyDescent="0.2">
      <c r="A1267" s="342"/>
      <c r="B1267" s="343"/>
      <c r="C1267" s="356" t="s">
        <v>9</v>
      </c>
      <c r="D1267" s="356"/>
      <c r="E1267" s="356"/>
      <c r="F1267" s="356"/>
      <c r="G1267" s="356"/>
      <c r="H1267" s="356"/>
    </row>
    <row r="1268" spans="1:8" ht="16.899999999999999" customHeight="1" x14ac:dyDescent="0.2">
      <c r="A1268" s="342"/>
      <c r="B1268" s="343"/>
      <c r="C1268" s="74" t="s">
        <v>604</v>
      </c>
      <c r="D1268" s="186" t="s">
        <v>20</v>
      </c>
      <c r="E1268" s="186" t="s">
        <v>19</v>
      </c>
      <c r="F1268" s="166"/>
      <c r="G1268" s="186">
        <v>100</v>
      </c>
      <c r="H1268" s="186"/>
    </row>
    <row r="1269" spans="1:8" ht="44.45" customHeight="1" x14ac:dyDescent="0.2">
      <c r="A1269" s="342" t="s">
        <v>608</v>
      </c>
      <c r="B1269" s="343" t="s">
        <v>677</v>
      </c>
      <c r="C1269" s="357" t="s">
        <v>562</v>
      </c>
      <c r="D1269" s="340"/>
      <c r="E1269" s="340"/>
      <c r="F1269" s="340"/>
      <c r="G1269" s="340"/>
      <c r="H1269" s="340"/>
    </row>
    <row r="1270" spans="1:8" ht="12.6" customHeight="1" x14ac:dyDescent="0.2">
      <c r="A1270" s="342"/>
      <c r="B1270" s="343"/>
      <c r="C1270" s="358" t="s">
        <v>6</v>
      </c>
      <c r="D1270" s="358"/>
      <c r="E1270" s="358"/>
      <c r="F1270" s="358"/>
      <c r="G1270" s="358"/>
      <c r="H1270" s="358"/>
    </row>
    <row r="1271" spans="1:8" ht="31.5" customHeight="1" x14ac:dyDescent="0.2">
      <c r="A1271" s="342"/>
      <c r="B1271" s="343"/>
      <c r="C1271" s="74" t="s">
        <v>703</v>
      </c>
      <c r="D1271" s="196" t="s">
        <v>10</v>
      </c>
      <c r="E1271" s="173" t="s">
        <v>258</v>
      </c>
      <c r="F1271" s="10">
        <f>'Додаток 1 2025-2027'!G179</f>
        <v>98.826999999999998</v>
      </c>
      <c r="G1271" s="10">
        <f>'Додаток 1 2025-2027'!H179</f>
        <v>2749.28</v>
      </c>
      <c r="H1271" s="174"/>
    </row>
    <row r="1272" spans="1:8" ht="15" customHeight="1" x14ac:dyDescent="0.2">
      <c r="A1272" s="342"/>
      <c r="B1272" s="343"/>
      <c r="C1272" s="161" t="s">
        <v>494</v>
      </c>
      <c r="D1272" s="147" t="s">
        <v>10</v>
      </c>
      <c r="E1272" s="147" t="s">
        <v>258</v>
      </c>
      <c r="F1272" s="136">
        <f>'Додаток 1 2025-2027'!G180</f>
        <v>98.826999999999998</v>
      </c>
      <c r="G1272" s="136"/>
      <c r="H1272" s="10"/>
    </row>
    <row r="1273" spans="1:8" ht="12" customHeight="1" x14ac:dyDescent="0.2">
      <c r="A1273" s="342"/>
      <c r="B1273" s="343"/>
      <c r="C1273" s="356" t="s">
        <v>7</v>
      </c>
      <c r="D1273" s="356"/>
      <c r="E1273" s="356"/>
      <c r="F1273" s="356"/>
      <c r="G1273" s="356"/>
      <c r="H1273" s="356"/>
    </row>
    <row r="1274" spans="1:8" ht="16.899999999999999" customHeight="1" x14ac:dyDescent="0.2">
      <c r="A1274" s="342"/>
      <c r="B1274" s="343"/>
      <c r="C1274" s="74" t="s">
        <v>731</v>
      </c>
      <c r="D1274" s="196" t="s">
        <v>10</v>
      </c>
      <c r="E1274" s="192" t="s">
        <v>732</v>
      </c>
      <c r="F1274" s="193"/>
      <c r="G1274" s="66">
        <f>666.6+110</f>
        <v>776.6</v>
      </c>
      <c r="H1274" s="172"/>
    </row>
    <row r="1275" spans="1:8" ht="14.45" customHeight="1" x14ac:dyDescent="0.2">
      <c r="A1275" s="342"/>
      <c r="B1275" s="343"/>
      <c r="C1275" s="74" t="s">
        <v>494</v>
      </c>
      <c r="D1275" s="147" t="s">
        <v>10</v>
      </c>
      <c r="E1275" s="147" t="s">
        <v>11</v>
      </c>
      <c r="F1275" s="75">
        <v>1</v>
      </c>
      <c r="G1275" s="75"/>
      <c r="H1275" s="75"/>
    </row>
    <row r="1276" spans="1:8" ht="13.15" customHeight="1" x14ac:dyDescent="0.2">
      <c r="A1276" s="342"/>
      <c r="B1276" s="343"/>
      <c r="C1276" s="356" t="s">
        <v>8</v>
      </c>
      <c r="D1276" s="356"/>
      <c r="E1276" s="356"/>
      <c r="F1276" s="356"/>
      <c r="G1276" s="356"/>
      <c r="H1276" s="356"/>
    </row>
    <row r="1277" spans="1:8" ht="14.45" customHeight="1" x14ac:dyDescent="0.2">
      <c r="A1277" s="342"/>
      <c r="B1277" s="343"/>
      <c r="C1277" s="74" t="s">
        <v>733</v>
      </c>
      <c r="D1277" s="173" t="s">
        <v>18</v>
      </c>
      <c r="E1277" s="173" t="s">
        <v>625</v>
      </c>
      <c r="F1277" s="172"/>
      <c r="G1277" s="10">
        <f>G1271/G1274</f>
        <v>3.5401493690445531</v>
      </c>
      <c r="H1277" s="172"/>
    </row>
    <row r="1278" spans="1:8" ht="14.45" customHeight="1" x14ac:dyDescent="0.2">
      <c r="A1278" s="342"/>
      <c r="B1278" s="343"/>
      <c r="C1278" s="74" t="s">
        <v>289</v>
      </c>
      <c r="D1278" s="147" t="s">
        <v>18</v>
      </c>
      <c r="E1278" s="147" t="s">
        <v>634</v>
      </c>
      <c r="F1278" s="9">
        <f>F1272/F1275</f>
        <v>98.826999999999998</v>
      </c>
      <c r="G1278" s="9"/>
      <c r="H1278" s="9"/>
    </row>
    <row r="1279" spans="1:8" ht="12.6" customHeight="1" x14ac:dyDescent="0.2">
      <c r="A1279" s="342"/>
      <c r="B1279" s="343"/>
      <c r="C1279" s="356" t="s">
        <v>9</v>
      </c>
      <c r="D1279" s="356"/>
      <c r="E1279" s="356"/>
      <c r="F1279" s="356"/>
      <c r="G1279" s="356"/>
      <c r="H1279" s="356"/>
    </row>
    <row r="1280" spans="1:8" ht="13.5" customHeight="1" x14ac:dyDescent="0.2">
      <c r="A1280" s="342"/>
      <c r="B1280" s="343"/>
      <c r="C1280" s="74" t="s">
        <v>131</v>
      </c>
      <c r="D1280" s="201" t="s">
        <v>20</v>
      </c>
      <c r="E1280" s="201" t="s">
        <v>19</v>
      </c>
      <c r="F1280" s="201"/>
      <c r="G1280" s="201">
        <v>100</v>
      </c>
      <c r="H1280" s="202"/>
    </row>
    <row r="1281" spans="1:8" ht="16.899999999999999" customHeight="1" x14ac:dyDescent="0.2">
      <c r="A1281" s="342"/>
      <c r="B1281" s="343"/>
      <c r="C1281" s="74" t="s">
        <v>209</v>
      </c>
      <c r="D1281" s="147" t="s">
        <v>20</v>
      </c>
      <c r="E1281" s="147" t="s">
        <v>19</v>
      </c>
      <c r="F1281" s="264">
        <v>100</v>
      </c>
      <c r="G1281" s="147"/>
      <c r="H1281" s="147"/>
    </row>
    <row r="1282" spans="1:8" ht="31.5" customHeight="1" x14ac:dyDescent="0.2">
      <c r="A1282" s="342" t="s">
        <v>682</v>
      </c>
      <c r="B1282" s="343" t="s">
        <v>677</v>
      </c>
      <c r="C1282" s="357" t="str">
        <f>'Додаток 1 2025-2027'!B181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282" s="340"/>
      <c r="E1282" s="340"/>
      <c r="F1282" s="340"/>
      <c r="G1282" s="340"/>
      <c r="H1282" s="340"/>
    </row>
    <row r="1283" spans="1:8" s="114" customFormat="1" ht="15.75" customHeight="1" x14ac:dyDescent="0.2">
      <c r="A1283" s="342"/>
      <c r="B1283" s="343"/>
      <c r="C1283" s="356" t="s">
        <v>6</v>
      </c>
      <c r="D1283" s="356"/>
      <c r="E1283" s="356"/>
      <c r="F1283" s="356"/>
      <c r="G1283" s="356"/>
      <c r="H1283" s="356"/>
    </row>
    <row r="1284" spans="1:8" s="114" customFormat="1" ht="16.5" customHeight="1" x14ac:dyDescent="0.2">
      <c r="A1284" s="342"/>
      <c r="B1284" s="343"/>
      <c r="C1284" s="74" t="s">
        <v>686</v>
      </c>
      <c r="D1284" s="217" t="s">
        <v>389</v>
      </c>
      <c r="E1284" s="217" t="s">
        <v>258</v>
      </c>
      <c r="F1284" s="218"/>
      <c r="G1284" s="10">
        <f>'Додаток 1 2025-2027'!H181</f>
        <v>279.553</v>
      </c>
      <c r="H1284" s="218"/>
    </row>
    <row r="1285" spans="1:8" s="114" customFormat="1" ht="16.899999999999999" customHeight="1" x14ac:dyDescent="0.2">
      <c r="A1285" s="342"/>
      <c r="B1285" s="343"/>
      <c r="C1285" s="356" t="s">
        <v>7</v>
      </c>
      <c r="D1285" s="356"/>
      <c r="E1285" s="356"/>
      <c r="F1285" s="356"/>
      <c r="G1285" s="356"/>
      <c r="H1285" s="356"/>
    </row>
    <row r="1286" spans="1:8" s="114" customFormat="1" ht="16.899999999999999" customHeight="1" x14ac:dyDescent="0.2">
      <c r="A1286" s="342"/>
      <c r="B1286" s="343"/>
      <c r="C1286" s="74" t="s">
        <v>687</v>
      </c>
      <c r="D1286" s="217" t="s">
        <v>389</v>
      </c>
      <c r="E1286" s="217" t="s">
        <v>11</v>
      </c>
      <c r="F1286" s="218"/>
      <c r="G1286" s="75">
        <v>1</v>
      </c>
      <c r="H1286" s="218"/>
    </row>
    <row r="1287" spans="1:8" s="114" customFormat="1" ht="16.899999999999999" customHeight="1" x14ac:dyDescent="0.2">
      <c r="A1287" s="342"/>
      <c r="B1287" s="343"/>
      <c r="C1287" s="356" t="s">
        <v>8</v>
      </c>
      <c r="D1287" s="356"/>
      <c r="E1287" s="356"/>
      <c r="F1287" s="356"/>
      <c r="G1287" s="356"/>
      <c r="H1287" s="356"/>
    </row>
    <row r="1288" spans="1:8" s="114" customFormat="1" ht="17.25" customHeight="1" x14ac:dyDescent="0.2">
      <c r="A1288" s="342"/>
      <c r="B1288" s="343"/>
      <c r="C1288" s="74" t="s">
        <v>688</v>
      </c>
      <c r="D1288" s="217" t="s">
        <v>18</v>
      </c>
      <c r="E1288" s="217" t="s">
        <v>634</v>
      </c>
      <c r="F1288" s="218"/>
      <c r="G1288" s="10">
        <f>G1284/G1286</f>
        <v>279.553</v>
      </c>
      <c r="H1288" s="218"/>
    </row>
    <row r="1289" spans="1:8" s="114" customFormat="1" ht="14.25" customHeight="1" x14ac:dyDescent="0.2">
      <c r="A1289" s="342"/>
      <c r="B1289" s="343"/>
      <c r="C1289" s="356" t="s">
        <v>9</v>
      </c>
      <c r="D1289" s="356"/>
      <c r="E1289" s="356"/>
      <c r="F1289" s="356"/>
      <c r="G1289" s="356"/>
      <c r="H1289" s="356"/>
    </row>
    <row r="1290" spans="1:8" s="114" customFormat="1" ht="30" customHeight="1" x14ac:dyDescent="0.2">
      <c r="A1290" s="342"/>
      <c r="B1290" s="343"/>
      <c r="C1290" s="74" t="s">
        <v>689</v>
      </c>
      <c r="D1290" s="217" t="s">
        <v>20</v>
      </c>
      <c r="E1290" s="217" t="s">
        <v>19</v>
      </c>
      <c r="F1290" s="217"/>
      <c r="G1290" s="217">
        <v>100</v>
      </c>
      <c r="H1290" s="218"/>
    </row>
    <row r="1291" spans="1:8" s="114" customFormat="1" ht="18" customHeight="1" x14ac:dyDescent="0.2">
      <c r="A1291" s="342" t="s">
        <v>706</v>
      </c>
      <c r="B1291" s="362" t="s">
        <v>698</v>
      </c>
      <c r="C1291" s="340" t="str">
        <f>'Додаток 1 2025-2027'!B182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91" s="340"/>
      <c r="E1291" s="340"/>
      <c r="F1291" s="340"/>
      <c r="G1291" s="340"/>
      <c r="H1291" s="340"/>
    </row>
    <row r="1292" spans="1:8" s="114" customFormat="1" ht="14.25" customHeight="1" x14ac:dyDescent="0.2">
      <c r="A1292" s="342"/>
      <c r="B1292" s="362"/>
      <c r="C1292" s="341" t="s">
        <v>6</v>
      </c>
      <c r="D1292" s="341"/>
      <c r="E1292" s="341"/>
      <c r="F1292" s="341"/>
      <c r="G1292" s="341"/>
      <c r="H1292" s="341"/>
    </row>
    <row r="1293" spans="1:8" s="114" customFormat="1" ht="14.25" customHeight="1" x14ac:dyDescent="0.2">
      <c r="A1293" s="342"/>
      <c r="B1293" s="362"/>
      <c r="C1293" s="57" t="s">
        <v>697</v>
      </c>
      <c r="D1293" s="221" t="s">
        <v>156</v>
      </c>
      <c r="E1293" s="221" t="s">
        <v>258</v>
      </c>
      <c r="F1293" s="61"/>
      <c r="G1293" s="61">
        <f>'Додаток 1 2025-2027'!H182</f>
        <v>147.9</v>
      </c>
      <c r="H1293" s="61"/>
    </row>
    <row r="1294" spans="1:8" s="114" customFormat="1" ht="14.25" customHeight="1" x14ac:dyDescent="0.2">
      <c r="A1294" s="342"/>
      <c r="B1294" s="362"/>
      <c r="C1294" s="358" t="s">
        <v>7</v>
      </c>
      <c r="D1294" s="358"/>
      <c r="E1294" s="358"/>
      <c r="F1294" s="358"/>
      <c r="G1294" s="358"/>
      <c r="H1294" s="358"/>
    </row>
    <row r="1295" spans="1:8" s="114" customFormat="1" ht="14.25" customHeight="1" x14ac:dyDescent="0.2">
      <c r="A1295" s="342"/>
      <c r="B1295" s="362"/>
      <c r="C1295" s="57" t="s">
        <v>696</v>
      </c>
      <c r="D1295" s="221" t="s">
        <v>114</v>
      </c>
      <c r="E1295" s="221" t="s">
        <v>11</v>
      </c>
      <c r="F1295" s="48"/>
      <c r="G1295" s="48">
        <v>52</v>
      </c>
      <c r="H1295" s="48"/>
    </row>
    <row r="1296" spans="1:8" s="114" customFormat="1" ht="14.25" customHeight="1" x14ac:dyDescent="0.2">
      <c r="A1296" s="342"/>
      <c r="B1296" s="362"/>
      <c r="C1296" s="358" t="s">
        <v>8</v>
      </c>
      <c r="D1296" s="358"/>
      <c r="E1296" s="358"/>
      <c r="F1296" s="358"/>
      <c r="G1296" s="358"/>
      <c r="H1296" s="358"/>
    </row>
    <row r="1297" spans="1:8" s="114" customFormat="1" ht="15" customHeight="1" x14ac:dyDescent="0.2">
      <c r="A1297" s="342"/>
      <c r="B1297" s="362"/>
      <c r="C1297" s="74" t="s">
        <v>699</v>
      </c>
      <c r="D1297" s="221" t="s">
        <v>18</v>
      </c>
      <c r="E1297" s="221" t="s">
        <v>266</v>
      </c>
      <c r="F1297" s="61"/>
      <c r="G1297" s="61">
        <f>G1293/G1295</f>
        <v>2.8442307692307693</v>
      </c>
      <c r="H1297" s="61"/>
    </row>
    <row r="1298" spans="1:8" s="114" customFormat="1" ht="15" customHeight="1" x14ac:dyDescent="0.2">
      <c r="A1298" s="342"/>
      <c r="B1298" s="362"/>
      <c r="C1298" s="341" t="s">
        <v>9</v>
      </c>
      <c r="D1298" s="341"/>
      <c r="E1298" s="341"/>
      <c r="F1298" s="341"/>
      <c r="G1298" s="341"/>
      <c r="H1298" s="341"/>
    </row>
    <row r="1299" spans="1:8" s="114" customFormat="1" ht="22.5" customHeight="1" x14ac:dyDescent="0.2">
      <c r="A1299" s="342"/>
      <c r="B1299" s="362"/>
      <c r="C1299" s="74" t="s">
        <v>701</v>
      </c>
      <c r="D1299" s="220" t="s">
        <v>20</v>
      </c>
      <c r="E1299" s="220" t="s">
        <v>19</v>
      </c>
      <c r="F1299" s="225"/>
      <c r="G1299" s="220">
        <v>100</v>
      </c>
      <c r="H1299" s="220"/>
    </row>
    <row r="1300" spans="1:8" s="114" customFormat="1" ht="14.25" customHeight="1" x14ac:dyDescent="0.2">
      <c r="A1300" s="103"/>
      <c r="B1300" s="157"/>
      <c r="C1300" s="164"/>
      <c r="D1300" s="157"/>
      <c r="E1300" s="157"/>
      <c r="F1300" s="105"/>
      <c r="G1300" s="157"/>
      <c r="H1300" s="224"/>
    </row>
    <row r="1301" spans="1:8" s="114" customFormat="1" ht="3.75" customHeight="1" x14ac:dyDescent="0.2">
      <c r="A1301" s="103"/>
      <c r="B1301" s="157"/>
      <c r="C1301" s="164"/>
      <c r="D1301" s="157"/>
      <c r="E1301" s="157"/>
      <c r="F1301" s="157"/>
      <c r="G1301" s="157"/>
      <c r="H1301" s="224"/>
    </row>
    <row r="1302" spans="1:8" s="114" customFormat="1" ht="14.25" hidden="1" customHeight="1" x14ac:dyDescent="0.2">
      <c r="A1302" s="103"/>
      <c r="B1302" s="157"/>
      <c r="C1302" s="164"/>
      <c r="D1302" s="157"/>
      <c r="E1302" s="157"/>
      <c r="F1302" s="157"/>
      <c r="G1302" s="157"/>
      <c r="H1302" s="224"/>
    </row>
    <row r="1303" spans="1:8" s="114" customFormat="1" ht="14.25" customHeight="1" x14ac:dyDescent="0.2">
      <c r="A1303" s="103"/>
      <c r="B1303" s="157"/>
      <c r="C1303" s="164"/>
      <c r="D1303" s="157"/>
      <c r="E1303" s="157"/>
      <c r="F1303" s="157"/>
      <c r="G1303" s="157"/>
      <c r="H1303" s="224"/>
    </row>
    <row r="1304" spans="1:8" ht="16.5" hidden="1" customHeight="1" x14ac:dyDescent="0.2">
      <c r="A1304" s="103"/>
      <c r="B1304" s="157"/>
      <c r="C1304" s="164"/>
      <c r="D1304" s="157"/>
      <c r="E1304" s="157"/>
      <c r="F1304" s="158"/>
      <c r="G1304" s="157"/>
      <c r="H1304" s="157"/>
    </row>
    <row r="1305" spans="1:8" ht="6" customHeight="1" x14ac:dyDescent="0.2">
      <c r="A1305" s="103"/>
      <c r="B1305" s="104"/>
      <c r="C1305" s="162"/>
      <c r="D1305" s="105"/>
      <c r="E1305" s="105"/>
      <c r="F1305" s="105"/>
      <c r="G1305" s="105"/>
      <c r="H1305" s="105"/>
    </row>
    <row r="1307" spans="1:8" ht="15" x14ac:dyDescent="0.25">
      <c r="B1307" s="226" t="s">
        <v>761</v>
      </c>
      <c r="D1307" s="226" t="s">
        <v>499</v>
      </c>
    </row>
  </sheetData>
  <mergeCells count="979">
    <mergeCell ref="A767:A775"/>
    <mergeCell ref="B767:B775"/>
    <mergeCell ref="C767:H767"/>
    <mergeCell ref="C768:H768"/>
    <mergeCell ref="C770:H770"/>
    <mergeCell ref="C772:H772"/>
    <mergeCell ref="C774:H774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C405:H405"/>
    <mergeCell ref="C407:H407"/>
    <mergeCell ref="C409:H409"/>
    <mergeCell ref="C761:H761"/>
    <mergeCell ref="C763:H763"/>
    <mergeCell ref="A445:A453"/>
    <mergeCell ref="A1291:A1299"/>
    <mergeCell ref="B1291:B1299"/>
    <mergeCell ref="C1291:H1291"/>
    <mergeCell ref="C1292:H1292"/>
    <mergeCell ref="C1294:H1294"/>
    <mergeCell ref="C1296:H1296"/>
    <mergeCell ref="C1298:H1298"/>
    <mergeCell ref="C920:H920"/>
    <mergeCell ref="C921:H921"/>
    <mergeCell ref="C924:H924"/>
    <mergeCell ref="C927:H927"/>
    <mergeCell ref="C930:H930"/>
    <mergeCell ref="A920:A932"/>
    <mergeCell ref="B920:B932"/>
    <mergeCell ref="C1039:H1039"/>
    <mergeCell ref="C1043:H1043"/>
    <mergeCell ref="A1034:A1042"/>
    <mergeCell ref="B1034:B1042"/>
    <mergeCell ref="A1282:A1290"/>
    <mergeCell ref="B1282:B1290"/>
    <mergeCell ref="C1282:H1282"/>
    <mergeCell ref="C1283:H1283"/>
    <mergeCell ref="C1285:H1285"/>
    <mergeCell ref="C1287:H1287"/>
    <mergeCell ref="C786:H786"/>
    <mergeCell ref="B785:B793"/>
    <mergeCell ref="C785:H785"/>
    <mergeCell ref="C792:H792"/>
    <mergeCell ref="C708:H708"/>
    <mergeCell ref="C668:H668"/>
    <mergeCell ref="C670:H670"/>
    <mergeCell ref="C672:H672"/>
    <mergeCell ref="B674:B682"/>
    <mergeCell ref="B710:B718"/>
    <mergeCell ref="C710:H710"/>
    <mergeCell ref="C713:H713"/>
    <mergeCell ref="C715:H715"/>
    <mergeCell ref="C701:H701"/>
    <mergeCell ref="C742:H742"/>
    <mergeCell ref="C744:H744"/>
    <mergeCell ref="C717:H717"/>
    <mergeCell ref="C746:H746"/>
    <mergeCell ref="C722:H722"/>
    <mergeCell ref="C759:H759"/>
    <mergeCell ref="B776:B784"/>
    <mergeCell ref="B737:B745"/>
    <mergeCell ref="A384:A392"/>
    <mergeCell ref="B384:B392"/>
    <mergeCell ref="C385:H385"/>
    <mergeCell ref="C387:H387"/>
    <mergeCell ref="C389:H389"/>
    <mergeCell ref="C391:H391"/>
    <mergeCell ref="C1289:H1289"/>
    <mergeCell ref="B902:B910"/>
    <mergeCell ref="C902:H902"/>
    <mergeCell ref="C903:H903"/>
    <mergeCell ref="C905:H905"/>
    <mergeCell ref="C907:H907"/>
    <mergeCell ref="C909:H909"/>
    <mergeCell ref="A902:A910"/>
    <mergeCell ref="C1074:H1074"/>
    <mergeCell ref="C1076:H1076"/>
    <mergeCell ref="C1078:H1078"/>
    <mergeCell ref="C1034:H1034"/>
    <mergeCell ref="C1035:H1035"/>
    <mergeCell ref="C1037:H1037"/>
    <mergeCell ref="C1041:H1041"/>
    <mergeCell ref="A998:A1006"/>
    <mergeCell ref="C1059:H1059"/>
    <mergeCell ref="C1032:H1032"/>
    <mergeCell ref="B445:B453"/>
    <mergeCell ref="C445:H445"/>
    <mergeCell ref="C446:H446"/>
    <mergeCell ref="C448:H448"/>
    <mergeCell ref="C450:H450"/>
    <mergeCell ref="C452:H452"/>
    <mergeCell ref="A463:A471"/>
    <mergeCell ref="A472:A480"/>
    <mergeCell ref="C479:H479"/>
    <mergeCell ref="A454:A462"/>
    <mergeCell ref="C468:H468"/>
    <mergeCell ref="C463:H463"/>
    <mergeCell ref="C464:H464"/>
    <mergeCell ref="C466:H466"/>
    <mergeCell ref="C477:H477"/>
    <mergeCell ref="A776:A784"/>
    <mergeCell ref="A785:A793"/>
    <mergeCell ref="C817:H817"/>
    <mergeCell ref="C808:H808"/>
    <mergeCell ref="C810:H810"/>
    <mergeCell ref="B803:B811"/>
    <mergeCell ref="C803:H803"/>
    <mergeCell ref="C804:H804"/>
    <mergeCell ref="C806:H806"/>
    <mergeCell ref="C813:H813"/>
    <mergeCell ref="C781:H781"/>
    <mergeCell ref="C783:H783"/>
    <mergeCell ref="C815:H815"/>
    <mergeCell ref="C776:H776"/>
    <mergeCell ref="C777:H777"/>
    <mergeCell ref="C779:H779"/>
    <mergeCell ref="A803:A811"/>
    <mergeCell ref="C812:H812"/>
    <mergeCell ref="C790:H790"/>
    <mergeCell ref="B794:B802"/>
    <mergeCell ref="C794:H794"/>
    <mergeCell ref="C795:H795"/>
    <mergeCell ref="C797:H797"/>
    <mergeCell ref="C799:H799"/>
    <mergeCell ref="A692:A700"/>
    <mergeCell ref="C692:H692"/>
    <mergeCell ref="A683:A691"/>
    <mergeCell ref="B683:B691"/>
    <mergeCell ref="C683:H683"/>
    <mergeCell ref="C684:H684"/>
    <mergeCell ref="C690:H690"/>
    <mergeCell ref="A665:A673"/>
    <mergeCell ref="B665:B673"/>
    <mergeCell ref="C665:H665"/>
    <mergeCell ref="C666:H666"/>
    <mergeCell ref="A674:A682"/>
    <mergeCell ref="B692:B700"/>
    <mergeCell ref="A656:A664"/>
    <mergeCell ref="A517:A525"/>
    <mergeCell ref="C420:H420"/>
    <mergeCell ref="B454:B462"/>
    <mergeCell ref="C454:H454"/>
    <mergeCell ref="C455:H455"/>
    <mergeCell ref="C457:H457"/>
    <mergeCell ref="C459:H459"/>
    <mergeCell ref="C461:H461"/>
    <mergeCell ref="C659:H659"/>
    <mergeCell ref="C661:H661"/>
    <mergeCell ref="C663:H663"/>
    <mergeCell ref="B656:B664"/>
    <mergeCell ref="C637:H637"/>
    <mergeCell ref="C639:H639"/>
    <mergeCell ref="C641:H641"/>
    <mergeCell ref="C634:H634"/>
    <mergeCell ref="B625:B633"/>
    <mergeCell ref="C626:H626"/>
    <mergeCell ref="C628:H628"/>
    <mergeCell ref="C630:H630"/>
    <mergeCell ref="C632:H632"/>
    <mergeCell ref="C610:H610"/>
    <mergeCell ref="C614:H614"/>
    <mergeCell ref="B233:B241"/>
    <mergeCell ref="C233:H233"/>
    <mergeCell ref="C234:H234"/>
    <mergeCell ref="C236:H236"/>
    <mergeCell ref="C238:H238"/>
    <mergeCell ref="C240:H240"/>
    <mergeCell ref="A433:H433"/>
    <mergeCell ref="A411:A419"/>
    <mergeCell ref="B411:B419"/>
    <mergeCell ref="C411:H411"/>
    <mergeCell ref="C412:H412"/>
    <mergeCell ref="A233:A241"/>
    <mergeCell ref="A357:A365"/>
    <mergeCell ref="B357:B365"/>
    <mergeCell ref="B366:B374"/>
    <mergeCell ref="B330:B338"/>
    <mergeCell ref="C357:H357"/>
    <mergeCell ref="B420:B432"/>
    <mergeCell ref="C421:H421"/>
    <mergeCell ref="C424:H424"/>
    <mergeCell ref="C427:H427"/>
    <mergeCell ref="C364:H364"/>
    <mergeCell ref="C362:H362"/>
    <mergeCell ref="A330:A338"/>
    <mergeCell ref="A839:A847"/>
    <mergeCell ref="B839:B847"/>
    <mergeCell ref="B812:B820"/>
    <mergeCell ref="C839:H839"/>
    <mergeCell ref="C840:H840"/>
    <mergeCell ref="C844:H844"/>
    <mergeCell ref="C846:H846"/>
    <mergeCell ref="C842:H842"/>
    <mergeCell ref="A710:A718"/>
    <mergeCell ref="C724:H724"/>
    <mergeCell ref="C726:H726"/>
    <mergeCell ref="A728:A736"/>
    <mergeCell ref="B728:B736"/>
    <mergeCell ref="C728:H728"/>
    <mergeCell ref="C729:H729"/>
    <mergeCell ref="C765:H765"/>
    <mergeCell ref="B758:B766"/>
    <mergeCell ref="C758:H758"/>
    <mergeCell ref="A719:A727"/>
    <mergeCell ref="B719:B727"/>
    <mergeCell ref="C719:H719"/>
    <mergeCell ref="C720:H720"/>
    <mergeCell ref="A737:A745"/>
    <mergeCell ref="A746:A757"/>
    <mergeCell ref="A1007:A1015"/>
    <mergeCell ref="C1008:H1008"/>
    <mergeCell ref="C1010:H1010"/>
    <mergeCell ref="C1012:H1012"/>
    <mergeCell ref="C1021:H1021"/>
    <mergeCell ref="C1023:H1023"/>
    <mergeCell ref="C998:H998"/>
    <mergeCell ref="C999:H999"/>
    <mergeCell ref="C1014:H1014"/>
    <mergeCell ref="C1005:H1005"/>
    <mergeCell ref="C1003:H1003"/>
    <mergeCell ref="C1026:H1026"/>
    <mergeCell ref="A1016:A1024"/>
    <mergeCell ref="B1016:B1024"/>
    <mergeCell ref="C1028:H1028"/>
    <mergeCell ref="C1030:H1030"/>
    <mergeCell ref="A1043:A1051"/>
    <mergeCell ref="B1043:B1051"/>
    <mergeCell ref="C1044:H1044"/>
    <mergeCell ref="C1046:H1046"/>
    <mergeCell ref="C1048:H1048"/>
    <mergeCell ref="C1050:H1050"/>
    <mergeCell ref="A1025:A1033"/>
    <mergeCell ref="B1025:B1033"/>
    <mergeCell ref="C1025:H1025"/>
    <mergeCell ref="C1016:H1016"/>
    <mergeCell ref="C1017:H1017"/>
    <mergeCell ref="C1019:H1019"/>
    <mergeCell ref="A1073:A1081"/>
    <mergeCell ref="B1073:B1081"/>
    <mergeCell ref="C1073:H1073"/>
    <mergeCell ref="A1052:A1060"/>
    <mergeCell ref="B1052:B1060"/>
    <mergeCell ref="C1052:H1052"/>
    <mergeCell ref="C1053:H1053"/>
    <mergeCell ref="C1055:H1055"/>
    <mergeCell ref="C1057:H1057"/>
    <mergeCell ref="C1080:H1080"/>
    <mergeCell ref="A1064:A1072"/>
    <mergeCell ref="B1064:B1072"/>
    <mergeCell ref="C1064:H1064"/>
    <mergeCell ref="C1065:H1065"/>
    <mergeCell ref="C1067:H1067"/>
    <mergeCell ref="C1069:H1069"/>
    <mergeCell ref="C1071:H1071"/>
    <mergeCell ref="A1062:E1063"/>
    <mergeCell ref="A996:E997"/>
    <mergeCell ref="C1001:H1001"/>
    <mergeCell ref="B1007:B1015"/>
    <mergeCell ref="C1007:H1007"/>
    <mergeCell ref="A857:A865"/>
    <mergeCell ref="A758:A766"/>
    <mergeCell ref="A848:A856"/>
    <mergeCell ref="B848:B856"/>
    <mergeCell ref="C848:H848"/>
    <mergeCell ref="C849:H849"/>
    <mergeCell ref="C851:H851"/>
    <mergeCell ref="C853:H853"/>
    <mergeCell ref="C855:H855"/>
    <mergeCell ref="C819:H819"/>
    <mergeCell ref="A821:A829"/>
    <mergeCell ref="B821:B829"/>
    <mergeCell ref="C821:H821"/>
    <mergeCell ref="C822:H822"/>
    <mergeCell ref="C824:H824"/>
    <mergeCell ref="C826:H826"/>
    <mergeCell ref="A812:A820"/>
    <mergeCell ref="C898:H898"/>
    <mergeCell ref="B998:B1006"/>
    <mergeCell ref="A866:A874"/>
    <mergeCell ref="C625:H625"/>
    <mergeCell ref="C635:H635"/>
    <mergeCell ref="C695:H695"/>
    <mergeCell ref="C697:H697"/>
    <mergeCell ref="C699:H699"/>
    <mergeCell ref="C644:H644"/>
    <mergeCell ref="C647:H647"/>
    <mergeCell ref="C650:H650"/>
    <mergeCell ref="B746:B757"/>
    <mergeCell ref="C740:H740"/>
    <mergeCell ref="C737:H737"/>
    <mergeCell ref="C738:H738"/>
    <mergeCell ref="C731:H731"/>
    <mergeCell ref="C733:H733"/>
    <mergeCell ref="C735:H735"/>
    <mergeCell ref="C711:H711"/>
    <mergeCell ref="B634:B642"/>
    <mergeCell ref="C603:H603"/>
    <mergeCell ref="C605:H605"/>
    <mergeCell ref="C612:H612"/>
    <mergeCell ref="C382:H382"/>
    <mergeCell ref="C488:H488"/>
    <mergeCell ref="C384:H384"/>
    <mergeCell ref="C542:H542"/>
    <mergeCell ref="C538:H538"/>
    <mergeCell ref="C540:H540"/>
    <mergeCell ref="C560:H560"/>
    <mergeCell ref="C585:H585"/>
    <mergeCell ref="C497:H497"/>
    <mergeCell ref="C430:H430"/>
    <mergeCell ref="C607:H607"/>
    <mergeCell ref="C608:H608"/>
    <mergeCell ref="C493:H493"/>
    <mergeCell ref="C495:H495"/>
    <mergeCell ref="C596:H596"/>
    <mergeCell ref="C358:H358"/>
    <mergeCell ref="C414:H414"/>
    <mergeCell ref="C416:H416"/>
    <mergeCell ref="C418:H418"/>
    <mergeCell ref="C373:H373"/>
    <mergeCell ref="C367:H367"/>
    <mergeCell ref="C366:H366"/>
    <mergeCell ref="C369:H369"/>
    <mergeCell ref="C371:H371"/>
    <mergeCell ref="C360:H360"/>
    <mergeCell ref="C375:H375"/>
    <mergeCell ref="C376:H376"/>
    <mergeCell ref="C378:H378"/>
    <mergeCell ref="C380:H380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30:H330"/>
    <mergeCell ref="C331:H331"/>
    <mergeCell ref="C333:H333"/>
    <mergeCell ref="C335:H335"/>
    <mergeCell ref="C337:H337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C51:H51"/>
    <mergeCell ref="A44:A52"/>
    <mergeCell ref="B53:B61"/>
    <mergeCell ref="C531:H531"/>
    <mergeCell ref="C533:H533"/>
    <mergeCell ref="A526:A534"/>
    <mergeCell ref="B589:B597"/>
    <mergeCell ref="C589:H589"/>
    <mergeCell ref="A589:A597"/>
    <mergeCell ref="C583:H583"/>
    <mergeCell ref="A562:A570"/>
    <mergeCell ref="A580:A588"/>
    <mergeCell ref="B580:B588"/>
    <mergeCell ref="C580:H580"/>
    <mergeCell ref="C581:H581"/>
    <mergeCell ref="A544:A552"/>
    <mergeCell ref="B544:B552"/>
    <mergeCell ref="C544:H544"/>
    <mergeCell ref="C545:H545"/>
    <mergeCell ref="C547:H547"/>
    <mergeCell ref="C549:H549"/>
    <mergeCell ref="C551:H551"/>
    <mergeCell ref="C554:H554"/>
    <mergeCell ref="C567:H567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C173:H173"/>
    <mergeCell ref="C175:H175"/>
    <mergeCell ref="C177:H177"/>
    <mergeCell ref="C137:H137"/>
    <mergeCell ref="C139:H139"/>
    <mergeCell ref="C141:H141"/>
    <mergeCell ref="A134:A142"/>
    <mergeCell ref="A420:A432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A256:E257"/>
    <mergeCell ref="B197:B205"/>
    <mergeCell ref="A434:E435"/>
    <mergeCell ref="A436:A444"/>
    <mergeCell ref="B436:B444"/>
    <mergeCell ref="C436:H436"/>
    <mergeCell ref="C437:H437"/>
    <mergeCell ref="C439:H439"/>
    <mergeCell ref="C441:H441"/>
    <mergeCell ref="C443:H443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375:A383"/>
    <mergeCell ref="B375:B383"/>
    <mergeCell ref="B472:B480"/>
    <mergeCell ref="C472:H472"/>
    <mergeCell ref="C473:H473"/>
    <mergeCell ref="C475:H475"/>
    <mergeCell ref="B463:B471"/>
    <mergeCell ref="A499:A507"/>
    <mergeCell ref="B499:B507"/>
    <mergeCell ref="C499:H499"/>
    <mergeCell ref="C500:H500"/>
    <mergeCell ref="C502:H502"/>
    <mergeCell ref="C504:H504"/>
    <mergeCell ref="C506:H506"/>
    <mergeCell ref="A490:A498"/>
    <mergeCell ref="A481:A489"/>
    <mergeCell ref="B481:B489"/>
    <mergeCell ref="C481:H481"/>
    <mergeCell ref="C482:H482"/>
    <mergeCell ref="C484:H484"/>
    <mergeCell ref="C486:H486"/>
    <mergeCell ref="B490:B498"/>
    <mergeCell ref="C490:H490"/>
    <mergeCell ref="C491:H491"/>
    <mergeCell ref="A508:A516"/>
    <mergeCell ref="B508:B516"/>
    <mergeCell ref="C508:H508"/>
    <mergeCell ref="C509:H509"/>
    <mergeCell ref="C511:H511"/>
    <mergeCell ref="C513:H513"/>
    <mergeCell ref="C515:H515"/>
    <mergeCell ref="C788:H788"/>
    <mergeCell ref="A571:A579"/>
    <mergeCell ref="C565:H565"/>
    <mergeCell ref="B517:B525"/>
    <mergeCell ref="B562:B570"/>
    <mergeCell ref="C536:H536"/>
    <mergeCell ref="B526:B534"/>
    <mergeCell ref="C526:H526"/>
    <mergeCell ref="C527:H527"/>
    <mergeCell ref="C517:H517"/>
    <mergeCell ref="A643:A655"/>
    <mergeCell ref="A634:A642"/>
    <mergeCell ref="A701:A709"/>
    <mergeCell ref="B701:B709"/>
    <mergeCell ref="C657:H657"/>
    <mergeCell ref="C617:H617"/>
    <mergeCell ref="C619:H619"/>
    <mergeCell ref="B616:B624"/>
    <mergeCell ref="B643:B655"/>
    <mergeCell ref="C643:H643"/>
    <mergeCell ref="A625:A633"/>
    <mergeCell ref="C686:H686"/>
    <mergeCell ref="C688:H688"/>
    <mergeCell ref="C1134:H1134"/>
    <mergeCell ref="C1131:H1131"/>
    <mergeCell ref="C1132:H1132"/>
    <mergeCell ref="C616:H616"/>
    <mergeCell ref="A1061:H1061"/>
    <mergeCell ref="C653:H653"/>
    <mergeCell ref="C674:H674"/>
    <mergeCell ref="C693:H693"/>
    <mergeCell ref="C656:H656"/>
    <mergeCell ref="C675:H675"/>
    <mergeCell ref="C677:H677"/>
    <mergeCell ref="C679:H679"/>
    <mergeCell ref="C681:H681"/>
    <mergeCell ref="A794:A802"/>
    <mergeCell ref="C1108:H1108"/>
    <mergeCell ref="C1091:H1091"/>
    <mergeCell ref="C1092:H1092"/>
    <mergeCell ref="B857:B865"/>
    <mergeCell ref="B571:B579"/>
    <mergeCell ref="C522:H522"/>
    <mergeCell ref="C524:H524"/>
    <mergeCell ref="C571:H571"/>
    <mergeCell ref="C572:H572"/>
    <mergeCell ref="C574:H574"/>
    <mergeCell ref="C576:H576"/>
    <mergeCell ref="C578:H578"/>
    <mergeCell ref="C594:H594"/>
    <mergeCell ref="C587:H587"/>
    <mergeCell ref="C1215:H1215"/>
    <mergeCell ref="C1216:H1216"/>
    <mergeCell ref="A1212:H1212"/>
    <mergeCell ref="A1213:E1214"/>
    <mergeCell ref="A1082:A1090"/>
    <mergeCell ref="C1082:H1082"/>
    <mergeCell ref="C1083:H1083"/>
    <mergeCell ref="C1085:H1085"/>
    <mergeCell ref="C1087:H1087"/>
    <mergeCell ref="C1089:H1089"/>
    <mergeCell ref="B1082:B1090"/>
    <mergeCell ref="C1103:H1103"/>
    <mergeCell ref="C1122:H1122"/>
    <mergeCell ref="C1123:H1123"/>
    <mergeCell ref="C1125:H1125"/>
    <mergeCell ref="C1127:H1127"/>
    <mergeCell ref="C1129:H1129"/>
    <mergeCell ref="A1131:A1139"/>
    <mergeCell ref="B1131:B1139"/>
    <mergeCell ref="B1091:B1112"/>
    <mergeCell ref="C1136:H1136"/>
    <mergeCell ref="C1138:H1138"/>
    <mergeCell ref="A1140:A1148"/>
    <mergeCell ref="B1140:B1148"/>
    <mergeCell ref="A598:A606"/>
    <mergeCell ref="A607:A615"/>
    <mergeCell ref="A616:A624"/>
    <mergeCell ref="C529:H529"/>
    <mergeCell ref="A553:A561"/>
    <mergeCell ref="C553:H553"/>
    <mergeCell ref="C592:H592"/>
    <mergeCell ref="B535:B543"/>
    <mergeCell ref="C535:H535"/>
    <mergeCell ref="C556:H556"/>
    <mergeCell ref="C558:H558"/>
    <mergeCell ref="C562:H562"/>
    <mergeCell ref="C563:H563"/>
    <mergeCell ref="A535:A543"/>
    <mergeCell ref="C569:H569"/>
    <mergeCell ref="B553:B561"/>
    <mergeCell ref="C590:H590"/>
    <mergeCell ref="B598:B606"/>
    <mergeCell ref="C598:H598"/>
    <mergeCell ref="C599:H599"/>
    <mergeCell ref="C601:H601"/>
    <mergeCell ref="B607:B615"/>
    <mergeCell ref="C621:H621"/>
    <mergeCell ref="C623:H623"/>
    <mergeCell ref="B866:B874"/>
    <mergeCell ref="C871:H871"/>
    <mergeCell ref="C873:H873"/>
    <mergeCell ref="A875:A883"/>
    <mergeCell ref="B875:B883"/>
    <mergeCell ref="C875:H875"/>
    <mergeCell ref="C876:H876"/>
    <mergeCell ref="C878:H878"/>
    <mergeCell ref="C880:H880"/>
    <mergeCell ref="C882:H882"/>
    <mergeCell ref="A911:A919"/>
    <mergeCell ref="B911:B919"/>
    <mergeCell ref="C911:H911"/>
    <mergeCell ref="C912:H912"/>
    <mergeCell ref="B884:B892"/>
    <mergeCell ref="C884:H884"/>
    <mergeCell ref="C885:H885"/>
    <mergeCell ref="C887:H887"/>
    <mergeCell ref="C914:H914"/>
    <mergeCell ref="C916:H916"/>
    <mergeCell ref="C918:H918"/>
    <mergeCell ref="A884:A892"/>
    <mergeCell ref="C889:H889"/>
    <mergeCell ref="C891:H891"/>
    <mergeCell ref="A893:A901"/>
    <mergeCell ref="B893:B901"/>
    <mergeCell ref="C893:H893"/>
    <mergeCell ref="C894:H894"/>
    <mergeCell ref="C896:H896"/>
    <mergeCell ref="C900:H900"/>
    <mergeCell ref="C801:H801"/>
    <mergeCell ref="C857:H857"/>
    <mergeCell ref="C858:H858"/>
    <mergeCell ref="C860:H860"/>
    <mergeCell ref="C862:H862"/>
    <mergeCell ref="C864:H864"/>
    <mergeCell ref="C866:H866"/>
    <mergeCell ref="C867:H867"/>
    <mergeCell ref="C869:H869"/>
    <mergeCell ref="A242:A254"/>
    <mergeCell ref="B242:B254"/>
    <mergeCell ref="C242:H242"/>
    <mergeCell ref="C243:H243"/>
    <mergeCell ref="C246:H246"/>
    <mergeCell ref="C249:H249"/>
    <mergeCell ref="C252:H252"/>
    <mergeCell ref="A830:A838"/>
    <mergeCell ref="B830:B838"/>
    <mergeCell ref="C830:H830"/>
    <mergeCell ref="C831:H831"/>
    <mergeCell ref="C833:H833"/>
    <mergeCell ref="C835:H835"/>
    <mergeCell ref="C837:H837"/>
    <mergeCell ref="C828:H828"/>
    <mergeCell ref="C518:H518"/>
    <mergeCell ref="C470:H470"/>
    <mergeCell ref="C520:H520"/>
    <mergeCell ref="C749:H749"/>
    <mergeCell ref="C752:H752"/>
    <mergeCell ref="C755:H755"/>
    <mergeCell ref="C702:H702"/>
    <mergeCell ref="C704:H704"/>
    <mergeCell ref="C706:H706"/>
    <mergeCell ref="A1269:A1281"/>
    <mergeCell ref="B1269:B1281"/>
    <mergeCell ref="C1269:H1269"/>
    <mergeCell ref="C1270:H1270"/>
    <mergeCell ref="C1273:H1273"/>
    <mergeCell ref="C1276:H1276"/>
    <mergeCell ref="C1279:H1279"/>
    <mergeCell ref="B1233:B1241"/>
    <mergeCell ref="C1233:H1233"/>
    <mergeCell ref="C1236:H1236"/>
    <mergeCell ref="C1238:H1238"/>
    <mergeCell ref="C1240:H1240"/>
    <mergeCell ref="A1233:A1241"/>
    <mergeCell ref="A1242:A1250"/>
    <mergeCell ref="B1242:B1250"/>
    <mergeCell ref="C1242:H1242"/>
    <mergeCell ref="C1243:H1243"/>
    <mergeCell ref="C1245:H1245"/>
    <mergeCell ref="C1247:H1247"/>
    <mergeCell ref="C1249:H1249"/>
    <mergeCell ref="C1234:H1234"/>
    <mergeCell ref="A1251:A1259"/>
    <mergeCell ref="B1251:B1259"/>
    <mergeCell ref="C1251:H1251"/>
    <mergeCell ref="A1224:A1232"/>
    <mergeCell ref="B1224:B1232"/>
    <mergeCell ref="C1224:H1224"/>
    <mergeCell ref="C1225:H1225"/>
    <mergeCell ref="C1227:H1227"/>
    <mergeCell ref="C1229:H1229"/>
    <mergeCell ref="C1231:H1231"/>
    <mergeCell ref="A1091:A1112"/>
    <mergeCell ref="D1093:D1097"/>
    <mergeCell ref="A1215:A1223"/>
    <mergeCell ref="B1215:B1223"/>
    <mergeCell ref="C1218:H1218"/>
    <mergeCell ref="C1220:H1220"/>
    <mergeCell ref="C1222:H1222"/>
    <mergeCell ref="C1098:H1098"/>
    <mergeCell ref="A1113:A1121"/>
    <mergeCell ref="B1113:B1121"/>
    <mergeCell ref="C1113:H1113"/>
    <mergeCell ref="C1114:H1114"/>
    <mergeCell ref="C1116:H1116"/>
    <mergeCell ref="C1118:H1118"/>
    <mergeCell ref="C1120:H1120"/>
    <mergeCell ref="A1122:A1130"/>
    <mergeCell ref="B1122:B1130"/>
    <mergeCell ref="C1252:H1252"/>
    <mergeCell ref="C1254:H1254"/>
    <mergeCell ref="C1256:H1256"/>
    <mergeCell ref="C1258:H1258"/>
    <mergeCell ref="A1260:A1268"/>
    <mergeCell ref="B1260:B1268"/>
    <mergeCell ref="C1260:H1260"/>
    <mergeCell ref="C1261:H1261"/>
    <mergeCell ref="C1263:H1263"/>
    <mergeCell ref="C1265:H1265"/>
    <mergeCell ref="C1267:H1267"/>
    <mergeCell ref="C1140:H1140"/>
    <mergeCell ref="C1141:H1141"/>
    <mergeCell ref="C1143:H1143"/>
    <mergeCell ref="C1145:H1145"/>
    <mergeCell ref="C1147:H1147"/>
    <mergeCell ref="A1149:A1157"/>
    <mergeCell ref="C1152:H1152"/>
    <mergeCell ref="C1154:H1154"/>
    <mergeCell ref="C1156:H1156"/>
    <mergeCell ref="A1158:A1166"/>
    <mergeCell ref="B1158:B1166"/>
    <mergeCell ref="C1158:H1158"/>
    <mergeCell ref="C1159:H1159"/>
    <mergeCell ref="C1161:H1161"/>
    <mergeCell ref="C1163:H1163"/>
    <mergeCell ref="C1165:H1165"/>
    <mergeCell ref="B1149:B1157"/>
    <mergeCell ref="C1149:H1149"/>
    <mergeCell ref="C1150:H1150"/>
    <mergeCell ref="C1186:H1186"/>
    <mergeCell ref="C1188:H1188"/>
    <mergeCell ref="C1190:H1190"/>
    <mergeCell ref="C1192:H1192"/>
    <mergeCell ref="A1167:A1175"/>
    <mergeCell ref="B1167:B1175"/>
    <mergeCell ref="C1167:H1167"/>
    <mergeCell ref="C1168:H1168"/>
    <mergeCell ref="C1170:H1170"/>
    <mergeCell ref="C1172:H1172"/>
    <mergeCell ref="C1174:H1174"/>
    <mergeCell ref="A1176:A1184"/>
    <mergeCell ref="B1176:B1184"/>
    <mergeCell ref="C1176:H1176"/>
    <mergeCell ref="C1177:H1177"/>
    <mergeCell ref="C1179:H1179"/>
    <mergeCell ref="C1181:H1181"/>
    <mergeCell ref="C1183:H1183"/>
    <mergeCell ref="A951:A959"/>
    <mergeCell ref="B951:B959"/>
    <mergeCell ref="C951:H951"/>
    <mergeCell ref="C952:H952"/>
    <mergeCell ref="C954:H954"/>
    <mergeCell ref="C956:H956"/>
    <mergeCell ref="C958:H958"/>
    <mergeCell ref="A960:A968"/>
    <mergeCell ref="B960:B968"/>
    <mergeCell ref="C960:H960"/>
    <mergeCell ref="C961:H961"/>
    <mergeCell ref="C963:H963"/>
    <mergeCell ref="C965:H965"/>
    <mergeCell ref="C967:H967"/>
    <mergeCell ref="A933:A941"/>
    <mergeCell ref="B933:B941"/>
    <mergeCell ref="C933:H933"/>
    <mergeCell ref="C934:H934"/>
    <mergeCell ref="C936:H936"/>
    <mergeCell ref="C938:H938"/>
    <mergeCell ref="C940:H940"/>
    <mergeCell ref="A942:A950"/>
    <mergeCell ref="B942:B950"/>
    <mergeCell ref="C942:H942"/>
    <mergeCell ref="C943:H943"/>
    <mergeCell ref="C945:H945"/>
    <mergeCell ref="C947:H947"/>
    <mergeCell ref="C949:H949"/>
    <mergeCell ref="C987:H987"/>
    <mergeCell ref="C988:H988"/>
    <mergeCell ref="C990:H990"/>
    <mergeCell ref="C992:H992"/>
    <mergeCell ref="C994:H994"/>
    <mergeCell ref="A987:A995"/>
    <mergeCell ref="B987:B995"/>
    <mergeCell ref="A1203:A1211"/>
    <mergeCell ref="B1203:B1211"/>
    <mergeCell ref="C1203:H1203"/>
    <mergeCell ref="C1204:H1204"/>
    <mergeCell ref="C1206:H1206"/>
    <mergeCell ref="C1208:H1208"/>
    <mergeCell ref="C1210:H1210"/>
    <mergeCell ref="A1194:A1202"/>
    <mergeCell ref="B1194:B1202"/>
    <mergeCell ref="C1194:H1194"/>
    <mergeCell ref="C1195:H1195"/>
    <mergeCell ref="C1197:H1197"/>
    <mergeCell ref="C1199:H1199"/>
    <mergeCell ref="C1201:H1201"/>
    <mergeCell ref="A1185:A1193"/>
    <mergeCell ref="B1185:B1193"/>
    <mergeCell ref="C1185:H1185"/>
    <mergeCell ref="A978:A986"/>
    <mergeCell ref="B978:B986"/>
    <mergeCell ref="C978:H978"/>
    <mergeCell ref="C979:H979"/>
    <mergeCell ref="C981:H981"/>
    <mergeCell ref="C983:H983"/>
    <mergeCell ref="C985:H985"/>
    <mergeCell ref="A969:A977"/>
    <mergeCell ref="B969:B977"/>
    <mergeCell ref="C969:H969"/>
    <mergeCell ref="C970:H970"/>
    <mergeCell ref="C972:H972"/>
    <mergeCell ref="C974:H974"/>
    <mergeCell ref="C976:H976"/>
  </mergeCells>
  <phoneticPr fontId="1" type="noConversion"/>
  <pageMargins left="0.7" right="0.7" top="0.75" bottom="0.75" header="0.3" footer="0.3"/>
  <pageSetup paperSize="9" scale="75" orientation="landscape" r:id="rId1"/>
  <rowBreaks count="3" manualBreakCount="3">
    <brk id="1057" max="13" man="1"/>
    <brk id="1090" max="16383" man="1"/>
    <brk id="1112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5D60-4B89-424B-9772-F6CB8419A89A}">
  <sheetPr>
    <tabColor rgb="FFFFC000"/>
  </sheetPr>
  <dimension ref="A1:O186"/>
  <sheetViews>
    <sheetView view="pageBreakPreview" topLeftCell="A33" zoomScaleNormal="102" zoomScaleSheetLayoutView="100" workbookViewId="0">
      <selection activeCell="B136" sqref="B136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07" customWidth="1"/>
    <col min="14" max="14" width="10.28515625" style="107" customWidth="1"/>
    <col min="15" max="15" width="11.5703125" style="106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416" t="s">
        <v>221</v>
      </c>
      <c r="B2" s="417"/>
      <c r="C2" s="417"/>
      <c r="D2" s="417"/>
      <c r="E2" s="417"/>
      <c r="F2" s="417"/>
      <c r="G2" s="417"/>
      <c r="H2" s="417"/>
      <c r="I2" s="417"/>
      <c r="J2" s="417"/>
      <c r="K2" s="418"/>
      <c r="L2" s="128"/>
      <c r="M2" s="129"/>
    </row>
    <row r="3" spans="1:15" ht="35.25" customHeight="1" x14ac:dyDescent="0.2">
      <c r="A3" s="422" t="s">
        <v>14</v>
      </c>
      <c r="B3" s="422" t="s">
        <v>222</v>
      </c>
      <c r="C3" s="422" t="s">
        <v>428</v>
      </c>
      <c r="D3" s="422" t="s">
        <v>223</v>
      </c>
      <c r="E3" s="422" t="s">
        <v>15</v>
      </c>
      <c r="F3" s="422" t="s">
        <v>467</v>
      </c>
      <c r="G3" s="419" t="s">
        <v>498</v>
      </c>
      <c r="H3" s="420"/>
      <c r="I3" s="420"/>
      <c r="J3" s="421"/>
      <c r="K3" s="430" t="s">
        <v>225</v>
      </c>
    </row>
    <row r="4" spans="1:15" ht="18.75" customHeight="1" x14ac:dyDescent="0.2">
      <c r="A4" s="423"/>
      <c r="B4" s="423"/>
      <c r="C4" s="423"/>
      <c r="D4" s="423"/>
      <c r="E4" s="423"/>
      <c r="F4" s="423"/>
      <c r="G4" s="425" t="s">
        <v>224</v>
      </c>
      <c r="H4" s="426"/>
      <c r="I4" s="427"/>
      <c r="J4" s="428" t="s">
        <v>12</v>
      </c>
      <c r="K4" s="431"/>
    </row>
    <row r="5" spans="1:15" ht="19.5" customHeight="1" x14ac:dyDescent="0.2">
      <c r="A5" s="424"/>
      <c r="B5" s="424"/>
      <c r="C5" s="424"/>
      <c r="D5" s="424"/>
      <c r="E5" s="424"/>
      <c r="F5" s="424"/>
      <c r="G5" s="93">
        <v>2025</v>
      </c>
      <c r="H5" s="93">
        <v>2026</v>
      </c>
      <c r="I5" s="93">
        <v>2027</v>
      </c>
      <c r="J5" s="429"/>
      <c r="K5" s="432"/>
    </row>
    <row r="6" spans="1:15" s="12" customFormat="1" ht="15.75" customHeight="1" x14ac:dyDescent="0.2">
      <c r="A6" s="47">
        <v>1</v>
      </c>
      <c r="B6" s="47">
        <v>2</v>
      </c>
      <c r="C6" s="47"/>
      <c r="D6" s="47">
        <v>3</v>
      </c>
      <c r="E6" s="47">
        <v>4</v>
      </c>
      <c r="F6" s="47">
        <v>5</v>
      </c>
      <c r="G6" s="47">
        <v>6</v>
      </c>
      <c r="H6" s="47">
        <v>7</v>
      </c>
      <c r="I6" s="47">
        <v>8</v>
      </c>
      <c r="J6" s="47">
        <v>9</v>
      </c>
      <c r="K6" s="47">
        <v>10</v>
      </c>
      <c r="M6" s="107"/>
      <c r="N6" s="107"/>
      <c r="O6" s="107"/>
    </row>
    <row r="7" spans="1:15" s="12" customFormat="1" ht="17.45" customHeight="1" x14ac:dyDescent="0.2">
      <c r="A7" s="464"/>
      <c r="B7" s="455" t="s">
        <v>13</v>
      </c>
      <c r="C7" s="456"/>
      <c r="D7" s="456"/>
      <c r="E7" s="457"/>
      <c r="F7" s="14" t="s">
        <v>12</v>
      </c>
      <c r="G7" s="309">
        <f>G10+G8+G9</f>
        <v>136430.459</v>
      </c>
      <c r="H7" s="309">
        <f t="shared" ref="H7:J7" si="0">H10+H8+H9</f>
        <v>470032.0469999999</v>
      </c>
      <c r="I7" s="309">
        <f t="shared" si="0"/>
        <v>135720.85</v>
      </c>
      <c r="J7" s="309">
        <f t="shared" si="0"/>
        <v>742183.35599999991</v>
      </c>
      <c r="K7" s="47"/>
      <c r="L7" s="133">
        <f>J40+J67+J138+J170+J183+J148</f>
        <v>742183.35600000003</v>
      </c>
      <c r="M7" s="107"/>
      <c r="N7" s="107"/>
      <c r="O7" s="107"/>
    </row>
    <row r="8" spans="1:15" s="12" customFormat="1" ht="29.45" customHeight="1" x14ac:dyDescent="0.2">
      <c r="A8" s="465"/>
      <c r="B8" s="458"/>
      <c r="C8" s="459"/>
      <c r="D8" s="459"/>
      <c r="E8" s="460"/>
      <c r="F8" s="45" t="s">
        <v>461</v>
      </c>
      <c r="G8" s="309">
        <f>G68</f>
        <v>7997.9759999999997</v>
      </c>
      <c r="H8" s="309">
        <f t="shared" ref="H8:J8" si="1">H68</f>
        <v>0</v>
      </c>
      <c r="I8" s="309">
        <f t="shared" si="1"/>
        <v>0</v>
      </c>
      <c r="J8" s="309">
        <f t="shared" si="1"/>
        <v>7997.9759999999997</v>
      </c>
      <c r="K8" s="47"/>
      <c r="M8" s="107"/>
      <c r="N8" s="107"/>
      <c r="O8" s="107"/>
    </row>
    <row r="9" spans="1:15" s="12" customFormat="1" ht="21.75" customHeight="1" x14ac:dyDescent="0.2">
      <c r="A9" s="465"/>
      <c r="B9" s="458"/>
      <c r="C9" s="459"/>
      <c r="D9" s="459"/>
      <c r="E9" s="460"/>
      <c r="F9" s="45" t="s">
        <v>582</v>
      </c>
      <c r="G9" s="309">
        <f>G69</f>
        <v>0</v>
      </c>
      <c r="H9" s="309">
        <f t="shared" ref="H9:I9" si="2">H69</f>
        <v>2603.6129999999998</v>
      </c>
      <c r="I9" s="309">
        <f t="shared" si="2"/>
        <v>0</v>
      </c>
      <c r="J9" s="309">
        <f t="shared" ref="J9" si="3">J69</f>
        <v>2603.6129999999998</v>
      </c>
      <c r="K9" s="47"/>
      <c r="M9" s="107"/>
      <c r="N9" s="107"/>
      <c r="O9" s="107"/>
    </row>
    <row r="10" spans="1:15" s="12" customFormat="1" ht="31.5" customHeight="1" x14ac:dyDescent="0.2">
      <c r="A10" s="466"/>
      <c r="B10" s="461"/>
      <c r="C10" s="462"/>
      <c r="D10" s="462"/>
      <c r="E10" s="463"/>
      <c r="F10" s="45" t="s">
        <v>16</v>
      </c>
      <c r="G10" s="309">
        <f>G41+G70+G139+G149+G171+G184</f>
        <v>128432.48300000001</v>
      </c>
      <c r="H10" s="309">
        <f t="shared" ref="H10:I10" si="4">H41+H70+H139+H149+H171+H184</f>
        <v>467428.43399999989</v>
      </c>
      <c r="I10" s="309">
        <f t="shared" si="4"/>
        <v>135720.85</v>
      </c>
      <c r="J10" s="309">
        <f>G10+H10+I10</f>
        <v>731581.76699999988</v>
      </c>
      <c r="K10" s="47"/>
      <c r="M10" s="107"/>
      <c r="N10" s="107"/>
      <c r="O10" s="107"/>
    </row>
    <row r="11" spans="1:15" ht="21.75" customHeight="1" x14ac:dyDescent="0.2">
      <c r="A11" s="437" t="s">
        <v>21</v>
      </c>
      <c r="B11" s="437"/>
      <c r="C11" s="437"/>
      <c r="D11" s="437"/>
      <c r="E11" s="437"/>
      <c r="F11" s="437"/>
      <c r="G11" s="437"/>
      <c r="H11" s="437"/>
      <c r="I11" s="437"/>
      <c r="J11" s="437"/>
      <c r="K11" s="437"/>
    </row>
    <row r="12" spans="1:15" s="12" customFormat="1" ht="36.75" customHeight="1" x14ac:dyDescent="0.2">
      <c r="A12" s="143">
        <v>1</v>
      </c>
      <c r="B12" s="11" t="s">
        <v>41</v>
      </c>
      <c r="C12" s="317">
        <f>J12</f>
        <v>4637.317</v>
      </c>
      <c r="D12" s="143" t="s">
        <v>226</v>
      </c>
      <c r="E12" s="139" t="s">
        <v>501</v>
      </c>
      <c r="F12" s="139" t="s">
        <v>16</v>
      </c>
      <c r="G12" s="310">
        <v>1462.7919999999999</v>
      </c>
      <c r="H12" s="310">
        <v>1541.7940000000001</v>
      </c>
      <c r="I12" s="310">
        <v>1632.731</v>
      </c>
      <c r="J12" s="311">
        <f>G12+H12+I12</f>
        <v>4637.317</v>
      </c>
      <c r="K12" s="11"/>
      <c r="M12" s="107"/>
      <c r="N12" s="107"/>
      <c r="O12" s="107"/>
    </row>
    <row r="13" spans="1:15" s="12" customFormat="1" ht="36.75" customHeight="1" x14ac:dyDescent="0.2">
      <c r="A13" s="143">
        <v>2</v>
      </c>
      <c r="B13" s="11" t="s">
        <v>42</v>
      </c>
      <c r="C13" s="317">
        <f t="shared" ref="C13:C36" si="5">J13</f>
        <v>333.53800000000001</v>
      </c>
      <c r="D13" s="143" t="s">
        <v>226</v>
      </c>
      <c r="E13" s="139" t="s">
        <v>501</v>
      </c>
      <c r="F13" s="139" t="s">
        <v>16</v>
      </c>
      <c r="G13" s="310">
        <v>85.709000000000003</v>
      </c>
      <c r="H13" s="310">
        <v>120.364</v>
      </c>
      <c r="I13" s="310">
        <v>127.465</v>
      </c>
      <c r="J13" s="311">
        <f t="shared" ref="J13:J35" si="6">G13+H13+I13</f>
        <v>333.53800000000001</v>
      </c>
      <c r="K13" s="11"/>
      <c r="M13" s="107"/>
      <c r="N13" s="107"/>
      <c r="O13" s="107"/>
    </row>
    <row r="14" spans="1:15" s="12" customFormat="1" ht="36.75" customHeight="1" x14ac:dyDescent="0.2">
      <c r="A14" s="143">
        <v>3</v>
      </c>
      <c r="B14" s="11" t="s">
        <v>43</v>
      </c>
      <c r="C14" s="317">
        <f t="shared" si="5"/>
        <v>1265.3969999999999</v>
      </c>
      <c r="D14" s="143" t="s">
        <v>226</v>
      </c>
      <c r="E14" s="139" t="s">
        <v>501</v>
      </c>
      <c r="F14" s="139" t="s">
        <v>16</v>
      </c>
      <c r="G14" s="310">
        <v>378.42899999999997</v>
      </c>
      <c r="H14" s="310">
        <v>443.48399999999998</v>
      </c>
      <c r="I14" s="310">
        <v>443.48399999999998</v>
      </c>
      <c r="J14" s="311">
        <f t="shared" si="6"/>
        <v>1265.3969999999999</v>
      </c>
      <c r="K14" s="11"/>
      <c r="M14" s="107"/>
      <c r="N14" s="107"/>
      <c r="O14" s="107"/>
    </row>
    <row r="15" spans="1:15" s="12" customFormat="1" ht="49.5" customHeight="1" x14ac:dyDescent="0.2">
      <c r="A15" s="143">
        <v>4</v>
      </c>
      <c r="B15" s="74" t="s">
        <v>680</v>
      </c>
      <c r="C15" s="317">
        <f t="shared" si="5"/>
        <v>450</v>
      </c>
      <c r="D15" s="143">
        <v>2026</v>
      </c>
      <c r="E15" s="139" t="s">
        <v>501</v>
      </c>
      <c r="F15" s="139" t="s">
        <v>16</v>
      </c>
      <c r="G15" s="310"/>
      <c r="H15" s="310">
        <v>450</v>
      </c>
      <c r="I15" s="310"/>
      <c r="J15" s="311">
        <f t="shared" si="6"/>
        <v>450</v>
      </c>
      <c r="K15" s="99"/>
      <c r="M15" s="107"/>
      <c r="N15" s="107"/>
      <c r="O15" s="107"/>
    </row>
    <row r="16" spans="1:15" s="12" customFormat="1" ht="56.25" customHeight="1" x14ac:dyDescent="0.2">
      <c r="A16" s="143">
        <v>5</v>
      </c>
      <c r="B16" s="74" t="s">
        <v>507</v>
      </c>
      <c r="C16" s="317">
        <f t="shared" si="5"/>
        <v>295.89999999999998</v>
      </c>
      <c r="D16" s="143">
        <v>2026</v>
      </c>
      <c r="E16" s="139" t="s">
        <v>501</v>
      </c>
      <c r="F16" s="139" t="s">
        <v>16</v>
      </c>
      <c r="G16" s="310"/>
      <c r="H16" s="310">
        <v>295.89999999999998</v>
      </c>
      <c r="I16" s="310"/>
      <c r="J16" s="311">
        <f t="shared" si="6"/>
        <v>295.89999999999998</v>
      </c>
      <c r="K16" s="99"/>
      <c r="M16" s="107"/>
      <c r="N16" s="107"/>
      <c r="O16" s="107"/>
    </row>
    <row r="17" spans="1:15" s="12" customFormat="1" ht="48" customHeight="1" x14ac:dyDescent="0.2">
      <c r="A17" s="143">
        <v>6</v>
      </c>
      <c r="B17" s="74" t="s">
        <v>679</v>
      </c>
      <c r="C17" s="317">
        <f t="shared" si="5"/>
        <v>298.5</v>
      </c>
      <c r="D17" s="143">
        <v>2026</v>
      </c>
      <c r="E17" s="139" t="s">
        <v>501</v>
      </c>
      <c r="F17" s="139" t="s">
        <v>16</v>
      </c>
      <c r="G17" s="310"/>
      <c r="H17" s="310">
        <v>298.5</v>
      </c>
      <c r="I17" s="310"/>
      <c r="J17" s="311">
        <f>G17+H17+I17</f>
        <v>298.5</v>
      </c>
      <c r="K17" s="99"/>
      <c r="M17" s="107"/>
      <c r="N17" s="107"/>
      <c r="O17" s="107"/>
    </row>
    <row r="18" spans="1:15" s="12" customFormat="1" ht="40.5" customHeight="1" x14ac:dyDescent="0.2">
      <c r="A18" s="143">
        <v>7</v>
      </c>
      <c r="B18" s="74" t="s">
        <v>636</v>
      </c>
      <c r="C18" s="317">
        <f t="shared" si="5"/>
        <v>385.28</v>
      </c>
      <c r="D18" s="143">
        <v>2025</v>
      </c>
      <c r="E18" s="139" t="s">
        <v>501</v>
      </c>
      <c r="F18" s="139" t="s">
        <v>16</v>
      </c>
      <c r="G18" s="310">
        <v>385.28</v>
      </c>
      <c r="H18" s="310"/>
      <c r="I18" s="310"/>
      <c r="J18" s="311">
        <f t="shared" si="6"/>
        <v>385.28</v>
      </c>
      <c r="K18" s="99"/>
      <c r="M18" s="107"/>
      <c r="N18" s="107"/>
      <c r="O18" s="107"/>
    </row>
    <row r="19" spans="1:15" s="12" customFormat="1" ht="51.75" customHeight="1" x14ac:dyDescent="0.2">
      <c r="A19" s="143">
        <v>8</v>
      </c>
      <c r="B19" s="74" t="s">
        <v>508</v>
      </c>
      <c r="C19" s="317">
        <f t="shared" si="5"/>
        <v>99.233999999999995</v>
      </c>
      <c r="D19" s="143">
        <v>2026</v>
      </c>
      <c r="E19" s="139" t="s">
        <v>501</v>
      </c>
      <c r="F19" s="139" t="s">
        <v>16</v>
      </c>
      <c r="G19" s="310"/>
      <c r="H19" s="310">
        <v>99.233999999999995</v>
      </c>
      <c r="I19" s="310"/>
      <c r="J19" s="311">
        <f t="shared" si="6"/>
        <v>99.233999999999995</v>
      </c>
      <c r="K19" s="99"/>
      <c r="M19" s="107"/>
      <c r="N19" s="107"/>
      <c r="O19" s="107"/>
    </row>
    <row r="20" spans="1:15" s="12" customFormat="1" ht="57.75" customHeight="1" x14ac:dyDescent="0.2">
      <c r="A20" s="249">
        <v>9</v>
      </c>
      <c r="B20" s="74" t="s">
        <v>164</v>
      </c>
      <c r="C20" s="317">
        <f t="shared" si="5"/>
        <v>26.75</v>
      </c>
      <c r="D20" s="249">
        <v>2025</v>
      </c>
      <c r="E20" s="248" t="s">
        <v>501</v>
      </c>
      <c r="F20" s="248" t="s">
        <v>16</v>
      </c>
      <c r="G20" s="310">
        <v>26.75</v>
      </c>
      <c r="H20" s="310"/>
      <c r="I20" s="310"/>
      <c r="J20" s="311">
        <f t="shared" si="6"/>
        <v>26.75</v>
      </c>
      <c r="K20" s="99"/>
      <c r="M20" s="107"/>
      <c r="N20" s="107"/>
      <c r="O20" s="107"/>
    </row>
    <row r="21" spans="1:15" s="12" customFormat="1" ht="51" customHeight="1" x14ac:dyDescent="0.2">
      <c r="A21" s="249">
        <v>10</v>
      </c>
      <c r="B21" s="74" t="s">
        <v>169</v>
      </c>
      <c r="C21" s="317">
        <f t="shared" si="5"/>
        <v>99.68</v>
      </c>
      <c r="D21" s="249">
        <v>2026</v>
      </c>
      <c r="E21" s="248" t="s">
        <v>501</v>
      </c>
      <c r="F21" s="248" t="s">
        <v>16</v>
      </c>
      <c r="G21" s="310"/>
      <c r="H21" s="310">
        <v>99.68</v>
      </c>
      <c r="I21" s="310"/>
      <c r="J21" s="311">
        <f t="shared" si="6"/>
        <v>99.68</v>
      </c>
      <c r="K21" s="99"/>
      <c r="M21" s="107"/>
      <c r="N21" s="107"/>
      <c r="O21" s="107"/>
    </row>
    <row r="22" spans="1:15" s="12" customFormat="1" ht="51" customHeight="1" x14ac:dyDescent="0.2">
      <c r="A22" s="143">
        <v>11</v>
      </c>
      <c r="B22" s="74" t="s">
        <v>170</v>
      </c>
      <c r="C22" s="317">
        <f t="shared" si="5"/>
        <v>27.876000000000001</v>
      </c>
      <c r="D22" s="143">
        <v>2025</v>
      </c>
      <c r="E22" s="139" t="s">
        <v>195</v>
      </c>
      <c r="F22" s="139" t="s">
        <v>16</v>
      </c>
      <c r="G22" s="310">
        <v>27.876000000000001</v>
      </c>
      <c r="H22" s="310"/>
      <c r="I22" s="310"/>
      <c r="J22" s="311">
        <f t="shared" si="6"/>
        <v>27.876000000000001</v>
      </c>
      <c r="K22" s="99"/>
      <c r="M22" s="107"/>
      <c r="N22" s="107"/>
      <c r="O22" s="107"/>
    </row>
    <row r="23" spans="1:15" s="12" customFormat="1" ht="72" customHeight="1" x14ac:dyDescent="0.2">
      <c r="A23" s="143">
        <v>12</v>
      </c>
      <c r="B23" s="74" t="s">
        <v>304</v>
      </c>
      <c r="C23" s="317">
        <f t="shared" si="5"/>
        <v>229.023</v>
      </c>
      <c r="D23" s="143">
        <v>2026</v>
      </c>
      <c r="E23" s="139" t="s">
        <v>493</v>
      </c>
      <c r="F23" s="139" t="s">
        <v>16</v>
      </c>
      <c r="G23" s="310"/>
      <c r="H23" s="310">
        <v>229.023</v>
      </c>
      <c r="I23" s="310"/>
      <c r="J23" s="311">
        <f t="shared" si="6"/>
        <v>229.023</v>
      </c>
      <c r="K23" s="144"/>
      <c r="M23" s="107"/>
      <c r="N23" s="107"/>
      <c r="O23" s="107"/>
    </row>
    <row r="24" spans="1:15" s="12" customFormat="1" ht="34.5" customHeight="1" x14ac:dyDescent="0.2">
      <c r="A24" s="272">
        <v>13</v>
      </c>
      <c r="B24" s="72" t="s">
        <v>206</v>
      </c>
      <c r="C24" s="317">
        <v>239729.035</v>
      </c>
      <c r="D24" s="271" t="s">
        <v>715</v>
      </c>
      <c r="E24" s="269" t="s">
        <v>493</v>
      </c>
      <c r="F24" s="270" t="s">
        <v>16</v>
      </c>
      <c r="G24" s="310"/>
      <c r="H24" s="310">
        <v>238659.47500000001</v>
      </c>
      <c r="I24" s="310"/>
      <c r="J24" s="311">
        <f t="shared" si="6"/>
        <v>238659.47500000001</v>
      </c>
      <c r="K24" s="145"/>
      <c r="M24" s="107"/>
      <c r="N24" s="107"/>
      <c r="O24" s="107"/>
    </row>
    <row r="25" spans="1:15" s="12" customFormat="1" ht="32.450000000000003" customHeight="1" x14ac:dyDescent="0.2">
      <c r="A25" s="142">
        <v>14</v>
      </c>
      <c r="B25" s="72" t="s">
        <v>279</v>
      </c>
      <c r="C25" s="317">
        <f t="shared" si="5"/>
        <v>33461.281999999999</v>
      </c>
      <c r="D25" s="141">
        <v>2026</v>
      </c>
      <c r="E25" s="140" t="s">
        <v>493</v>
      </c>
      <c r="F25" s="139" t="s">
        <v>16</v>
      </c>
      <c r="G25" s="310"/>
      <c r="H25" s="310">
        <v>33461.281999999999</v>
      </c>
      <c r="I25" s="310"/>
      <c r="J25" s="311">
        <f>G25+H25+I25</f>
        <v>33461.281999999999</v>
      </c>
      <c r="K25" s="99"/>
      <c r="M25" s="107"/>
      <c r="N25" s="107"/>
      <c r="O25" s="107"/>
    </row>
    <row r="26" spans="1:15" s="12" customFormat="1" ht="51.75" customHeight="1" x14ac:dyDescent="0.2">
      <c r="A26" s="143">
        <v>15</v>
      </c>
      <c r="B26" s="74" t="s">
        <v>306</v>
      </c>
      <c r="C26" s="317">
        <f t="shared" si="5"/>
        <v>249.982</v>
      </c>
      <c r="D26" s="143">
        <v>2027</v>
      </c>
      <c r="E26" s="139" t="s">
        <v>493</v>
      </c>
      <c r="F26" s="139" t="s">
        <v>16</v>
      </c>
      <c r="G26" s="310"/>
      <c r="H26" s="310"/>
      <c r="I26" s="310">
        <v>249.982</v>
      </c>
      <c r="J26" s="311">
        <f t="shared" si="6"/>
        <v>249.982</v>
      </c>
      <c r="K26" s="99"/>
      <c r="M26" s="107"/>
      <c r="N26" s="107"/>
      <c r="O26" s="107"/>
    </row>
    <row r="27" spans="1:15" ht="56.45" customHeight="1" x14ac:dyDescent="0.2">
      <c r="A27" s="30">
        <v>16</v>
      </c>
      <c r="B27" s="70" t="s">
        <v>303</v>
      </c>
      <c r="C27" s="317">
        <f t="shared" si="5"/>
        <v>99.319000000000003</v>
      </c>
      <c r="D27" s="44">
        <v>2027</v>
      </c>
      <c r="E27" s="131" t="s">
        <v>493</v>
      </c>
      <c r="F27" s="29" t="s">
        <v>16</v>
      </c>
      <c r="G27" s="312"/>
      <c r="H27" s="312"/>
      <c r="I27" s="310">
        <v>99.319000000000003</v>
      </c>
      <c r="J27" s="313">
        <f t="shared" si="6"/>
        <v>99.319000000000003</v>
      </c>
      <c r="K27" s="18"/>
    </row>
    <row r="28" spans="1:15" ht="42.6" customHeight="1" x14ac:dyDescent="0.2">
      <c r="A28" s="30">
        <v>17</v>
      </c>
      <c r="B28" s="74" t="s">
        <v>308</v>
      </c>
      <c r="C28" s="317">
        <f t="shared" si="5"/>
        <v>239.87700000000001</v>
      </c>
      <c r="D28" s="44">
        <v>2027</v>
      </c>
      <c r="E28" s="131" t="s">
        <v>493</v>
      </c>
      <c r="F28" s="29" t="s">
        <v>16</v>
      </c>
      <c r="G28" s="312"/>
      <c r="H28" s="312"/>
      <c r="I28" s="310">
        <v>239.87700000000001</v>
      </c>
      <c r="J28" s="313">
        <f t="shared" si="6"/>
        <v>239.87700000000001</v>
      </c>
      <c r="K28" s="18"/>
    </row>
    <row r="29" spans="1:15" ht="40.15" customHeight="1" x14ac:dyDescent="0.2">
      <c r="A29" s="30">
        <v>18</v>
      </c>
      <c r="B29" s="74" t="s">
        <v>310</v>
      </c>
      <c r="C29" s="317">
        <f t="shared" si="5"/>
        <v>238.708</v>
      </c>
      <c r="D29" s="31">
        <v>2027</v>
      </c>
      <c r="E29" s="131" t="s">
        <v>493</v>
      </c>
      <c r="F29" s="29" t="s">
        <v>16</v>
      </c>
      <c r="G29" s="312"/>
      <c r="H29" s="312"/>
      <c r="I29" s="310">
        <v>238.708</v>
      </c>
      <c r="J29" s="313">
        <f t="shared" si="6"/>
        <v>238.708</v>
      </c>
      <c r="K29" s="18"/>
    </row>
    <row r="30" spans="1:15" ht="37.15" customHeight="1" x14ac:dyDescent="0.2">
      <c r="A30" s="30">
        <v>19</v>
      </c>
      <c r="B30" s="74" t="s">
        <v>309</v>
      </c>
      <c r="C30" s="317">
        <f t="shared" si="5"/>
        <v>238.74799999999999</v>
      </c>
      <c r="D30" s="31">
        <v>2027</v>
      </c>
      <c r="E30" s="131" t="s">
        <v>493</v>
      </c>
      <c r="F30" s="29" t="s">
        <v>16</v>
      </c>
      <c r="G30" s="312"/>
      <c r="H30" s="312"/>
      <c r="I30" s="310">
        <v>238.74799999999999</v>
      </c>
      <c r="J30" s="313">
        <f t="shared" si="6"/>
        <v>238.74799999999999</v>
      </c>
      <c r="K30" s="18"/>
    </row>
    <row r="31" spans="1:15" ht="51" customHeight="1" x14ac:dyDescent="0.2">
      <c r="A31" s="119">
        <v>20</v>
      </c>
      <c r="B31" s="70" t="s">
        <v>565</v>
      </c>
      <c r="C31" s="317">
        <f t="shared" si="5"/>
        <v>238.70699999999999</v>
      </c>
      <c r="D31" s="121">
        <v>2027</v>
      </c>
      <c r="E31" s="131" t="s">
        <v>493</v>
      </c>
      <c r="F31" s="118" t="s">
        <v>16</v>
      </c>
      <c r="G31" s="312"/>
      <c r="H31" s="312"/>
      <c r="I31" s="310">
        <v>238.70699999999999</v>
      </c>
      <c r="J31" s="313">
        <f t="shared" si="6"/>
        <v>238.70699999999999</v>
      </c>
      <c r="K31" s="18"/>
    </row>
    <row r="32" spans="1:15" ht="53.25" customHeight="1" x14ac:dyDescent="0.2">
      <c r="A32" s="30">
        <v>21</v>
      </c>
      <c r="B32" s="70" t="s">
        <v>305</v>
      </c>
      <c r="C32" s="317">
        <f t="shared" si="5"/>
        <v>149.70500000000001</v>
      </c>
      <c r="D32" s="44">
        <v>2026</v>
      </c>
      <c r="E32" s="131" t="s">
        <v>493</v>
      </c>
      <c r="F32" s="34" t="s">
        <v>16</v>
      </c>
      <c r="G32" s="310"/>
      <c r="H32" s="310">
        <v>149.70500000000001</v>
      </c>
      <c r="I32" s="312"/>
      <c r="J32" s="313">
        <f t="shared" si="6"/>
        <v>149.70500000000001</v>
      </c>
      <c r="K32" s="18"/>
    </row>
    <row r="33" spans="1:15" ht="50.25" customHeight="1" x14ac:dyDescent="0.2">
      <c r="A33" s="35">
        <v>22</v>
      </c>
      <c r="B33" s="70" t="s">
        <v>307</v>
      </c>
      <c r="C33" s="317">
        <f t="shared" si="5"/>
        <v>87.42</v>
      </c>
      <c r="D33" s="44">
        <v>2026</v>
      </c>
      <c r="E33" s="131" t="s">
        <v>493</v>
      </c>
      <c r="F33" s="34" t="s">
        <v>16</v>
      </c>
      <c r="G33" s="310"/>
      <c r="H33" s="310">
        <v>87.42</v>
      </c>
      <c r="I33" s="312"/>
      <c r="J33" s="313">
        <f t="shared" si="6"/>
        <v>87.42</v>
      </c>
      <c r="K33" s="18"/>
    </row>
    <row r="34" spans="1:15" ht="39" customHeight="1" x14ac:dyDescent="0.2">
      <c r="A34" s="35">
        <v>23</v>
      </c>
      <c r="B34" s="74" t="s">
        <v>189</v>
      </c>
      <c r="C34" s="317">
        <f t="shared" si="5"/>
        <v>6030.9949999999999</v>
      </c>
      <c r="D34" s="36">
        <v>2026</v>
      </c>
      <c r="E34" s="131" t="s">
        <v>493</v>
      </c>
      <c r="F34" s="34" t="s">
        <v>16</v>
      </c>
      <c r="G34" s="310"/>
      <c r="H34" s="310">
        <v>6030.9949999999999</v>
      </c>
      <c r="I34" s="312"/>
      <c r="J34" s="313">
        <f t="shared" si="6"/>
        <v>6030.9949999999999</v>
      </c>
      <c r="K34" s="18"/>
    </row>
    <row r="35" spans="1:15" ht="46.15" customHeight="1" x14ac:dyDescent="0.2">
      <c r="A35" s="30">
        <v>24</v>
      </c>
      <c r="B35" s="73" t="s">
        <v>521</v>
      </c>
      <c r="C35" s="317">
        <f t="shared" si="5"/>
        <v>388.113</v>
      </c>
      <c r="D35" s="31" t="s">
        <v>561</v>
      </c>
      <c r="E35" s="131" t="s">
        <v>501</v>
      </c>
      <c r="F35" s="29" t="s">
        <v>16</v>
      </c>
      <c r="G35" s="310">
        <v>187.93600000000001</v>
      </c>
      <c r="H35" s="312">
        <v>200.17699999999999</v>
      </c>
      <c r="I35" s="312"/>
      <c r="J35" s="313">
        <f t="shared" si="6"/>
        <v>388.113</v>
      </c>
      <c r="K35" s="18"/>
    </row>
    <row r="36" spans="1:15" ht="45.75" customHeight="1" x14ac:dyDescent="0.2">
      <c r="A36" s="25">
        <v>25</v>
      </c>
      <c r="B36" s="58" t="s">
        <v>520</v>
      </c>
      <c r="C36" s="317">
        <f t="shared" si="5"/>
        <v>18468.260999999999</v>
      </c>
      <c r="D36" s="31" t="s">
        <v>561</v>
      </c>
      <c r="E36" s="29" t="s">
        <v>501</v>
      </c>
      <c r="F36" s="29" t="s">
        <v>16</v>
      </c>
      <c r="G36" s="310">
        <f>9096.398+247.019</f>
        <v>9343.4169999999995</v>
      </c>
      <c r="H36" s="312">
        <v>9124.8439999999991</v>
      </c>
      <c r="I36" s="312"/>
      <c r="J36" s="313">
        <f>G36+H36+I36</f>
        <v>18468.260999999999</v>
      </c>
      <c r="K36" s="18"/>
    </row>
    <row r="37" spans="1:15" ht="45.6" customHeight="1" x14ac:dyDescent="0.2">
      <c r="A37" s="68">
        <v>26</v>
      </c>
      <c r="B37" s="74" t="s">
        <v>446</v>
      </c>
      <c r="C37" s="317">
        <v>60</v>
      </c>
      <c r="D37" s="120" t="s">
        <v>556</v>
      </c>
      <c r="E37" s="131" t="s">
        <v>493</v>
      </c>
      <c r="F37" s="117" t="s">
        <v>16</v>
      </c>
      <c r="G37" s="310"/>
      <c r="H37" s="310">
        <v>60</v>
      </c>
      <c r="I37" s="312"/>
      <c r="J37" s="313">
        <f>G37+H37+I37</f>
        <v>60</v>
      </c>
      <c r="K37" s="18"/>
      <c r="L37" s="12" t="s">
        <v>716</v>
      </c>
    </row>
    <row r="38" spans="1:15" ht="51.75" customHeight="1" x14ac:dyDescent="0.2">
      <c r="A38" s="467">
        <v>27</v>
      </c>
      <c r="B38" s="281" t="s">
        <v>578</v>
      </c>
      <c r="C38" s="317">
        <f>J38</f>
        <v>5071.1620000000003</v>
      </c>
      <c r="D38" s="441" t="s">
        <v>556</v>
      </c>
      <c r="E38" s="337" t="s">
        <v>493</v>
      </c>
      <c r="F38" s="337" t="s">
        <v>16</v>
      </c>
      <c r="G38" s="310">
        <f>G39</f>
        <v>192.94499999999999</v>
      </c>
      <c r="H38" s="312">
        <f>5071.162-G39</f>
        <v>4878.2170000000006</v>
      </c>
      <c r="I38" s="312"/>
      <c r="J38" s="313">
        <f>G38+H38+I38</f>
        <v>5071.1620000000003</v>
      </c>
      <c r="K38" s="18"/>
      <c r="N38" s="243">
        <f>J38-C38</f>
        <v>0</v>
      </c>
    </row>
    <row r="39" spans="1:15" ht="29.25" customHeight="1" x14ac:dyDescent="0.2">
      <c r="A39" s="468"/>
      <c r="B39" s="124" t="s">
        <v>579</v>
      </c>
      <c r="C39" s="318">
        <f>J39</f>
        <v>192.94499999999999</v>
      </c>
      <c r="D39" s="443"/>
      <c r="E39" s="339"/>
      <c r="F39" s="339"/>
      <c r="G39" s="314">
        <v>192.94499999999999</v>
      </c>
      <c r="H39" s="314"/>
      <c r="I39" s="315"/>
      <c r="J39" s="316">
        <f>G39+H39+I39</f>
        <v>192.94499999999999</v>
      </c>
      <c r="K39" s="18"/>
      <c r="N39" s="243">
        <f>C39-G39</f>
        <v>0</v>
      </c>
    </row>
    <row r="40" spans="1:15" ht="16.5" customHeight="1" x14ac:dyDescent="0.2">
      <c r="A40" s="433" t="s">
        <v>272</v>
      </c>
      <c r="B40" s="436"/>
      <c r="C40" s="434"/>
      <c r="D40" s="434"/>
      <c r="E40" s="434"/>
      <c r="F40" s="435"/>
      <c r="G40" s="313">
        <f>G41</f>
        <v>12091.134</v>
      </c>
      <c r="H40" s="313">
        <f t="shared" ref="H40:J40" si="7">H41</f>
        <v>296230.09399999998</v>
      </c>
      <c r="I40" s="313">
        <f t="shared" si="7"/>
        <v>3509.0209999999997</v>
      </c>
      <c r="J40" s="313">
        <f t="shared" si="7"/>
        <v>311830.24900000001</v>
      </c>
      <c r="K40" s="21"/>
      <c r="L40" s="133">
        <f>J12+J13+J14+J15+J16+J17+J18+J19++J20+J21+J22+J23+J24+J25+J26+J27+J28+J29+J30+J31+J32+J33+J34+J36+J37+J38+J35</f>
        <v>311830.24900000001</v>
      </c>
    </row>
    <row r="41" spans="1:15" ht="16.5" customHeight="1" x14ac:dyDescent="0.2">
      <c r="A41" s="433" t="s">
        <v>228</v>
      </c>
      <c r="B41" s="434"/>
      <c r="C41" s="434"/>
      <c r="D41" s="434"/>
      <c r="E41" s="434"/>
      <c r="F41" s="435"/>
      <c r="G41" s="313">
        <f>SUM(G12:G39)-G39</f>
        <v>12091.134</v>
      </c>
      <c r="H41" s="313">
        <f t="shared" ref="H41:I41" si="8">SUM(H12:H39)-H39</f>
        <v>296230.09399999998</v>
      </c>
      <c r="I41" s="313">
        <f t="shared" si="8"/>
        <v>3509.0209999999997</v>
      </c>
      <c r="J41" s="313">
        <f>SUM(J12:J39)-J39</f>
        <v>311830.24900000001</v>
      </c>
      <c r="K41" s="69" t="e">
        <f>SUM(K12:K39)-#REF!-K39</f>
        <v>#REF!</v>
      </c>
      <c r="L41" s="133">
        <f>G41+H41+I41</f>
        <v>311830.24900000001</v>
      </c>
    </row>
    <row r="42" spans="1:15" ht="15.75" customHeight="1" x14ac:dyDescent="0.2">
      <c r="A42" s="437" t="s">
        <v>22</v>
      </c>
      <c r="B42" s="437"/>
      <c r="C42" s="437"/>
      <c r="D42" s="437"/>
      <c r="E42" s="437"/>
      <c r="F42" s="437"/>
      <c r="G42" s="437"/>
      <c r="H42" s="437"/>
      <c r="I42" s="437"/>
      <c r="J42" s="437"/>
      <c r="K42" s="437"/>
    </row>
    <row r="43" spans="1:15" s="12" customFormat="1" ht="37.5" customHeight="1" x14ac:dyDescent="0.2">
      <c r="A43" s="51">
        <v>1</v>
      </c>
      <c r="B43" s="74" t="s">
        <v>210</v>
      </c>
      <c r="C43" s="319">
        <v>3793.4119999999998</v>
      </c>
      <c r="D43" s="51" t="s">
        <v>556</v>
      </c>
      <c r="E43" s="131" t="s">
        <v>493</v>
      </c>
      <c r="F43" s="49" t="s">
        <v>16</v>
      </c>
      <c r="G43" s="310"/>
      <c r="H43" s="310">
        <v>3606.7820000000002</v>
      </c>
      <c r="I43" s="310"/>
      <c r="J43" s="311">
        <f t="shared" ref="J43:J66" si="9">G43+H43+I43</f>
        <v>3606.7820000000002</v>
      </c>
      <c r="K43" s="33"/>
      <c r="M43" s="107"/>
      <c r="N43" s="107"/>
      <c r="O43" s="107"/>
    </row>
    <row r="44" spans="1:15" s="12" customFormat="1" ht="31.9" customHeight="1" x14ac:dyDescent="0.2">
      <c r="A44" s="77">
        <v>2</v>
      </c>
      <c r="B44" s="74" t="s">
        <v>264</v>
      </c>
      <c r="C44" s="319">
        <f t="shared" ref="C44:C56" si="10">J44</f>
        <v>200</v>
      </c>
      <c r="D44" s="51">
        <v>2026</v>
      </c>
      <c r="E44" s="131" t="s">
        <v>493</v>
      </c>
      <c r="F44" s="49" t="s">
        <v>16</v>
      </c>
      <c r="G44" s="310"/>
      <c r="H44" s="310">
        <v>200</v>
      </c>
      <c r="I44" s="310"/>
      <c r="J44" s="311">
        <f t="shared" si="9"/>
        <v>200</v>
      </c>
      <c r="K44" s="33"/>
      <c r="M44" s="107"/>
      <c r="N44" s="107"/>
      <c r="O44" s="107"/>
    </row>
    <row r="45" spans="1:15" s="12" customFormat="1" ht="34.5" customHeight="1" x14ac:dyDescent="0.2">
      <c r="A45" s="109">
        <v>3</v>
      </c>
      <c r="B45" s="8" t="s">
        <v>174</v>
      </c>
      <c r="C45" s="319">
        <f t="shared" si="10"/>
        <v>6345.28</v>
      </c>
      <c r="D45" s="51">
        <v>2026</v>
      </c>
      <c r="E45" s="131" t="s">
        <v>493</v>
      </c>
      <c r="F45" s="49" t="s">
        <v>16</v>
      </c>
      <c r="G45" s="310"/>
      <c r="H45" s="310">
        <v>6345.28</v>
      </c>
      <c r="I45" s="310"/>
      <c r="J45" s="311">
        <f t="shared" si="9"/>
        <v>6345.28</v>
      </c>
      <c r="K45" s="33"/>
      <c r="M45" s="107"/>
      <c r="N45" s="107"/>
      <c r="O45" s="107"/>
    </row>
    <row r="46" spans="1:15" s="12" customFormat="1" ht="39" customHeight="1" x14ac:dyDescent="0.2">
      <c r="A46" s="109">
        <v>4</v>
      </c>
      <c r="B46" s="74" t="s">
        <v>717</v>
      </c>
      <c r="C46" s="319">
        <f t="shared" si="10"/>
        <v>280</v>
      </c>
      <c r="D46" s="54">
        <v>2026</v>
      </c>
      <c r="E46" s="131" t="s">
        <v>493</v>
      </c>
      <c r="F46" s="52" t="s">
        <v>16</v>
      </c>
      <c r="G46" s="310"/>
      <c r="H46" s="310">
        <v>280</v>
      </c>
      <c r="I46" s="310"/>
      <c r="J46" s="311">
        <f t="shared" si="9"/>
        <v>280</v>
      </c>
      <c r="K46" s="33"/>
      <c r="M46" s="107"/>
      <c r="N46" s="107"/>
      <c r="O46" s="107"/>
    </row>
    <row r="47" spans="1:15" s="12" customFormat="1" ht="32.450000000000003" customHeight="1" x14ac:dyDescent="0.2">
      <c r="A47" s="109">
        <v>5</v>
      </c>
      <c r="B47" s="8" t="s">
        <v>281</v>
      </c>
      <c r="C47" s="319">
        <f t="shared" si="10"/>
        <v>240</v>
      </c>
      <c r="D47" s="51">
        <v>2027</v>
      </c>
      <c r="E47" s="131" t="s">
        <v>493</v>
      </c>
      <c r="F47" s="49" t="s">
        <v>16</v>
      </c>
      <c r="G47" s="310"/>
      <c r="H47" s="310"/>
      <c r="I47" s="310">
        <v>240</v>
      </c>
      <c r="J47" s="311">
        <f t="shared" si="9"/>
        <v>240</v>
      </c>
      <c r="K47" s="33"/>
      <c r="M47" s="107"/>
      <c r="N47" s="107"/>
      <c r="O47" s="107"/>
    </row>
    <row r="48" spans="1:15" s="12" customFormat="1" ht="38.25" customHeight="1" x14ac:dyDescent="0.2">
      <c r="A48" s="109">
        <v>6</v>
      </c>
      <c r="B48" s="8" t="s">
        <v>282</v>
      </c>
      <c r="C48" s="319">
        <f t="shared" si="10"/>
        <v>280</v>
      </c>
      <c r="D48" s="51">
        <v>2027</v>
      </c>
      <c r="E48" s="131" t="s">
        <v>493</v>
      </c>
      <c r="F48" s="49" t="s">
        <v>16</v>
      </c>
      <c r="G48" s="310"/>
      <c r="H48" s="310"/>
      <c r="I48" s="310">
        <v>280</v>
      </c>
      <c r="J48" s="311">
        <f t="shared" si="9"/>
        <v>280</v>
      </c>
      <c r="K48" s="33"/>
      <c r="M48" s="107" t="s">
        <v>555</v>
      </c>
      <c r="N48" s="107"/>
      <c r="O48" s="107"/>
    </row>
    <row r="49" spans="1:15" s="12" customFormat="1" ht="51" customHeight="1" x14ac:dyDescent="0.2">
      <c r="A49" s="109">
        <v>7</v>
      </c>
      <c r="B49" s="8" t="s">
        <v>302</v>
      </c>
      <c r="C49" s="319">
        <f t="shared" si="10"/>
        <v>480</v>
      </c>
      <c r="D49" s="51">
        <v>2027</v>
      </c>
      <c r="E49" s="131" t="s">
        <v>493</v>
      </c>
      <c r="F49" s="49" t="s">
        <v>16</v>
      </c>
      <c r="G49" s="310"/>
      <c r="H49" s="310"/>
      <c r="I49" s="310">
        <v>480</v>
      </c>
      <c r="J49" s="311">
        <f t="shared" si="9"/>
        <v>480</v>
      </c>
      <c r="K49" s="33"/>
      <c r="M49" s="107"/>
      <c r="N49" s="107"/>
      <c r="O49" s="107"/>
    </row>
    <row r="50" spans="1:15" s="12" customFormat="1" ht="36" customHeight="1" x14ac:dyDescent="0.2">
      <c r="A50" s="109">
        <v>8</v>
      </c>
      <c r="B50" s="8" t="s">
        <v>283</v>
      </c>
      <c r="C50" s="319">
        <f t="shared" si="10"/>
        <v>385</v>
      </c>
      <c r="D50" s="51">
        <v>2027</v>
      </c>
      <c r="E50" s="131" t="s">
        <v>493</v>
      </c>
      <c r="F50" s="49" t="s">
        <v>16</v>
      </c>
      <c r="G50" s="310"/>
      <c r="H50" s="310"/>
      <c r="I50" s="310">
        <v>385</v>
      </c>
      <c r="J50" s="311">
        <f t="shared" si="9"/>
        <v>385</v>
      </c>
      <c r="K50" s="33"/>
      <c r="M50" s="107"/>
      <c r="N50" s="107"/>
      <c r="O50" s="107"/>
    </row>
    <row r="51" spans="1:15" s="12" customFormat="1" ht="33" customHeight="1" x14ac:dyDescent="0.2">
      <c r="A51" s="109">
        <v>9</v>
      </c>
      <c r="B51" s="53" t="s">
        <v>267</v>
      </c>
      <c r="C51" s="319">
        <f t="shared" si="10"/>
        <v>199</v>
      </c>
      <c r="D51" s="51">
        <v>2027</v>
      </c>
      <c r="E51" s="50" t="s">
        <v>502</v>
      </c>
      <c r="F51" s="49" t="s">
        <v>16</v>
      </c>
      <c r="G51" s="310"/>
      <c r="H51" s="310"/>
      <c r="I51" s="310">
        <v>199</v>
      </c>
      <c r="J51" s="311">
        <f t="shared" si="9"/>
        <v>199</v>
      </c>
      <c r="K51" s="33"/>
      <c r="M51" s="107"/>
      <c r="N51" s="107"/>
      <c r="O51" s="107"/>
    </row>
    <row r="52" spans="1:15" s="12" customFormat="1" ht="30.75" customHeight="1" x14ac:dyDescent="0.2">
      <c r="A52" s="109">
        <v>10</v>
      </c>
      <c r="B52" s="8" t="s">
        <v>284</v>
      </c>
      <c r="C52" s="319">
        <f t="shared" si="10"/>
        <v>250</v>
      </c>
      <c r="D52" s="51">
        <v>2027</v>
      </c>
      <c r="E52" s="131" t="s">
        <v>493</v>
      </c>
      <c r="F52" s="49" t="s">
        <v>16</v>
      </c>
      <c r="G52" s="310"/>
      <c r="H52" s="310"/>
      <c r="I52" s="310">
        <v>250</v>
      </c>
      <c r="J52" s="311">
        <f t="shared" si="9"/>
        <v>250</v>
      </c>
      <c r="K52" s="33"/>
      <c r="M52" s="107"/>
      <c r="N52" s="107"/>
      <c r="O52" s="107"/>
    </row>
    <row r="53" spans="1:15" s="12" customFormat="1" ht="37.15" customHeight="1" x14ac:dyDescent="0.2">
      <c r="A53" s="109">
        <v>11</v>
      </c>
      <c r="B53" s="8" t="s">
        <v>285</v>
      </c>
      <c r="C53" s="319">
        <f t="shared" si="10"/>
        <v>425</v>
      </c>
      <c r="D53" s="51">
        <v>2027</v>
      </c>
      <c r="E53" s="131" t="s">
        <v>493</v>
      </c>
      <c r="F53" s="49" t="s">
        <v>16</v>
      </c>
      <c r="G53" s="310"/>
      <c r="H53" s="310"/>
      <c r="I53" s="310">
        <v>425</v>
      </c>
      <c r="J53" s="311">
        <f t="shared" si="9"/>
        <v>425</v>
      </c>
      <c r="K53" s="33"/>
      <c r="M53" s="107"/>
      <c r="N53" s="107"/>
      <c r="O53" s="107"/>
    </row>
    <row r="54" spans="1:15" s="12" customFormat="1" ht="51" customHeight="1" x14ac:dyDescent="0.2">
      <c r="A54" s="109">
        <v>12</v>
      </c>
      <c r="B54" s="8" t="s">
        <v>286</v>
      </c>
      <c r="C54" s="319">
        <f t="shared" si="10"/>
        <v>380</v>
      </c>
      <c r="D54" s="51">
        <v>2027</v>
      </c>
      <c r="E54" s="131" t="s">
        <v>493</v>
      </c>
      <c r="F54" s="49" t="s">
        <v>16</v>
      </c>
      <c r="G54" s="310"/>
      <c r="H54" s="310"/>
      <c r="I54" s="310">
        <v>380</v>
      </c>
      <c r="J54" s="311">
        <f t="shared" si="9"/>
        <v>380</v>
      </c>
      <c r="K54" s="33"/>
      <c r="M54" s="107"/>
      <c r="N54" s="107"/>
      <c r="O54" s="107"/>
    </row>
    <row r="55" spans="1:15" ht="75" customHeight="1" x14ac:dyDescent="0.2">
      <c r="A55" s="109">
        <v>13</v>
      </c>
      <c r="B55" s="8" t="s">
        <v>211</v>
      </c>
      <c r="C55" s="319">
        <f t="shared" si="10"/>
        <v>105526.29000000001</v>
      </c>
      <c r="D55" s="44" t="s">
        <v>226</v>
      </c>
      <c r="E55" s="38" t="s">
        <v>502</v>
      </c>
      <c r="F55" s="37" t="s">
        <v>16</v>
      </c>
      <c r="G55" s="312">
        <v>35175.43</v>
      </c>
      <c r="H55" s="312">
        <v>35175.43</v>
      </c>
      <c r="I55" s="312">
        <v>35175.43</v>
      </c>
      <c r="J55" s="313">
        <f t="shared" si="9"/>
        <v>105526.29000000001</v>
      </c>
      <c r="K55" s="17"/>
      <c r="M55" s="82"/>
      <c r="N55" s="82"/>
      <c r="O55" s="82"/>
    </row>
    <row r="56" spans="1:15" ht="45.6" customHeight="1" x14ac:dyDescent="0.2">
      <c r="A56" s="109">
        <v>14</v>
      </c>
      <c r="B56" s="280" t="s">
        <v>584</v>
      </c>
      <c r="C56" s="319">
        <f t="shared" si="10"/>
        <v>493.90699999999998</v>
      </c>
      <c r="D56" s="77">
        <v>2026</v>
      </c>
      <c r="E56" s="131" t="s">
        <v>493</v>
      </c>
      <c r="F56" s="80" t="s">
        <v>16</v>
      </c>
      <c r="G56" s="312"/>
      <c r="H56" s="312">
        <v>493.90699999999998</v>
      </c>
      <c r="I56" s="312"/>
      <c r="J56" s="313">
        <f t="shared" si="9"/>
        <v>493.90699999999998</v>
      </c>
      <c r="K56" s="81"/>
      <c r="M56" s="82"/>
      <c r="N56" s="82"/>
      <c r="O56" s="82"/>
    </row>
    <row r="57" spans="1:15" ht="18" customHeight="1" x14ac:dyDescent="0.2">
      <c r="A57" s="441">
        <v>15</v>
      </c>
      <c r="B57" s="444" t="s">
        <v>763</v>
      </c>
      <c r="C57" s="449">
        <v>18595.843000000001</v>
      </c>
      <c r="D57" s="441" t="s">
        <v>556</v>
      </c>
      <c r="E57" s="334" t="s">
        <v>493</v>
      </c>
      <c r="F57" s="123" t="s">
        <v>466</v>
      </c>
      <c r="G57" s="312">
        <f>G58+G59</f>
        <v>11192.887999999999</v>
      </c>
      <c r="H57" s="312">
        <f>H58+H59</f>
        <v>3897.288</v>
      </c>
      <c r="I57" s="312"/>
      <c r="J57" s="313">
        <f t="shared" ref="J57" si="11">J58+J59</f>
        <v>15090.175999999999</v>
      </c>
      <c r="K57" s="81"/>
      <c r="M57" s="82"/>
      <c r="N57" s="82"/>
      <c r="O57" s="82"/>
    </row>
    <row r="58" spans="1:15" ht="28.9" customHeight="1" x14ac:dyDescent="0.2">
      <c r="A58" s="442"/>
      <c r="B58" s="445"/>
      <c r="C58" s="450"/>
      <c r="D58" s="442"/>
      <c r="E58" s="335"/>
      <c r="F58" s="123" t="s">
        <v>16</v>
      </c>
      <c r="G58" s="108">
        <v>3194.9119999999998</v>
      </c>
      <c r="H58" s="312">
        <v>3897.288</v>
      </c>
      <c r="I58" s="312"/>
      <c r="J58" s="312">
        <f t="shared" si="9"/>
        <v>7092.2</v>
      </c>
      <c r="K58" s="81"/>
      <c r="M58" s="234"/>
      <c r="N58" s="82"/>
      <c r="O58" s="82"/>
    </row>
    <row r="59" spans="1:15" ht="30" customHeight="1" x14ac:dyDescent="0.2">
      <c r="A59" s="443"/>
      <c r="B59" s="446"/>
      <c r="C59" s="451"/>
      <c r="D59" s="443"/>
      <c r="E59" s="336"/>
      <c r="F59" s="123" t="s">
        <v>461</v>
      </c>
      <c r="G59" s="108">
        <v>7997.9759999999997</v>
      </c>
      <c r="H59" s="315"/>
      <c r="I59" s="315"/>
      <c r="J59" s="312">
        <f t="shared" si="9"/>
        <v>7997.9759999999997</v>
      </c>
      <c r="K59" s="81"/>
      <c r="M59" s="82"/>
      <c r="N59" s="82"/>
      <c r="O59" s="82"/>
    </row>
    <row r="60" spans="1:15" s="12" customFormat="1" ht="46.5" customHeight="1" x14ac:dyDescent="0.2">
      <c r="A60" s="289">
        <v>16</v>
      </c>
      <c r="B60" s="291" t="s">
        <v>762</v>
      </c>
      <c r="C60" s="320">
        <f>J60</f>
        <v>3625.7550000000001</v>
      </c>
      <c r="D60" s="290">
        <v>2026</v>
      </c>
      <c r="E60" s="288" t="s">
        <v>493</v>
      </c>
      <c r="F60" s="288" t="s">
        <v>16</v>
      </c>
      <c r="G60" s="108"/>
      <c r="H60" s="310">
        <v>3625.7550000000001</v>
      </c>
      <c r="I60" s="314"/>
      <c r="J60" s="311">
        <f t="shared" si="9"/>
        <v>3625.7550000000001</v>
      </c>
      <c r="K60" s="292"/>
      <c r="M60" s="82"/>
      <c r="N60" s="82"/>
      <c r="O60" s="82"/>
    </row>
    <row r="61" spans="1:15" s="12" customFormat="1" ht="51" customHeight="1" x14ac:dyDescent="0.2">
      <c r="A61" s="289">
        <v>17</v>
      </c>
      <c r="B61" s="291" t="s">
        <v>764</v>
      </c>
      <c r="C61" s="320">
        <f>J61</f>
        <v>565.31600000000003</v>
      </c>
      <c r="D61" s="290">
        <v>2026</v>
      </c>
      <c r="E61" s="288" t="s">
        <v>493</v>
      </c>
      <c r="F61" s="288" t="s">
        <v>16</v>
      </c>
      <c r="G61" s="108"/>
      <c r="H61" s="310">
        <v>565.31600000000003</v>
      </c>
      <c r="I61" s="314"/>
      <c r="J61" s="311">
        <f t="shared" si="9"/>
        <v>565.31600000000003</v>
      </c>
      <c r="K61" s="292"/>
      <c r="M61" s="82"/>
      <c r="N61" s="82"/>
      <c r="O61" s="82"/>
    </row>
    <row r="62" spans="1:15" ht="37.9" customHeight="1" x14ac:dyDescent="0.2">
      <c r="A62" s="120">
        <v>18</v>
      </c>
      <c r="B62" s="8" t="s">
        <v>741</v>
      </c>
      <c r="C62" s="322">
        <v>2880.8879999999999</v>
      </c>
      <c r="D62" s="117" t="s">
        <v>429</v>
      </c>
      <c r="E62" s="132" t="s">
        <v>493</v>
      </c>
      <c r="F62" s="117" t="s">
        <v>16</v>
      </c>
      <c r="G62" s="108">
        <v>329.82100000000003</v>
      </c>
      <c r="H62" s="312"/>
      <c r="I62" s="312"/>
      <c r="J62" s="313">
        <f t="shared" si="9"/>
        <v>329.82100000000003</v>
      </c>
      <c r="K62" s="81"/>
      <c r="M62" s="82"/>
      <c r="N62" s="82"/>
      <c r="O62" s="82"/>
    </row>
    <row r="63" spans="1:15" ht="20.25" customHeight="1" x14ac:dyDescent="0.2">
      <c r="A63" s="441">
        <v>19</v>
      </c>
      <c r="B63" s="444" t="s">
        <v>500</v>
      </c>
      <c r="C63" s="449">
        <f>J63</f>
        <v>5864.8529999999992</v>
      </c>
      <c r="D63" s="337">
        <v>2025</v>
      </c>
      <c r="E63" s="334" t="s">
        <v>493</v>
      </c>
      <c r="F63" s="208" t="s">
        <v>466</v>
      </c>
      <c r="G63" s="108">
        <f>G64+G65</f>
        <v>2619.2429999999999</v>
      </c>
      <c r="H63" s="108">
        <f>H64+H65</f>
        <v>3245.6099999999997</v>
      </c>
      <c r="I63" s="312"/>
      <c r="J63" s="313">
        <f t="shared" si="9"/>
        <v>5864.8529999999992</v>
      </c>
      <c r="K63" s="81"/>
      <c r="M63" s="82"/>
      <c r="N63" s="82"/>
      <c r="O63" s="82"/>
    </row>
    <row r="64" spans="1:15" ht="33" customHeight="1" x14ac:dyDescent="0.25">
      <c r="A64" s="442"/>
      <c r="B64" s="445"/>
      <c r="C64" s="450"/>
      <c r="D64" s="338"/>
      <c r="E64" s="447"/>
      <c r="F64" s="287" t="s">
        <v>16</v>
      </c>
      <c r="G64" s="122">
        <f>618.265+2000.978</f>
        <v>2619.2429999999999</v>
      </c>
      <c r="H64" s="315">
        <f>641.997</f>
        <v>641.99699999999996</v>
      </c>
      <c r="I64" s="315"/>
      <c r="J64" s="315">
        <f t="shared" si="9"/>
        <v>3261.24</v>
      </c>
      <c r="K64" s="233"/>
      <c r="L64" s="234"/>
      <c r="M64" s="82"/>
      <c r="N64" s="82"/>
      <c r="O64" s="180"/>
    </row>
    <row r="65" spans="1:15" ht="24.75" customHeight="1" x14ac:dyDescent="0.2">
      <c r="A65" s="442"/>
      <c r="B65" s="446"/>
      <c r="C65" s="451"/>
      <c r="D65" s="338"/>
      <c r="E65" s="447"/>
      <c r="F65" s="135" t="s">
        <v>581</v>
      </c>
      <c r="G65" s="122">
        <v>0</v>
      </c>
      <c r="H65" s="315">
        <v>2603.6129999999998</v>
      </c>
      <c r="I65" s="315"/>
      <c r="J65" s="315">
        <f t="shared" si="9"/>
        <v>2603.6129999999998</v>
      </c>
      <c r="K65" s="233"/>
      <c r="L65" s="234"/>
      <c r="M65" s="82"/>
      <c r="N65" s="82"/>
      <c r="O65" s="82"/>
    </row>
    <row r="66" spans="1:15" ht="30.75" customHeight="1" x14ac:dyDescent="0.25">
      <c r="A66" s="443"/>
      <c r="B66" s="124" t="s">
        <v>494</v>
      </c>
      <c r="C66" s="321">
        <f>G66</f>
        <v>182.39400000000001</v>
      </c>
      <c r="D66" s="339"/>
      <c r="E66" s="448"/>
      <c r="F66" s="287" t="s">
        <v>16</v>
      </c>
      <c r="G66" s="122">
        <v>182.39400000000001</v>
      </c>
      <c r="H66" s="315"/>
      <c r="I66" s="315"/>
      <c r="J66" s="315">
        <f t="shared" si="9"/>
        <v>182.39400000000001</v>
      </c>
      <c r="K66" s="233"/>
      <c r="L66" s="235"/>
      <c r="M66" s="82"/>
      <c r="N66" s="82"/>
      <c r="O66" s="82"/>
    </row>
    <row r="67" spans="1:15" ht="15" customHeight="1" x14ac:dyDescent="0.2">
      <c r="A67" s="433" t="s">
        <v>287</v>
      </c>
      <c r="B67" s="434"/>
      <c r="C67" s="434"/>
      <c r="D67" s="434"/>
      <c r="E67" s="434"/>
      <c r="F67" s="438"/>
      <c r="G67" s="313">
        <f>SUM(G43:G66)-G59-G58-G66-G65-G64</f>
        <v>49317.382000000005</v>
      </c>
      <c r="H67" s="313">
        <f t="shared" ref="H67:I67" si="12">SUM(H43:H66)-H59-H58-H66-H65-H64</f>
        <v>57435.367999999995</v>
      </c>
      <c r="I67" s="313">
        <f t="shared" si="12"/>
        <v>37814.43</v>
      </c>
      <c r="J67" s="313">
        <f>SUM(J43:J66)-J59-J58-J66-J65-J64</f>
        <v>144567.18000000002</v>
      </c>
      <c r="K67" s="21"/>
      <c r="L67" s="134">
        <f>J43+J44+J45+J46+J47+J48+J49+J50+J51+J52+J53+J54+J55+J56+J57+J62+J63</f>
        <v>140376.10900000003</v>
      </c>
      <c r="M67" s="134"/>
      <c r="N67" s="134"/>
      <c r="O67" s="133"/>
    </row>
    <row r="68" spans="1:15" ht="15" customHeight="1" x14ac:dyDescent="0.2">
      <c r="A68" s="433" t="s">
        <v>464</v>
      </c>
      <c r="B68" s="434"/>
      <c r="C68" s="434"/>
      <c r="D68" s="434"/>
      <c r="E68" s="434"/>
      <c r="F68" s="435"/>
      <c r="G68" s="313">
        <f>G59</f>
        <v>7997.9759999999997</v>
      </c>
      <c r="H68" s="313">
        <f>H59</f>
        <v>0</v>
      </c>
      <c r="I68" s="313">
        <f>I59</f>
        <v>0</v>
      </c>
      <c r="J68" s="313">
        <f>J59</f>
        <v>7997.9759999999997</v>
      </c>
      <c r="K68" s="21"/>
      <c r="L68" s="134"/>
      <c r="M68" s="134"/>
      <c r="N68" s="134"/>
      <c r="O68" s="133"/>
    </row>
    <row r="69" spans="1:15" ht="15" customHeight="1" x14ac:dyDescent="0.2">
      <c r="A69" s="177" t="s">
        <v>583</v>
      </c>
      <c r="B69" s="178"/>
      <c r="C69" s="178"/>
      <c r="D69" s="178"/>
      <c r="E69" s="178"/>
      <c r="F69" s="179"/>
      <c r="G69" s="311">
        <f>G65</f>
        <v>0</v>
      </c>
      <c r="H69" s="311">
        <f t="shared" ref="H69:J69" si="13">H65</f>
        <v>2603.6129999999998</v>
      </c>
      <c r="I69" s="311">
        <f t="shared" si="13"/>
        <v>0</v>
      </c>
      <c r="J69" s="311">
        <f t="shared" si="13"/>
        <v>2603.6129999999998</v>
      </c>
      <c r="K69" s="21"/>
      <c r="L69" s="134"/>
      <c r="M69" s="134"/>
      <c r="N69" s="134"/>
      <c r="O69" s="133"/>
    </row>
    <row r="70" spans="1:15" ht="18" customHeight="1" x14ac:dyDescent="0.2">
      <c r="A70" s="433" t="s">
        <v>465</v>
      </c>
      <c r="B70" s="434"/>
      <c r="C70" s="434"/>
      <c r="D70" s="434"/>
      <c r="E70" s="434"/>
      <c r="F70" s="435"/>
      <c r="G70" s="313">
        <f>SUM(G43:G66)-G59-G57-G66-G63-G65</f>
        <v>41319.406000000003</v>
      </c>
      <c r="H70" s="313">
        <f t="shared" ref="H70:J70" si="14">SUM(H43:H66)-H59-H57-H66-H63-H65</f>
        <v>54831.754999999997</v>
      </c>
      <c r="I70" s="313">
        <f t="shared" si="14"/>
        <v>37814.43</v>
      </c>
      <c r="J70" s="313">
        <f t="shared" si="14"/>
        <v>133965.59100000001</v>
      </c>
      <c r="K70" s="22"/>
      <c r="L70" s="133"/>
      <c r="M70" s="133"/>
      <c r="N70" s="133"/>
      <c r="O70" s="133"/>
    </row>
    <row r="71" spans="1:15" ht="18" customHeight="1" x14ac:dyDescent="0.2">
      <c r="A71" s="437" t="s">
        <v>23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</row>
    <row r="72" spans="1:15" s="12" customFormat="1" ht="32.25" customHeight="1" x14ac:dyDescent="0.2">
      <c r="A72" s="143">
        <v>1</v>
      </c>
      <c r="B72" s="11" t="s">
        <v>50</v>
      </c>
      <c r="C72" s="317">
        <f>J72</f>
        <v>77311.498000000007</v>
      </c>
      <c r="D72" s="143" t="s">
        <v>226</v>
      </c>
      <c r="E72" s="139" t="s">
        <v>503</v>
      </c>
      <c r="F72" s="139" t="s">
        <v>16</v>
      </c>
      <c r="G72" s="310">
        <v>23596.600999999999</v>
      </c>
      <c r="H72" s="310">
        <f>24477.362+3996.636</f>
        <v>28473.998</v>
      </c>
      <c r="I72" s="310">
        <v>25240.899000000001</v>
      </c>
      <c r="J72" s="311">
        <f>G72+H72+I72</f>
        <v>77311.498000000007</v>
      </c>
      <c r="K72" s="11"/>
      <c r="M72" s="107"/>
      <c r="N72" s="107"/>
      <c r="O72" s="107"/>
    </row>
    <row r="73" spans="1:15" s="12" customFormat="1" ht="32.25" customHeight="1" x14ac:dyDescent="0.2">
      <c r="A73" s="143">
        <v>2</v>
      </c>
      <c r="B73" s="11" t="s">
        <v>51</v>
      </c>
      <c r="C73" s="317">
        <f t="shared" ref="C73:C104" si="15">J73</f>
        <v>32.576000000000001</v>
      </c>
      <c r="D73" s="143" t="s">
        <v>226</v>
      </c>
      <c r="E73" s="139" t="s">
        <v>503</v>
      </c>
      <c r="F73" s="139" t="s">
        <v>16</v>
      </c>
      <c r="G73" s="310">
        <v>10.212</v>
      </c>
      <c r="H73" s="310">
        <v>10.927</v>
      </c>
      <c r="I73" s="310">
        <v>11.436999999999999</v>
      </c>
      <c r="J73" s="311">
        <f>G73+H73+I73</f>
        <v>32.576000000000001</v>
      </c>
      <c r="K73" s="11"/>
      <c r="M73" s="107"/>
      <c r="N73" s="107"/>
      <c r="O73" s="107"/>
    </row>
    <row r="74" spans="1:15" s="12" customFormat="1" ht="31.9" customHeight="1" x14ac:dyDescent="0.2">
      <c r="A74" s="143">
        <v>3</v>
      </c>
      <c r="B74" s="8" t="s">
        <v>518</v>
      </c>
      <c r="C74" s="317">
        <f t="shared" si="15"/>
        <v>1618.0439999999999</v>
      </c>
      <c r="D74" s="143" t="s">
        <v>650</v>
      </c>
      <c r="E74" s="139" t="s">
        <v>503</v>
      </c>
      <c r="F74" s="139" t="s">
        <v>16</v>
      </c>
      <c r="G74" s="310"/>
      <c r="H74" s="310">
        <v>867.04200000000003</v>
      </c>
      <c r="I74" s="310">
        <v>751.00199999999995</v>
      </c>
      <c r="J74" s="311">
        <f t="shared" ref="J74:J107" si="16">G74+H74+I74</f>
        <v>1618.0439999999999</v>
      </c>
      <c r="K74" s="11"/>
      <c r="M74" s="107"/>
      <c r="N74" s="107"/>
      <c r="O74" s="107"/>
    </row>
    <row r="75" spans="1:15" s="12" customFormat="1" ht="42.75" customHeight="1" x14ac:dyDescent="0.2">
      <c r="A75" s="143">
        <v>4</v>
      </c>
      <c r="B75" s="8" t="s">
        <v>517</v>
      </c>
      <c r="C75" s="317">
        <f t="shared" si="15"/>
        <v>401.53300000000002</v>
      </c>
      <c r="D75" s="143" t="s">
        <v>650</v>
      </c>
      <c r="E75" s="139" t="s">
        <v>503</v>
      </c>
      <c r="F75" s="139" t="s">
        <v>16</v>
      </c>
      <c r="G75" s="310"/>
      <c r="H75" s="310">
        <v>195.01400000000001</v>
      </c>
      <c r="I75" s="310">
        <v>206.51900000000001</v>
      </c>
      <c r="J75" s="311">
        <f t="shared" si="16"/>
        <v>401.53300000000002</v>
      </c>
      <c r="K75" s="11"/>
      <c r="M75" s="107"/>
      <c r="N75" s="107"/>
      <c r="O75" s="107"/>
    </row>
    <row r="76" spans="1:15" s="12" customFormat="1" ht="30.75" customHeight="1" x14ac:dyDescent="0.2">
      <c r="A76" s="143">
        <v>5</v>
      </c>
      <c r="B76" s="74" t="s">
        <v>635</v>
      </c>
      <c r="C76" s="317">
        <f t="shared" si="15"/>
        <v>2219.9950000000003</v>
      </c>
      <c r="D76" s="143" t="s">
        <v>226</v>
      </c>
      <c r="E76" s="139" t="s">
        <v>503</v>
      </c>
      <c r="F76" s="139" t="s">
        <v>16</v>
      </c>
      <c r="G76" s="310">
        <v>675.928</v>
      </c>
      <c r="H76" s="310">
        <f>720.128+103.811</f>
        <v>823.93900000000008</v>
      </c>
      <c r="I76" s="310">
        <v>720.12800000000004</v>
      </c>
      <c r="J76" s="311">
        <f t="shared" si="16"/>
        <v>2219.9950000000003</v>
      </c>
      <c r="K76" s="11"/>
      <c r="M76" s="107"/>
      <c r="N76" s="107"/>
      <c r="O76" s="107"/>
    </row>
    <row r="77" spans="1:15" s="12" customFormat="1" ht="31.5" customHeight="1" x14ac:dyDescent="0.2">
      <c r="A77" s="143">
        <v>6</v>
      </c>
      <c r="B77" s="11" t="s">
        <v>52</v>
      </c>
      <c r="C77" s="317">
        <f t="shared" si="15"/>
        <v>303.62300000000005</v>
      </c>
      <c r="D77" s="143" t="s">
        <v>226</v>
      </c>
      <c r="E77" s="139" t="s">
        <v>503</v>
      </c>
      <c r="F77" s="139" t="s">
        <v>16</v>
      </c>
      <c r="G77" s="310">
        <v>83.847999999999999</v>
      </c>
      <c r="H77" s="310">
        <v>106.738</v>
      </c>
      <c r="I77" s="310">
        <v>113.03700000000001</v>
      </c>
      <c r="J77" s="311">
        <f t="shared" si="16"/>
        <v>303.62300000000005</v>
      </c>
      <c r="K77" s="11"/>
      <c r="M77" s="107"/>
      <c r="N77" s="107"/>
      <c r="O77" s="107"/>
    </row>
    <row r="78" spans="1:15" s="12" customFormat="1" ht="46.5" customHeight="1" x14ac:dyDescent="0.2">
      <c r="A78" s="143">
        <v>7</v>
      </c>
      <c r="B78" s="11" t="s">
        <v>176</v>
      </c>
      <c r="C78" s="317">
        <f t="shared" si="15"/>
        <v>57540</v>
      </c>
      <c r="D78" s="273" t="s">
        <v>226</v>
      </c>
      <c r="E78" s="270" t="s">
        <v>504</v>
      </c>
      <c r="F78" s="270" t="s">
        <v>16</v>
      </c>
      <c r="G78" s="310">
        <v>18105.100999999999</v>
      </c>
      <c r="H78" s="310">
        <f>19532.33+143.945</f>
        <v>19676.275000000001</v>
      </c>
      <c r="I78" s="310">
        <v>19758.624</v>
      </c>
      <c r="J78" s="311">
        <f t="shared" si="16"/>
        <v>57540</v>
      </c>
      <c r="K78" s="11"/>
      <c r="M78" s="107"/>
      <c r="N78" s="107"/>
      <c r="O78" s="107"/>
    </row>
    <row r="79" spans="1:15" s="12" customFormat="1" ht="44.25" customHeight="1" x14ac:dyDescent="0.2">
      <c r="A79" s="143">
        <v>8</v>
      </c>
      <c r="B79" s="11" t="s">
        <v>180</v>
      </c>
      <c r="C79" s="317">
        <f t="shared" si="15"/>
        <v>262.488</v>
      </c>
      <c r="D79" s="143" t="s">
        <v>226</v>
      </c>
      <c r="E79" s="139" t="s">
        <v>504</v>
      </c>
      <c r="F79" s="139" t="s">
        <v>16</v>
      </c>
      <c r="G79" s="310">
        <v>62.158999999999999</v>
      </c>
      <c r="H79" s="310">
        <v>97.293999999999997</v>
      </c>
      <c r="I79" s="310">
        <v>103.035</v>
      </c>
      <c r="J79" s="311">
        <f t="shared" si="16"/>
        <v>262.488</v>
      </c>
      <c r="K79" s="11"/>
      <c r="M79" s="107"/>
      <c r="N79" s="107"/>
      <c r="O79" s="107"/>
    </row>
    <row r="80" spans="1:15" s="12" customFormat="1" ht="43.5" customHeight="1" x14ac:dyDescent="0.2">
      <c r="A80" s="273">
        <v>9</v>
      </c>
      <c r="B80" s="11" t="s">
        <v>207</v>
      </c>
      <c r="C80" s="317">
        <f t="shared" si="15"/>
        <v>9600.3310000000001</v>
      </c>
      <c r="D80" s="273" t="s">
        <v>226</v>
      </c>
      <c r="E80" s="270" t="s">
        <v>505</v>
      </c>
      <c r="F80" s="270" t="s">
        <v>16</v>
      </c>
      <c r="G80" s="310">
        <v>2937.0340000000001</v>
      </c>
      <c r="H80" s="310">
        <f>3149.869+344.593</f>
        <v>3494.462</v>
      </c>
      <c r="I80" s="310">
        <v>3168.835</v>
      </c>
      <c r="J80" s="311">
        <f t="shared" si="16"/>
        <v>9600.3310000000001</v>
      </c>
      <c r="K80" s="11"/>
      <c r="M80" s="107"/>
      <c r="N80" s="107"/>
      <c r="O80" s="107"/>
    </row>
    <row r="81" spans="1:15" ht="43.5" customHeight="1" x14ac:dyDescent="0.2">
      <c r="A81" s="25">
        <v>10</v>
      </c>
      <c r="B81" s="26" t="s">
        <v>293</v>
      </c>
      <c r="C81" s="317">
        <f t="shared" si="15"/>
        <v>50.442</v>
      </c>
      <c r="D81" s="27">
        <v>2025</v>
      </c>
      <c r="E81" s="131" t="s">
        <v>504</v>
      </c>
      <c r="F81" s="23" t="s">
        <v>16</v>
      </c>
      <c r="G81" s="310">
        <v>50.442</v>
      </c>
      <c r="H81" s="312"/>
      <c r="I81" s="312"/>
      <c r="J81" s="313">
        <f t="shared" si="16"/>
        <v>50.442</v>
      </c>
      <c r="K81" s="4"/>
    </row>
    <row r="82" spans="1:15" ht="43.5" customHeight="1" x14ac:dyDescent="0.2">
      <c r="A82" s="25">
        <v>11</v>
      </c>
      <c r="B82" s="26" t="s">
        <v>268</v>
      </c>
      <c r="C82" s="317">
        <f t="shared" si="15"/>
        <v>7.9660000000000002</v>
      </c>
      <c r="D82" s="59">
        <v>2025</v>
      </c>
      <c r="E82" s="131" t="s">
        <v>504</v>
      </c>
      <c r="F82" s="23" t="s">
        <v>16</v>
      </c>
      <c r="G82" s="310">
        <v>7.9660000000000002</v>
      </c>
      <c r="H82" s="312"/>
      <c r="I82" s="312"/>
      <c r="J82" s="313">
        <f t="shared" si="16"/>
        <v>7.9660000000000002</v>
      </c>
      <c r="K82" s="4"/>
    </row>
    <row r="83" spans="1:15" ht="43.5" customHeight="1" x14ac:dyDescent="0.2">
      <c r="A83" s="56">
        <v>12</v>
      </c>
      <c r="B83" s="57" t="s">
        <v>297</v>
      </c>
      <c r="C83" s="317">
        <f t="shared" si="15"/>
        <v>28</v>
      </c>
      <c r="D83" s="59">
        <v>2025</v>
      </c>
      <c r="E83" s="131" t="s">
        <v>504</v>
      </c>
      <c r="F83" s="55" t="s">
        <v>16</v>
      </c>
      <c r="G83" s="310">
        <v>28</v>
      </c>
      <c r="H83" s="312"/>
      <c r="I83" s="312"/>
      <c r="J83" s="313">
        <f t="shared" si="16"/>
        <v>28</v>
      </c>
      <c r="K83" s="4"/>
    </row>
    <row r="84" spans="1:15" ht="43.5" customHeight="1" x14ac:dyDescent="0.2">
      <c r="A84" s="56">
        <v>13</v>
      </c>
      <c r="B84" s="57" t="s">
        <v>294</v>
      </c>
      <c r="C84" s="317">
        <f t="shared" si="15"/>
        <v>6</v>
      </c>
      <c r="D84" s="59">
        <v>2025</v>
      </c>
      <c r="E84" s="131" t="s">
        <v>504</v>
      </c>
      <c r="F84" s="55" t="s">
        <v>16</v>
      </c>
      <c r="G84" s="310">
        <v>6</v>
      </c>
      <c r="H84" s="312"/>
      <c r="I84" s="312"/>
      <c r="J84" s="313">
        <f t="shared" si="16"/>
        <v>6</v>
      </c>
      <c r="K84" s="4"/>
    </row>
    <row r="85" spans="1:15" ht="43.5" customHeight="1" x14ac:dyDescent="0.2">
      <c r="A85" s="56">
        <v>14</v>
      </c>
      <c r="B85" s="57" t="s">
        <v>295</v>
      </c>
      <c r="C85" s="317">
        <f t="shared" si="15"/>
        <v>31</v>
      </c>
      <c r="D85" s="59">
        <v>2025</v>
      </c>
      <c r="E85" s="131" t="s">
        <v>504</v>
      </c>
      <c r="F85" s="55" t="s">
        <v>16</v>
      </c>
      <c r="G85" s="310">
        <v>31</v>
      </c>
      <c r="H85" s="312"/>
      <c r="I85" s="312"/>
      <c r="J85" s="313">
        <f t="shared" si="16"/>
        <v>31</v>
      </c>
      <c r="K85" s="4"/>
    </row>
    <row r="86" spans="1:15" ht="43.5" customHeight="1" x14ac:dyDescent="0.2">
      <c r="A86" s="56">
        <v>15</v>
      </c>
      <c r="B86" s="57" t="s">
        <v>296</v>
      </c>
      <c r="C86" s="317">
        <f t="shared" si="15"/>
        <v>6</v>
      </c>
      <c r="D86" s="59">
        <v>2025</v>
      </c>
      <c r="E86" s="131" t="s">
        <v>504</v>
      </c>
      <c r="F86" s="55" t="s">
        <v>16</v>
      </c>
      <c r="G86" s="310">
        <v>6</v>
      </c>
      <c r="H86" s="312"/>
      <c r="I86" s="312"/>
      <c r="J86" s="313">
        <f t="shared" si="16"/>
        <v>6</v>
      </c>
      <c r="K86" s="4"/>
    </row>
    <row r="87" spans="1:15" ht="31.9" customHeight="1" x14ac:dyDescent="0.2">
      <c r="A87" s="59">
        <v>16</v>
      </c>
      <c r="B87" s="3" t="s">
        <v>244</v>
      </c>
      <c r="C87" s="317">
        <f t="shared" si="15"/>
        <v>189.28800000000001</v>
      </c>
      <c r="D87" s="216" t="s">
        <v>226</v>
      </c>
      <c r="E87" s="24" t="s">
        <v>503</v>
      </c>
      <c r="F87" s="23" t="s">
        <v>16</v>
      </c>
      <c r="G87" s="310">
        <f>87.996-43.02</f>
        <v>44.975999999999992</v>
      </c>
      <c r="H87" s="310">
        <v>46.283999999999999</v>
      </c>
      <c r="I87" s="312">
        <v>98.028000000000006</v>
      </c>
      <c r="J87" s="313">
        <f t="shared" si="16"/>
        <v>189.28800000000001</v>
      </c>
      <c r="K87" s="4"/>
    </row>
    <row r="88" spans="1:15" ht="31.9" customHeight="1" x14ac:dyDescent="0.2">
      <c r="A88" s="59">
        <v>17</v>
      </c>
      <c r="B88" s="3" t="s">
        <v>243</v>
      </c>
      <c r="C88" s="317">
        <f t="shared" si="15"/>
        <v>157.12200000000001</v>
      </c>
      <c r="D88" s="77" t="s">
        <v>226</v>
      </c>
      <c r="E88" s="24" t="s">
        <v>503</v>
      </c>
      <c r="F88" s="23" t="s">
        <v>16</v>
      </c>
      <c r="G88" s="310">
        <f>63.998-27.59</f>
        <v>36.408000000000001</v>
      </c>
      <c r="H88" s="310">
        <v>38.715000000000003</v>
      </c>
      <c r="I88" s="312">
        <v>81.998999999999995</v>
      </c>
      <c r="J88" s="313">
        <f t="shared" si="16"/>
        <v>157.12200000000001</v>
      </c>
      <c r="K88" s="4"/>
    </row>
    <row r="89" spans="1:15" ht="31.9" customHeight="1" x14ac:dyDescent="0.2">
      <c r="A89" s="59">
        <v>18</v>
      </c>
      <c r="B89" s="13" t="s">
        <v>53</v>
      </c>
      <c r="C89" s="317">
        <f t="shared" si="15"/>
        <v>57.688000000000002</v>
      </c>
      <c r="D89" s="77">
        <v>2025</v>
      </c>
      <c r="E89" s="24" t="s">
        <v>503</v>
      </c>
      <c r="F89" s="23" t="s">
        <v>16</v>
      </c>
      <c r="G89" s="310">
        <v>57.688000000000002</v>
      </c>
      <c r="H89" s="312"/>
      <c r="I89" s="312"/>
      <c r="J89" s="313">
        <f t="shared" si="16"/>
        <v>57.688000000000002</v>
      </c>
      <c r="K89" s="4"/>
      <c r="M89" s="107">
        <v>55.058</v>
      </c>
    </row>
    <row r="90" spans="1:15" s="12" customFormat="1" ht="33.75" customHeight="1" x14ac:dyDescent="0.2">
      <c r="A90" s="237">
        <v>19</v>
      </c>
      <c r="B90" s="13" t="s">
        <v>708</v>
      </c>
      <c r="C90" s="317">
        <f t="shared" si="15"/>
        <v>78.920999999999992</v>
      </c>
      <c r="D90" s="237" t="s">
        <v>561</v>
      </c>
      <c r="E90" s="236" t="s">
        <v>503</v>
      </c>
      <c r="F90" s="236" t="s">
        <v>16</v>
      </c>
      <c r="G90" s="310">
        <v>41.997999999999998</v>
      </c>
      <c r="H90" s="310">
        <v>36.923000000000002</v>
      </c>
      <c r="I90" s="310"/>
      <c r="J90" s="311">
        <f t="shared" si="16"/>
        <v>78.920999999999992</v>
      </c>
      <c r="K90" s="11"/>
      <c r="M90" s="107"/>
      <c r="N90" s="107"/>
      <c r="O90" s="107"/>
    </row>
    <row r="91" spans="1:15" s="12" customFormat="1" ht="31.9" customHeight="1" x14ac:dyDescent="0.2">
      <c r="A91" s="239">
        <v>20</v>
      </c>
      <c r="B91" s="13" t="s">
        <v>709</v>
      </c>
      <c r="C91" s="317">
        <f t="shared" si="15"/>
        <v>81.447999999999993</v>
      </c>
      <c r="D91" s="239">
        <v>2026</v>
      </c>
      <c r="E91" s="238" t="s">
        <v>503</v>
      </c>
      <c r="F91" s="238" t="s">
        <v>16</v>
      </c>
      <c r="G91" s="310"/>
      <c r="H91" s="310">
        <v>81.447999999999993</v>
      </c>
      <c r="I91" s="310"/>
      <c r="J91" s="311">
        <f t="shared" si="16"/>
        <v>81.447999999999993</v>
      </c>
      <c r="K91" s="11"/>
      <c r="M91" s="107"/>
      <c r="N91" s="107"/>
      <c r="O91" s="107"/>
    </row>
    <row r="92" spans="1:15" ht="31.9" customHeight="1" x14ac:dyDescent="0.2">
      <c r="A92" s="59">
        <v>21</v>
      </c>
      <c r="B92" s="13" t="s">
        <v>270</v>
      </c>
      <c r="C92" s="317">
        <f t="shared" si="15"/>
        <v>28.498999999999999</v>
      </c>
      <c r="D92" s="77">
        <v>2025</v>
      </c>
      <c r="E92" s="24" t="s">
        <v>503</v>
      </c>
      <c r="F92" s="23" t="s">
        <v>16</v>
      </c>
      <c r="G92" s="310">
        <f>56.998-28.499</f>
        <v>28.498999999999999</v>
      </c>
      <c r="H92" s="310"/>
      <c r="I92" s="312"/>
      <c r="J92" s="313">
        <f t="shared" si="16"/>
        <v>28.498999999999999</v>
      </c>
      <c r="K92" s="4"/>
    </row>
    <row r="93" spans="1:15" ht="31.9" customHeight="1" x14ac:dyDescent="0.2">
      <c r="A93" s="59">
        <v>22</v>
      </c>
      <c r="B93" s="13" t="s">
        <v>269</v>
      </c>
      <c r="C93" s="317">
        <f t="shared" si="15"/>
        <v>32.499000000000002</v>
      </c>
      <c r="D93" s="77">
        <v>2025</v>
      </c>
      <c r="E93" s="24" t="s">
        <v>503</v>
      </c>
      <c r="F93" s="23" t="s">
        <v>16</v>
      </c>
      <c r="G93" s="310">
        <f>64.998-32.499</f>
        <v>32.499000000000002</v>
      </c>
      <c r="H93" s="312"/>
      <c r="I93" s="312"/>
      <c r="J93" s="313">
        <f t="shared" si="16"/>
        <v>32.499000000000002</v>
      </c>
      <c r="K93" s="4"/>
    </row>
    <row r="94" spans="1:15" ht="29.25" customHeight="1" x14ac:dyDescent="0.2">
      <c r="A94" s="77">
        <v>23</v>
      </c>
      <c r="B94" s="13" t="s">
        <v>314</v>
      </c>
      <c r="C94" s="317">
        <f t="shared" si="15"/>
        <v>254.86799999999999</v>
      </c>
      <c r="D94" s="77">
        <v>2025</v>
      </c>
      <c r="E94" s="79" t="s">
        <v>503</v>
      </c>
      <c r="F94" s="78" t="s">
        <v>16</v>
      </c>
      <c r="G94" s="310">
        <v>254.86799999999999</v>
      </c>
      <c r="H94" s="312"/>
      <c r="I94" s="312"/>
      <c r="J94" s="313">
        <f t="shared" si="16"/>
        <v>254.86799999999999</v>
      </c>
      <c r="K94" s="18"/>
    </row>
    <row r="95" spans="1:15" ht="45.75" customHeight="1" x14ac:dyDescent="0.2">
      <c r="A95" s="441">
        <v>24</v>
      </c>
      <c r="B95" s="13" t="s">
        <v>726</v>
      </c>
      <c r="C95" s="317">
        <f t="shared" si="15"/>
        <v>5660.3339999999998</v>
      </c>
      <c r="D95" s="441" t="s">
        <v>561</v>
      </c>
      <c r="E95" s="334" t="s">
        <v>493</v>
      </c>
      <c r="F95" s="392" t="s">
        <v>16</v>
      </c>
      <c r="G95" s="310">
        <f>G96</f>
        <v>49.8</v>
      </c>
      <c r="H95" s="312">
        <v>5610.5339999999997</v>
      </c>
      <c r="I95" s="312"/>
      <c r="J95" s="313">
        <f>G95+H95+I95</f>
        <v>5660.3339999999998</v>
      </c>
      <c r="K95" s="18"/>
    </row>
    <row r="96" spans="1:15" ht="18.75" customHeight="1" x14ac:dyDescent="0.2">
      <c r="A96" s="443"/>
      <c r="B96" s="278" t="s">
        <v>727</v>
      </c>
      <c r="C96" s="323">
        <f t="shared" si="15"/>
        <v>49.8</v>
      </c>
      <c r="D96" s="443"/>
      <c r="E96" s="336"/>
      <c r="F96" s="454"/>
      <c r="G96" s="314">
        <v>49.8</v>
      </c>
      <c r="H96" s="315"/>
      <c r="I96" s="315"/>
      <c r="J96" s="316">
        <f t="shared" si="16"/>
        <v>49.8</v>
      </c>
      <c r="K96" s="18"/>
    </row>
    <row r="97" spans="1:15" ht="40.15" customHeight="1" x14ac:dyDescent="0.2">
      <c r="A97" s="77">
        <v>25</v>
      </c>
      <c r="B97" s="13" t="s">
        <v>320</v>
      </c>
      <c r="C97" s="317">
        <f t="shared" si="15"/>
        <v>639.02</v>
      </c>
      <c r="D97" s="77">
        <v>2025</v>
      </c>
      <c r="E97" s="95" t="s">
        <v>503</v>
      </c>
      <c r="F97" s="94" t="s">
        <v>16</v>
      </c>
      <c r="G97" s="310">
        <v>639.02</v>
      </c>
      <c r="H97" s="312"/>
      <c r="I97" s="312"/>
      <c r="J97" s="313">
        <f t="shared" si="16"/>
        <v>639.02</v>
      </c>
      <c r="K97" s="18"/>
    </row>
    <row r="98" spans="1:15" ht="44.45" customHeight="1" x14ac:dyDescent="0.2">
      <c r="A98" s="100">
        <v>26</v>
      </c>
      <c r="B98" s="13" t="s">
        <v>404</v>
      </c>
      <c r="C98" s="317">
        <f t="shared" si="15"/>
        <v>18.09</v>
      </c>
      <c r="D98" s="100">
        <v>2026</v>
      </c>
      <c r="E98" s="131" t="s">
        <v>504</v>
      </c>
      <c r="F98" s="98" t="s">
        <v>16</v>
      </c>
      <c r="G98" s="310"/>
      <c r="H98" s="312">
        <v>18.09</v>
      </c>
      <c r="I98" s="312"/>
      <c r="J98" s="313">
        <f t="shared" si="16"/>
        <v>18.09</v>
      </c>
      <c r="K98" s="18"/>
    </row>
    <row r="99" spans="1:15" ht="44.25" customHeight="1" x14ac:dyDescent="0.2">
      <c r="A99" s="100">
        <v>27</v>
      </c>
      <c r="B99" s="13" t="s">
        <v>710</v>
      </c>
      <c r="C99" s="317">
        <f t="shared" si="15"/>
        <v>57.75</v>
      </c>
      <c r="D99" s="100">
        <v>2026</v>
      </c>
      <c r="E99" s="131" t="s">
        <v>504</v>
      </c>
      <c r="F99" s="98" t="s">
        <v>16</v>
      </c>
      <c r="G99" s="310"/>
      <c r="H99" s="312">
        <v>57.75</v>
      </c>
      <c r="I99" s="312"/>
      <c r="J99" s="313">
        <f t="shared" si="16"/>
        <v>57.75</v>
      </c>
      <c r="K99" s="18"/>
    </row>
    <row r="100" spans="1:15" ht="104.25" customHeight="1" x14ac:dyDescent="0.2">
      <c r="A100" s="112">
        <v>28</v>
      </c>
      <c r="B100" s="13" t="s">
        <v>439</v>
      </c>
      <c r="C100" s="317">
        <f t="shared" si="15"/>
        <v>33</v>
      </c>
      <c r="D100" s="112">
        <v>2025</v>
      </c>
      <c r="E100" s="110" t="s">
        <v>505</v>
      </c>
      <c r="F100" s="111" t="s">
        <v>16</v>
      </c>
      <c r="G100" s="310">
        <v>33</v>
      </c>
      <c r="H100" s="312"/>
      <c r="I100" s="312"/>
      <c r="J100" s="313">
        <f t="shared" si="16"/>
        <v>33</v>
      </c>
      <c r="K100" s="18"/>
    </row>
    <row r="101" spans="1:15" ht="90.75" customHeight="1" x14ac:dyDescent="0.2">
      <c r="A101" s="112">
        <v>29</v>
      </c>
      <c r="B101" s="13" t="s">
        <v>438</v>
      </c>
      <c r="C101" s="317">
        <f t="shared" si="15"/>
        <v>33</v>
      </c>
      <c r="D101" s="112">
        <v>2025</v>
      </c>
      <c r="E101" s="110" t="s">
        <v>505</v>
      </c>
      <c r="F101" s="111" t="s">
        <v>16</v>
      </c>
      <c r="G101" s="310">
        <v>33</v>
      </c>
      <c r="H101" s="312"/>
      <c r="I101" s="312"/>
      <c r="J101" s="313">
        <f t="shared" si="16"/>
        <v>33</v>
      </c>
      <c r="K101" s="18"/>
    </row>
    <row r="102" spans="1:15" ht="83.45" customHeight="1" x14ac:dyDescent="0.2">
      <c r="A102" s="112">
        <v>30</v>
      </c>
      <c r="B102" s="13" t="s">
        <v>487</v>
      </c>
      <c r="C102" s="317">
        <f t="shared" si="15"/>
        <v>26</v>
      </c>
      <c r="D102" s="112">
        <v>2025</v>
      </c>
      <c r="E102" s="110" t="s">
        <v>505</v>
      </c>
      <c r="F102" s="111" t="s">
        <v>16</v>
      </c>
      <c r="G102" s="310">
        <v>26</v>
      </c>
      <c r="H102" s="312"/>
      <c r="I102" s="312"/>
      <c r="J102" s="313">
        <f t="shared" si="16"/>
        <v>26</v>
      </c>
      <c r="K102" s="18"/>
    </row>
    <row r="103" spans="1:15" ht="73.150000000000006" customHeight="1" x14ac:dyDescent="0.2">
      <c r="A103" s="207">
        <v>31</v>
      </c>
      <c r="B103" s="13" t="s">
        <v>437</v>
      </c>
      <c r="C103" s="317">
        <f t="shared" si="15"/>
        <v>17.399999999999999</v>
      </c>
      <c r="D103" s="207">
        <v>2025</v>
      </c>
      <c r="E103" s="213" t="s">
        <v>505</v>
      </c>
      <c r="F103" s="4"/>
      <c r="G103" s="310">
        <v>17.399999999999999</v>
      </c>
      <c r="H103" s="312"/>
      <c r="I103" s="312"/>
      <c r="J103" s="313">
        <f t="shared" si="16"/>
        <v>17.399999999999999</v>
      </c>
      <c r="K103" s="18"/>
    </row>
    <row r="104" spans="1:15" ht="83.45" customHeight="1" x14ac:dyDescent="0.2">
      <c r="A104" s="112">
        <v>32</v>
      </c>
      <c r="B104" s="13" t="s">
        <v>440</v>
      </c>
      <c r="C104" s="317">
        <f t="shared" si="15"/>
        <v>23</v>
      </c>
      <c r="D104" s="112">
        <v>2025</v>
      </c>
      <c r="E104" s="110" t="s">
        <v>505</v>
      </c>
      <c r="F104" s="111" t="s">
        <v>16</v>
      </c>
      <c r="G104" s="310">
        <v>23</v>
      </c>
      <c r="H104" s="312"/>
      <c r="I104" s="312"/>
      <c r="J104" s="313">
        <f t="shared" si="16"/>
        <v>23</v>
      </c>
      <c r="K104" s="18"/>
    </row>
    <row r="105" spans="1:15" ht="31.9" customHeight="1" x14ac:dyDescent="0.2">
      <c r="A105" s="439">
        <v>33</v>
      </c>
      <c r="B105" s="13" t="s">
        <v>449</v>
      </c>
      <c r="C105" s="440">
        <v>4741.0919999999996</v>
      </c>
      <c r="D105" s="439" t="s">
        <v>450</v>
      </c>
      <c r="E105" s="343" t="s">
        <v>493</v>
      </c>
      <c r="F105" s="362" t="s">
        <v>16</v>
      </c>
      <c r="G105" s="310">
        <f>G106</f>
        <v>43.645000000000003</v>
      </c>
      <c r="H105" s="312"/>
      <c r="I105" s="312"/>
      <c r="J105" s="313">
        <f t="shared" si="16"/>
        <v>43.645000000000003</v>
      </c>
      <c r="K105" s="18"/>
    </row>
    <row r="106" spans="1:15" ht="30.6" customHeight="1" x14ac:dyDescent="0.2">
      <c r="A106" s="439"/>
      <c r="B106" s="278" t="s">
        <v>459</v>
      </c>
      <c r="C106" s="440"/>
      <c r="D106" s="439"/>
      <c r="E106" s="343"/>
      <c r="F106" s="362"/>
      <c r="G106" s="314">
        <v>43.645000000000003</v>
      </c>
      <c r="H106" s="315"/>
      <c r="I106" s="315"/>
      <c r="J106" s="316">
        <f t="shared" si="16"/>
        <v>43.645000000000003</v>
      </c>
      <c r="K106" s="18"/>
    </row>
    <row r="107" spans="1:15" ht="46.9" customHeight="1" x14ac:dyDescent="0.2">
      <c r="A107" s="207">
        <v>34</v>
      </c>
      <c r="B107" s="13" t="s">
        <v>452</v>
      </c>
      <c r="C107" s="324">
        <v>55.030999999999999</v>
      </c>
      <c r="D107" s="207" t="s">
        <v>561</v>
      </c>
      <c r="E107" s="205" t="s">
        <v>493</v>
      </c>
      <c r="F107" s="206" t="s">
        <v>16</v>
      </c>
      <c r="G107" s="310"/>
      <c r="H107" s="312">
        <v>55.030999999999999</v>
      </c>
      <c r="I107" s="312"/>
      <c r="J107" s="313">
        <f t="shared" si="16"/>
        <v>55.030999999999999</v>
      </c>
      <c r="K107" s="18"/>
    </row>
    <row r="108" spans="1:15" s="12" customFormat="1" ht="47.25" customHeight="1" x14ac:dyDescent="0.2">
      <c r="A108" s="441">
        <v>35</v>
      </c>
      <c r="B108" s="13" t="s">
        <v>745</v>
      </c>
      <c r="C108" s="324">
        <f>J108</f>
        <v>2403.1570000000002</v>
      </c>
      <c r="D108" s="441">
        <v>2026</v>
      </c>
      <c r="E108" s="337" t="s">
        <v>493</v>
      </c>
      <c r="F108" s="337" t="s">
        <v>16</v>
      </c>
      <c r="G108" s="310"/>
      <c r="H108" s="310">
        <v>2403.1570000000002</v>
      </c>
      <c r="I108" s="310"/>
      <c r="J108" s="311">
        <f t="shared" ref="J108:J111" si="17">G108+H108+I108</f>
        <v>2403.1570000000002</v>
      </c>
      <c r="K108" s="99"/>
      <c r="M108" s="107"/>
      <c r="N108" s="107"/>
      <c r="O108" s="107"/>
    </row>
    <row r="109" spans="1:15" s="276" customFormat="1" ht="15.75" customHeight="1" x14ac:dyDescent="0.2">
      <c r="A109" s="443"/>
      <c r="B109" s="278" t="s">
        <v>494</v>
      </c>
      <c r="C109" s="325">
        <f>J109</f>
        <v>53.034999999999997</v>
      </c>
      <c r="D109" s="443"/>
      <c r="E109" s="339"/>
      <c r="F109" s="339"/>
      <c r="G109" s="314"/>
      <c r="H109" s="314">
        <v>53.034999999999997</v>
      </c>
      <c r="I109" s="314"/>
      <c r="J109" s="314">
        <f t="shared" si="17"/>
        <v>53.034999999999997</v>
      </c>
      <c r="K109" s="275"/>
      <c r="M109" s="277"/>
      <c r="N109" s="277"/>
      <c r="O109" s="277"/>
    </row>
    <row r="110" spans="1:15" ht="46.5" customHeight="1" x14ac:dyDescent="0.2">
      <c r="A110" s="439">
        <v>36</v>
      </c>
      <c r="B110" s="13" t="s">
        <v>511</v>
      </c>
      <c r="C110" s="324">
        <v>3910.0039999999999</v>
      </c>
      <c r="D110" s="439" t="s">
        <v>748</v>
      </c>
      <c r="E110" s="343" t="s">
        <v>493</v>
      </c>
      <c r="F110" s="343" t="s">
        <v>16</v>
      </c>
      <c r="G110" s="310">
        <v>2480.6469999999999</v>
      </c>
      <c r="H110" s="312">
        <v>770.82</v>
      </c>
      <c r="I110" s="312"/>
      <c r="J110" s="313">
        <f t="shared" si="17"/>
        <v>3251.4670000000001</v>
      </c>
      <c r="K110" s="18"/>
      <c r="L110" s="12">
        <v>3251.4659999999999</v>
      </c>
      <c r="O110" s="106">
        <v>3251.4659999999999</v>
      </c>
    </row>
    <row r="111" spans="1:15" ht="21" customHeight="1" x14ac:dyDescent="0.2">
      <c r="A111" s="439"/>
      <c r="B111" s="278" t="s">
        <v>509</v>
      </c>
      <c r="C111" s="325">
        <v>174.54300000000001</v>
      </c>
      <c r="D111" s="439"/>
      <c r="E111" s="343"/>
      <c r="F111" s="343"/>
      <c r="G111" s="314">
        <v>0</v>
      </c>
      <c r="H111" s="315"/>
      <c r="I111" s="315"/>
      <c r="J111" s="315">
        <f t="shared" si="17"/>
        <v>0</v>
      </c>
      <c r="K111" s="18"/>
      <c r="L111" s="12" t="s">
        <v>716</v>
      </c>
      <c r="M111" s="243">
        <f>G110+C111</f>
        <v>2655.19</v>
      </c>
    </row>
    <row r="112" spans="1:15" s="12" customFormat="1" ht="48" customHeight="1" x14ac:dyDescent="0.2">
      <c r="A112" s="290">
        <v>37</v>
      </c>
      <c r="B112" s="13" t="s">
        <v>770</v>
      </c>
      <c r="C112" s="324">
        <f>J112</f>
        <v>1886.5</v>
      </c>
      <c r="D112" s="290">
        <v>2026</v>
      </c>
      <c r="E112" s="288" t="s">
        <v>493</v>
      </c>
      <c r="F112" s="288" t="s">
        <v>16</v>
      </c>
      <c r="G112" s="314"/>
      <c r="H112" s="310">
        <v>1886.5</v>
      </c>
      <c r="I112" s="314"/>
      <c r="J112" s="311">
        <f t="shared" ref="J112:J126" si="18">G112+H112+I112</f>
        <v>1886.5</v>
      </c>
      <c r="K112" s="99"/>
      <c r="M112" s="243"/>
      <c r="N112" s="107"/>
      <c r="O112" s="107"/>
    </row>
    <row r="113" spans="1:13" ht="28.9" customHeight="1" x14ac:dyDescent="0.2">
      <c r="A113" s="207">
        <v>38</v>
      </c>
      <c r="B113" s="13" t="s">
        <v>522</v>
      </c>
      <c r="C113" s="324">
        <f>J113</f>
        <v>85.498000000000005</v>
      </c>
      <c r="D113" s="207" t="s">
        <v>650</v>
      </c>
      <c r="E113" s="205" t="s">
        <v>504</v>
      </c>
      <c r="F113" s="206" t="s">
        <v>16</v>
      </c>
      <c r="G113" s="310"/>
      <c r="H113" s="312">
        <v>26.824000000000002</v>
      </c>
      <c r="I113" s="312">
        <v>58.673999999999999</v>
      </c>
      <c r="J113" s="313">
        <f t="shared" si="18"/>
        <v>85.498000000000005</v>
      </c>
      <c r="K113" s="18"/>
      <c r="L113" s="12" t="s">
        <v>639</v>
      </c>
      <c r="M113" s="107" t="s">
        <v>652</v>
      </c>
    </row>
    <row r="114" spans="1:13" ht="33.6" customHeight="1" x14ac:dyDescent="0.2">
      <c r="A114" s="290">
        <v>39</v>
      </c>
      <c r="B114" s="13" t="s">
        <v>523</v>
      </c>
      <c r="C114" s="324">
        <f t="shared" ref="C114:C119" si="19">J114</f>
        <v>80.177999999999997</v>
      </c>
      <c r="D114" s="207" t="s">
        <v>650</v>
      </c>
      <c r="E114" s="205" t="s">
        <v>504</v>
      </c>
      <c r="F114" s="206" t="s">
        <v>16</v>
      </c>
      <c r="G114" s="310"/>
      <c r="H114" s="312">
        <v>37.575000000000003</v>
      </c>
      <c r="I114" s="312">
        <v>42.603000000000002</v>
      </c>
      <c r="J114" s="313">
        <f t="shared" si="18"/>
        <v>80.177999999999997</v>
      </c>
      <c r="K114" s="18"/>
      <c r="L114" s="12" t="s">
        <v>639</v>
      </c>
    </row>
    <row r="115" spans="1:13" ht="33.6" customHeight="1" x14ac:dyDescent="0.2">
      <c r="A115" s="290">
        <v>40</v>
      </c>
      <c r="B115" s="13" t="s">
        <v>524</v>
      </c>
      <c r="C115" s="324">
        <f t="shared" si="19"/>
        <v>144.89099999999999</v>
      </c>
      <c r="D115" s="207" t="s">
        <v>650</v>
      </c>
      <c r="E115" s="205" t="s">
        <v>504</v>
      </c>
      <c r="F115" s="206" t="s">
        <v>16</v>
      </c>
      <c r="G115" s="310"/>
      <c r="H115" s="312">
        <v>70.370999999999995</v>
      </c>
      <c r="I115" s="312">
        <v>74.52</v>
      </c>
      <c r="J115" s="313">
        <f t="shared" si="18"/>
        <v>144.89099999999999</v>
      </c>
      <c r="K115" s="18"/>
      <c r="L115" s="12" t="s">
        <v>639</v>
      </c>
    </row>
    <row r="116" spans="1:13" ht="33.6" customHeight="1" x14ac:dyDescent="0.2">
      <c r="A116" s="290">
        <v>41</v>
      </c>
      <c r="B116" s="13" t="s">
        <v>659</v>
      </c>
      <c r="C116" s="324">
        <f t="shared" si="19"/>
        <v>118.321</v>
      </c>
      <c r="D116" s="207" t="s">
        <v>650</v>
      </c>
      <c r="E116" s="205" t="s">
        <v>504</v>
      </c>
      <c r="F116" s="206" t="s">
        <v>16</v>
      </c>
      <c r="G116" s="310"/>
      <c r="H116" s="312">
        <v>38.715000000000003</v>
      </c>
      <c r="I116" s="312">
        <v>79.605999999999995</v>
      </c>
      <c r="J116" s="313">
        <f t="shared" si="18"/>
        <v>118.321</v>
      </c>
      <c r="K116" s="18"/>
      <c r="L116" s="12" t="s">
        <v>639</v>
      </c>
    </row>
    <row r="117" spans="1:13" ht="33.6" customHeight="1" x14ac:dyDescent="0.2">
      <c r="A117" s="290">
        <v>42</v>
      </c>
      <c r="B117" s="13" t="s">
        <v>525</v>
      </c>
      <c r="C117" s="324">
        <f t="shared" si="19"/>
        <v>71.165999999999997</v>
      </c>
      <c r="D117" s="207">
        <v>2027</v>
      </c>
      <c r="E117" s="205" t="s">
        <v>504</v>
      </c>
      <c r="F117" s="206" t="s">
        <v>16</v>
      </c>
      <c r="G117" s="310"/>
      <c r="H117" s="312"/>
      <c r="I117" s="312">
        <v>71.165999999999997</v>
      </c>
      <c r="J117" s="313">
        <f t="shared" si="18"/>
        <v>71.165999999999997</v>
      </c>
      <c r="K117" s="18"/>
    </row>
    <row r="118" spans="1:13" ht="33.6" customHeight="1" x14ac:dyDescent="0.2">
      <c r="A118" s="290">
        <v>43</v>
      </c>
      <c r="B118" s="13" t="s">
        <v>526</v>
      </c>
      <c r="C118" s="324">
        <f t="shared" si="19"/>
        <v>71.302000000000007</v>
      </c>
      <c r="D118" s="207">
        <v>2027</v>
      </c>
      <c r="E118" s="205" t="s">
        <v>504</v>
      </c>
      <c r="F118" s="206" t="s">
        <v>16</v>
      </c>
      <c r="G118" s="310"/>
      <c r="H118" s="312"/>
      <c r="I118" s="312">
        <v>71.302000000000007</v>
      </c>
      <c r="J118" s="313">
        <f t="shared" si="18"/>
        <v>71.302000000000007</v>
      </c>
      <c r="K118" s="18"/>
    </row>
    <row r="119" spans="1:13" ht="33.6" customHeight="1" x14ac:dyDescent="0.2">
      <c r="A119" s="290">
        <v>44</v>
      </c>
      <c r="B119" s="13" t="s">
        <v>653</v>
      </c>
      <c r="C119" s="324">
        <f t="shared" si="19"/>
        <v>70.73</v>
      </c>
      <c r="D119" s="207" t="s">
        <v>650</v>
      </c>
      <c r="E119" s="205" t="s">
        <v>504</v>
      </c>
      <c r="F119" s="206" t="s">
        <v>16</v>
      </c>
      <c r="G119" s="310"/>
      <c r="H119" s="312">
        <v>23.141999999999999</v>
      </c>
      <c r="I119" s="312">
        <v>47.588000000000001</v>
      </c>
      <c r="J119" s="313">
        <f t="shared" si="18"/>
        <v>70.73</v>
      </c>
      <c r="K119" s="18"/>
    </row>
    <row r="120" spans="1:13" ht="33.6" customHeight="1" x14ac:dyDescent="0.2">
      <c r="A120" s="290">
        <v>45</v>
      </c>
      <c r="B120" s="13" t="s">
        <v>586</v>
      </c>
      <c r="C120" s="324">
        <f>J120</f>
        <v>113.38200000000001</v>
      </c>
      <c r="D120" s="207">
        <v>2026</v>
      </c>
      <c r="E120" s="205" t="s">
        <v>503</v>
      </c>
      <c r="F120" s="206" t="s">
        <v>16</v>
      </c>
      <c r="G120" s="310"/>
      <c r="H120" s="312">
        <v>113.38200000000001</v>
      </c>
      <c r="I120" s="312"/>
      <c r="J120" s="313">
        <f t="shared" si="18"/>
        <v>113.38200000000001</v>
      </c>
      <c r="K120" s="18"/>
    </row>
    <row r="121" spans="1:13" ht="33.6" customHeight="1" x14ac:dyDescent="0.2">
      <c r="A121" s="290">
        <v>46</v>
      </c>
      <c r="B121" s="13" t="s">
        <v>637</v>
      </c>
      <c r="C121" s="324">
        <f t="shared" ref="C121:C127" si="20">J121</f>
        <v>446.572</v>
      </c>
      <c r="D121" s="207" t="s">
        <v>650</v>
      </c>
      <c r="E121" s="205" t="s">
        <v>503</v>
      </c>
      <c r="F121" s="206" t="s">
        <v>16</v>
      </c>
      <c r="G121" s="310"/>
      <c r="H121" s="312">
        <v>228.059</v>
      </c>
      <c r="I121" s="312">
        <v>218.51300000000001</v>
      </c>
      <c r="J121" s="313">
        <f t="shared" si="18"/>
        <v>446.572</v>
      </c>
      <c r="K121" s="18"/>
      <c r="L121" s="12" t="s">
        <v>639</v>
      </c>
    </row>
    <row r="122" spans="1:13" ht="33.6" customHeight="1" x14ac:dyDescent="0.2">
      <c r="A122" s="290">
        <v>47</v>
      </c>
      <c r="B122" s="13" t="s">
        <v>684</v>
      </c>
      <c r="C122" s="324">
        <f t="shared" si="20"/>
        <v>308.30200000000002</v>
      </c>
      <c r="D122" s="207" t="s">
        <v>650</v>
      </c>
      <c r="E122" s="205" t="s">
        <v>503</v>
      </c>
      <c r="F122" s="206" t="s">
        <v>16</v>
      </c>
      <c r="G122" s="310"/>
      <c r="H122" s="312">
        <v>65.506</v>
      </c>
      <c r="I122" s="312">
        <v>242.79599999999999</v>
      </c>
      <c r="J122" s="313">
        <f t="shared" si="18"/>
        <v>308.30200000000002</v>
      </c>
      <c r="K122" s="18"/>
      <c r="L122" s="12" t="s">
        <v>639</v>
      </c>
    </row>
    <row r="123" spans="1:13" ht="33.6" customHeight="1" x14ac:dyDescent="0.2">
      <c r="A123" s="290">
        <v>48</v>
      </c>
      <c r="B123" s="13" t="s">
        <v>638</v>
      </c>
      <c r="C123" s="324">
        <f t="shared" si="20"/>
        <v>24.684999999999999</v>
      </c>
      <c r="D123" s="207">
        <v>2026</v>
      </c>
      <c r="E123" s="205" t="s">
        <v>503</v>
      </c>
      <c r="F123" s="206" t="s">
        <v>16</v>
      </c>
      <c r="G123" s="310"/>
      <c r="H123" s="312">
        <v>24.684999999999999</v>
      </c>
      <c r="I123" s="312"/>
      <c r="J123" s="313">
        <f t="shared" si="18"/>
        <v>24.684999999999999</v>
      </c>
      <c r="K123" s="18"/>
      <c r="L123" s="12" t="s">
        <v>639</v>
      </c>
    </row>
    <row r="124" spans="1:13" ht="33.6" customHeight="1" x14ac:dyDescent="0.2">
      <c r="A124" s="290">
        <v>49</v>
      </c>
      <c r="B124" s="13" t="s">
        <v>660</v>
      </c>
      <c r="C124" s="324">
        <f t="shared" si="20"/>
        <v>21.893000000000001</v>
      </c>
      <c r="D124" s="207">
        <v>2026</v>
      </c>
      <c r="E124" s="205" t="s">
        <v>504</v>
      </c>
      <c r="F124" s="206" t="s">
        <v>16</v>
      </c>
      <c r="G124" s="310"/>
      <c r="H124" s="312">
        <v>21.893000000000001</v>
      </c>
      <c r="I124" s="312"/>
      <c r="J124" s="313">
        <f t="shared" si="18"/>
        <v>21.893000000000001</v>
      </c>
      <c r="K124" s="18"/>
    </row>
    <row r="125" spans="1:13" ht="33.6" customHeight="1" x14ac:dyDescent="0.2">
      <c r="A125" s="290">
        <v>50</v>
      </c>
      <c r="B125" s="13" t="s">
        <v>663</v>
      </c>
      <c r="C125" s="324">
        <f t="shared" si="20"/>
        <v>41.125999999999998</v>
      </c>
      <c r="D125" s="207">
        <v>2026</v>
      </c>
      <c r="E125" s="205" t="s">
        <v>504</v>
      </c>
      <c r="F125" s="206" t="s">
        <v>16</v>
      </c>
      <c r="G125" s="310"/>
      <c r="H125" s="312">
        <v>41.125999999999998</v>
      </c>
      <c r="I125" s="312"/>
      <c r="J125" s="313">
        <f t="shared" si="18"/>
        <v>41.125999999999998</v>
      </c>
      <c r="K125" s="18"/>
    </row>
    <row r="126" spans="1:13" ht="33.6" customHeight="1" x14ac:dyDescent="0.2">
      <c r="A126" s="290">
        <v>51</v>
      </c>
      <c r="B126" s="13" t="s">
        <v>668</v>
      </c>
      <c r="C126" s="324">
        <f t="shared" si="20"/>
        <v>58.793999999999997</v>
      </c>
      <c r="D126" s="207">
        <v>2026</v>
      </c>
      <c r="E126" s="205" t="s">
        <v>504</v>
      </c>
      <c r="F126" s="206" t="s">
        <v>16</v>
      </c>
      <c r="G126" s="310"/>
      <c r="H126" s="312">
        <v>58.793999999999997</v>
      </c>
      <c r="I126" s="312"/>
      <c r="J126" s="313">
        <f t="shared" si="18"/>
        <v>58.793999999999997</v>
      </c>
      <c r="K126" s="18"/>
    </row>
    <row r="127" spans="1:13" ht="45.75" customHeight="1" x14ac:dyDescent="0.2">
      <c r="A127" s="290">
        <v>52</v>
      </c>
      <c r="B127" s="13" t="s">
        <v>673</v>
      </c>
      <c r="C127" s="324">
        <f t="shared" si="20"/>
        <v>301.452</v>
      </c>
      <c r="D127" s="207">
        <v>2026</v>
      </c>
      <c r="E127" s="205" t="s">
        <v>505</v>
      </c>
      <c r="F127" s="206" t="s">
        <v>16</v>
      </c>
      <c r="G127" s="310"/>
      <c r="H127" s="312">
        <f>238.752+62.7</f>
        <v>301.452</v>
      </c>
      <c r="I127" s="312"/>
      <c r="J127" s="313">
        <f>G127+H127+I127</f>
        <v>301.452</v>
      </c>
      <c r="K127" s="18"/>
    </row>
    <row r="128" spans="1:13" ht="37.5" customHeight="1" x14ac:dyDescent="0.2">
      <c r="A128" s="290">
        <v>53</v>
      </c>
      <c r="B128" s="13" t="s">
        <v>668</v>
      </c>
      <c r="C128" s="324">
        <f t="shared" ref="C128" si="21">J128</f>
        <v>102.49</v>
      </c>
      <c r="D128" s="215">
        <v>2027</v>
      </c>
      <c r="E128" s="213" t="s">
        <v>503</v>
      </c>
      <c r="F128" s="214" t="s">
        <v>16</v>
      </c>
      <c r="G128" s="310"/>
      <c r="H128" s="312"/>
      <c r="I128" s="312">
        <v>102.49</v>
      </c>
      <c r="J128" s="313">
        <f t="shared" ref="J128" si="22">G128+H128+I128</f>
        <v>102.49</v>
      </c>
      <c r="K128" s="18"/>
    </row>
    <row r="129" spans="1:15" s="12" customFormat="1" ht="45.75" customHeight="1" x14ac:dyDescent="0.2">
      <c r="A129" s="441">
        <v>54</v>
      </c>
      <c r="B129" s="13" t="s">
        <v>724</v>
      </c>
      <c r="C129" s="317">
        <f t="shared" ref="C129" si="23">J129</f>
        <v>11533.08</v>
      </c>
      <c r="D129" s="441" t="s">
        <v>561</v>
      </c>
      <c r="E129" s="337" t="s">
        <v>493</v>
      </c>
      <c r="F129" s="337" t="s">
        <v>16</v>
      </c>
      <c r="G129" s="310"/>
      <c r="H129" s="310">
        <v>11533.08</v>
      </c>
      <c r="I129" s="310"/>
      <c r="J129" s="311">
        <f t="shared" ref="J129:J136" si="24">G129+H129+I129</f>
        <v>11533.08</v>
      </c>
      <c r="K129" s="99"/>
      <c r="M129" s="107"/>
      <c r="N129" s="107"/>
      <c r="O129" s="107"/>
    </row>
    <row r="130" spans="1:15" s="12" customFormat="1" ht="21.75" customHeight="1" x14ac:dyDescent="0.2">
      <c r="A130" s="443"/>
      <c r="B130" s="223" t="s">
        <v>494</v>
      </c>
      <c r="C130" s="326">
        <v>971.36400000000003</v>
      </c>
      <c r="D130" s="443"/>
      <c r="E130" s="339"/>
      <c r="F130" s="339"/>
      <c r="G130" s="122"/>
      <c r="H130" s="122">
        <v>971.36400000000003</v>
      </c>
      <c r="I130" s="321"/>
      <c r="J130" s="314">
        <f t="shared" si="24"/>
        <v>971.36400000000003</v>
      </c>
      <c r="K130" s="99"/>
      <c r="M130" s="107"/>
      <c r="N130" s="107"/>
      <c r="O130" s="107"/>
    </row>
    <row r="131" spans="1:15" s="12" customFormat="1" ht="30" customHeight="1" x14ac:dyDescent="0.2">
      <c r="A131" s="286">
        <v>55</v>
      </c>
      <c r="B131" s="13" t="s">
        <v>760</v>
      </c>
      <c r="C131" s="317">
        <f t="shared" ref="C131:C132" si="25">J131</f>
        <v>51.668999999999997</v>
      </c>
      <c r="D131" s="286">
        <v>2026</v>
      </c>
      <c r="E131" s="285" t="s">
        <v>505</v>
      </c>
      <c r="F131" s="285" t="s">
        <v>16</v>
      </c>
      <c r="G131" s="122"/>
      <c r="H131" s="108">
        <v>51.668999999999997</v>
      </c>
      <c r="I131" s="321"/>
      <c r="J131" s="311">
        <f t="shared" si="24"/>
        <v>51.668999999999997</v>
      </c>
      <c r="K131" s="99"/>
      <c r="M131" s="107"/>
      <c r="N131" s="107"/>
      <c r="O131" s="107"/>
    </row>
    <row r="132" spans="1:15" s="12" customFormat="1" ht="34.5" customHeight="1" x14ac:dyDescent="0.2">
      <c r="A132" s="284">
        <v>56</v>
      </c>
      <c r="B132" s="13" t="s">
        <v>758</v>
      </c>
      <c r="C132" s="317">
        <f t="shared" si="25"/>
        <v>5.694</v>
      </c>
      <c r="D132" s="284">
        <v>2026</v>
      </c>
      <c r="E132" s="283" t="s">
        <v>505</v>
      </c>
      <c r="F132" s="283" t="s">
        <v>16</v>
      </c>
      <c r="G132" s="122"/>
      <c r="H132" s="108">
        <v>5.694</v>
      </c>
      <c r="I132" s="321"/>
      <c r="J132" s="311">
        <f t="shared" si="24"/>
        <v>5.694</v>
      </c>
      <c r="K132" s="99"/>
      <c r="M132" s="107"/>
      <c r="N132" s="107"/>
      <c r="O132" s="107"/>
    </row>
    <row r="133" spans="1:15" s="12" customFormat="1" ht="30.75" customHeight="1" x14ac:dyDescent="0.2">
      <c r="A133" s="246">
        <v>57</v>
      </c>
      <c r="B133" s="13" t="s">
        <v>723</v>
      </c>
      <c r="C133" s="317">
        <f>J133</f>
        <v>49.999000000000002</v>
      </c>
      <c r="D133" s="246">
        <v>2026</v>
      </c>
      <c r="E133" s="244" t="s">
        <v>503</v>
      </c>
      <c r="F133" s="245" t="s">
        <v>16</v>
      </c>
      <c r="G133" s="122"/>
      <c r="H133" s="108">
        <v>49.999000000000002</v>
      </c>
      <c r="I133" s="321"/>
      <c r="J133" s="313">
        <f t="shared" si="24"/>
        <v>49.999000000000002</v>
      </c>
      <c r="K133" s="99"/>
      <c r="M133" s="107"/>
      <c r="N133" s="107"/>
      <c r="O133" s="107"/>
    </row>
    <row r="134" spans="1:15" s="12" customFormat="1" ht="31.5" customHeight="1" x14ac:dyDescent="0.2">
      <c r="A134" s="246">
        <v>58</v>
      </c>
      <c r="B134" s="13" t="s">
        <v>522</v>
      </c>
      <c r="C134" s="317">
        <f>J134</f>
        <v>48</v>
      </c>
      <c r="D134" s="246">
        <v>2026</v>
      </c>
      <c r="E134" s="244" t="s">
        <v>503</v>
      </c>
      <c r="F134" s="245" t="s">
        <v>16</v>
      </c>
      <c r="G134" s="122"/>
      <c r="H134" s="108">
        <v>48</v>
      </c>
      <c r="I134" s="321"/>
      <c r="J134" s="313">
        <f t="shared" si="24"/>
        <v>48</v>
      </c>
      <c r="K134" s="99"/>
      <c r="M134" s="107"/>
      <c r="N134" s="107"/>
      <c r="O134" s="107"/>
    </row>
    <row r="135" spans="1:15" s="12" customFormat="1" ht="48" customHeight="1" x14ac:dyDescent="0.2">
      <c r="A135" s="305">
        <v>59</v>
      </c>
      <c r="B135" s="8" t="s">
        <v>780</v>
      </c>
      <c r="C135" s="317">
        <f>J135</f>
        <v>40.863999999999997</v>
      </c>
      <c r="D135" s="305">
        <v>2026</v>
      </c>
      <c r="E135" s="302" t="s">
        <v>504</v>
      </c>
      <c r="F135" s="303" t="s">
        <v>16</v>
      </c>
      <c r="G135" s="122"/>
      <c r="H135" s="108">
        <v>40.863999999999997</v>
      </c>
      <c r="I135" s="321"/>
      <c r="J135" s="313">
        <f t="shared" si="24"/>
        <v>40.863999999999997</v>
      </c>
      <c r="K135" s="99"/>
      <c r="M135" s="107"/>
      <c r="N135" s="107"/>
      <c r="O135" s="107"/>
    </row>
    <row r="136" spans="1:15" s="12" customFormat="1" ht="31.5" customHeight="1" x14ac:dyDescent="0.2">
      <c r="A136" s="305">
        <v>60</v>
      </c>
      <c r="B136" s="8" t="s">
        <v>781</v>
      </c>
      <c r="C136" s="317">
        <f>J136</f>
        <v>37.58</v>
      </c>
      <c r="D136" s="305">
        <v>2026</v>
      </c>
      <c r="E136" s="302" t="s">
        <v>504</v>
      </c>
      <c r="F136" s="303" t="s">
        <v>16</v>
      </c>
      <c r="G136" s="122"/>
      <c r="H136" s="108">
        <v>37.58</v>
      </c>
      <c r="I136" s="321"/>
      <c r="J136" s="313">
        <f t="shared" si="24"/>
        <v>37.58</v>
      </c>
      <c r="K136" s="99"/>
      <c r="M136" s="107"/>
      <c r="N136" s="107"/>
      <c r="O136" s="107"/>
    </row>
    <row r="137" spans="1:15" s="12" customFormat="1" ht="31.5" customHeight="1" x14ac:dyDescent="0.2">
      <c r="A137" s="305">
        <v>61</v>
      </c>
      <c r="B137" s="74" t="s">
        <v>782</v>
      </c>
      <c r="C137" s="317">
        <f>J137</f>
        <v>2880</v>
      </c>
      <c r="D137" s="301">
        <v>2026</v>
      </c>
      <c r="E137" s="298" t="s">
        <v>504</v>
      </c>
      <c r="F137" s="299" t="s">
        <v>16</v>
      </c>
      <c r="G137" s="122"/>
      <c r="H137" s="108">
        <v>2880</v>
      </c>
      <c r="I137" s="321"/>
      <c r="J137" s="313">
        <f t="shared" ref="J137" si="26">G137+H137+I137</f>
        <v>2880</v>
      </c>
      <c r="K137" s="99"/>
      <c r="M137" s="107"/>
      <c r="N137" s="107"/>
      <c r="O137" s="107"/>
    </row>
    <row r="138" spans="1:15" ht="16.149999999999999" customHeight="1" x14ac:dyDescent="0.2">
      <c r="A138" s="433" t="s">
        <v>272</v>
      </c>
      <c r="B138" s="434"/>
      <c r="C138" s="434"/>
      <c r="D138" s="434"/>
      <c r="E138" s="434"/>
      <c r="F138" s="435"/>
      <c r="G138" s="313">
        <f>G139</f>
        <v>49442.739000000016</v>
      </c>
      <c r="H138" s="313">
        <f t="shared" ref="H138:I138" si="27">H139</f>
        <v>80449.350999999981</v>
      </c>
      <c r="I138" s="313">
        <f t="shared" si="27"/>
        <v>51262.801000000014</v>
      </c>
      <c r="J138" s="313">
        <f>G138+H138+I138</f>
        <v>181154.891</v>
      </c>
      <c r="K138" s="21"/>
      <c r="L138" s="133">
        <f>J72+J73+J74+J75+J76+J77+J78+J79+J80+J81+J82+J83+J84+J85+J86+J87+J88+J89+J90+J91+J92+J93+J94+J95+J97+J98+J99+J100+J101+J102+J103+J104+J105+J107+J108+J110+J113+J114+J115+J116+J117+J118+J119+J120+J121+J122+J123+J124+J125+J126+J127+J128+J129+J133+J134+J131+J132</f>
        <v>176309.94699999996</v>
      </c>
      <c r="M138" s="243">
        <f>H72+H73+H74+H75+H76+H77+H78+H79++H87+H88+H90+H91+H95+H98+H99+H107+H108+H110+H113+H114+H115+H116+H119+H120+H121+H122+H123+H124+H125+H126+H127+H129+H133+H134+H80</f>
        <v>75547.04399999998</v>
      </c>
    </row>
    <row r="139" spans="1:15" ht="16.5" customHeight="1" x14ac:dyDescent="0.2">
      <c r="A139" s="433" t="s">
        <v>228</v>
      </c>
      <c r="B139" s="434"/>
      <c r="C139" s="434"/>
      <c r="D139" s="434"/>
      <c r="E139" s="434"/>
      <c r="F139" s="435"/>
      <c r="G139" s="311">
        <f>SUM(G72:G137)-G109-G96-G106-G111-G130</f>
        <v>49442.739000000016</v>
      </c>
      <c r="H139" s="311">
        <f>SUM(H72:H137)-H109-H96-H106-H111-H130</f>
        <v>80449.350999999981</v>
      </c>
      <c r="I139" s="311">
        <f>SUM(I72:I137)-I109-I96-I106-I111-I130</f>
        <v>51262.801000000014</v>
      </c>
      <c r="J139" s="311">
        <f>SUM(J72:K137)-J109-J96-J106-J111-J130</f>
        <v>181154.89099999995</v>
      </c>
      <c r="K139" s="28">
        <f>SUM(K72:K130)-K106-K111-K130</f>
        <v>0</v>
      </c>
    </row>
    <row r="140" spans="1:15" x14ac:dyDescent="0.2">
      <c r="A140" s="437" t="s">
        <v>33</v>
      </c>
      <c r="B140" s="437"/>
      <c r="C140" s="437"/>
      <c r="D140" s="437"/>
      <c r="E140" s="437"/>
      <c r="F140" s="437"/>
      <c r="G140" s="437"/>
      <c r="H140" s="437"/>
      <c r="I140" s="437"/>
      <c r="J140" s="437"/>
      <c r="K140" s="437"/>
    </row>
    <row r="141" spans="1:15" ht="30" x14ac:dyDescent="0.2">
      <c r="A141" s="17">
        <v>1</v>
      </c>
      <c r="B141" s="11" t="s">
        <v>34</v>
      </c>
      <c r="C141" s="317">
        <f>J141</f>
        <v>10118.165000000001</v>
      </c>
      <c r="D141" s="27" t="s">
        <v>226</v>
      </c>
      <c r="E141" s="24" t="s">
        <v>503</v>
      </c>
      <c r="F141" s="24" t="s">
        <v>16</v>
      </c>
      <c r="G141" s="310">
        <v>2800.6329999999998</v>
      </c>
      <c r="H141" s="310">
        <f>3618.26+430.758</f>
        <v>4049.018</v>
      </c>
      <c r="I141" s="310">
        <v>3268.5140000000001</v>
      </c>
      <c r="J141" s="313">
        <f>G141+H141+I141</f>
        <v>10118.165000000001</v>
      </c>
      <c r="K141" s="4"/>
    </row>
    <row r="142" spans="1:15" s="12" customFormat="1" ht="30" x14ac:dyDescent="0.2">
      <c r="A142" s="27">
        <v>2</v>
      </c>
      <c r="B142" s="11" t="s">
        <v>35</v>
      </c>
      <c r="C142" s="317">
        <f>J142</f>
        <v>30912.548000000003</v>
      </c>
      <c r="D142" s="27" t="s">
        <v>226</v>
      </c>
      <c r="E142" s="24" t="s">
        <v>503</v>
      </c>
      <c r="F142" s="24" t="s">
        <v>16</v>
      </c>
      <c r="G142" s="310">
        <v>9838.4920000000002</v>
      </c>
      <c r="H142" s="310">
        <v>10537.028</v>
      </c>
      <c r="I142" s="310">
        <v>10537.028</v>
      </c>
      <c r="J142" s="311">
        <f>G142+H142+I142</f>
        <v>30912.548000000003</v>
      </c>
      <c r="K142" s="11"/>
      <c r="M142" s="107"/>
      <c r="N142" s="107"/>
      <c r="O142" s="107"/>
    </row>
    <row r="143" spans="1:15" s="12" customFormat="1" ht="30.6" customHeight="1" x14ac:dyDescent="0.2">
      <c r="A143" s="126">
        <v>3</v>
      </c>
      <c r="B143" s="13" t="s">
        <v>475</v>
      </c>
      <c r="C143" s="317">
        <f>G143</f>
        <v>22.87</v>
      </c>
      <c r="D143" s="127">
        <v>2025</v>
      </c>
      <c r="E143" s="125" t="s">
        <v>503</v>
      </c>
      <c r="F143" s="125" t="s">
        <v>16</v>
      </c>
      <c r="G143" s="310">
        <v>22.87</v>
      </c>
      <c r="H143" s="310"/>
      <c r="I143" s="310"/>
      <c r="J143" s="311">
        <f t="shared" ref="J143:J147" si="28">G143+H143+I143</f>
        <v>22.87</v>
      </c>
      <c r="K143" s="99"/>
      <c r="M143" s="107"/>
      <c r="N143" s="107"/>
      <c r="O143" s="107"/>
    </row>
    <row r="144" spans="1:15" s="12" customFormat="1" ht="30.6" customHeight="1" x14ac:dyDescent="0.2">
      <c r="A144" s="126">
        <v>4</v>
      </c>
      <c r="B144" s="13" t="s">
        <v>476</v>
      </c>
      <c r="C144" s="317">
        <f t="shared" ref="C144:C147" si="29">G144</f>
        <v>22.87</v>
      </c>
      <c r="D144" s="127">
        <v>2025</v>
      </c>
      <c r="E144" s="125" t="s">
        <v>503</v>
      </c>
      <c r="F144" s="125" t="s">
        <v>16</v>
      </c>
      <c r="G144" s="310">
        <v>22.87</v>
      </c>
      <c r="H144" s="310"/>
      <c r="I144" s="310"/>
      <c r="J144" s="311">
        <f t="shared" si="28"/>
        <v>22.87</v>
      </c>
      <c r="K144" s="99"/>
      <c r="M144" s="107"/>
      <c r="N144" s="107"/>
      <c r="O144" s="107"/>
    </row>
    <row r="145" spans="1:15" s="12" customFormat="1" ht="30.6" customHeight="1" x14ac:dyDescent="0.2">
      <c r="A145" s="126">
        <v>5</v>
      </c>
      <c r="B145" s="13" t="s">
        <v>477</v>
      </c>
      <c r="C145" s="317">
        <f t="shared" si="29"/>
        <v>22.87</v>
      </c>
      <c r="D145" s="127">
        <v>2025</v>
      </c>
      <c r="E145" s="125" t="s">
        <v>503</v>
      </c>
      <c r="F145" s="125" t="s">
        <v>16</v>
      </c>
      <c r="G145" s="310">
        <v>22.87</v>
      </c>
      <c r="H145" s="310"/>
      <c r="I145" s="310"/>
      <c r="J145" s="311">
        <f t="shared" si="28"/>
        <v>22.87</v>
      </c>
      <c r="K145" s="99"/>
      <c r="M145" s="107"/>
      <c r="N145" s="107"/>
      <c r="O145" s="107"/>
    </row>
    <row r="146" spans="1:15" s="12" customFormat="1" ht="30.6" customHeight="1" x14ac:dyDescent="0.2">
      <c r="A146" s="126">
        <v>6</v>
      </c>
      <c r="B146" s="13" t="s">
        <v>478</v>
      </c>
      <c r="C146" s="317">
        <f t="shared" si="29"/>
        <v>22.87</v>
      </c>
      <c r="D146" s="127">
        <v>2025</v>
      </c>
      <c r="E146" s="125" t="s">
        <v>503</v>
      </c>
      <c r="F146" s="125" t="s">
        <v>16</v>
      </c>
      <c r="G146" s="310">
        <v>22.87</v>
      </c>
      <c r="H146" s="310"/>
      <c r="I146" s="310"/>
      <c r="J146" s="311">
        <f t="shared" si="28"/>
        <v>22.87</v>
      </c>
      <c r="K146" s="99"/>
      <c r="M146" s="107"/>
      <c r="N146" s="107"/>
      <c r="O146" s="107"/>
    </row>
    <row r="147" spans="1:15" s="12" customFormat="1" ht="30.6" customHeight="1" x14ac:dyDescent="0.2">
      <c r="A147" s="126">
        <v>7</v>
      </c>
      <c r="B147" s="13" t="s">
        <v>479</v>
      </c>
      <c r="C147" s="317">
        <f t="shared" si="29"/>
        <v>22.87</v>
      </c>
      <c r="D147" s="127">
        <v>2025</v>
      </c>
      <c r="E147" s="125" t="s">
        <v>503</v>
      </c>
      <c r="F147" s="125" t="s">
        <v>16</v>
      </c>
      <c r="G147" s="310">
        <v>22.87</v>
      </c>
      <c r="H147" s="310"/>
      <c r="I147" s="310"/>
      <c r="J147" s="311">
        <f t="shared" si="28"/>
        <v>22.87</v>
      </c>
      <c r="K147" s="99"/>
      <c r="M147" s="107"/>
      <c r="N147" s="107"/>
      <c r="O147" s="107"/>
    </row>
    <row r="148" spans="1:15" x14ac:dyDescent="0.2">
      <c r="A148" s="433" t="s">
        <v>272</v>
      </c>
      <c r="B148" s="434"/>
      <c r="C148" s="434"/>
      <c r="D148" s="434"/>
      <c r="E148" s="434"/>
      <c r="F148" s="435"/>
      <c r="G148" s="313">
        <f>G149</f>
        <v>12753.475000000004</v>
      </c>
      <c r="H148" s="313">
        <f t="shared" ref="H148:I148" si="30">H149</f>
        <v>14586.046</v>
      </c>
      <c r="I148" s="313">
        <f t="shared" si="30"/>
        <v>13805.542000000001</v>
      </c>
      <c r="J148" s="313">
        <f>J149</f>
        <v>41145.063000000016</v>
      </c>
      <c r="K148" s="21"/>
    </row>
    <row r="149" spans="1:15" x14ac:dyDescent="0.2">
      <c r="A149" s="433" t="s">
        <v>228</v>
      </c>
      <c r="B149" s="434"/>
      <c r="C149" s="434"/>
      <c r="D149" s="434"/>
      <c r="E149" s="434"/>
      <c r="F149" s="435"/>
      <c r="G149" s="313">
        <f>SUM(G141:G147)</f>
        <v>12753.475000000004</v>
      </c>
      <c r="H149" s="313">
        <f t="shared" ref="H149:J149" si="31">SUM(H141:H147)</f>
        <v>14586.046</v>
      </c>
      <c r="I149" s="313">
        <f t="shared" si="31"/>
        <v>13805.542000000001</v>
      </c>
      <c r="J149" s="313">
        <f t="shared" si="31"/>
        <v>41145.063000000016</v>
      </c>
      <c r="K149" s="22"/>
    </row>
    <row r="150" spans="1:15" x14ac:dyDescent="0.2">
      <c r="A150" s="437" t="s">
        <v>25</v>
      </c>
      <c r="B150" s="437"/>
      <c r="C150" s="437"/>
      <c r="D150" s="437"/>
      <c r="E150" s="437"/>
      <c r="F150" s="437"/>
      <c r="G150" s="437"/>
      <c r="H150" s="437"/>
      <c r="I150" s="437"/>
      <c r="J150" s="437"/>
      <c r="K150" s="437"/>
    </row>
    <row r="151" spans="1:15" ht="42" customHeight="1" x14ac:dyDescent="0.2">
      <c r="A151" s="17">
        <v>1</v>
      </c>
      <c r="B151" s="4" t="s">
        <v>27</v>
      </c>
      <c r="C151" s="328">
        <f>J151</f>
        <v>12237.677</v>
      </c>
      <c r="D151" s="17" t="s">
        <v>226</v>
      </c>
      <c r="E151" s="16" t="s">
        <v>506</v>
      </c>
      <c r="F151" s="16" t="s">
        <v>16</v>
      </c>
      <c r="G151" s="312">
        <v>3945.4650000000001</v>
      </c>
      <c r="H151" s="312">
        <v>4146.1059999999998</v>
      </c>
      <c r="I151" s="312">
        <v>4146.1059999999998</v>
      </c>
      <c r="J151" s="313">
        <f>G151+H151+I151</f>
        <v>12237.677</v>
      </c>
      <c r="K151" s="4"/>
    </row>
    <row r="152" spans="1:15" ht="51.75" customHeight="1" x14ac:dyDescent="0.2">
      <c r="A152" s="68">
        <v>2</v>
      </c>
      <c r="B152" s="8" t="s">
        <v>234</v>
      </c>
      <c r="C152" s="328">
        <f t="shared" ref="C152:C153" si="32">J152</f>
        <v>41.093000000000004</v>
      </c>
      <c r="D152" s="68">
        <v>2025</v>
      </c>
      <c r="E152" s="247" t="s">
        <v>506</v>
      </c>
      <c r="F152" s="248" t="s">
        <v>16</v>
      </c>
      <c r="G152" s="310">
        <v>41.093000000000004</v>
      </c>
      <c r="H152" s="310"/>
      <c r="I152" s="310"/>
      <c r="J152" s="313">
        <f>G152+H152+I152</f>
        <v>41.093000000000004</v>
      </c>
      <c r="K152" s="4"/>
    </row>
    <row r="153" spans="1:15" s="12" customFormat="1" ht="45" x14ac:dyDescent="0.2">
      <c r="A153" s="249">
        <v>3</v>
      </c>
      <c r="B153" s="8" t="s">
        <v>235</v>
      </c>
      <c r="C153" s="328">
        <f t="shared" si="32"/>
        <v>14.25</v>
      </c>
      <c r="D153" s="249">
        <v>2025</v>
      </c>
      <c r="E153" s="247" t="s">
        <v>506</v>
      </c>
      <c r="F153" s="248" t="s">
        <v>16</v>
      </c>
      <c r="G153" s="310">
        <v>14.25</v>
      </c>
      <c r="H153" s="310"/>
      <c r="I153" s="310"/>
      <c r="J153" s="311">
        <f>G153+H153+I153</f>
        <v>14.25</v>
      </c>
      <c r="K153" s="11"/>
      <c r="M153" s="107"/>
      <c r="N153" s="107"/>
      <c r="O153" s="107"/>
    </row>
    <row r="154" spans="1:15" s="12" customFormat="1" ht="32.25" customHeight="1" x14ac:dyDescent="0.2">
      <c r="A154" s="439">
        <v>4</v>
      </c>
      <c r="B154" s="8" t="s">
        <v>380</v>
      </c>
      <c r="C154" s="317">
        <v>41614.646000000001</v>
      </c>
      <c r="D154" s="439" t="s">
        <v>707</v>
      </c>
      <c r="E154" s="369" t="s">
        <v>493</v>
      </c>
      <c r="F154" s="343" t="s">
        <v>16</v>
      </c>
      <c r="G154" s="310">
        <f>G155+G156+G157+G158</f>
        <v>6955.9949999999999</v>
      </c>
      <c r="H154" s="312">
        <f t="shared" ref="H154:I154" si="33">H155+H156+H157+H158</f>
        <v>6748.2110000000002</v>
      </c>
      <c r="I154" s="312">
        <f t="shared" si="33"/>
        <v>25008.23</v>
      </c>
      <c r="J154" s="311">
        <f t="shared" ref="J154:J169" si="34">G154+H154+I154</f>
        <v>38712.436000000002</v>
      </c>
      <c r="K154" s="99"/>
      <c r="M154" s="107"/>
      <c r="N154" s="107"/>
      <c r="O154" s="107"/>
    </row>
    <row r="155" spans="1:15" s="12" customFormat="1" ht="50.25" customHeight="1" x14ac:dyDescent="0.2">
      <c r="A155" s="439"/>
      <c r="B155" s="124" t="s">
        <v>381</v>
      </c>
      <c r="C155" s="323">
        <v>10463.759</v>
      </c>
      <c r="D155" s="439"/>
      <c r="E155" s="369"/>
      <c r="F155" s="343"/>
      <c r="G155" s="314">
        <v>6955.9949999999999</v>
      </c>
      <c r="H155" s="314">
        <v>605.55399999999997</v>
      </c>
      <c r="I155" s="314"/>
      <c r="J155" s="327">
        <f t="shared" si="34"/>
        <v>7561.549</v>
      </c>
      <c r="K155" s="99"/>
      <c r="M155" s="107"/>
      <c r="N155" s="107"/>
      <c r="O155" s="107"/>
    </row>
    <row r="156" spans="1:15" s="12" customFormat="1" ht="45" customHeight="1" x14ac:dyDescent="0.2">
      <c r="A156" s="439"/>
      <c r="B156" s="124" t="s">
        <v>382</v>
      </c>
      <c r="C156" s="323">
        <v>6142.6570000000002</v>
      </c>
      <c r="D156" s="439"/>
      <c r="E156" s="369"/>
      <c r="F156" s="343"/>
      <c r="G156" s="314"/>
      <c r="H156" s="314">
        <f>5545.3+597.357</f>
        <v>6142.6570000000002</v>
      </c>
      <c r="I156" s="314"/>
      <c r="J156" s="327">
        <f t="shared" si="34"/>
        <v>6142.6570000000002</v>
      </c>
      <c r="K156" s="99"/>
      <c r="M156" s="107"/>
      <c r="N156" s="107"/>
      <c r="O156" s="107"/>
    </row>
    <row r="157" spans="1:15" s="12" customFormat="1" ht="43.5" customHeight="1" x14ac:dyDescent="0.2">
      <c r="A157" s="439"/>
      <c r="B157" s="124" t="s">
        <v>383</v>
      </c>
      <c r="C157" s="323">
        <v>3312.3580000000002</v>
      </c>
      <c r="D157" s="439"/>
      <c r="E157" s="369"/>
      <c r="F157" s="343"/>
      <c r="G157" s="314"/>
      <c r="H157" s="314"/>
      <c r="I157" s="314">
        <v>3312.3580000000002</v>
      </c>
      <c r="J157" s="327">
        <f t="shared" si="34"/>
        <v>3312.3580000000002</v>
      </c>
      <c r="K157" s="99"/>
      <c r="M157" s="107"/>
      <c r="N157" s="107"/>
      <c r="O157" s="107"/>
    </row>
    <row r="158" spans="1:15" s="12" customFormat="1" ht="43.5" customHeight="1" x14ac:dyDescent="0.2">
      <c r="A158" s="439"/>
      <c r="B158" s="124" t="s">
        <v>384</v>
      </c>
      <c r="C158" s="323">
        <v>21695.871999999999</v>
      </c>
      <c r="D158" s="439"/>
      <c r="E158" s="369"/>
      <c r="F158" s="343"/>
      <c r="G158" s="314"/>
      <c r="H158" s="314"/>
      <c r="I158" s="314">
        <v>21695.871999999999</v>
      </c>
      <c r="J158" s="327">
        <f t="shared" si="34"/>
        <v>21695.871999999999</v>
      </c>
      <c r="K158" s="99"/>
      <c r="M158" s="107"/>
      <c r="N158" s="107"/>
      <c r="O158" s="107"/>
    </row>
    <row r="159" spans="1:15" s="12" customFormat="1" ht="43.5" customHeight="1" x14ac:dyDescent="0.2">
      <c r="A159" s="191">
        <v>5</v>
      </c>
      <c r="B159" s="199" t="s">
        <v>609</v>
      </c>
      <c r="C159" s="317">
        <f>J159</f>
        <v>213.28300000000002</v>
      </c>
      <c r="D159" s="68" t="s">
        <v>561</v>
      </c>
      <c r="E159" s="189" t="s">
        <v>506</v>
      </c>
      <c r="F159" s="188" t="s">
        <v>16</v>
      </c>
      <c r="G159" s="310">
        <v>37.049999999999997</v>
      </c>
      <c r="H159" s="310">
        <v>176.233</v>
      </c>
      <c r="I159" s="310"/>
      <c r="J159" s="311">
        <f t="shared" si="34"/>
        <v>213.28300000000002</v>
      </c>
      <c r="K159" s="99"/>
      <c r="M159" s="107"/>
      <c r="N159" s="107"/>
      <c r="O159" s="107"/>
    </row>
    <row r="160" spans="1:15" s="12" customFormat="1" ht="43.5" customHeight="1" x14ac:dyDescent="0.2">
      <c r="A160" s="191">
        <v>6</v>
      </c>
      <c r="B160" s="199" t="s">
        <v>610</v>
      </c>
      <c r="C160" s="317">
        <f t="shared" ref="C160:C169" si="35">J160</f>
        <v>142.923</v>
      </c>
      <c r="D160" s="68" t="s">
        <v>561</v>
      </c>
      <c r="E160" s="189" t="s">
        <v>506</v>
      </c>
      <c r="F160" s="188" t="s">
        <v>16</v>
      </c>
      <c r="G160" s="310">
        <v>50.898000000000003</v>
      </c>
      <c r="H160" s="310">
        <v>92.025000000000006</v>
      </c>
      <c r="I160" s="310"/>
      <c r="J160" s="311">
        <f t="shared" si="34"/>
        <v>142.923</v>
      </c>
      <c r="K160" s="99"/>
      <c r="M160" s="107"/>
      <c r="N160" s="107"/>
      <c r="O160" s="107"/>
    </row>
    <row r="161" spans="1:15" s="12" customFormat="1" ht="43.5" customHeight="1" x14ac:dyDescent="0.2">
      <c r="A161" s="191">
        <v>7</v>
      </c>
      <c r="B161" s="199" t="s">
        <v>611</v>
      </c>
      <c r="C161" s="317">
        <f t="shared" si="35"/>
        <v>118.39</v>
      </c>
      <c r="D161" s="68">
        <v>2025</v>
      </c>
      <c r="E161" s="189" t="s">
        <v>506</v>
      </c>
      <c r="F161" s="188" t="s">
        <v>16</v>
      </c>
      <c r="G161" s="310">
        <v>118.39</v>
      </c>
      <c r="H161" s="310"/>
      <c r="I161" s="310"/>
      <c r="J161" s="311">
        <f t="shared" si="34"/>
        <v>118.39</v>
      </c>
      <c r="K161" s="99"/>
      <c r="M161" s="107"/>
      <c r="N161" s="107"/>
      <c r="O161" s="107"/>
    </row>
    <row r="162" spans="1:15" s="12" customFormat="1" ht="43.5" customHeight="1" x14ac:dyDescent="0.2">
      <c r="A162" s="191">
        <v>8</v>
      </c>
      <c r="B162" s="199" t="s">
        <v>612</v>
      </c>
      <c r="C162" s="317">
        <f t="shared" si="35"/>
        <v>6.1079999999999997</v>
      </c>
      <c r="D162" s="68">
        <v>2025</v>
      </c>
      <c r="E162" s="189" t="s">
        <v>506</v>
      </c>
      <c r="F162" s="188" t="s">
        <v>16</v>
      </c>
      <c r="G162" s="310">
        <v>6.1079999999999997</v>
      </c>
      <c r="H162" s="310"/>
      <c r="I162" s="310"/>
      <c r="J162" s="311">
        <f t="shared" si="34"/>
        <v>6.1079999999999997</v>
      </c>
      <c r="K162" s="99"/>
      <c r="M162" s="107"/>
      <c r="N162" s="107"/>
      <c r="O162" s="107"/>
    </row>
    <row r="163" spans="1:15" s="12" customFormat="1" ht="43.5" customHeight="1" x14ac:dyDescent="0.2">
      <c r="A163" s="191">
        <v>9</v>
      </c>
      <c r="B163" s="199" t="s">
        <v>613</v>
      </c>
      <c r="C163" s="317">
        <f t="shared" si="35"/>
        <v>374.17899999999997</v>
      </c>
      <c r="D163" s="68" t="s">
        <v>561</v>
      </c>
      <c r="E163" s="189" t="s">
        <v>506</v>
      </c>
      <c r="F163" s="188" t="s">
        <v>16</v>
      </c>
      <c r="G163" s="310">
        <v>199.429</v>
      </c>
      <c r="H163" s="310">
        <v>174.75</v>
      </c>
      <c r="I163" s="310"/>
      <c r="J163" s="311">
        <f t="shared" si="34"/>
        <v>374.17899999999997</v>
      </c>
      <c r="K163" s="99"/>
      <c r="M163" s="107"/>
      <c r="N163" s="107"/>
      <c r="O163" s="107"/>
    </row>
    <row r="164" spans="1:15" s="12" customFormat="1" ht="36" customHeight="1" x14ac:dyDescent="0.2">
      <c r="A164" s="191">
        <v>10</v>
      </c>
      <c r="B164" s="199" t="s">
        <v>629</v>
      </c>
      <c r="C164" s="317">
        <f t="shared" si="35"/>
        <v>51.085000000000001</v>
      </c>
      <c r="D164" s="68" t="s">
        <v>561</v>
      </c>
      <c r="E164" s="189" t="s">
        <v>506</v>
      </c>
      <c r="F164" s="188" t="s">
        <v>16</v>
      </c>
      <c r="G164" s="310">
        <v>19.294</v>
      </c>
      <c r="H164" s="310">
        <v>31.791</v>
      </c>
      <c r="I164" s="310"/>
      <c r="J164" s="311">
        <f t="shared" si="34"/>
        <v>51.085000000000001</v>
      </c>
      <c r="K164" s="99"/>
      <c r="M164" s="107"/>
      <c r="N164" s="107"/>
      <c r="O164" s="107"/>
    </row>
    <row r="165" spans="1:15" s="12" customFormat="1" ht="37.5" customHeight="1" x14ac:dyDescent="0.2">
      <c r="A165" s="191">
        <v>11</v>
      </c>
      <c r="B165" s="8" t="s">
        <v>614</v>
      </c>
      <c r="C165" s="317">
        <f t="shared" si="35"/>
        <v>88.539000000000001</v>
      </c>
      <c r="D165" s="68" t="s">
        <v>561</v>
      </c>
      <c r="E165" s="189" t="s">
        <v>506</v>
      </c>
      <c r="F165" s="188" t="s">
        <v>16</v>
      </c>
      <c r="G165" s="310">
        <v>13.289</v>
      </c>
      <c r="H165" s="310">
        <v>75.25</v>
      </c>
      <c r="I165" s="310"/>
      <c r="J165" s="311">
        <f t="shared" si="34"/>
        <v>88.539000000000001</v>
      </c>
      <c r="K165" s="99"/>
      <c r="M165" s="107"/>
      <c r="N165" s="107"/>
      <c r="O165" s="107"/>
    </row>
    <row r="166" spans="1:15" s="12" customFormat="1" ht="43.5" customHeight="1" x14ac:dyDescent="0.2">
      <c r="A166" s="191">
        <v>12</v>
      </c>
      <c r="B166" s="8" t="s">
        <v>615</v>
      </c>
      <c r="C166" s="317">
        <f t="shared" si="35"/>
        <v>176.857</v>
      </c>
      <c r="D166" s="68" t="s">
        <v>561</v>
      </c>
      <c r="E166" s="189" t="s">
        <v>506</v>
      </c>
      <c r="F166" s="188" t="s">
        <v>16</v>
      </c>
      <c r="G166" s="310">
        <v>16.404</v>
      </c>
      <c r="H166" s="310">
        <v>160.453</v>
      </c>
      <c r="I166" s="310"/>
      <c r="J166" s="311">
        <f t="shared" si="34"/>
        <v>176.857</v>
      </c>
      <c r="K166" s="99"/>
      <c r="M166" s="107"/>
      <c r="N166" s="107"/>
      <c r="O166" s="107"/>
    </row>
    <row r="167" spans="1:15" s="12" customFormat="1" ht="34.5" customHeight="1" x14ac:dyDescent="0.2">
      <c r="A167" s="191">
        <v>13</v>
      </c>
      <c r="B167" s="8" t="s">
        <v>616</v>
      </c>
      <c r="C167" s="317">
        <f t="shared" si="35"/>
        <v>58.305</v>
      </c>
      <c r="D167" s="68" t="s">
        <v>561</v>
      </c>
      <c r="E167" s="189" t="s">
        <v>506</v>
      </c>
      <c r="F167" s="188" t="s">
        <v>16</v>
      </c>
      <c r="G167" s="310">
        <v>24.841000000000001</v>
      </c>
      <c r="H167" s="310">
        <v>33.463999999999999</v>
      </c>
      <c r="I167" s="310"/>
      <c r="J167" s="311">
        <f t="shared" si="34"/>
        <v>58.305</v>
      </c>
      <c r="K167" s="99"/>
      <c r="M167" s="107"/>
      <c r="N167" s="107"/>
      <c r="O167" s="107"/>
    </row>
    <row r="168" spans="1:15" s="12" customFormat="1" ht="31.5" customHeight="1" x14ac:dyDescent="0.2">
      <c r="A168" s="259">
        <v>14</v>
      </c>
      <c r="B168" s="8" t="s">
        <v>735</v>
      </c>
      <c r="C168" s="317">
        <f t="shared" si="35"/>
        <v>5600.5</v>
      </c>
      <c r="D168" s="68">
        <v>2026</v>
      </c>
      <c r="E168" s="257" t="s">
        <v>506</v>
      </c>
      <c r="F168" s="256" t="s">
        <v>16</v>
      </c>
      <c r="G168" s="310"/>
      <c r="H168" s="310">
        <v>5600.5</v>
      </c>
      <c r="I168" s="310"/>
      <c r="J168" s="311">
        <f t="shared" si="34"/>
        <v>5600.5</v>
      </c>
      <c r="K168" s="99"/>
      <c r="M168" s="107"/>
      <c r="N168" s="107"/>
      <c r="O168" s="107"/>
    </row>
    <row r="169" spans="1:15" s="12" customFormat="1" ht="31.5" customHeight="1" x14ac:dyDescent="0.2">
      <c r="A169" s="296">
        <v>15</v>
      </c>
      <c r="B169" s="199" t="s">
        <v>775</v>
      </c>
      <c r="C169" s="317">
        <f t="shared" si="35"/>
        <v>10.039</v>
      </c>
      <c r="D169" s="68">
        <v>2026</v>
      </c>
      <c r="E169" s="294" t="s">
        <v>506</v>
      </c>
      <c r="F169" s="293" t="s">
        <v>16</v>
      </c>
      <c r="G169" s="310"/>
      <c r="H169" s="310">
        <v>10.039</v>
      </c>
      <c r="I169" s="310"/>
      <c r="J169" s="311">
        <f t="shared" si="34"/>
        <v>10.039</v>
      </c>
      <c r="K169" s="99"/>
      <c r="M169" s="107"/>
      <c r="N169" s="107"/>
      <c r="O169" s="107"/>
    </row>
    <row r="170" spans="1:15" x14ac:dyDescent="0.2">
      <c r="A170" s="433" t="s">
        <v>227</v>
      </c>
      <c r="B170" s="434"/>
      <c r="C170" s="434"/>
      <c r="D170" s="434"/>
      <c r="E170" s="434"/>
      <c r="F170" s="435"/>
      <c r="G170" s="313">
        <f>G171</f>
        <v>11442.506000000001</v>
      </c>
      <c r="H170" s="313">
        <f>H171</f>
        <v>17248.822000000004</v>
      </c>
      <c r="I170" s="313">
        <f t="shared" ref="I170" si="36">I171</f>
        <v>29154.335999999999</v>
      </c>
      <c r="J170" s="313">
        <f>G170+H170+I170</f>
        <v>57845.664000000004</v>
      </c>
      <c r="K170" s="21"/>
      <c r="L170" s="133">
        <f>J151+J152+J153+J154+J159+J160+J161+J162+J163+J164+J165+J166+J167+J168+J169</f>
        <v>57845.664000000004</v>
      </c>
    </row>
    <row r="171" spans="1:15" x14ac:dyDescent="0.2">
      <c r="A171" s="433" t="s">
        <v>228</v>
      </c>
      <c r="B171" s="434"/>
      <c r="C171" s="434"/>
      <c r="D171" s="434"/>
      <c r="E171" s="434"/>
      <c r="F171" s="435"/>
      <c r="G171" s="313">
        <f>SUM(G151:G169)-G155-G156-G157-G158</f>
        <v>11442.506000000001</v>
      </c>
      <c r="H171" s="313">
        <f>SUM(H151:H169)-H155-H156-H157-H158</f>
        <v>17248.822000000004</v>
      </c>
      <c r="I171" s="313">
        <f>SUM(I151:I169)-I155-I156-I157-I158</f>
        <v>29154.335999999999</v>
      </c>
      <c r="J171" s="313">
        <f>SUM(J151:J169)-J155-J156-J157-J158</f>
        <v>57845.66399999999</v>
      </c>
      <c r="K171" s="22"/>
    </row>
    <row r="172" spans="1:15" ht="15" customHeight="1" x14ac:dyDescent="0.2">
      <c r="A172" s="370" t="s">
        <v>271</v>
      </c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</row>
    <row r="173" spans="1:15" ht="32.25" customHeight="1" x14ac:dyDescent="0.2">
      <c r="A173" s="39" t="s">
        <v>17</v>
      </c>
      <c r="B173" s="46" t="s">
        <v>519</v>
      </c>
      <c r="C173" s="331">
        <f>J173</f>
        <v>441.79200000000003</v>
      </c>
      <c r="D173" s="40" t="s">
        <v>226</v>
      </c>
      <c r="E173" s="41" t="s">
        <v>492</v>
      </c>
      <c r="F173" s="37" t="s">
        <v>16</v>
      </c>
      <c r="G173" s="329">
        <v>121.47199999999999</v>
      </c>
      <c r="H173" s="312">
        <v>145.6</v>
      </c>
      <c r="I173" s="312">
        <v>174.72</v>
      </c>
      <c r="J173" s="311">
        <f>G173+H173+I173</f>
        <v>441.79200000000003</v>
      </c>
      <c r="K173" s="42"/>
    </row>
    <row r="174" spans="1:15" ht="32.25" customHeight="1" x14ac:dyDescent="0.2">
      <c r="A174" s="101" t="s">
        <v>412</v>
      </c>
      <c r="B174" s="46" t="s">
        <v>418</v>
      </c>
      <c r="C174" s="331">
        <f>J174</f>
        <v>1223</v>
      </c>
      <c r="D174" s="40" t="s">
        <v>561</v>
      </c>
      <c r="E174" s="61" t="s">
        <v>492</v>
      </c>
      <c r="F174" s="97" t="s">
        <v>16</v>
      </c>
      <c r="G174" s="329">
        <v>583</v>
      </c>
      <c r="H174" s="312">
        <v>640</v>
      </c>
      <c r="I174" s="312"/>
      <c r="J174" s="311">
        <f>G174+H174+I174</f>
        <v>1223</v>
      </c>
      <c r="K174" s="102"/>
      <c r="L174" s="12">
        <v>500</v>
      </c>
    </row>
    <row r="175" spans="1:15" ht="48.75" customHeight="1" x14ac:dyDescent="0.2">
      <c r="A175" s="101" t="s">
        <v>547</v>
      </c>
      <c r="B175" s="46" t="s">
        <v>548</v>
      </c>
      <c r="C175" s="331">
        <f>J175</f>
        <v>579.92399999999998</v>
      </c>
      <c r="D175" s="40">
        <v>2025</v>
      </c>
      <c r="E175" s="10" t="s">
        <v>734</v>
      </c>
      <c r="F175" s="146" t="s">
        <v>16</v>
      </c>
      <c r="G175" s="329">
        <v>579.92399999999998</v>
      </c>
      <c r="H175" s="312"/>
      <c r="I175" s="312"/>
      <c r="J175" s="311">
        <f>G175+H175+I175</f>
        <v>579.92399999999998</v>
      </c>
      <c r="K175" s="102"/>
    </row>
    <row r="176" spans="1:15" ht="31.5" customHeight="1" x14ac:dyDescent="0.2">
      <c r="A176" s="184" t="s">
        <v>560</v>
      </c>
      <c r="B176" s="46" t="s">
        <v>595</v>
      </c>
      <c r="C176" s="331">
        <f t="shared" ref="C176:C178" si="37">J176</f>
        <v>58.731999999999999</v>
      </c>
      <c r="D176" s="185">
        <v>2026</v>
      </c>
      <c r="E176" s="61" t="s">
        <v>492</v>
      </c>
      <c r="F176" s="182" t="s">
        <v>16</v>
      </c>
      <c r="G176" s="329"/>
      <c r="H176" s="312">
        <v>58.731999999999999</v>
      </c>
      <c r="I176" s="312"/>
      <c r="J176" s="311">
        <f t="shared" ref="J176:J178" si="38">G176+H176+I176</f>
        <v>58.731999999999999</v>
      </c>
      <c r="K176" s="102"/>
    </row>
    <row r="177" spans="1:13" ht="31.5" customHeight="1" x14ac:dyDescent="0.2">
      <c r="A177" s="184" t="s">
        <v>593</v>
      </c>
      <c r="B177" s="46" t="s">
        <v>596</v>
      </c>
      <c r="C177" s="331">
        <f t="shared" si="37"/>
        <v>43.652999999999999</v>
      </c>
      <c r="D177" s="185">
        <v>2026</v>
      </c>
      <c r="E177" s="61" t="s">
        <v>492</v>
      </c>
      <c r="F177" s="182" t="s">
        <v>16</v>
      </c>
      <c r="G177" s="329"/>
      <c r="H177" s="312">
        <v>43.652999999999999</v>
      </c>
      <c r="I177" s="312"/>
      <c r="J177" s="311">
        <f t="shared" si="38"/>
        <v>43.652999999999999</v>
      </c>
      <c r="K177" s="102"/>
    </row>
    <row r="178" spans="1:13" ht="31.5" customHeight="1" x14ac:dyDescent="0.2">
      <c r="A178" s="184" t="s">
        <v>594</v>
      </c>
      <c r="B178" s="46" t="s">
        <v>597</v>
      </c>
      <c r="C178" s="331">
        <f t="shared" si="37"/>
        <v>17.648</v>
      </c>
      <c r="D178" s="185">
        <v>2026</v>
      </c>
      <c r="E178" s="61" t="s">
        <v>492</v>
      </c>
      <c r="F178" s="182" t="s">
        <v>16</v>
      </c>
      <c r="G178" s="329"/>
      <c r="H178" s="312">
        <v>17.648</v>
      </c>
      <c r="I178" s="312"/>
      <c r="J178" s="311">
        <f t="shared" si="38"/>
        <v>17.648</v>
      </c>
      <c r="K178" s="102"/>
    </row>
    <row r="179" spans="1:13" ht="66.75" customHeight="1" x14ac:dyDescent="0.2">
      <c r="A179" s="452" t="s">
        <v>598</v>
      </c>
      <c r="B179" s="46" t="s">
        <v>580</v>
      </c>
      <c r="C179" s="317">
        <f>J179</f>
        <v>2848.107</v>
      </c>
      <c r="D179" s="441" t="s">
        <v>561</v>
      </c>
      <c r="E179" s="337" t="s">
        <v>493</v>
      </c>
      <c r="F179" s="392" t="s">
        <v>16</v>
      </c>
      <c r="G179" s="312">
        <f>G180</f>
        <v>98.826999999999998</v>
      </c>
      <c r="H179" s="312">
        <v>2749.28</v>
      </c>
      <c r="I179" s="312"/>
      <c r="J179" s="313">
        <f t="shared" ref="J179" si="39">G179+H179+I179</f>
        <v>2848.107</v>
      </c>
      <c r="K179" s="102"/>
      <c r="L179" s="133"/>
      <c r="M179" s="243"/>
    </row>
    <row r="180" spans="1:13" ht="15" customHeight="1" x14ac:dyDescent="0.2">
      <c r="A180" s="453"/>
      <c r="B180" s="279" t="s">
        <v>494</v>
      </c>
      <c r="C180" s="326">
        <v>103.127</v>
      </c>
      <c r="D180" s="443"/>
      <c r="E180" s="339"/>
      <c r="F180" s="454"/>
      <c r="G180" s="330">
        <v>98.826999999999998</v>
      </c>
      <c r="H180" s="315"/>
      <c r="I180" s="312"/>
      <c r="J180" s="327">
        <f t="shared" ref="J180:J182" si="40">G180+H180+I180</f>
        <v>98.826999999999998</v>
      </c>
      <c r="K180" s="102"/>
    </row>
    <row r="181" spans="1:13" ht="30.75" customHeight="1" x14ac:dyDescent="0.2">
      <c r="A181" s="39" t="s">
        <v>681</v>
      </c>
      <c r="B181" s="46" t="s">
        <v>683</v>
      </c>
      <c r="C181" s="331">
        <f t="shared" ref="C181:C182" si="41">J181</f>
        <v>279.553</v>
      </c>
      <c r="D181" s="185">
        <v>2026</v>
      </c>
      <c r="E181" s="61" t="s">
        <v>492</v>
      </c>
      <c r="F181" s="212" t="s">
        <v>16</v>
      </c>
      <c r="G181" s="329"/>
      <c r="H181" s="310">
        <f>264.88+14.673</f>
        <v>279.553</v>
      </c>
      <c r="I181" s="312"/>
      <c r="J181" s="311">
        <f t="shared" si="40"/>
        <v>279.553</v>
      </c>
      <c r="K181" s="102"/>
    </row>
    <row r="182" spans="1:13" ht="37.5" customHeight="1" x14ac:dyDescent="0.2">
      <c r="A182" s="39" t="s">
        <v>694</v>
      </c>
      <c r="B182" s="46" t="s">
        <v>695</v>
      </c>
      <c r="C182" s="331">
        <f t="shared" si="41"/>
        <v>147.9</v>
      </c>
      <c r="D182" s="185">
        <v>2026</v>
      </c>
      <c r="E182" s="61" t="s">
        <v>492</v>
      </c>
      <c r="F182" s="219" t="s">
        <v>16</v>
      </c>
      <c r="G182" s="329"/>
      <c r="H182" s="312">
        <v>147.9</v>
      </c>
      <c r="I182" s="312"/>
      <c r="J182" s="311">
        <f t="shared" si="40"/>
        <v>147.9</v>
      </c>
      <c r="K182" s="102"/>
    </row>
    <row r="183" spans="1:13" ht="15.75" customHeight="1" x14ac:dyDescent="0.2">
      <c r="A183" s="433" t="s">
        <v>272</v>
      </c>
      <c r="B183" s="434"/>
      <c r="C183" s="434"/>
      <c r="D183" s="434"/>
      <c r="E183" s="434"/>
      <c r="F183" s="435"/>
      <c r="G183" s="313">
        <f>G184</f>
        <v>1383.223</v>
      </c>
      <c r="H183" s="313">
        <f t="shared" ref="H183:I183" si="42">H184</f>
        <v>4082.3660000000004</v>
      </c>
      <c r="I183" s="313">
        <f t="shared" si="42"/>
        <v>174.72</v>
      </c>
      <c r="J183" s="313">
        <f>G183+H183+I183</f>
        <v>5640.3090000000002</v>
      </c>
      <c r="K183" s="21"/>
      <c r="L183" s="133">
        <f>J173+J174+J175+J176+J177+J178+J179+J181+J182</f>
        <v>5640.3089999999993</v>
      </c>
    </row>
    <row r="184" spans="1:13" ht="15.75" customHeight="1" x14ac:dyDescent="0.2">
      <c r="A184" s="433" t="s">
        <v>228</v>
      </c>
      <c r="B184" s="434"/>
      <c r="C184" s="434"/>
      <c r="D184" s="434"/>
      <c r="E184" s="434"/>
      <c r="F184" s="435"/>
      <c r="G184" s="313">
        <f>SUM(G173:G182)-G180</f>
        <v>1383.223</v>
      </c>
      <c r="H184" s="313">
        <f t="shared" ref="H184:I184" si="43">SUM(H173:H182)-H180</f>
        <v>4082.3660000000004</v>
      </c>
      <c r="I184" s="313">
        <f t="shared" si="43"/>
        <v>174.72</v>
      </c>
      <c r="J184" s="313">
        <f>SUM(J173:J182)-J180</f>
        <v>5640.3089999999993</v>
      </c>
      <c r="K184" s="22"/>
    </row>
    <row r="185" spans="1:13" ht="0.75" customHeight="1" x14ac:dyDescent="0.2"/>
    <row r="186" spans="1:13" ht="27" customHeight="1" x14ac:dyDescent="0.25">
      <c r="B186" s="113" t="s">
        <v>761</v>
      </c>
      <c r="C186" s="242" t="s">
        <v>499</v>
      </c>
    </row>
  </sheetData>
  <mergeCells count="75">
    <mergeCell ref="E95:E96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  <mergeCell ref="F95:F96"/>
    <mergeCell ref="A95:A96"/>
    <mergeCell ref="D95:D96"/>
    <mergeCell ref="A183:F183"/>
    <mergeCell ref="E154:E158"/>
    <mergeCell ref="F154:F158"/>
    <mergeCell ref="A140:K140"/>
    <mergeCell ref="A148:F148"/>
    <mergeCell ref="A149:F149"/>
    <mergeCell ref="A150:K150"/>
    <mergeCell ref="A154:A158"/>
    <mergeCell ref="D154:D158"/>
    <mergeCell ref="A179:A180"/>
    <mergeCell ref="D179:D180"/>
    <mergeCell ref="E179:E180"/>
    <mergeCell ref="F179:F180"/>
    <mergeCell ref="A172:K172"/>
    <mergeCell ref="A108:A109"/>
    <mergeCell ref="D108:D109"/>
    <mergeCell ref="E108:E109"/>
    <mergeCell ref="F108:F109"/>
    <mergeCell ref="A129:A130"/>
    <mergeCell ref="E129:E130"/>
    <mergeCell ref="F129:F130"/>
    <mergeCell ref="D129:D130"/>
    <mergeCell ref="A110:A111"/>
    <mergeCell ref="D110:D111"/>
    <mergeCell ref="E110:E111"/>
    <mergeCell ref="F110:F111"/>
    <mergeCell ref="A68:F68"/>
    <mergeCell ref="A63:A66"/>
    <mergeCell ref="B63:B65"/>
    <mergeCell ref="E63:E66"/>
    <mergeCell ref="D63:D66"/>
    <mergeCell ref="C63:C65"/>
    <mergeCell ref="A184:F184"/>
    <mergeCell ref="A40:F40"/>
    <mergeCell ref="A41:F41"/>
    <mergeCell ref="A42:K42"/>
    <mergeCell ref="A67:F67"/>
    <mergeCell ref="A70:F70"/>
    <mergeCell ref="A71:K71"/>
    <mergeCell ref="A138:F138"/>
    <mergeCell ref="A170:F170"/>
    <mergeCell ref="A171:F171"/>
    <mergeCell ref="A139:F139"/>
    <mergeCell ref="A105:A106"/>
    <mergeCell ref="C105:C106"/>
    <mergeCell ref="D105:D106"/>
    <mergeCell ref="E105:E106"/>
    <mergeCell ref="F105:F106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2025-2027</vt:lpstr>
      <vt:lpstr>Додаток 1 2025-2027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2026-05-15T12:33:51Z</cp:lastPrinted>
  <dcterms:created xsi:type="dcterms:W3CDTF">2012-09-03T05:49:41Z</dcterms:created>
  <dcterms:modified xsi:type="dcterms:W3CDTF">2026-05-15T12:36:19Z</dcterms:modified>
</cp:coreProperties>
</file>