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 firstSheet="1" activeTab="8"/>
  </bookViews>
  <sheets>
    <sheet name="дод 1 Доходи" sheetId="22" r:id="rId1"/>
    <sheet name="дод 2 Джерела" sheetId="23" r:id="rId2"/>
    <sheet name="дод 3 Видатки" sheetId="19" r:id="rId3"/>
    <sheet name="дод 4 Кредитування" sheetId="28" r:id="rId4"/>
    <sheet name="дод 5 Трансферти" sheetId="25" r:id="rId5"/>
    <sheet name="дод.6 Пуб. інвестиції" sheetId="29" r:id="rId6"/>
    <sheet name="дод7 Програми" sheetId="27" r:id="rId7"/>
    <sheet name="дод 8 Бюдж розвитку" sheetId="21" r:id="rId8"/>
    <sheet name="дод 9 ФОНС " sheetId="26" r:id="rId9"/>
  </sheets>
  <definedNames>
    <definedName name="_xlnm.Print_Titles" localSheetId="0">'дод 1 Доходи'!$11:$14</definedName>
    <definedName name="_xlnm.Print_Titles" localSheetId="2">'дод 3 Видатки'!$10:$14</definedName>
    <definedName name="_xlnm.Print_Titles" localSheetId="7">'дод 8 Бюдж розвитку'!$15:$17</definedName>
    <definedName name="_xlnm.Print_Area" localSheetId="0">'дод 1 Доходи'!$A$1:$K$93</definedName>
    <definedName name="_xlnm.Print_Area" localSheetId="1">'дод 2 Джерела'!$A$1:$J$32</definedName>
    <definedName name="_xlnm.Print_Area" localSheetId="2">'дод 3 Видатки'!$A$1:$M$273</definedName>
    <definedName name="_xlnm.Print_Area" localSheetId="4">'дод 5 Трансферти'!$A$1:$F$59</definedName>
    <definedName name="_xlnm.Print_Area" localSheetId="7">'дод 8 Бюдж розвитку'!$A$1:$L$63</definedName>
    <definedName name="_xlnm.Print_Area" localSheetId="8">'дод 9 ФОНС '!$A$1:$H$25</definedName>
    <definedName name="_xlnm.Print_Area" localSheetId="5">'дод.6 Пуб. інвестиції'!$A$1:$T$35</definedName>
    <definedName name="_xlnm.Print_Area" localSheetId="6">'дод7 Програми'!$A$1:$O$99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22" l="1"/>
  <c r="K71" i="22" s="1"/>
  <c r="I71" i="22"/>
  <c r="F71" i="22"/>
  <c r="C71" i="22" s="1"/>
  <c r="G71" i="22"/>
  <c r="D72" i="22"/>
  <c r="C72" i="22"/>
  <c r="H72" i="22"/>
  <c r="F68" i="22"/>
  <c r="G68" i="22"/>
  <c r="C69" i="22"/>
  <c r="D69" i="22"/>
  <c r="E69" i="22" s="1"/>
  <c r="E70" i="22"/>
  <c r="H69" i="22"/>
  <c r="E72" i="22" l="1"/>
  <c r="C82" i="22"/>
  <c r="C83" i="22"/>
  <c r="C84" i="22"/>
  <c r="C85" i="22"/>
  <c r="C86" i="22"/>
  <c r="D82" i="22"/>
  <c r="D83" i="22"/>
  <c r="D84" i="22"/>
  <c r="D85" i="22"/>
  <c r="D86" i="22"/>
  <c r="D81" i="22"/>
  <c r="C81" i="22"/>
  <c r="C80" i="22" s="1"/>
  <c r="F19" i="23"/>
  <c r="S33" i="29"/>
  <c r="R33" i="29"/>
  <c r="Q33" i="29"/>
  <c r="P33" i="29"/>
  <c r="O33" i="29"/>
  <c r="N33" i="29"/>
  <c r="M33" i="29"/>
  <c r="L33" i="29"/>
  <c r="K33" i="29"/>
  <c r="J33" i="29"/>
  <c r="I32" i="29"/>
  <c r="H32" i="29" s="1"/>
  <c r="G32" i="29"/>
  <c r="I28" i="29"/>
  <c r="H28" i="29" s="1"/>
  <c r="I27" i="29"/>
  <c r="H27" i="29"/>
  <c r="G27" i="29"/>
  <c r="I26" i="29"/>
  <c r="H26" i="29" s="1"/>
  <c r="I25" i="29"/>
  <c r="H25" i="29" s="1"/>
  <c r="H22" i="29"/>
  <c r="I21" i="29"/>
  <c r="H21" i="29"/>
  <c r="F22" i="26"/>
  <c r="H22" i="26" s="1"/>
  <c r="H21" i="26" s="1"/>
  <c r="G21" i="26"/>
  <c r="G14" i="26" s="1"/>
  <c r="F20" i="26"/>
  <c r="F18" i="26"/>
  <c r="F15" i="26"/>
  <c r="F14" i="26" s="1"/>
  <c r="F13" i="26" s="1"/>
  <c r="F23" i="26" s="1"/>
  <c r="G57" i="21"/>
  <c r="I57" i="21" s="1"/>
  <c r="J56" i="21"/>
  <c r="H56" i="21"/>
  <c r="G56" i="21"/>
  <c r="J52" i="21"/>
  <c r="I52" i="21"/>
  <c r="J47" i="21"/>
  <c r="H47" i="21"/>
  <c r="I47" i="21" s="1"/>
  <c r="I46" i="21"/>
  <c r="J45" i="21"/>
  <c r="I45" i="21"/>
  <c r="I39" i="21"/>
  <c r="I37" i="21"/>
  <c r="H36" i="21"/>
  <c r="J34" i="21"/>
  <c r="H34" i="21"/>
  <c r="I34" i="21" s="1"/>
  <c r="I31" i="21"/>
  <c r="H30" i="21"/>
  <c r="J29" i="21"/>
  <c r="J28" i="21" s="1"/>
  <c r="I29" i="21"/>
  <c r="I28" i="21"/>
  <c r="K26" i="21"/>
  <c r="J25" i="21"/>
  <c r="J24" i="21" s="1"/>
  <c r="J23" i="21" s="1"/>
  <c r="K23" i="21"/>
  <c r="J19" i="21"/>
  <c r="J18" i="21" s="1"/>
  <c r="K18" i="21"/>
  <c r="H33" i="29" l="1"/>
  <c r="E86" i="22"/>
  <c r="E85" i="22"/>
  <c r="J27" i="21"/>
  <c r="J26" i="21" s="1"/>
  <c r="J58" i="21" s="1"/>
  <c r="I56" i="21"/>
  <c r="L56" i="21"/>
  <c r="L57" i="21"/>
  <c r="I33" i="29"/>
  <c r="H14" i="26"/>
  <c r="G13" i="26"/>
  <c r="N96" i="27"/>
  <c r="M96" i="27"/>
  <c r="L96" i="27"/>
  <c r="N95" i="27"/>
  <c r="M95" i="27"/>
  <c r="L95" i="27"/>
  <c r="N94" i="27"/>
  <c r="M94" i="27"/>
  <c r="L94" i="27"/>
  <c r="K93" i="27"/>
  <c r="K92" i="27" s="1"/>
  <c r="J93" i="27"/>
  <c r="J92" i="27" s="1"/>
  <c r="I93" i="27"/>
  <c r="I92" i="27" s="1"/>
  <c r="H93" i="27"/>
  <c r="G93" i="27"/>
  <c r="G92" i="27" s="1"/>
  <c r="M92" i="27" s="1"/>
  <c r="N91" i="27"/>
  <c r="M91" i="27"/>
  <c r="L91" i="27"/>
  <c r="J91" i="27"/>
  <c r="J89" i="27" s="1"/>
  <c r="J88" i="27" s="1"/>
  <c r="N90" i="27"/>
  <c r="M90" i="27"/>
  <c r="L90" i="27"/>
  <c r="K89" i="27"/>
  <c r="K88" i="27" s="1"/>
  <c r="L88" i="27" s="1"/>
  <c r="I89" i="27"/>
  <c r="I88" i="27" s="1"/>
  <c r="H89" i="27"/>
  <c r="H88" i="27" s="1"/>
  <c r="G89" i="27"/>
  <c r="G88" i="27"/>
  <c r="N87" i="27"/>
  <c r="J87" i="27"/>
  <c r="I87" i="27" s="1"/>
  <c r="M87" i="27" s="1"/>
  <c r="N86" i="27"/>
  <c r="L86" i="27"/>
  <c r="J86" i="27"/>
  <c r="I86" i="27" s="1"/>
  <c r="M86" i="27" s="1"/>
  <c r="N85" i="27"/>
  <c r="M85" i="27"/>
  <c r="L85" i="27"/>
  <c r="J85" i="27"/>
  <c r="N84" i="27"/>
  <c r="L84" i="27"/>
  <c r="J84" i="27"/>
  <c r="I84" i="27" s="1"/>
  <c r="M84" i="27" s="1"/>
  <c r="N83" i="27"/>
  <c r="L83" i="27"/>
  <c r="J83" i="27"/>
  <c r="I83" i="27" s="1"/>
  <c r="M83" i="27" s="1"/>
  <c r="J82" i="27"/>
  <c r="I82" i="27" s="1"/>
  <c r="M82" i="27" s="1"/>
  <c r="O82" i="27" s="1"/>
  <c r="J81" i="27"/>
  <c r="I81" i="27" s="1"/>
  <c r="M81" i="27" s="1"/>
  <c r="K80" i="27"/>
  <c r="K79" i="27" s="1"/>
  <c r="N79" i="27" s="1"/>
  <c r="N78" i="27"/>
  <c r="M78" i="27"/>
  <c r="N77" i="27"/>
  <c r="M77" i="27"/>
  <c r="N76" i="27"/>
  <c r="M76" i="27"/>
  <c r="N75" i="27"/>
  <c r="M75" i="27"/>
  <c r="J75" i="27"/>
  <c r="N74" i="27"/>
  <c r="M74" i="27"/>
  <c r="J74" i="27"/>
  <c r="N73" i="27"/>
  <c r="M73" i="27"/>
  <c r="O73" i="27" s="1"/>
  <c r="J73" i="27"/>
  <c r="N72" i="27"/>
  <c r="M72" i="27"/>
  <c r="N71" i="27"/>
  <c r="M71" i="27"/>
  <c r="N70" i="27"/>
  <c r="M70" i="27"/>
  <c r="J70" i="27"/>
  <c r="N69" i="27"/>
  <c r="M69" i="27"/>
  <c r="J69" i="27"/>
  <c r="N68" i="27"/>
  <c r="M68" i="27"/>
  <c r="J68" i="27"/>
  <c r="N67" i="27"/>
  <c r="M67" i="27"/>
  <c r="J67" i="27"/>
  <c r="L66" i="27"/>
  <c r="L65" i="27" s="1"/>
  <c r="K66" i="27"/>
  <c r="K65" i="27" s="1"/>
  <c r="I66" i="27"/>
  <c r="I65" i="27" s="1"/>
  <c r="H66" i="27"/>
  <c r="H65" i="27" s="1"/>
  <c r="G66" i="27"/>
  <c r="G65" i="27" s="1"/>
  <c r="N64" i="27"/>
  <c r="M64" i="27"/>
  <c r="N63" i="27"/>
  <c r="M63" i="27"/>
  <c r="N62" i="27"/>
  <c r="O62" i="27" s="1"/>
  <c r="M62" i="27"/>
  <c r="N61" i="27"/>
  <c r="M61" i="27"/>
  <c r="N60" i="27"/>
  <c r="M60" i="27"/>
  <c r="N59" i="27"/>
  <c r="M59" i="27"/>
  <c r="N58" i="27"/>
  <c r="M58" i="27"/>
  <c r="N57" i="27"/>
  <c r="M57" i="27"/>
  <c r="N56" i="27"/>
  <c r="M56" i="27"/>
  <c r="N55" i="27"/>
  <c r="M55" i="27"/>
  <c r="N54" i="27"/>
  <c r="M54" i="27"/>
  <c r="N53" i="27"/>
  <c r="M53" i="27"/>
  <c r="L52" i="27"/>
  <c r="L51" i="27" s="1"/>
  <c r="K52" i="27"/>
  <c r="J52" i="27"/>
  <c r="J51" i="27" s="1"/>
  <c r="I52" i="27"/>
  <c r="I51" i="27" s="1"/>
  <c r="H52" i="27"/>
  <c r="H51" i="27" s="1"/>
  <c r="G52" i="27"/>
  <c r="G51" i="27" s="1"/>
  <c r="N50" i="27"/>
  <c r="M50" i="27"/>
  <c r="L49" i="27"/>
  <c r="L48" i="27" s="1"/>
  <c r="K49" i="27"/>
  <c r="K48" i="27" s="1"/>
  <c r="J49" i="27"/>
  <c r="J48" i="27" s="1"/>
  <c r="I49" i="27"/>
  <c r="I48" i="27" s="1"/>
  <c r="H49" i="27"/>
  <c r="H48" i="27" s="1"/>
  <c r="G49" i="27"/>
  <c r="G48" i="27" s="1"/>
  <c r="N47" i="27"/>
  <c r="O47" i="27" s="1"/>
  <c r="M47" i="27"/>
  <c r="N46" i="27"/>
  <c r="M46" i="27"/>
  <c r="N45" i="27"/>
  <c r="M45" i="27"/>
  <c r="N44" i="27"/>
  <c r="M44" i="27"/>
  <c r="N43" i="27"/>
  <c r="M43" i="27"/>
  <c r="N42" i="27"/>
  <c r="M42" i="27"/>
  <c r="N41" i="27"/>
  <c r="M41" i="27"/>
  <c r="L40" i="27"/>
  <c r="L39" i="27" s="1"/>
  <c r="K40" i="27"/>
  <c r="J40" i="27"/>
  <c r="J39" i="27" s="1"/>
  <c r="I40" i="27"/>
  <c r="I39" i="27" s="1"/>
  <c r="H40" i="27"/>
  <c r="H39" i="27" s="1"/>
  <c r="G40" i="27"/>
  <c r="G39" i="27" s="1"/>
  <c r="N38" i="27"/>
  <c r="M38" i="27"/>
  <c r="N37" i="27"/>
  <c r="M37" i="27"/>
  <c r="N36" i="27"/>
  <c r="M36" i="27"/>
  <c r="N35" i="27"/>
  <c r="M35" i="27"/>
  <c r="N34" i="27"/>
  <c r="M34" i="27"/>
  <c r="N33" i="27"/>
  <c r="M33" i="27"/>
  <c r="N32" i="27"/>
  <c r="M32" i="27"/>
  <c r="N31" i="27"/>
  <c r="M31" i="27"/>
  <c r="L30" i="27"/>
  <c r="L29" i="27" s="1"/>
  <c r="K30" i="27"/>
  <c r="K29" i="27" s="1"/>
  <c r="J30" i="27"/>
  <c r="I30" i="27"/>
  <c r="I29" i="27" s="1"/>
  <c r="H30" i="27"/>
  <c r="H29" i="27" s="1"/>
  <c r="G30" i="27"/>
  <c r="G29" i="27" s="1"/>
  <c r="J29" i="27"/>
  <c r="N28" i="27"/>
  <c r="M28" i="27"/>
  <c r="N27" i="27"/>
  <c r="M27" i="27"/>
  <c r="N26" i="27"/>
  <c r="M26" i="27"/>
  <c r="N25" i="27"/>
  <c r="M25" i="27"/>
  <c r="L25" i="27"/>
  <c r="J25" i="27"/>
  <c r="N24" i="27"/>
  <c r="M24" i="27"/>
  <c r="N23" i="27"/>
  <c r="M23" i="27"/>
  <c r="L23" i="27"/>
  <c r="J23" i="27"/>
  <c r="N22" i="27"/>
  <c r="M22" i="27"/>
  <c r="N21" i="27"/>
  <c r="M21" i="27"/>
  <c r="N20" i="27"/>
  <c r="M20" i="27"/>
  <c r="N19" i="27"/>
  <c r="M19" i="27"/>
  <c r="K18" i="27"/>
  <c r="K17" i="27" s="1"/>
  <c r="I18" i="27"/>
  <c r="I17" i="27" s="1"/>
  <c r="H18" i="27"/>
  <c r="G18" i="27"/>
  <c r="G17" i="27" s="1"/>
  <c r="N80" i="27" l="1"/>
  <c r="N29" i="27"/>
  <c r="O67" i="27"/>
  <c r="O22" i="27"/>
  <c r="O44" i="27"/>
  <c r="O74" i="27"/>
  <c r="O91" i="27"/>
  <c r="O26" i="27"/>
  <c r="L18" i="27"/>
  <c r="L17" i="27" s="1"/>
  <c r="O32" i="27"/>
  <c r="O36" i="27"/>
  <c r="O56" i="27"/>
  <c r="O70" i="27"/>
  <c r="O68" i="27"/>
  <c r="L93" i="27"/>
  <c r="L92" i="27" s="1"/>
  <c r="O46" i="27"/>
  <c r="O55" i="27"/>
  <c r="O58" i="27"/>
  <c r="O24" i="27"/>
  <c r="O35" i="27"/>
  <c r="O50" i="27"/>
  <c r="O94" i="27"/>
  <c r="M88" i="27"/>
  <c r="O34" i="27"/>
  <c r="O69" i="27"/>
  <c r="N40" i="27"/>
  <c r="O54" i="27"/>
  <c r="J18" i="27"/>
  <c r="J17" i="27" s="1"/>
  <c r="O42" i="27"/>
  <c r="O72" i="27"/>
  <c r="O53" i="27"/>
  <c r="O96" i="27"/>
  <c r="N89" i="27"/>
  <c r="O77" i="27"/>
  <c r="M89" i="27"/>
  <c r="O89" i="27" s="1"/>
  <c r="O28" i="27"/>
  <c r="N93" i="27"/>
  <c r="O38" i="27"/>
  <c r="N52" i="27"/>
  <c r="O25" i="27"/>
  <c r="O64" i="27"/>
  <c r="H13" i="26"/>
  <c r="G23" i="26"/>
  <c r="H23" i="26" s="1"/>
  <c r="N18" i="27"/>
  <c r="O23" i="27"/>
  <c r="O59" i="27"/>
  <c r="J80" i="27"/>
  <c r="J79" i="27" s="1"/>
  <c r="O21" i="27"/>
  <c r="O31" i="27"/>
  <c r="O43" i="27"/>
  <c r="O60" i="27"/>
  <c r="O63" i="27"/>
  <c r="O76" i="27"/>
  <c r="O87" i="27"/>
  <c r="J66" i="27"/>
  <c r="J65" i="27" s="1"/>
  <c r="L80" i="27"/>
  <c r="L79" i="27" s="1"/>
  <c r="O85" i="27"/>
  <c r="L89" i="27"/>
  <c r="N49" i="27"/>
  <c r="H92" i="27"/>
  <c r="N92" i="27" s="1"/>
  <c r="O92" i="27" s="1"/>
  <c r="O27" i="27"/>
  <c r="H17" i="27"/>
  <c r="N17" i="27" s="1"/>
  <c r="O19" i="27"/>
  <c r="O33" i="27"/>
  <c r="M39" i="27"/>
  <c r="O45" i="27"/>
  <c r="O86" i="27"/>
  <c r="O90" i="27"/>
  <c r="O95" i="27"/>
  <c r="M48" i="27"/>
  <c r="O57" i="27"/>
  <c r="O41" i="27"/>
  <c r="O61" i="27"/>
  <c r="O71" i="27"/>
  <c r="O20" i="27"/>
  <c r="O37" i="27"/>
  <c r="M49" i="27"/>
  <c r="M65" i="27"/>
  <c r="O75" i="27"/>
  <c r="O78" i="27"/>
  <c r="N88" i="27"/>
  <c r="N48" i="27"/>
  <c r="M29" i="27"/>
  <c r="O29" i="27" s="1"/>
  <c r="M80" i="27"/>
  <c r="O80" i="27" s="1"/>
  <c r="M51" i="27"/>
  <c r="I80" i="27"/>
  <c r="I79" i="27" s="1"/>
  <c r="M79" i="27" s="1"/>
  <c r="O79" i="27" s="1"/>
  <c r="G97" i="27"/>
  <c r="M17" i="27"/>
  <c r="N65" i="27"/>
  <c r="O83" i="27"/>
  <c r="O84" i="27"/>
  <c r="K39" i="27"/>
  <c r="N39" i="27" s="1"/>
  <c r="K51" i="27"/>
  <c r="N51" i="27" s="1"/>
  <c r="O81" i="27"/>
  <c r="M40" i="27"/>
  <c r="O40" i="27" s="1"/>
  <c r="M66" i="27"/>
  <c r="M52" i="27"/>
  <c r="M93" i="27"/>
  <c r="M18" i="27"/>
  <c r="M30" i="27"/>
  <c r="N30" i="27"/>
  <c r="N66" i="27"/>
  <c r="L97" i="27" l="1"/>
  <c r="O88" i="27"/>
  <c r="J97" i="27"/>
  <c r="O93" i="27"/>
  <c r="O52" i="27"/>
  <c r="O65" i="27"/>
  <c r="O48" i="27"/>
  <c r="O49" i="27"/>
  <c r="O30" i="27"/>
  <c r="O18" i="27"/>
  <c r="H97" i="27"/>
  <c r="O66" i="27"/>
  <c r="M97" i="27"/>
  <c r="O51" i="27"/>
  <c r="O39" i="27"/>
  <c r="I97" i="27"/>
  <c r="N97" i="27"/>
  <c r="K97" i="27"/>
  <c r="O17" i="27"/>
  <c r="O97" i="27" l="1"/>
  <c r="F32" i="25"/>
  <c r="F34" i="25"/>
  <c r="F36" i="25"/>
  <c r="F38" i="25"/>
  <c r="E41" i="25"/>
  <c r="E45" i="25" s="1"/>
  <c r="D42" i="25"/>
  <c r="D41" i="25" s="1"/>
  <c r="D45" i="25" s="1"/>
  <c r="D20" i="25"/>
  <c r="D19" i="25" s="1"/>
  <c r="E19" i="25"/>
  <c r="D18" i="25"/>
  <c r="F19" i="25" l="1"/>
  <c r="F20" i="25"/>
  <c r="H26" i="23"/>
  <c r="G26" i="23"/>
  <c r="G18" i="23"/>
  <c r="F18" i="23"/>
  <c r="E19" i="23"/>
  <c r="C19" i="23" s="1"/>
  <c r="E21" i="23"/>
  <c r="I238" i="19"/>
  <c r="H238" i="19"/>
  <c r="L100" i="19"/>
  <c r="L102" i="19"/>
  <c r="L103" i="19"/>
  <c r="L104" i="19"/>
  <c r="K95" i="19"/>
  <c r="K96" i="19"/>
  <c r="K97" i="19"/>
  <c r="K98" i="19"/>
  <c r="K100" i="19"/>
  <c r="K102" i="19"/>
  <c r="K103" i="19"/>
  <c r="K104" i="19"/>
  <c r="K90" i="19"/>
  <c r="K91" i="19"/>
  <c r="K92" i="19"/>
  <c r="K93" i="19"/>
  <c r="K80" i="19"/>
  <c r="K81" i="19"/>
  <c r="K83" i="19"/>
  <c r="K84" i="19"/>
  <c r="K86" i="19"/>
  <c r="K87" i="19"/>
  <c r="K88" i="19"/>
  <c r="K69" i="19"/>
  <c r="K70" i="19"/>
  <c r="K72" i="19"/>
  <c r="K73" i="19"/>
  <c r="K74" i="19"/>
  <c r="K76" i="19"/>
  <c r="K78" i="19"/>
  <c r="K79" i="19"/>
  <c r="K60" i="19"/>
  <c r="K61" i="19"/>
  <c r="K62" i="19"/>
  <c r="K63" i="19"/>
  <c r="K66" i="19"/>
  <c r="K68" i="19"/>
  <c r="K51" i="19"/>
  <c r="K52" i="19"/>
  <c r="K53" i="19"/>
  <c r="K55" i="19"/>
  <c r="K56" i="19"/>
  <c r="K57" i="19"/>
  <c r="K58" i="19"/>
  <c r="L250" i="19"/>
  <c r="K250" i="19"/>
  <c r="L222" i="19"/>
  <c r="L223" i="19"/>
  <c r="L224" i="19"/>
  <c r="K223" i="19"/>
  <c r="K224" i="19"/>
  <c r="J223" i="19"/>
  <c r="J224" i="19"/>
  <c r="I222" i="19"/>
  <c r="H222" i="19"/>
  <c r="K222" i="19" s="1"/>
  <c r="I214" i="19"/>
  <c r="L214" i="19" s="1"/>
  <c r="H214" i="19"/>
  <c r="K214" i="19" s="1"/>
  <c r="L213" i="19"/>
  <c r="L215" i="19"/>
  <c r="K213" i="19"/>
  <c r="K215" i="19"/>
  <c r="I130" i="19"/>
  <c r="H130" i="19"/>
  <c r="I17" i="19"/>
  <c r="I106" i="19"/>
  <c r="K122" i="19"/>
  <c r="G121" i="19"/>
  <c r="E117" i="19"/>
  <c r="L97" i="19"/>
  <c r="L98" i="19"/>
  <c r="L28" i="19"/>
  <c r="L29" i="19"/>
  <c r="K28" i="19"/>
  <c r="K29" i="19"/>
  <c r="I27" i="19"/>
  <c r="L27" i="19" s="1"/>
  <c r="H27" i="19"/>
  <c r="K27" i="19" s="1"/>
  <c r="E24" i="19"/>
  <c r="E17" i="19"/>
  <c r="G21" i="19"/>
  <c r="K21" i="19"/>
  <c r="M21" i="19" s="1"/>
  <c r="I252" i="19"/>
  <c r="H252" i="19"/>
  <c r="G250" i="19"/>
  <c r="F249" i="19"/>
  <c r="L249" i="19" s="1"/>
  <c r="E249" i="19"/>
  <c r="K249" i="19" s="1"/>
  <c r="G212" i="19"/>
  <c r="F211" i="19"/>
  <c r="E211" i="19"/>
  <c r="G210" i="19"/>
  <c r="G100" i="19"/>
  <c r="F99" i="19"/>
  <c r="L99" i="19" s="1"/>
  <c r="E99" i="19"/>
  <c r="K99" i="19" s="1"/>
  <c r="E18" i="23" l="1"/>
  <c r="M250" i="19"/>
  <c r="M249" i="19"/>
  <c r="J222" i="19"/>
  <c r="M224" i="19"/>
  <c r="M223" i="19"/>
  <c r="M222" i="19"/>
  <c r="M215" i="19"/>
  <c r="M214" i="19"/>
  <c r="M98" i="19"/>
  <c r="M97" i="19"/>
  <c r="M28" i="19"/>
  <c r="G249" i="19"/>
  <c r="M29" i="19"/>
  <c r="M27" i="19"/>
  <c r="G211" i="19"/>
  <c r="G99" i="19"/>
  <c r="D77" i="22" l="1"/>
  <c r="C77" i="22"/>
  <c r="E77" i="22" s="1"/>
  <c r="D29" i="22"/>
  <c r="H57" i="22"/>
  <c r="G27" i="22"/>
  <c r="F16" i="22"/>
  <c r="H20" i="22"/>
  <c r="C20" i="22"/>
  <c r="C19" i="22" s="1"/>
  <c r="F19" i="22"/>
  <c r="G43" i="22"/>
  <c r="D48" i="22"/>
  <c r="H37" i="22"/>
  <c r="J87" i="22"/>
  <c r="C29" i="22"/>
  <c r="F27" i="22"/>
  <c r="J66" i="22"/>
  <c r="I66" i="22"/>
  <c r="K77" i="22"/>
  <c r="K64" i="22"/>
  <c r="H29" i="22"/>
  <c r="K66" i="22" l="1"/>
  <c r="F51" i="25"/>
  <c r="E50" i="25"/>
  <c r="E54" i="25" s="1"/>
  <c r="E53" i="25" s="1"/>
  <c r="D50" i="25"/>
  <c r="D54" i="25" s="1"/>
  <c r="D53" i="25" s="1"/>
  <c r="F53" i="25" l="1"/>
  <c r="F50" i="25"/>
  <c r="F54" i="25" l="1"/>
  <c r="F41" i="25"/>
  <c r="E37" i="25"/>
  <c r="D37" i="25"/>
  <c r="E35" i="25"/>
  <c r="D35" i="25"/>
  <c r="E33" i="25"/>
  <c r="D33" i="25"/>
  <c r="E31" i="25"/>
  <c r="D31" i="25"/>
  <c r="F30" i="25"/>
  <c r="E29" i="25"/>
  <c r="D29" i="25"/>
  <c r="F27" i="25"/>
  <c r="E27" i="25"/>
  <c r="F26" i="25"/>
  <c r="F25" i="25" s="1"/>
  <c r="E25" i="25"/>
  <c r="D25" i="25"/>
  <c r="F24" i="25"/>
  <c r="F23" i="25" s="1"/>
  <c r="E23" i="25"/>
  <c r="D23" i="25"/>
  <c r="F22" i="25"/>
  <c r="E21" i="25"/>
  <c r="D21" i="25"/>
  <c r="F18" i="25"/>
  <c r="E17" i="25"/>
  <c r="D17" i="25"/>
  <c r="E88" i="22"/>
  <c r="D88" i="22"/>
  <c r="C88" i="22"/>
  <c r="D87" i="22"/>
  <c r="H84" i="22"/>
  <c r="H83" i="22"/>
  <c r="H81" i="22"/>
  <c r="G80" i="22"/>
  <c r="F80" i="22"/>
  <c r="E79" i="22"/>
  <c r="D79" i="22"/>
  <c r="C79" i="22"/>
  <c r="H78" i="22"/>
  <c r="E78" i="22" s="1"/>
  <c r="G78" i="22"/>
  <c r="D78" i="22" s="1"/>
  <c r="F78" i="22"/>
  <c r="C78" i="22" s="1"/>
  <c r="H76" i="22"/>
  <c r="D76" i="22"/>
  <c r="C76" i="22"/>
  <c r="H75" i="22"/>
  <c r="D75" i="22"/>
  <c r="C75" i="22"/>
  <c r="H74" i="22"/>
  <c r="D74" i="22"/>
  <c r="C74" i="22"/>
  <c r="H73" i="22"/>
  <c r="D73" i="22"/>
  <c r="C73" i="22"/>
  <c r="D70" i="22"/>
  <c r="C70" i="22"/>
  <c r="C68" i="22"/>
  <c r="D64" i="22"/>
  <c r="C64" i="22"/>
  <c r="C63" i="22" s="1"/>
  <c r="J63" i="22"/>
  <c r="I63" i="22"/>
  <c r="D62" i="22"/>
  <c r="K61" i="22"/>
  <c r="D61" i="22"/>
  <c r="C61" i="22"/>
  <c r="J60" i="22"/>
  <c r="J42" i="22" s="1"/>
  <c r="I60" i="22"/>
  <c r="I42" i="22" s="1"/>
  <c r="D59" i="22"/>
  <c r="C59" i="22"/>
  <c r="H58" i="22"/>
  <c r="D58" i="22"/>
  <c r="C58" i="22"/>
  <c r="D57" i="22"/>
  <c r="C57" i="22"/>
  <c r="G56" i="22"/>
  <c r="F56" i="22"/>
  <c r="C56" i="22" s="1"/>
  <c r="H55" i="22"/>
  <c r="D55" i="22"/>
  <c r="C55" i="22"/>
  <c r="H54" i="22"/>
  <c r="D54" i="22"/>
  <c r="C54" i="22"/>
  <c r="D53" i="22"/>
  <c r="C53" i="22"/>
  <c r="H52" i="22"/>
  <c r="D52" i="22"/>
  <c r="C52" i="22"/>
  <c r="H51" i="22"/>
  <c r="D51" i="22"/>
  <c r="C51" i="22"/>
  <c r="H50" i="22"/>
  <c r="D50" i="22"/>
  <c r="C50" i="22"/>
  <c r="G49" i="22"/>
  <c r="D49" i="22" s="1"/>
  <c r="F49" i="22"/>
  <c r="C49" i="22" s="1"/>
  <c r="H47" i="22"/>
  <c r="D47" i="22"/>
  <c r="C47" i="22"/>
  <c r="D46" i="22"/>
  <c r="C46" i="22"/>
  <c r="H45" i="22"/>
  <c r="D45" i="22"/>
  <c r="C45" i="22"/>
  <c r="H44" i="22"/>
  <c r="D44" i="22"/>
  <c r="C44" i="22"/>
  <c r="F43" i="22"/>
  <c r="K41" i="22"/>
  <c r="D41" i="22"/>
  <c r="C41" i="22"/>
  <c r="J40" i="22"/>
  <c r="D40" i="22" s="1"/>
  <c r="I40" i="22"/>
  <c r="C40" i="22" s="1"/>
  <c r="H39" i="22"/>
  <c r="D39" i="22"/>
  <c r="C39" i="22"/>
  <c r="H38" i="22"/>
  <c r="D38" i="22"/>
  <c r="C38" i="22"/>
  <c r="D37" i="22"/>
  <c r="C37" i="22"/>
  <c r="H36" i="22"/>
  <c r="D36" i="22"/>
  <c r="C36" i="22"/>
  <c r="H35" i="22"/>
  <c r="D35" i="22"/>
  <c r="C35" i="22"/>
  <c r="H34" i="22"/>
  <c r="D34" i="22"/>
  <c r="C34" i="22"/>
  <c r="H33" i="22"/>
  <c r="D33" i="22"/>
  <c r="C33" i="22"/>
  <c r="G32" i="22"/>
  <c r="D32" i="22" s="1"/>
  <c r="F32" i="22"/>
  <c r="H31" i="22"/>
  <c r="D31" i="22"/>
  <c r="C31" i="22"/>
  <c r="H30" i="22"/>
  <c r="D30" i="22"/>
  <c r="C30" i="22"/>
  <c r="H28" i="22"/>
  <c r="D28" i="22"/>
  <c r="C28" i="22"/>
  <c r="C27" i="22"/>
  <c r="H24" i="22"/>
  <c r="D24" i="22"/>
  <c r="C24" i="22"/>
  <c r="H23" i="22"/>
  <c r="D23" i="22"/>
  <c r="C23" i="22"/>
  <c r="H22" i="22"/>
  <c r="D22" i="22"/>
  <c r="C22" i="22"/>
  <c r="G21" i="22"/>
  <c r="F21" i="22"/>
  <c r="D20" i="22"/>
  <c r="E20" i="22" s="1"/>
  <c r="G19" i="22"/>
  <c r="H18" i="22"/>
  <c r="D18" i="22"/>
  <c r="C18" i="22"/>
  <c r="H17" i="22"/>
  <c r="D17" i="22"/>
  <c r="C17" i="22"/>
  <c r="G16" i="22"/>
  <c r="D16" i="22" s="1"/>
  <c r="C16" i="22"/>
  <c r="H80" i="22" l="1"/>
  <c r="D68" i="22"/>
  <c r="G67" i="22"/>
  <c r="D67" i="22" s="1"/>
  <c r="F33" i="25"/>
  <c r="F35" i="25"/>
  <c r="F37" i="25"/>
  <c r="E44" i="25"/>
  <c r="F31" i="25"/>
  <c r="D44" i="25"/>
  <c r="D43" i="25" s="1"/>
  <c r="D19" i="22"/>
  <c r="E19" i="22" s="1"/>
  <c r="H19" i="22"/>
  <c r="E57" i="22"/>
  <c r="D63" i="22"/>
  <c r="E63" i="22" s="1"/>
  <c r="K63" i="22"/>
  <c r="C21" i="22"/>
  <c r="E37" i="22"/>
  <c r="C32" i="22"/>
  <c r="E32" i="22" s="1"/>
  <c r="F26" i="22"/>
  <c r="F25" i="22" s="1"/>
  <c r="C25" i="22" s="1"/>
  <c r="D27" i="22"/>
  <c r="E27" i="22" s="1"/>
  <c r="G26" i="22"/>
  <c r="K42" i="22"/>
  <c r="E31" i="22"/>
  <c r="E40" i="22"/>
  <c r="I15" i="22"/>
  <c r="I65" i="22" s="1"/>
  <c r="I89" i="22" s="1"/>
  <c r="E61" i="22"/>
  <c r="C60" i="22"/>
  <c r="E83" i="22"/>
  <c r="E50" i="22"/>
  <c r="E52" i="22"/>
  <c r="E45" i="22"/>
  <c r="E34" i="22"/>
  <c r="E30" i="22"/>
  <c r="E28" i="22"/>
  <c r="E17" i="22"/>
  <c r="E59" i="22"/>
  <c r="E38" i="22"/>
  <c r="E33" i="22"/>
  <c r="E39" i="22"/>
  <c r="E51" i="22"/>
  <c r="K60" i="22"/>
  <c r="E64" i="22"/>
  <c r="H56" i="22"/>
  <c r="F66" i="22"/>
  <c r="C66" i="22" s="1"/>
  <c r="J15" i="22"/>
  <c r="J65" i="22" s="1"/>
  <c r="J89" i="22" s="1"/>
  <c r="E44" i="22"/>
  <c r="H27" i="22"/>
  <c r="F42" i="22"/>
  <c r="C42" i="22" s="1"/>
  <c r="E76" i="22"/>
  <c r="H16" i="22"/>
  <c r="E23" i="22"/>
  <c r="E36" i="22"/>
  <c r="E47" i="22"/>
  <c r="H68" i="22"/>
  <c r="E68" i="22" s="1"/>
  <c r="E73" i="22"/>
  <c r="E81" i="22"/>
  <c r="E84" i="22"/>
  <c r="H21" i="22"/>
  <c r="E24" i="22"/>
  <c r="E29" i="22"/>
  <c r="C43" i="22"/>
  <c r="E54" i="22"/>
  <c r="D60" i="22"/>
  <c r="E74" i="22"/>
  <c r="D80" i="22"/>
  <c r="E49" i="22"/>
  <c r="E18" i="22"/>
  <c r="E22" i="22"/>
  <c r="E35" i="22"/>
  <c r="H43" i="22"/>
  <c r="E41" i="22"/>
  <c r="E55" i="22"/>
  <c r="E58" i="22"/>
  <c r="H71" i="22"/>
  <c r="E75" i="22"/>
  <c r="F29" i="25"/>
  <c r="F21" i="25"/>
  <c r="F17" i="25"/>
  <c r="E16" i="22"/>
  <c r="D56" i="22"/>
  <c r="E56" i="22" s="1"/>
  <c r="H32" i="22"/>
  <c r="K40" i="22"/>
  <c r="D71" i="22"/>
  <c r="E71" i="22" s="1"/>
  <c r="D43" i="22"/>
  <c r="H49" i="22"/>
  <c r="D21" i="22"/>
  <c r="G42" i="22"/>
  <c r="E21" i="22" l="1"/>
  <c r="F44" i="25"/>
  <c r="F15" i="22"/>
  <c r="E80" i="22"/>
  <c r="K15" i="22"/>
  <c r="E60" i="22"/>
  <c r="C67" i="22"/>
  <c r="E67" i="22" s="1"/>
  <c r="E43" i="22"/>
  <c r="C26" i="22"/>
  <c r="E43" i="25"/>
  <c r="F43" i="25" s="1"/>
  <c r="H26" i="22"/>
  <c r="G25" i="22"/>
  <c r="G15" i="22" s="1"/>
  <c r="D26" i="22"/>
  <c r="H67" i="22"/>
  <c r="G66" i="22"/>
  <c r="D66" i="22" s="1"/>
  <c r="H42" i="22"/>
  <c r="D42" i="22"/>
  <c r="E42" i="22" s="1"/>
  <c r="C15" i="22" l="1"/>
  <c r="F65" i="22"/>
  <c r="C65" i="22" s="1"/>
  <c r="K89" i="22"/>
  <c r="K65" i="22"/>
  <c r="E26" i="22"/>
  <c r="H66" i="22"/>
  <c r="E66" i="22"/>
  <c r="D25" i="22"/>
  <c r="E25" i="22" s="1"/>
  <c r="H25" i="22"/>
  <c r="F89" i="22" l="1"/>
  <c r="C89" i="22" s="1"/>
  <c r="H15" i="22"/>
  <c r="D15" i="22"/>
  <c r="E15" i="22" s="1"/>
  <c r="G65" i="22"/>
  <c r="H65" i="22" s="1"/>
  <c r="D65" i="22" l="1"/>
  <c r="E65" i="22" s="1"/>
  <c r="G89" i="22"/>
  <c r="H89" i="22" l="1"/>
  <c r="D89" i="22"/>
  <c r="E89" i="22" s="1"/>
  <c r="L41" i="19" l="1"/>
  <c r="L38" i="19"/>
  <c r="K38" i="19"/>
  <c r="I136" i="19"/>
  <c r="L142" i="19"/>
  <c r="K142" i="19"/>
  <c r="I141" i="19"/>
  <c r="L141" i="19" s="1"/>
  <c r="H138" i="19"/>
  <c r="H262" i="19"/>
  <c r="I262" i="19"/>
  <c r="J262" i="19"/>
  <c r="L233" i="19"/>
  <c r="K233" i="19"/>
  <c r="J233" i="19"/>
  <c r="I232" i="19"/>
  <c r="L232" i="19" s="1"/>
  <c r="H232" i="19"/>
  <c r="H231" i="19" s="1"/>
  <c r="L227" i="19"/>
  <c r="K227" i="19"/>
  <c r="J227" i="19"/>
  <c r="I226" i="19"/>
  <c r="I225" i="19" s="1"/>
  <c r="H226" i="19"/>
  <c r="H225" i="19" s="1"/>
  <c r="L212" i="19"/>
  <c r="K212" i="19"/>
  <c r="I211" i="19"/>
  <c r="K211" i="19"/>
  <c r="L205" i="19"/>
  <c r="K205" i="19"/>
  <c r="L201" i="19"/>
  <c r="K201" i="19"/>
  <c r="I204" i="19"/>
  <c r="L204" i="19" s="1"/>
  <c r="K204" i="19"/>
  <c r="J201" i="19"/>
  <c r="I200" i="19"/>
  <c r="I199" i="19" s="1"/>
  <c r="H200" i="19"/>
  <c r="H199" i="19" s="1"/>
  <c r="H117" i="19"/>
  <c r="L93" i="19"/>
  <c r="L92" i="19"/>
  <c r="H77" i="19"/>
  <c r="H67" i="19"/>
  <c r="I191" i="19" l="1"/>
  <c r="K225" i="19"/>
  <c r="K199" i="19"/>
  <c r="H191" i="19"/>
  <c r="L199" i="19"/>
  <c r="M38" i="19"/>
  <c r="H251" i="19"/>
  <c r="H137" i="19"/>
  <c r="K141" i="19"/>
  <c r="I237" i="19"/>
  <c r="I231" i="19"/>
  <c r="J231" i="19" s="1"/>
  <c r="M233" i="19"/>
  <c r="K232" i="19"/>
  <c r="K231" i="19"/>
  <c r="J232" i="19"/>
  <c r="M227" i="19"/>
  <c r="J225" i="19"/>
  <c r="K226" i="19"/>
  <c r="L226" i="19"/>
  <c r="L225" i="19"/>
  <c r="J226" i="19"/>
  <c r="L211" i="19"/>
  <c r="M211" i="19" s="1"/>
  <c r="M201" i="19"/>
  <c r="M212" i="19"/>
  <c r="K200" i="19"/>
  <c r="L200" i="19"/>
  <c r="J199" i="19"/>
  <c r="J200" i="19"/>
  <c r="H106" i="19"/>
  <c r="H105" i="19" s="1"/>
  <c r="L81" i="19"/>
  <c r="H54" i="19"/>
  <c r="I39" i="19"/>
  <c r="I36" i="19"/>
  <c r="H36" i="19"/>
  <c r="I26" i="19"/>
  <c r="I24" i="19" s="1"/>
  <c r="H24" i="19"/>
  <c r="I59" i="19"/>
  <c r="I49" i="19" s="1"/>
  <c r="H59" i="19"/>
  <c r="F263" i="19"/>
  <c r="E263" i="19"/>
  <c r="L269" i="19"/>
  <c r="K269" i="19"/>
  <c r="G269" i="19"/>
  <c r="F268" i="19"/>
  <c r="E268" i="19"/>
  <c r="E253" i="19"/>
  <c r="F259" i="19"/>
  <c r="E259" i="19"/>
  <c r="L257" i="19"/>
  <c r="L258" i="19"/>
  <c r="L260" i="19"/>
  <c r="K257" i="19"/>
  <c r="K258" i="19"/>
  <c r="K260" i="19"/>
  <c r="F256" i="19"/>
  <c r="G254" i="19"/>
  <c r="G255" i="19"/>
  <c r="G257" i="19"/>
  <c r="G258" i="19"/>
  <c r="G260" i="19"/>
  <c r="E256" i="19"/>
  <c r="E218" i="19"/>
  <c r="E217" i="19" s="1"/>
  <c r="G209" i="19"/>
  <c r="F208" i="19"/>
  <c r="E208" i="19"/>
  <c r="F154" i="19"/>
  <c r="E154" i="19"/>
  <c r="L128" i="19"/>
  <c r="K128" i="19"/>
  <c r="K129" i="19"/>
  <c r="M129" i="19" s="1"/>
  <c r="G128" i="19"/>
  <c r="G129" i="19"/>
  <c r="F127" i="19"/>
  <c r="L127" i="19" s="1"/>
  <c r="E127" i="19"/>
  <c r="K127" i="19" s="1"/>
  <c r="L118" i="19"/>
  <c r="L119" i="19"/>
  <c r="L120" i="19"/>
  <c r="L121" i="19"/>
  <c r="L122" i="19"/>
  <c r="K118" i="19"/>
  <c r="K119" i="19"/>
  <c r="K120" i="19"/>
  <c r="K121" i="19"/>
  <c r="F117" i="19"/>
  <c r="L117" i="19" s="1"/>
  <c r="G118" i="19"/>
  <c r="G119" i="19"/>
  <c r="G120" i="19"/>
  <c r="L90" i="19"/>
  <c r="L91" i="19"/>
  <c r="L95" i="19"/>
  <c r="L96" i="19"/>
  <c r="F101" i="19"/>
  <c r="L101" i="19" s="1"/>
  <c r="E101" i="19"/>
  <c r="K101" i="19" s="1"/>
  <c r="G95" i="19"/>
  <c r="G96" i="19"/>
  <c r="G102" i="19"/>
  <c r="F94" i="19"/>
  <c r="L94" i="19" s="1"/>
  <c r="E94" i="19"/>
  <c r="K94" i="19" s="1"/>
  <c r="F89" i="19"/>
  <c r="L89" i="19" s="1"/>
  <c r="E89" i="19"/>
  <c r="K89" i="19" s="1"/>
  <c r="G91" i="19"/>
  <c r="G103" i="19"/>
  <c r="G104" i="19"/>
  <c r="H49" i="19" l="1"/>
  <c r="M199" i="19"/>
  <c r="I16" i="19"/>
  <c r="E252" i="19"/>
  <c r="M101" i="19"/>
  <c r="H136" i="19"/>
  <c r="H237" i="19"/>
  <c r="L231" i="19"/>
  <c r="M231" i="19" s="1"/>
  <c r="M232" i="19"/>
  <c r="M225" i="19"/>
  <c r="M226" i="19"/>
  <c r="K256" i="19"/>
  <c r="L259" i="19"/>
  <c r="K259" i="19"/>
  <c r="L268" i="19"/>
  <c r="M200" i="19"/>
  <c r="K268" i="19"/>
  <c r="L58" i="19"/>
  <c r="K37" i="19"/>
  <c r="L37" i="19"/>
  <c r="M258" i="19"/>
  <c r="L26" i="19"/>
  <c r="K26" i="19"/>
  <c r="G268" i="19"/>
  <c r="M269" i="19"/>
  <c r="M257" i="19"/>
  <c r="M260" i="19"/>
  <c r="G259" i="19"/>
  <c r="G256" i="19"/>
  <c r="L256" i="19"/>
  <c r="M118" i="19"/>
  <c r="G208" i="19"/>
  <c r="M128" i="19"/>
  <c r="M127" i="19"/>
  <c r="G127" i="19"/>
  <c r="G94" i="19"/>
  <c r="M121" i="19"/>
  <c r="M120" i="19"/>
  <c r="M119" i="19"/>
  <c r="M103" i="19"/>
  <c r="M91" i="19"/>
  <c r="M90" i="19"/>
  <c r="M104" i="19"/>
  <c r="M89" i="19"/>
  <c r="M94" i="19"/>
  <c r="M96" i="19"/>
  <c r="M95" i="19"/>
  <c r="M102" i="19"/>
  <c r="G101" i="19"/>
  <c r="E50" i="19"/>
  <c r="K50" i="19" s="1"/>
  <c r="F22" i="19"/>
  <c r="E22" i="19"/>
  <c r="M259" i="19" l="1"/>
  <c r="E216" i="19"/>
  <c r="M256" i="19"/>
  <c r="M268" i="19"/>
  <c r="J49" i="19"/>
  <c r="M37" i="19"/>
  <c r="M26" i="19"/>
  <c r="I18" i="23"/>
  <c r="H21" i="23"/>
  <c r="H18" i="23" s="1"/>
  <c r="D18" i="23" l="1"/>
  <c r="C21" i="23"/>
  <c r="C18" i="23" l="1"/>
  <c r="J28" i="23" l="1"/>
  <c r="I28" i="23"/>
  <c r="I25" i="23" s="1"/>
  <c r="F28" i="23"/>
  <c r="F26" i="23"/>
  <c r="D26" i="23" s="1"/>
  <c r="D27" i="23"/>
  <c r="D19" i="23"/>
  <c r="D20" i="23"/>
  <c r="D21" i="23"/>
  <c r="I17" i="23"/>
  <c r="J18" i="23"/>
  <c r="J17" i="23" s="1"/>
  <c r="C27" i="23"/>
  <c r="C20" i="23"/>
  <c r="D28" i="23" l="1"/>
  <c r="I24" i="23"/>
  <c r="I22" i="23"/>
  <c r="I29" i="23" s="1"/>
  <c r="J22" i="23"/>
  <c r="J29" i="23" s="1"/>
  <c r="J24" i="23"/>
  <c r="F25" i="23"/>
  <c r="D25" i="23" s="1"/>
  <c r="F17" i="23"/>
  <c r="F22" i="23" l="1"/>
  <c r="F24" i="23"/>
  <c r="D24" i="23" s="1"/>
  <c r="D17" i="23"/>
  <c r="F29" i="23" l="1"/>
  <c r="D29" i="23" s="1"/>
  <c r="D22" i="23"/>
  <c r="J22" i="28" l="1"/>
  <c r="K22" i="28"/>
  <c r="G22" i="28"/>
  <c r="F22" i="28"/>
  <c r="L264" i="19" l="1"/>
  <c r="L265" i="19"/>
  <c r="L267" i="19"/>
  <c r="K264" i="19"/>
  <c r="K265" i="19"/>
  <c r="K267" i="19"/>
  <c r="L263" i="19"/>
  <c r="K263" i="19"/>
  <c r="F266" i="19"/>
  <c r="E266" i="19"/>
  <c r="G267" i="19"/>
  <c r="G264" i="19"/>
  <c r="G265" i="19"/>
  <c r="L255" i="19"/>
  <c r="L254" i="19"/>
  <c r="L253" i="19" s="1"/>
  <c r="K255" i="19"/>
  <c r="K254" i="19"/>
  <c r="K253" i="19" s="1"/>
  <c r="F253" i="19"/>
  <c r="F252" i="19" s="1"/>
  <c r="E251" i="19"/>
  <c r="L245" i="19"/>
  <c r="L246" i="19"/>
  <c r="L248" i="19"/>
  <c r="K245" i="19"/>
  <c r="K246" i="19"/>
  <c r="K248" i="19"/>
  <c r="F247" i="19"/>
  <c r="E247" i="19"/>
  <c r="G248" i="19"/>
  <c r="F244" i="19"/>
  <c r="E244" i="19"/>
  <c r="G246" i="19"/>
  <c r="G245" i="19"/>
  <c r="L240" i="19"/>
  <c r="L241" i="19"/>
  <c r="K240" i="19"/>
  <c r="K241" i="19"/>
  <c r="G240" i="19"/>
  <c r="G241" i="19"/>
  <c r="F239" i="19"/>
  <c r="E239" i="19"/>
  <c r="L219" i="19"/>
  <c r="L220" i="19"/>
  <c r="L221" i="19"/>
  <c r="L230" i="19"/>
  <c r="L236" i="19"/>
  <c r="K219" i="19"/>
  <c r="K220" i="19"/>
  <c r="K221" i="19"/>
  <c r="K230" i="19"/>
  <c r="K236" i="19"/>
  <c r="J236" i="19"/>
  <c r="I235" i="19"/>
  <c r="H235" i="19"/>
  <c r="J230" i="19"/>
  <c r="I229" i="19"/>
  <c r="H229" i="19"/>
  <c r="G219" i="19"/>
  <c r="G220" i="19"/>
  <c r="G221" i="19"/>
  <c r="F218" i="19"/>
  <c r="F217" i="19" s="1"/>
  <c r="K218" i="19"/>
  <c r="L193" i="19"/>
  <c r="L194" i="19"/>
  <c r="L196" i="19"/>
  <c r="L198" i="19"/>
  <c r="L203" i="19"/>
  <c r="L207" i="19"/>
  <c r="L209" i="19"/>
  <c r="K193" i="19"/>
  <c r="K194" i="19"/>
  <c r="K196" i="19"/>
  <c r="K198" i="19"/>
  <c r="K203" i="19"/>
  <c r="K207" i="19"/>
  <c r="K209" i="19"/>
  <c r="L208" i="19"/>
  <c r="F206" i="19"/>
  <c r="E206" i="19"/>
  <c r="G207" i="19"/>
  <c r="F202" i="19"/>
  <c r="E202" i="19"/>
  <c r="G203" i="19"/>
  <c r="F197" i="19"/>
  <c r="E197" i="19"/>
  <c r="G198" i="19"/>
  <c r="G196" i="19"/>
  <c r="F195" i="19"/>
  <c r="E195" i="19"/>
  <c r="G193" i="19"/>
  <c r="G194" i="19"/>
  <c r="F192" i="19"/>
  <c r="E192" i="19"/>
  <c r="L148" i="19"/>
  <c r="L149" i="19"/>
  <c r="L152" i="19"/>
  <c r="L153" i="19"/>
  <c r="L154" i="19"/>
  <c r="L155" i="19"/>
  <c r="L157" i="19"/>
  <c r="L158" i="19"/>
  <c r="L159" i="19"/>
  <c r="L162" i="19"/>
  <c r="L163" i="19"/>
  <c r="L164" i="19"/>
  <c r="L166" i="19"/>
  <c r="L168" i="19"/>
  <c r="L169" i="19"/>
  <c r="L170" i="19"/>
  <c r="L172" i="19"/>
  <c r="L173" i="19"/>
  <c r="L175" i="19"/>
  <c r="L177" i="19"/>
  <c r="L179" i="19"/>
  <c r="L180" i="19"/>
  <c r="L181" i="19"/>
  <c r="L183" i="19"/>
  <c r="L185" i="19"/>
  <c r="L186" i="19"/>
  <c r="L187" i="19"/>
  <c r="L189" i="19"/>
  <c r="K148" i="19"/>
  <c r="K149" i="19"/>
  <c r="K152" i="19"/>
  <c r="K153" i="19"/>
  <c r="K154" i="19"/>
  <c r="K155" i="19"/>
  <c r="K157" i="19"/>
  <c r="K158" i="19"/>
  <c r="K159" i="19"/>
  <c r="K162" i="19"/>
  <c r="K163" i="19"/>
  <c r="K164" i="19"/>
  <c r="K166" i="19"/>
  <c r="K168" i="19"/>
  <c r="K169" i="19"/>
  <c r="K170" i="19"/>
  <c r="K172" i="19"/>
  <c r="K173" i="19"/>
  <c r="K175" i="19"/>
  <c r="K177" i="19"/>
  <c r="K179" i="19"/>
  <c r="K180" i="19"/>
  <c r="K181" i="19"/>
  <c r="K183" i="19"/>
  <c r="K185" i="19"/>
  <c r="K186" i="19"/>
  <c r="K187" i="19"/>
  <c r="K189" i="19"/>
  <c r="F188" i="19"/>
  <c r="E188" i="19"/>
  <c r="G189" i="19"/>
  <c r="F184" i="19"/>
  <c r="E184" i="19"/>
  <c r="G187" i="19"/>
  <c r="G186" i="19"/>
  <c r="G185" i="19"/>
  <c r="F182" i="19"/>
  <c r="E182" i="19"/>
  <c r="G183" i="19"/>
  <c r="F178" i="19"/>
  <c r="E178" i="19"/>
  <c r="G181" i="19"/>
  <c r="G180" i="19"/>
  <c r="G179" i="19"/>
  <c r="G177" i="19"/>
  <c r="F176" i="19"/>
  <c r="E176" i="19"/>
  <c r="G175" i="19"/>
  <c r="F174" i="19"/>
  <c r="E174" i="19"/>
  <c r="J168" i="19"/>
  <c r="F171" i="19"/>
  <c r="E171" i="19"/>
  <c r="G173" i="19"/>
  <c r="G172" i="19"/>
  <c r="F167" i="19"/>
  <c r="E167" i="19"/>
  <c r="I167" i="19"/>
  <c r="H167" i="19"/>
  <c r="G168" i="19"/>
  <c r="G169" i="19"/>
  <c r="G170" i="19"/>
  <c r="I165" i="19"/>
  <c r="G162" i="19"/>
  <c r="G163" i="19"/>
  <c r="G164" i="19"/>
  <c r="F161" i="19"/>
  <c r="E161" i="19"/>
  <c r="G157" i="19"/>
  <c r="G158" i="19"/>
  <c r="G159" i="19"/>
  <c r="F156" i="19"/>
  <c r="E156" i="19"/>
  <c r="J152" i="19"/>
  <c r="I151" i="19"/>
  <c r="H151" i="19"/>
  <c r="G153" i="19"/>
  <c r="G152" i="19"/>
  <c r="F150" i="19"/>
  <c r="E150" i="19"/>
  <c r="G151" i="19"/>
  <c r="G148" i="19"/>
  <c r="G149" i="19"/>
  <c r="F147" i="19"/>
  <c r="E147" i="19"/>
  <c r="L139" i="19"/>
  <c r="L140" i="19"/>
  <c r="L144" i="19"/>
  <c r="K139" i="19"/>
  <c r="K140" i="19"/>
  <c r="K144" i="19"/>
  <c r="F143" i="19"/>
  <c r="L143" i="19" s="1"/>
  <c r="E143" i="19"/>
  <c r="K143" i="19" s="1"/>
  <c r="G144" i="19"/>
  <c r="F138" i="19"/>
  <c r="L138" i="19" s="1"/>
  <c r="E138" i="19"/>
  <c r="K138" i="19" s="1"/>
  <c r="G139" i="19"/>
  <c r="G140" i="19"/>
  <c r="L108" i="19"/>
  <c r="L109" i="19"/>
  <c r="L110" i="19"/>
  <c r="L112" i="19"/>
  <c r="L114" i="19"/>
  <c r="L116" i="19"/>
  <c r="L124" i="19"/>
  <c r="L126" i="19"/>
  <c r="L131" i="19"/>
  <c r="L132" i="19"/>
  <c r="L133" i="19"/>
  <c r="L135" i="19"/>
  <c r="K108" i="19"/>
  <c r="K109" i="19"/>
  <c r="K110" i="19"/>
  <c r="K112" i="19"/>
  <c r="K114" i="19"/>
  <c r="K116" i="19"/>
  <c r="K124" i="19"/>
  <c r="K126" i="19"/>
  <c r="K131" i="19"/>
  <c r="K132" i="19"/>
  <c r="K133" i="19"/>
  <c r="K135" i="19"/>
  <c r="I134" i="19"/>
  <c r="F134" i="19"/>
  <c r="E134" i="19"/>
  <c r="K134" i="19" s="1"/>
  <c r="G135" i="19"/>
  <c r="J131" i="19"/>
  <c r="F130" i="19"/>
  <c r="E130" i="19"/>
  <c r="G133" i="19"/>
  <c r="G132" i="19"/>
  <c r="G131" i="19"/>
  <c r="F125" i="19"/>
  <c r="L125" i="19" s="1"/>
  <c r="E125" i="19"/>
  <c r="K125" i="19" s="1"/>
  <c r="G126" i="19"/>
  <c r="F123" i="19"/>
  <c r="L123" i="19" s="1"/>
  <c r="E123" i="19"/>
  <c r="K123" i="19" s="1"/>
  <c r="G124" i="19"/>
  <c r="F113" i="19"/>
  <c r="E113" i="19"/>
  <c r="G114" i="19"/>
  <c r="K117" i="19"/>
  <c r="F115" i="19"/>
  <c r="L115" i="19" s="1"/>
  <c r="E115" i="19"/>
  <c r="K115" i="19" s="1"/>
  <c r="G116" i="19"/>
  <c r="G112" i="19"/>
  <c r="F111" i="19"/>
  <c r="E111" i="19"/>
  <c r="F107" i="19"/>
  <c r="E107" i="19"/>
  <c r="G110" i="19"/>
  <c r="G109" i="19"/>
  <c r="G108" i="19"/>
  <c r="L51" i="19"/>
  <c r="L52" i="19"/>
  <c r="L53" i="19"/>
  <c r="L56" i="19"/>
  <c r="L57" i="19"/>
  <c r="L60" i="19"/>
  <c r="L61" i="19"/>
  <c r="L62" i="19"/>
  <c r="L66" i="19"/>
  <c r="L68" i="19"/>
  <c r="L69" i="19"/>
  <c r="L70" i="19"/>
  <c r="L72" i="19"/>
  <c r="L73" i="19"/>
  <c r="L74" i="19"/>
  <c r="L76" i="19"/>
  <c r="L78" i="19"/>
  <c r="L79" i="19"/>
  <c r="L80" i="19"/>
  <c r="L83" i="19"/>
  <c r="L84" i="19"/>
  <c r="L86" i="19"/>
  <c r="L87" i="19"/>
  <c r="L88" i="19"/>
  <c r="G88" i="19"/>
  <c r="F85" i="19"/>
  <c r="L85" i="19" s="1"/>
  <c r="E85" i="19"/>
  <c r="K85" i="19" s="1"/>
  <c r="G87" i="19"/>
  <c r="G86" i="19"/>
  <c r="G83" i="19"/>
  <c r="G84" i="19"/>
  <c r="F82" i="19"/>
  <c r="L82" i="19" s="1"/>
  <c r="E82" i="19"/>
  <c r="K82" i="19" s="1"/>
  <c r="G79" i="19"/>
  <c r="G80" i="19"/>
  <c r="F77" i="19"/>
  <c r="E77" i="19"/>
  <c r="K77" i="19" s="1"/>
  <c r="G78" i="19"/>
  <c r="E243" i="19" l="1"/>
  <c r="L252" i="19"/>
  <c r="L251" i="19" s="1"/>
  <c r="E146" i="19"/>
  <c r="K252" i="19"/>
  <c r="F243" i="19"/>
  <c r="F191" i="19"/>
  <c r="E191" i="19"/>
  <c r="F106" i="19"/>
  <c r="F105" i="19" s="1"/>
  <c r="K137" i="19"/>
  <c r="K136" i="19" s="1"/>
  <c r="M253" i="19"/>
  <c r="H234" i="19"/>
  <c r="L239" i="19"/>
  <c r="L238" i="19" s="1"/>
  <c r="K239" i="19"/>
  <c r="K238" i="19" s="1"/>
  <c r="K174" i="19"/>
  <c r="K197" i="19"/>
  <c r="L235" i="19"/>
  <c r="K244" i="19"/>
  <c r="H150" i="19"/>
  <c r="L174" i="19"/>
  <c r="K178" i="19"/>
  <c r="K184" i="19"/>
  <c r="L197" i="19"/>
  <c r="K206" i="19"/>
  <c r="H228" i="19"/>
  <c r="H217" i="19" s="1"/>
  <c r="L244" i="19"/>
  <c r="L178" i="19"/>
  <c r="L184" i="19"/>
  <c r="L206" i="19"/>
  <c r="I228" i="19"/>
  <c r="I156" i="19"/>
  <c r="L165" i="19"/>
  <c r="K176" i="19"/>
  <c r="K202" i="19"/>
  <c r="K247" i="19"/>
  <c r="L176" i="19"/>
  <c r="K182" i="19"/>
  <c r="K188" i="19"/>
  <c r="K195" i="19"/>
  <c r="L202" i="19"/>
  <c r="L247" i="19"/>
  <c r="L182" i="19"/>
  <c r="L188" i="19"/>
  <c r="L195" i="19"/>
  <c r="L218" i="19"/>
  <c r="L151" i="19"/>
  <c r="I150" i="19"/>
  <c r="E262" i="19"/>
  <c r="F262" i="19"/>
  <c r="M248" i="19"/>
  <c r="L147" i="19"/>
  <c r="F146" i="19"/>
  <c r="E106" i="19"/>
  <c r="E105" i="19" s="1"/>
  <c r="M168" i="19"/>
  <c r="K147" i="19"/>
  <c r="L111" i="19"/>
  <c r="K111" i="19"/>
  <c r="M198" i="19"/>
  <c r="L167" i="19"/>
  <c r="L192" i="19"/>
  <c r="M255" i="19"/>
  <c r="M209" i="19"/>
  <c r="M207" i="19"/>
  <c r="K192" i="19"/>
  <c r="M246" i="19"/>
  <c r="L171" i="19"/>
  <c r="M221" i="19"/>
  <c r="M181" i="19"/>
  <c r="I190" i="19"/>
  <c r="M267" i="19"/>
  <c r="K167" i="19"/>
  <c r="M186" i="19"/>
  <c r="M180" i="19"/>
  <c r="M163" i="19"/>
  <c r="M263" i="19"/>
  <c r="M159" i="19"/>
  <c r="M133" i="19"/>
  <c r="M185" i="19"/>
  <c r="M153" i="19"/>
  <c r="M219" i="19"/>
  <c r="M241" i="19"/>
  <c r="M177" i="19"/>
  <c r="M230" i="19"/>
  <c r="M265" i="19"/>
  <c r="M264" i="19"/>
  <c r="E22" i="28"/>
  <c r="H22" i="28"/>
  <c r="I22" i="28"/>
  <c r="L22" i="28" s="1"/>
  <c r="M158" i="19"/>
  <c r="M148" i="19"/>
  <c r="M245" i="19"/>
  <c r="M126" i="19"/>
  <c r="M140" i="19"/>
  <c r="M187" i="19"/>
  <c r="M183" i="19"/>
  <c r="M169" i="19"/>
  <c r="M164" i="19"/>
  <c r="M154" i="19"/>
  <c r="M149" i="19"/>
  <c r="K208" i="19"/>
  <c r="M194" i="19"/>
  <c r="M236" i="19"/>
  <c r="I251" i="19"/>
  <c r="M220" i="19"/>
  <c r="E137" i="19"/>
  <c r="E136" i="19" s="1"/>
  <c r="M172" i="19"/>
  <c r="M162" i="19"/>
  <c r="M157" i="19"/>
  <c r="M203" i="19"/>
  <c r="M196" i="19"/>
  <c r="M193" i="19"/>
  <c r="K266" i="19"/>
  <c r="K262" i="19" s="1"/>
  <c r="K261" i="19" s="1"/>
  <c r="M173" i="19"/>
  <c r="K130" i="19"/>
  <c r="M131" i="19"/>
  <c r="M189" i="19"/>
  <c r="M179" i="19"/>
  <c r="M175" i="19"/>
  <c r="M170" i="19"/>
  <c r="M155" i="19"/>
  <c r="M152" i="19"/>
  <c r="J229" i="19"/>
  <c r="K229" i="19"/>
  <c r="L229" i="19"/>
  <c r="E238" i="19"/>
  <c r="M240" i="19"/>
  <c r="M144" i="19"/>
  <c r="I234" i="19"/>
  <c r="F238" i="19"/>
  <c r="L266" i="19"/>
  <c r="L262" i="19" s="1"/>
  <c r="K151" i="19"/>
  <c r="M116" i="19"/>
  <c r="K160" i="19"/>
  <c r="K235" i="19"/>
  <c r="G266" i="19"/>
  <c r="M139" i="19"/>
  <c r="K171" i="19"/>
  <c r="L160" i="19"/>
  <c r="J235" i="19"/>
  <c r="K165" i="19"/>
  <c r="M254" i="19"/>
  <c r="M117" i="19"/>
  <c r="M108" i="19"/>
  <c r="M125" i="19"/>
  <c r="L134" i="19"/>
  <c r="M134" i="19" s="1"/>
  <c r="M114" i="19"/>
  <c r="J151" i="19"/>
  <c r="L107" i="19"/>
  <c r="I105" i="19"/>
  <c r="M123" i="19"/>
  <c r="L130" i="19"/>
  <c r="M135" i="19"/>
  <c r="M124" i="19"/>
  <c r="M112" i="19"/>
  <c r="M110" i="19"/>
  <c r="M143" i="19"/>
  <c r="M115" i="19"/>
  <c r="M132" i="19"/>
  <c r="M109" i="19"/>
  <c r="G143" i="19"/>
  <c r="L137" i="19"/>
  <c r="M76" i="19"/>
  <c r="M62" i="19"/>
  <c r="F137" i="19"/>
  <c r="F136" i="19" s="1"/>
  <c r="M52" i="19"/>
  <c r="M79" i="19"/>
  <c r="K113" i="19"/>
  <c r="M51" i="19"/>
  <c r="M78" i="19"/>
  <c r="I161" i="19"/>
  <c r="L161" i="19" s="1"/>
  <c r="L77" i="19"/>
  <c r="M77" i="19" s="1"/>
  <c r="M80" i="19"/>
  <c r="M53" i="19"/>
  <c r="M68" i="19"/>
  <c r="M72" i="19"/>
  <c r="M88" i="19"/>
  <c r="M83" i="19"/>
  <c r="M86" i="19"/>
  <c r="M74" i="19"/>
  <c r="M69" i="19"/>
  <c r="M85" i="19"/>
  <c r="M56" i="19"/>
  <c r="M73" i="19"/>
  <c r="M84" i="19"/>
  <c r="M61" i="19"/>
  <c r="M66" i="19"/>
  <c r="M82" i="19"/>
  <c r="M60" i="19"/>
  <c r="M87" i="19"/>
  <c r="M70" i="19"/>
  <c r="M57" i="19"/>
  <c r="F75" i="19"/>
  <c r="E75" i="19"/>
  <c r="K75" i="19" s="1"/>
  <c r="G76" i="19"/>
  <c r="F71" i="19"/>
  <c r="L71" i="19" s="1"/>
  <c r="E71" i="19"/>
  <c r="K71" i="19" s="1"/>
  <c r="G72" i="19"/>
  <c r="G73" i="19"/>
  <c r="G74" i="19"/>
  <c r="G68" i="19"/>
  <c r="G69" i="19"/>
  <c r="G70" i="19"/>
  <c r="F67" i="19"/>
  <c r="L67" i="19" s="1"/>
  <c r="E67" i="19"/>
  <c r="K67" i="19" s="1"/>
  <c r="G66" i="19"/>
  <c r="F65" i="19"/>
  <c r="E65" i="19"/>
  <c r="K65" i="19" s="1"/>
  <c r="L63" i="19"/>
  <c r="J60" i="19"/>
  <c r="J61" i="19"/>
  <c r="J62" i="19"/>
  <c r="G60" i="19"/>
  <c r="G61" i="19"/>
  <c r="G62" i="19"/>
  <c r="F59" i="19"/>
  <c r="E59" i="19"/>
  <c r="K59" i="19" s="1"/>
  <c r="G57" i="19"/>
  <c r="G56" i="19"/>
  <c r="F54" i="19"/>
  <c r="E54" i="19"/>
  <c r="K54" i="19" s="1"/>
  <c r="G55" i="19"/>
  <c r="F50" i="19"/>
  <c r="G51" i="19"/>
  <c r="G52" i="19"/>
  <c r="G53" i="19"/>
  <c r="L18" i="19"/>
  <c r="L19" i="19"/>
  <c r="L20" i="19"/>
  <c r="L22" i="19"/>
  <c r="L23" i="19"/>
  <c r="L25" i="19"/>
  <c r="L31" i="19"/>
  <c r="L33" i="19"/>
  <c r="L35" i="19"/>
  <c r="L40" i="19"/>
  <c r="L43" i="19"/>
  <c r="L45" i="19"/>
  <c r="L47" i="19"/>
  <c r="K18" i="19"/>
  <c r="K19" i="19"/>
  <c r="K20" i="19"/>
  <c r="K23" i="19"/>
  <c r="K25" i="19"/>
  <c r="K31" i="19"/>
  <c r="K33" i="19"/>
  <c r="K35" i="19"/>
  <c r="K43" i="19"/>
  <c r="K45" i="19"/>
  <c r="K47" i="19"/>
  <c r="L39" i="19"/>
  <c r="L36" i="19"/>
  <c r="K36" i="19"/>
  <c r="J130" i="19"/>
  <c r="J167" i="19"/>
  <c r="G18" i="19"/>
  <c r="G19" i="19"/>
  <c r="G20" i="19"/>
  <c r="F46" i="19"/>
  <c r="L46" i="19" s="1"/>
  <c r="E46" i="19"/>
  <c r="K46" i="19" s="1"/>
  <c r="G47" i="19"/>
  <c r="F44" i="19"/>
  <c r="L44" i="19" s="1"/>
  <c r="E44" i="19"/>
  <c r="K44" i="19" s="1"/>
  <c r="G45" i="19"/>
  <c r="F42" i="19"/>
  <c r="L42" i="19" s="1"/>
  <c r="E42" i="19"/>
  <c r="K42" i="19" s="1"/>
  <c r="G43" i="19"/>
  <c r="F34" i="19"/>
  <c r="L34" i="19" s="1"/>
  <c r="E34" i="19"/>
  <c r="G35" i="19"/>
  <c r="F32" i="19"/>
  <c r="L32" i="19" s="1"/>
  <c r="E32" i="19"/>
  <c r="F30" i="19"/>
  <c r="E30" i="19"/>
  <c r="G31" i="19"/>
  <c r="G25" i="19"/>
  <c r="F24" i="19"/>
  <c r="K22" i="19"/>
  <c r="G23" i="19"/>
  <c r="G17" i="19"/>
  <c r="G33" i="19"/>
  <c r="G77" i="19"/>
  <c r="G82" i="19"/>
  <c r="G85" i="19"/>
  <c r="G107" i="19"/>
  <c r="G111" i="19"/>
  <c r="G113" i="19"/>
  <c r="G115" i="19"/>
  <c r="G117" i="19"/>
  <c r="G123" i="19"/>
  <c r="G125" i="19"/>
  <c r="G130" i="19"/>
  <c r="G134" i="19"/>
  <c r="G138" i="19"/>
  <c r="G147" i="19"/>
  <c r="G150" i="19"/>
  <c r="G154" i="19"/>
  <c r="G156" i="19"/>
  <c r="G161" i="19"/>
  <c r="G167" i="19"/>
  <c r="G171" i="19"/>
  <c r="G174" i="19"/>
  <c r="G176" i="19"/>
  <c r="G178" i="19"/>
  <c r="G182" i="19"/>
  <c r="G184" i="19"/>
  <c r="G188" i="19"/>
  <c r="G192" i="19"/>
  <c r="G195" i="19"/>
  <c r="G197" i="19"/>
  <c r="G202" i="19"/>
  <c r="G206" i="19"/>
  <c r="G218" i="19"/>
  <c r="G239" i="19"/>
  <c r="G244" i="19"/>
  <c r="G247" i="19"/>
  <c r="G253" i="19"/>
  <c r="G263" i="19"/>
  <c r="L243" i="19" l="1"/>
  <c r="K243" i="19"/>
  <c r="M238" i="19"/>
  <c r="I217" i="19"/>
  <c r="I216" i="19" s="1"/>
  <c r="K191" i="19"/>
  <c r="L191" i="19"/>
  <c r="L190" i="19" s="1"/>
  <c r="M252" i="19"/>
  <c r="M218" i="19"/>
  <c r="K251" i="19"/>
  <c r="E16" i="19"/>
  <c r="E15" i="19" s="1"/>
  <c r="F16" i="19"/>
  <c r="F15" i="19" s="1"/>
  <c r="M197" i="19"/>
  <c r="M195" i="19"/>
  <c r="M184" i="19"/>
  <c r="M174" i="19"/>
  <c r="M206" i="19"/>
  <c r="G262" i="19"/>
  <c r="H146" i="19"/>
  <c r="H145" i="19" s="1"/>
  <c r="M176" i="19"/>
  <c r="M182" i="19"/>
  <c r="M202" i="19"/>
  <c r="M178" i="19"/>
  <c r="L156" i="19"/>
  <c r="M247" i="19"/>
  <c r="M188" i="19"/>
  <c r="K156" i="19"/>
  <c r="H216" i="19"/>
  <c r="M239" i="19"/>
  <c r="L242" i="19"/>
  <c r="K228" i="19"/>
  <c r="K161" i="19"/>
  <c r="E145" i="19"/>
  <c r="M244" i="19"/>
  <c r="M208" i="19"/>
  <c r="M151" i="19"/>
  <c r="F190" i="19"/>
  <c r="F242" i="19"/>
  <c r="E190" i="19"/>
  <c r="K234" i="19"/>
  <c r="J228" i="19"/>
  <c r="F237" i="19"/>
  <c r="F251" i="19"/>
  <c r="L234" i="19"/>
  <c r="E237" i="19"/>
  <c r="E242" i="19"/>
  <c r="F261" i="19"/>
  <c r="L228" i="19"/>
  <c r="M235" i="19"/>
  <c r="F145" i="19"/>
  <c r="E261" i="19"/>
  <c r="L17" i="19"/>
  <c r="I15" i="19"/>
  <c r="M147" i="19"/>
  <c r="K150" i="19"/>
  <c r="I146" i="19"/>
  <c r="M111" i="19"/>
  <c r="K107" i="19"/>
  <c r="L50" i="19"/>
  <c r="M167" i="19"/>
  <c r="M192" i="19"/>
  <c r="K24" i="19"/>
  <c r="M130" i="19"/>
  <c r="M138" i="19"/>
  <c r="J234" i="19"/>
  <c r="J150" i="19"/>
  <c r="M266" i="19"/>
  <c r="M229" i="19"/>
  <c r="H190" i="19"/>
  <c r="J190" i="19" s="1"/>
  <c r="M171" i="19"/>
  <c r="L237" i="19"/>
  <c r="L113" i="19"/>
  <c r="M113" i="19" s="1"/>
  <c r="L150" i="19"/>
  <c r="G32" i="19"/>
  <c r="G67" i="19"/>
  <c r="H48" i="19"/>
  <c r="M137" i="19"/>
  <c r="L136" i="19"/>
  <c r="M136" i="19" s="1"/>
  <c r="G46" i="19"/>
  <c r="L30" i="19"/>
  <c r="G34" i="19"/>
  <c r="L59" i="19"/>
  <c r="G71" i="19"/>
  <c r="G22" i="19"/>
  <c r="K30" i="19"/>
  <c r="M44" i="19"/>
  <c r="F64" i="19"/>
  <c r="L64" i="19" s="1"/>
  <c r="L65" i="19"/>
  <c r="M65" i="19" s="1"/>
  <c r="M67" i="19"/>
  <c r="M71" i="19"/>
  <c r="G54" i="19"/>
  <c r="J55" i="19"/>
  <c r="L55" i="19"/>
  <c r="M55" i="19" s="1"/>
  <c r="G75" i="19"/>
  <c r="L75" i="19"/>
  <c r="M75" i="19" s="1"/>
  <c r="E64" i="19"/>
  <c r="K64" i="19" s="1"/>
  <c r="K49" i="19" s="1"/>
  <c r="M43" i="19"/>
  <c r="M35" i="19"/>
  <c r="M33" i="19"/>
  <c r="M25" i="19"/>
  <c r="M18" i="19"/>
  <c r="M31" i="19"/>
  <c r="M46" i="19"/>
  <c r="G65" i="19"/>
  <c r="G44" i="19"/>
  <c r="M36" i="19"/>
  <c r="M45" i="19"/>
  <c r="G59" i="19"/>
  <c r="M20" i="19"/>
  <c r="G50" i="19"/>
  <c r="M47" i="19"/>
  <c r="M23" i="19"/>
  <c r="M19" i="19"/>
  <c r="M42" i="19"/>
  <c r="K17" i="19"/>
  <c r="M22" i="19"/>
  <c r="K34" i="19"/>
  <c r="M34" i="19" s="1"/>
  <c r="L24" i="19"/>
  <c r="G24" i="19"/>
  <c r="K32" i="19"/>
  <c r="M32" i="19" s="1"/>
  <c r="G42" i="19"/>
  <c r="G30" i="19"/>
  <c r="L217" i="19" l="1"/>
  <c r="K146" i="19"/>
  <c r="L106" i="19"/>
  <c r="L105" i="19" s="1"/>
  <c r="K217" i="19"/>
  <c r="L16" i="19"/>
  <c r="F49" i="19"/>
  <c r="F48" i="19" s="1"/>
  <c r="E49" i="19"/>
  <c r="E48" i="19" s="1"/>
  <c r="E270" i="19" s="1"/>
  <c r="M156" i="19"/>
  <c r="M243" i="19"/>
  <c r="L216" i="19"/>
  <c r="J217" i="19"/>
  <c r="M161" i="19"/>
  <c r="M228" i="19"/>
  <c r="J216" i="19"/>
  <c r="K237" i="19"/>
  <c r="K190" i="19"/>
  <c r="L146" i="19"/>
  <c r="M234" i="19"/>
  <c r="K242" i="19"/>
  <c r="G16" i="19"/>
  <c r="K106" i="19"/>
  <c r="K105" i="19" s="1"/>
  <c r="K48" i="19"/>
  <c r="I145" i="19"/>
  <c r="M24" i="19"/>
  <c r="M107" i="19"/>
  <c r="M191" i="19"/>
  <c r="I48" i="19"/>
  <c r="J191" i="19"/>
  <c r="L261" i="19"/>
  <c r="M262" i="19"/>
  <c r="M150" i="19"/>
  <c r="J59" i="19"/>
  <c r="M17" i="19"/>
  <c r="J146" i="19"/>
  <c r="M30" i="19"/>
  <c r="M59" i="19"/>
  <c r="M50" i="19"/>
  <c r="L54" i="19"/>
  <c r="M64" i="19"/>
  <c r="G64" i="19"/>
  <c r="J54" i="19"/>
  <c r="J105" i="19"/>
  <c r="J106" i="19"/>
  <c r="G252" i="19"/>
  <c r="G243" i="19"/>
  <c r="G238" i="19"/>
  <c r="G217" i="19"/>
  <c r="G191" i="19"/>
  <c r="G146" i="19"/>
  <c r="G137" i="19"/>
  <c r="G106" i="19"/>
  <c r="L49" i="19" l="1"/>
  <c r="M190" i="19"/>
  <c r="M251" i="19"/>
  <c r="L145" i="19"/>
  <c r="M217" i="19"/>
  <c r="M237" i="19"/>
  <c r="K145" i="19"/>
  <c r="K216" i="19"/>
  <c r="M261" i="19"/>
  <c r="M242" i="19"/>
  <c r="M106" i="19"/>
  <c r="J145" i="19"/>
  <c r="L48" i="19"/>
  <c r="M105" i="19"/>
  <c r="M146" i="19"/>
  <c r="J48" i="19"/>
  <c r="G49" i="19"/>
  <c r="M54" i="19"/>
  <c r="G105" i="19"/>
  <c r="G145" i="19"/>
  <c r="F216" i="19"/>
  <c r="G242" i="19"/>
  <c r="G261" i="19"/>
  <c r="G136" i="19"/>
  <c r="G190" i="19"/>
  <c r="G237" i="19"/>
  <c r="G251" i="19"/>
  <c r="G48" i="19"/>
  <c r="G28" i="23"/>
  <c r="G25" i="23" s="1"/>
  <c r="H28" i="23"/>
  <c r="H25" i="23" s="1"/>
  <c r="G17" i="23"/>
  <c r="G24" i="23" s="1"/>
  <c r="M145" i="19" l="1"/>
  <c r="M216" i="19"/>
  <c r="G216" i="19"/>
  <c r="F270" i="19"/>
  <c r="E28" i="23"/>
  <c r="C28" i="23" s="1"/>
  <c r="I270" i="19"/>
  <c r="M48" i="19"/>
  <c r="M49" i="19"/>
  <c r="G15" i="19"/>
  <c r="L15" i="19"/>
  <c r="H17" i="23"/>
  <c r="H24" i="23" s="1"/>
  <c r="E26" i="23"/>
  <c r="C26" i="23" s="1"/>
  <c r="G22" i="23"/>
  <c r="G29" i="23" s="1"/>
  <c r="G270" i="19" l="1"/>
  <c r="L270" i="19"/>
  <c r="E25" i="23"/>
  <c r="C25" i="23" s="1"/>
  <c r="H22" i="23"/>
  <c r="H29" i="23" s="1"/>
  <c r="E17" i="23"/>
  <c r="C17" i="23" s="1"/>
  <c r="E24" i="23" l="1"/>
  <c r="C24" i="23" s="1"/>
  <c r="E22" i="23"/>
  <c r="E29" i="23" l="1"/>
  <c r="C29" i="23" s="1"/>
  <c r="C22" i="23"/>
  <c r="G89" i="19"/>
  <c r="G90" i="19"/>
  <c r="K40" i="19"/>
  <c r="M40" i="19" s="1"/>
  <c r="H41" i="19"/>
  <c r="H39" i="19"/>
  <c r="H16" i="19" s="1"/>
  <c r="J16" i="19" s="1"/>
  <c r="K39" i="19" l="1"/>
  <c r="H15" i="19"/>
  <c r="K41" i="19"/>
  <c r="M41" i="19" s="1"/>
  <c r="J15" i="19" l="1"/>
  <c r="K15" i="19"/>
  <c r="K270" i="19" s="1"/>
  <c r="K16" i="19"/>
  <c r="M16" i="19" s="1"/>
  <c r="M39" i="19"/>
  <c r="H270" i="19"/>
  <c r="J270" i="19" s="1"/>
  <c r="M270" i="19" l="1"/>
  <c r="M15" i="19"/>
</calcChain>
</file>

<file path=xl/comments1.xml><?xml version="1.0" encoding="utf-8"?>
<comments xmlns="http://schemas.openxmlformats.org/spreadsheetml/2006/main">
  <authors>
    <author>User</author>
  </authors>
  <commentLis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<sst xmlns="http://schemas.openxmlformats.org/spreadsheetml/2006/main" count="1685" uniqueCount="716">
  <si>
    <t>(код бюджету)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</si>
  <si>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</si>
  <si>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</si>
  <si>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</si>
  <si>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</si>
  <si>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</si>
  <si>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</si>
  <si>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</si>
  <si>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</si>
  <si>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</si>
  <si>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</si>
  <si>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</si>
  <si>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видатки споживання</t>
  </si>
  <si>
    <t>0200000</t>
  </si>
  <si>
    <t/>
  </si>
  <si>
    <t>0210000</t>
  </si>
  <si>
    <t>0111</t>
  </si>
  <si>
    <t>0212010</t>
  </si>
  <si>
    <t>2010</t>
  </si>
  <si>
    <t>0731</t>
  </si>
  <si>
    <t>Багатопрофільна стаціонарна медична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</si>
  <si>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</si>
  <si>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</si>
  <si>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</si>
  <si>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</si>
  <si>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6030</t>
  </si>
  <si>
    <t>0620</t>
  </si>
  <si>
    <t>Організація благоустрою населених пунктів</t>
  </si>
  <si>
    <t>0217530</t>
  </si>
  <si>
    <t>7530</t>
  </si>
  <si>
    <t>0460</t>
  </si>
  <si>
    <t>Інші заходи у сфері зв`язку, телекомунікації та інформатики</t>
  </si>
  <si>
    <t>0380</t>
  </si>
  <si>
    <t>0218410</t>
  </si>
  <si>
    <t>8410</t>
  </si>
  <si>
    <t>0830</t>
  </si>
  <si>
    <t>Фінансова підтримка засобів масової інформації</t>
  </si>
  <si>
    <t>0600000</t>
  </si>
  <si>
    <t>0610000</t>
  </si>
  <si>
    <t>0160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</si>
  <si>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</si>
  <si>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</si>
  <si>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</si>
  <si>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</si>
  <si>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</si>
  <si>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</si>
  <si>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</si>
  <si>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</si>
  <si>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</si>
  <si>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</si>
  <si>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</si>
  <si>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</si>
  <si>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0990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</si>
  <si>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</si>
  <si>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</si>
  <si>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</si>
  <si>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</si>
  <si>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</si>
  <si>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</si>
  <si>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</si>
  <si>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</si>
  <si>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</si>
  <si>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1040</t>
  </si>
  <si>
    <t>0800000</t>
  </si>
  <si>
    <t>0810000</t>
  </si>
  <si>
    <t>1030</t>
  </si>
  <si>
    <t>0813032</t>
  </si>
  <si>
    <t>3032</t>
  </si>
  <si>
    <t>Надання пільг окремим категоріям громадян з оплати послуг зв`язку</t>
  </si>
  <si>
    <t>1090</t>
  </si>
  <si>
    <t>0813242</t>
  </si>
  <si>
    <t>3242</t>
  </si>
  <si>
    <t>Інші заходи у сфері соціального захисту і соціального забезпечення</t>
  </si>
  <si>
    <t>0900000</t>
  </si>
  <si>
    <t>0910000</t>
  </si>
  <si>
    <t>0913112</t>
  </si>
  <si>
    <t>3112</t>
  </si>
  <si>
    <t>Заходи державної політики з питань дітей та їх соціального захисту</t>
  </si>
  <si>
    <t>1000000</t>
  </si>
  <si>
    <t>1010000</t>
  </si>
  <si>
    <t>1011080</t>
  </si>
  <si>
    <t>1080</t>
  </si>
  <si>
    <t>Надання спеціалізованої освіти мистецькими школами</t>
  </si>
  <si>
    <t>1013133</t>
  </si>
  <si>
    <t>3133</t>
  </si>
  <si>
    <t>Інші заходи та заклади молодіжної політики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</si>
  <si>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</si>
  <si>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</si>
  <si>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</si>
  <si>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</si>
  <si>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</si>
  <si>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</si>
  <si>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</si>
  <si>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</si>
  <si>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</si>
  <si>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</si>
  <si>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</si>
  <si>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0829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</si>
  <si>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</si>
  <si>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</si>
  <si>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</si>
  <si>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</si>
  <si>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</si>
  <si>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</si>
  <si>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</si>
  <si>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1015031</t>
  </si>
  <si>
    <t>5031</t>
  </si>
  <si>
    <t>Утримання та навчально-тренувальна робота комунальних дитячо-юнацьких спортивних шкіл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</si>
  <si>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</si>
  <si>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</si>
  <si>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</si>
  <si>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</si>
  <si>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</si>
  <si>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</si>
  <si>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1200000</t>
  </si>
  <si>
    <t>Управління житлово-комунального господарства Южненської міської ради Одеського району Одеської області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</si>
  <si>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</si>
  <si>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</si>
  <si>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</si>
  <si>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</si>
  <si>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</si>
  <si>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</si>
  <si>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1216013</t>
  </si>
  <si>
    <t>6013</t>
  </si>
  <si>
    <t>Забезпечення діяльності водопровідно-каналізаційного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</si>
  <si>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</si>
  <si>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</si>
  <si>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</si>
  <si>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</si>
  <si>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</si>
  <si>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1218340</t>
  </si>
  <si>
    <t>8340</t>
  </si>
  <si>
    <t>0540</t>
  </si>
  <si>
    <t>Природоохоронні заходи за рахунок цільових фондів</t>
  </si>
  <si>
    <t>1500000</t>
  </si>
  <si>
    <t>1510000</t>
  </si>
  <si>
    <t>УСЬОГО</t>
  </si>
  <si>
    <t>0218230</t>
  </si>
  <si>
    <t>Інші заходи громадського порядку та безпеки</t>
  </si>
  <si>
    <t>Утримання та фінансова підтримка спортивних споруд</t>
  </si>
  <si>
    <t>Додаток 1</t>
  </si>
  <si>
    <t>1559100000</t>
  </si>
  <si>
    <t>Додаток 2</t>
  </si>
  <si>
    <t>РОЗПОДІЛ</t>
  </si>
  <si>
    <t>РАЗОМ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</si>
  <si>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</si>
  <si>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</si>
  <si>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</si>
  <si>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0217680</t>
  </si>
  <si>
    <t>7680</t>
  </si>
  <si>
    <t>0490</t>
  </si>
  <si>
    <t>Членські внески до асоціацій органів місцевого самоврядування</t>
  </si>
  <si>
    <t>8230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</si>
  <si>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</si>
  <si>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</si>
  <si>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0611031</t>
  </si>
  <si>
    <t>1031</t>
  </si>
  <si>
    <t>0611141</t>
  </si>
  <si>
    <t>1141</t>
  </si>
  <si>
    <t>Забезпечення діяльності інших закладів у сфері освіти</t>
  </si>
  <si>
    <t>0810160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</si>
  <si>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</si>
  <si>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</si>
  <si>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</si>
  <si>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</si>
  <si>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</si>
  <si>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</si>
  <si>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0813241</t>
  </si>
  <si>
    <t>3241</t>
  </si>
  <si>
    <t>0910160</t>
  </si>
  <si>
    <t>1010160</t>
  </si>
  <si>
    <t>1014081</t>
  </si>
  <si>
    <t>4081</t>
  </si>
  <si>
    <t>Забезпечення діяльності інших закладів в галузі культури і мистецтва</t>
  </si>
  <si>
    <t>1015041</t>
  </si>
  <si>
    <t>5041</t>
  </si>
  <si>
    <t>1510160</t>
  </si>
  <si>
    <t>1600000</t>
  </si>
  <si>
    <t>Управління архітектури та містобудування Южненської міської ради Одеського району Одеської області</t>
  </si>
  <si>
    <t>1610000</t>
  </si>
  <si>
    <t>1610160</t>
  </si>
  <si>
    <t>2700000</t>
  </si>
  <si>
    <t>Управління економіки Южненської міської ради Одеського району Одеської області</t>
  </si>
  <si>
    <t>2710000</t>
  </si>
  <si>
    <t>2710160</t>
  </si>
  <si>
    <t>3100000</t>
  </si>
  <si>
    <t>3110000</t>
  </si>
  <si>
    <t>3110160</t>
  </si>
  <si>
    <t>3700000</t>
  </si>
  <si>
    <t>3710000</t>
  </si>
  <si>
    <t>3710160</t>
  </si>
  <si>
    <t>3718710</t>
  </si>
  <si>
    <t>8710</t>
  </si>
  <si>
    <t>0133</t>
  </si>
  <si>
    <t>Резервний фонд місцевого бюджету</t>
  </si>
  <si>
    <t>0180</t>
  </si>
  <si>
    <t xml:space="preserve"> 
Інша діяльність у сфері державного управління</t>
  </si>
  <si>
    <t>Програма розвитку та підтримки первинної медико-санітарної допомоги Южненської міської територіальної громади  на 2024-2026 роки</t>
  </si>
  <si>
    <t xml:space="preserve">Міська цільова програма "Громадське здоров'я" Южненської міської територіальної громади на 2024-2026 роки" </t>
  </si>
  <si>
    <t xml:space="preserve"> Комплексна цільова програма "Електронна громада" на 2024-2026 роки</t>
  </si>
  <si>
    <t>Програма  плану дій щодо реалізації  Конвенції ООН  про права дитини на 2024-2026 роки Южненської міської територіальної громади</t>
  </si>
  <si>
    <t>0212152</t>
  </si>
  <si>
    <t>0763</t>
  </si>
  <si>
    <t>Програма розвитку фізичної культури і спорту в Южненській міській територіальній  громаді на 2024-2026 роки</t>
  </si>
  <si>
    <t>0320</t>
  </si>
  <si>
    <t>Заходи із запобігання та ліквідації надзвичайних ситуацій та наслідків стихійного лиха</t>
  </si>
  <si>
    <t>Програма "Соціальний автобус"  на території Южненської міської  територіальної громади на 2024-2026 роки</t>
  </si>
  <si>
    <t>Інші заходи у сфері автотранспорту</t>
  </si>
  <si>
    <t>0451</t>
  </si>
  <si>
    <t xml:space="preserve">Інші діяльність у сфері державного управління </t>
  </si>
  <si>
    <t>Інші програми та заходи у сфері охорони здоров'я</t>
  </si>
  <si>
    <t>0217650</t>
  </si>
  <si>
    <t>Проведення експертної грошової оцінки земельної ділянки чи права на неї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</si>
  <si>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</si>
  <si>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</si>
  <si>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</si>
  <si>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Програма національно-патріотичного виховання дітей та молоді  Южненської міської територіальної  громади на 2024-2026  роки</t>
  </si>
  <si>
    <t>0611152</t>
  </si>
  <si>
    <t>1152</t>
  </si>
  <si>
    <t>Забезпечення діяльності інклюзивно-ресурсних центрів за рахунок освітньої субвенції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</si>
  <si>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</si>
  <si>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</si>
  <si>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</si>
  <si>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</si>
  <si>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</si>
  <si>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</si>
  <si>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</si>
  <si>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0640</t>
  </si>
  <si>
    <t>(грн)</t>
  </si>
  <si>
    <t>Код 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</si>
  <si>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 згідно з Типовою програмною класифікацією видатків та кредитування місцевого бюджету</t>
  </si>
  <si>
    <t>Загальна тривалість будівництва       ( рік початку і закінчення)</t>
  </si>
  <si>
    <t xml:space="preserve">Загальна вартість робіт, гривень </t>
  </si>
  <si>
    <t>Обсяг видатків бюджету розвитку, які спрямовані на будівництво об'єкта на початок бюджетного періоду, гривень</t>
  </si>
  <si>
    <t>Рівень виконання робіт на початок бюджетного періоду,%</t>
  </si>
  <si>
    <t>Обсяг видатків бюджету розвитку, які спрямовуються на будівництво об'єкта у бюджетному періоді, гривень</t>
  </si>
  <si>
    <t>Рівень  готовності об'єкта на кінець бюджетного періоду, %</t>
  </si>
  <si>
    <t>1</t>
  </si>
  <si>
    <t>2</t>
  </si>
  <si>
    <t>3</t>
  </si>
  <si>
    <t>5</t>
  </si>
  <si>
    <t>6</t>
  </si>
  <si>
    <t>7</t>
  </si>
  <si>
    <t>8</t>
  </si>
  <si>
    <t>9</t>
  </si>
  <si>
    <t xml:space="preserve">Видатки на проведення експертної грошової оцінки земельних ділянок, що підлягають продажу </t>
  </si>
  <si>
    <t>проектні роботи</t>
  </si>
  <si>
    <t>х</t>
  </si>
  <si>
    <t>Код</t>
  </si>
  <si>
    <t>Найменування згідно з Класифікацією доходів бюджету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</si>
  <si>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</si>
  <si>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</si>
  <si>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</si>
  <si>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</si>
  <si>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</si>
  <si>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</si>
  <si>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</si>
  <si>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</si>
  <si>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</si>
  <si>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</si>
  <si>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</si>
  <si>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</si>
  <si>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</si>
  <si>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</si>
  <si>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</si>
  <si>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</si>
  <si>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</si>
  <si>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</si>
  <si>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</si>
  <si>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</si>
  <si>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Податок на нерухоме майно, відмінне від земельної ділянки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</si>
  <si>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</si>
  <si>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</si>
  <si>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</si>
  <si>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</si>
  <si>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Плата за землю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</si>
  <si>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</si>
  <si>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</si>
  <si>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</si>
  <si>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</si>
  <si>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18030000</t>
  </si>
  <si>
    <t>Туристичний збір </t>
  </si>
  <si>
    <t>18050000</t>
  </si>
  <si>
    <t>Єдиний податок  </t>
  </si>
  <si>
    <t>19000000</t>
  </si>
  <si>
    <t>Інші податки та збори </t>
  </si>
  <si>
    <t>19010000</t>
  </si>
  <si>
    <t>Екологічний податок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</si>
  <si>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</si>
  <si>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</si>
  <si>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</si>
  <si>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</si>
  <si>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</si>
  <si>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</si>
  <si>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</si>
  <si>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 </t>
  </si>
  <si>
    <t>21081700</t>
  </si>
  <si>
    <t>Плата за встановлення земельного сервітуту</t>
  </si>
  <si>
    <t>22000000</t>
  </si>
  <si>
    <t>Адміністративні збори та платежі, доходи від некомерційної господарської діяльності 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</si>
  <si>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</si>
  <si>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</si>
  <si>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</si>
  <si>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</si>
  <si>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</si>
  <si>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</si>
  <si>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</si>
  <si>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</si>
  <si>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</si>
  <si>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</si>
  <si>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24000000</t>
  </si>
  <si>
    <t>Інші неподаткові надходження  </t>
  </si>
  <si>
    <t>24060300</t>
  </si>
  <si>
    <t>Інші надходження  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</si>
  <si>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</si>
  <si>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</si>
  <si>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24170000</t>
  </si>
  <si>
    <t>Надходження коштів пайової участі у розвитку інфраструктури населеного пункту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</si>
  <si>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</si>
  <si>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</si>
  <si>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</si>
  <si>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</si>
  <si>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30000000</t>
  </si>
  <si>
    <t>Доходи від операцій з капіталом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</si>
  <si>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</si>
  <si>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</si>
  <si>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</si>
  <si>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</si>
  <si>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</si>
  <si>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</si>
  <si>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</si>
  <si>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</si>
  <si>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</si>
  <si>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</si>
  <si>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</si>
  <si>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</si>
  <si>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</si>
  <si>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</si>
  <si>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</si>
  <si>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 (пільгове медичне обслуговування громадян, які постраждали внаслідок Чорнобильської катастрофи)</t>
  </si>
  <si>
    <t>Інші субвенції з місцевого бюджету (видатки на поховання учасників бойових дій та осіб з інвалідністю внаслідок війни)</t>
  </si>
  <si>
    <t>Інші субвенції з місцевого бюджету (компенсаційні виплати особам з інвалідністю на бензин,ремонт,технічне обслуговування автомобілів, мотоколясок і на транспортне обслуговування)</t>
  </si>
  <si>
    <t>Разом доходів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</si>
  <si>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</si>
  <si>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</si>
  <si>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</si>
  <si>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</si>
  <si>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</si>
  <si>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</si>
  <si>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</si>
  <si>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</si>
  <si>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</si>
  <si>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</si>
  <si>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</si>
  <si>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</si>
  <si>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</si>
  <si>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</si>
  <si>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</si>
  <si>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</si>
  <si>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</si>
  <si>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</si>
  <si>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</si>
  <si>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</si>
  <si>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</si>
  <si>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</si>
  <si>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</si>
  <si>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Повернення кредитів</t>
  </si>
  <si>
    <t>загальний фонд</t>
  </si>
  <si>
    <t>спеціальний фонд</t>
  </si>
  <si>
    <t>разом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</si>
  <si>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</si>
  <si>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</si>
  <si>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</si>
  <si>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99000000000</t>
  </si>
  <si>
    <t>Державний бюджет</t>
  </si>
  <si>
    <t>Обласний бюджет Одеської області</t>
  </si>
  <si>
    <t>15100000000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</si>
  <si>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</si>
  <si>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</si>
  <si>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</si>
  <si>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</si>
  <si>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</si>
  <si>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</si>
  <si>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</si>
  <si>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Додаток 8</t>
  </si>
  <si>
    <t>Найменування  заходу</t>
  </si>
  <si>
    <t>Обсяг видатків на бюджетний період</t>
  </si>
  <si>
    <t>4</t>
  </si>
  <si>
    <t>% виконання</t>
  </si>
  <si>
    <t>0210180</t>
  </si>
  <si>
    <t xml:space="preserve"> видатки споживання</t>
  </si>
  <si>
    <t xml:space="preserve"> - оплата праці з нарахуваннями</t>
  </si>
  <si>
    <t xml:space="preserve"> - оплата комунальних послуг та енергоносіїв</t>
  </si>
  <si>
    <t xml:space="preserve"> видатки розвитку</t>
  </si>
  <si>
    <t xml:space="preserve"> - бюджет розвитку</t>
  </si>
  <si>
    <t>Ігор ЧУГУННИКОВ</t>
  </si>
  <si>
    <t>Найменування головного розпорядника 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</si>
  <si>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 програми</t>
  </si>
  <si>
    <r>
      <t>Дата і номер документа,яким затверджено місцеву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програму </t>
    </r>
  </si>
  <si>
    <t xml:space="preserve">Загальний фонд </t>
  </si>
  <si>
    <t>Разом</t>
  </si>
  <si>
    <t>Додаток 4</t>
  </si>
  <si>
    <t>Транспортний подаок з фізичних осіб</t>
  </si>
  <si>
    <t xml:space="preserve">Рентна плата та плата за використання інших природних ресурсів 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</si>
  <si>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</si>
  <si>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Плата за скорочення термінів надання послуг у сфері державної реєстрації речових прав на нерухоме майно та їх обтяжень …</t>
  </si>
  <si>
    <t xml:space="preserve">Інші джерела власних надходжень бюджетних установ  </t>
  </si>
  <si>
    <t>Цільові фонди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</si>
  <si>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</si>
  <si>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Субвенції з місцевих бюджетів іншим місцевим бюджетам</t>
  </si>
  <si>
    <t>Рентна плата за користування надрами загальнодержавного значення</t>
  </si>
  <si>
    <t>І. ТРАНФЕРТИ ДО ЗАГАЛЬНОГО ФОНДУ БЮДЖЕТУ</t>
  </si>
  <si>
    <t>ІІ. ТРАНСФЕРТИ ДО СПЕЦІАЛЬНОГО ФОНДУ БЮДЖЕТУ</t>
  </si>
  <si>
    <t>Додаток 3</t>
  </si>
  <si>
    <t>Додаток 5</t>
  </si>
  <si>
    <t>Секретар Південнівської міської ради</t>
  </si>
  <si>
    <t xml:space="preserve">Секретар Південнівської міської ради                                                                                                     Ігор ЧУГУННИКОВ                                                      </t>
  </si>
  <si>
    <t>Виконавчий комітет Південнівської міської ради Одеського району Одеської області</t>
  </si>
  <si>
    <t>Управління освіти Південнівської міської ради Одеського районого Одеської області</t>
  </si>
  <si>
    <t>Управління соціальної політики Південнівської міської ради Одеського району Одеської області</t>
  </si>
  <si>
    <t>Служба у справах дітей Південнівської міської ради Одеського району Одеської області</t>
  </si>
  <si>
    <t>Управління культури, спорту та молодіжної політики Південнівської міської ради Одеського району Одеської області</t>
  </si>
  <si>
    <t>Управління капітального будівництва Південнівської міської ради Одеського району Одеської області</t>
  </si>
  <si>
    <t>Фонд комунального майна Південнівської міської ради Одеського району Одеської області</t>
  </si>
  <si>
    <t xml:space="preserve">Виконавчий комітет Південнівської міської ради  Одеського району Одеської області </t>
  </si>
  <si>
    <t xml:space="preserve">Управління освіти Південнівської міської ради Одеського району Одеської області </t>
  </si>
  <si>
    <t xml:space="preserve">Управління соціальної політики Південнівської міської ради Одеського району Одеської області </t>
  </si>
  <si>
    <t xml:space="preserve">Виконавчий комітет Південнівської міської ради Одеського району Одеської області </t>
  </si>
  <si>
    <t xml:space="preserve">Управління праці та соціального захисту населення Південнівської міської ради Одеського району Одеської області </t>
  </si>
  <si>
    <t>Фінансове управління Південнівської міської ради Одеського району Одеської області</t>
  </si>
  <si>
    <t xml:space="preserve">Управління капітального будівництва Південнівської міської ради Одеського району Одеської області </t>
  </si>
  <si>
    <t>до рішення Південнівської міської ради</t>
  </si>
  <si>
    <t>Виконавчий комітет Південнівської  міської ради Одеського району Одеської області</t>
  </si>
  <si>
    <t>Капітальні трансферти підприємствам (установам, організаціям)</t>
  </si>
  <si>
    <t>проєктні роботи</t>
  </si>
  <si>
    <t>1512170</t>
  </si>
  <si>
    <t>2170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</si>
  <si>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</si>
  <si>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>7693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</si>
  <si>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</si>
  <si>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</si>
  <si>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 xml:space="preserve">Секретар Південнівської  міської ради                                                                                                                                                       Ігор ЧУГУННИКОВ                                                         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</si>
  <si>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</si>
  <si>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</si>
  <si>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1200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</si>
  <si>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</si>
  <si>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0611600</t>
  </si>
  <si>
    <t>1600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</si>
  <si>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</si>
  <si>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</si>
  <si>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0613140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</si>
  <si>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</si>
  <si>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</si>
  <si>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3193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</si>
  <si>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</si>
  <si>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</si>
  <si>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дитячо- юнацькими спортивними школами</t>
  </si>
  <si>
    <t>Розвиток та підтримка доступної спортивної інфраструктури</t>
  </si>
  <si>
    <t>Інші заходи, пов`язані з економічною діяльністю</t>
  </si>
  <si>
    <t>Охорона та раціональне використання природних ресурсів</t>
  </si>
  <si>
    <t>0511</t>
  </si>
  <si>
    <t>Реверсна дотація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</si>
  <si>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</si>
  <si>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</si>
  <si>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</si>
  <si>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Будівництво закладів охорони здоров`я</t>
  </si>
  <si>
    <t>Додаток 9</t>
  </si>
  <si>
    <t>Програма оздоровлення та відпочинку дітей Южненської міської територіальної громади на період 2025-2027 роки</t>
  </si>
  <si>
    <t xml:space="preserve">Надання комплексу послуг особам/сім`ям у сфері соціального захисту та соціального забезпечення іншими надавачами соціальних послуг </t>
  </si>
  <si>
    <t>Цільова соціальна програма Молодь Южненської міської територіальної громади на 2025-2027 роки</t>
  </si>
  <si>
    <t xml:space="preserve">Рішення ЮМР від 29.08.2024 року № 1816-VІІІ  </t>
  </si>
  <si>
    <t>Програма поховання померлих одиноких громадян, осіб без місця проживання, громадян, від поховання яких відмовились рідні та знайдених невпізнаних трупів на території Южненської міської територіальної громади на 2025-2027 роки</t>
  </si>
  <si>
    <t xml:space="preserve">Рішення ПМР від 24.12.2024 року № 2023-VІІІ  </t>
  </si>
  <si>
    <t>Програма капітального ремонту (модернізації, заміни) ліфтів в місті Южному Одеського району Одеської області на 2024-2026 роки</t>
  </si>
  <si>
    <t>Програма реформування і розвитку житлово-комунального господарства Южненської міської територіальної громади на 2025-2027 роки</t>
  </si>
  <si>
    <t>Фонд комунального майна Южненської міської ради Одеського району Одеської області</t>
  </si>
  <si>
    <t>Рішення ЮМР від 06.06.2024 року № 1735-VIІI з внесеними змінами від 29.08.2024 року № 1858-VIIІ шляхом викладення у новій редакції</t>
  </si>
  <si>
    <t>Рішення ЮМР від 23.08.2023 року № 1431- VIIІ з внесеними змінами від  14.10.2024 року   №  1896-VIIІ шляхом викладення у новій редакції</t>
  </si>
  <si>
    <t>Рішення ЮМР від 23.08.2023 року № 1433- VIIІ з внесеними змінами від  24.12.2024 року   № 2030 -VIIІ шляхом викладення у новій редакції</t>
  </si>
  <si>
    <t>Рішення ЮМР від 26.10.2023 року № 1511-VIIІ  з внесеними змінами від  06.03.2025 року № 2115-VIIІ шляхом викладення у новій редакції</t>
  </si>
  <si>
    <t>Програма розвитку культури в Южненській міській територіальній  громаді на 2025-2027 роки</t>
  </si>
  <si>
    <t xml:space="preserve">'Рішення ЮМР від 23.08.2023 року № 1428-VIІI </t>
  </si>
  <si>
    <t>Екологічна програма заходів з охорони навколишнього природного середовища Южненської міської територіальної громади на 2024-2026 роки</t>
  </si>
  <si>
    <t>Рішення ЮМР від 29.08.2024 року № 1856-VIІI з внесеними змінами від  06.03.2025 року № 2123-VIIІ шляхом викладення у новій редакції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</si>
  <si>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</si>
  <si>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</si>
  <si>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</si>
  <si>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</si>
  <si>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</si>
  <si>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</si>
  <si>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</si>
  <si>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</si>
  <si>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41059300</t>
  </si>
  <si>
    <t xml:space="preserve"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</t>
  </si>
  <si>
    <t>3719110</t>
  </si>
  <si>
    <t>9110</t>
  </si>
  <si>
    <t>Доходи місцевого бюджету за І квартал 2026 року</t>
  </si>
  <si>
    <t>Затверджено на 2026 рік з урахуванням внесених змін</t>
  </si>
  <si>
    <t>Виконано за І квартал 2026 року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</si>
  <si>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</si>
  <si>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Кошти гарантійного та реєстраційного внесків, що визначені Законом України "Про оренду державного та комунального майна", які підлягають перерахуванню оператором електронного майданчика до відповідного бюджету</t>
  </si>
  <si>
    <t>x</t>
  </si>
  <si>
    <t xml:space="preserve">від            2026 року </t>
  </si>
  <si>
    <t>№          -VIII</t>
  </si>
  <si>
    <t>Виконання   місцевих  програм, які фінансувались   за рахунок коштів  бюджету Южненської міської територіальної громади за  І квартал 2026 року</t>
  </si>
  <si>
    <t>Виконано за         І квартал         2026 року</t>
  </si>
  <si>
    <t>Затверджено на 2026  рік з урахув. змін</t>
  </si>
  <si>
    <t>Затверджено на 2026 рік з урахув. змін</t>
  </si>
  <si>
    <t>Програма підтримки органу самоорганізації населення в місті Південному на 2026-2028 роки</t>
  </si>
  <si>
    <t xml:space="preserve">Рішення ПМР від 24.07.2025 року №2301-VІII </t>
  </si>
  <si>
    <t>Програма  щодо відзначення, заохочення та вшанування пам'яті громадян, яким присвоєно звання 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</si>
  <si>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Рішення ПМР від 24.07.2025 року №2290-VIIІ з внесеними змінами від  19.03.2026 року № 2567 -VIIІ шляхом викладення у новій редакції</t>
  </si>
  <si>
    <t>Програма підтримки та розвитку вторинної медичної допомоги Південнівської міської територіальної громади на  період 2026-2028 роки</t>
  </si>
  <si>
    <t>Програма місцевих стимулів для працівників Комунального некомерційного підприємства "Південнівська міська лікарня" Південнівської міської ради на 2026-2028 роки</t>
  </si>
  <si>
    <t>Рішення ПМР від 24.07.2025 року №2308-VIIІ з внесеними змінами від  18.12.2025 року № 2457 -VIIІ шляхом викладення у новій редакції</t>
  </si>
  <si>
    <t>Рішення ПМР від 24.07.2025 року №2310-VIIІ з внесеними змінами від  18.12.2025 року № 2458 -VIIІ шляхом викладення у новій редакції</t>
  </si>
  <si>
    <t>Програма забезпечення діяльності Південнівського комунального підприємства "Муніципальна варта" на 2025-2027 роки</t>
  </si>
  <si>
    <t>Рішення ЮМР від 24.12.2024 року №2040-VIІІ з внесеними змінами від  18.12.2025 року № 2473 -VIIІ шляхом викладення у новій редакції</t>
  </si>
  <si>
    <t>Міська програма підтримки суб’єкта у сфері аудіовізуальних медіа (КОМУНАЛЬНЕ НЕКОМЕРЦІЙНЕ ПІДПРИЄМСТВО "ТЕЛЕБАЧЕННЯ ГРОМАДИ"), засновником якого є Південнівська міська рада на 2024-2026 роки</t>
  </si>
  <si>
    <t>Рішення ЮМР від 14.12.2023 року №1567-VIIІ  з внесеними змінами  від  29.08.2024 року №1849-VIII шляхом викладення у новій редакції</t>
  </si>
  <si>
    <t>Програма розвитку освіти Південнівської міської територіальної громади  на 2025-2027 роки</t>
  </si>
  <si>
    <t>Рішення ЮМР від 14.10.2024 року №1892-VІІІ з внесеними змінами  від 19.03.2026 року № 2558 - VIII, шляхом викладення у новій редакції</t>
  </si>
  <si>
    <t>Рішення ЮМР від 29.08.2024 № 1820 -VIIІ</t>
  </si>
  <si>
    <t>Програма національно-патріотичного виховання дітей та молоді в Южненській міської територіальної громади на 2024-2026 роки</t>
  </si>
  <si>
    <t>Рішення ЮМР від 23.08.2023 року № 1428-VIІI</t>
  </si>
  <si>
    <t>Програма надання пільг на оплату послуг зв'язку на 2026-2027 роки</t>
  </si>
  <si>
    <t>Рішення ПМР від 18.12.2025 року 2456-VIIІ з внесеними змінами від 19.03.2026 року  № 2573-VIIІ шляхом викладення у новій редакції</t>
  </si>
  <si>
    <t>Програма проведення обов'язкових профілактичних медичних оглядів працівників комунального спеціалізованого закладу "ЦЕНТР КОМПЛЕКСНОЇ РЕАБІЛІТАЦІЇ ДЛЯ ОСІБ З ІНВАЛІДНІСТЮ" на 2024-2026 роки</t>
  </si>
  <si>
    <t>Рішення ЮМР від 14.12.2023 року № 1561-VIIІ</t>
  </si>
  <si>
    <t>Цільова соціальна  програма Молодь Південнівської міської територіальної громади на 2025-2027 роки</t>
  </si>
  <si>
    <t>Рішення ЮМР від 29.08.2024 року  №1816- VIIІ з внесеними змінами від 18.12.2025 року  № 2449-VIIІ шляхом викладення у новій редакції</t>
  </si>
  <si>
    <t>Програма соціального захисту окремих категорій населення Южненської міської територіальної громади на 2024-2026 роки</t>
  </si>
  <si>
    <t>Рішення ЮМР від 13.07.2023 року № 1404-VII з внесеними змінами від 19.03.2026 року  № 2570-VIIІ шляхом викладення у новій редакції</t>
  </si>
  <si>
    <t xml:space="preserve"> Програма щодо відзначення заохочення та вшанування пам'яті громадян, яким присвоєно звання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</si>
  <si>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Інші заходи та заклади у сфері соціального захисту і соціального забезпечення</t>
  </si>
  <si>
    <t xml:space="preserve"> Цільова програма "Соціальне таксі" на 2025-2026 рік</t>
  </si>
  <si>
    <t xml:space="preserve"> Рішення від 06.03.2025 року №2095-VIIІ  з внесеними змінами від 24.07.2025 року  № 2288-VIIІ шляхом викладення у новій редакції</t>
  </si>
  <si>
    <t>Рішення ЮМР від 13.07.2023 року №1402 -VIIІ з внесеними змінами від 10.04.2025 року № 2183 -VIIІ шляхом викладення у новій редакції</t>
  </si>
  <si>
    <t>Рішення ЮМР від 06.06.2024 року №1729 - VIIІ з внесеними змінами від 19.03.2026 року №2564-VIII, шляхом викладення у новій редакції</t>
  </si>
  <si>
    <t>Рішення ЮМР від 13.07.2023 року № 1401-VIІI з внесеними змінами  від 19.03.2026 року №2563 -VIII шляхом викладення в новій редакції</t>
  </si>
  <si>
    <t>Програма реформування і розвитку житлово-комунального господарства Південнівської міської територіальної громади на 2025-2027 роки</t>
  </si>
  <si>
    <t>Рішення ЮМР від 29.08.2024 року №1856-VІII з внесеними змінами від 19.03.2026 року №2580-VІII</t>
  </si>
  <si>
    <t>Програма з локалізації та ліквідації амброзії полинолистної на території Южненської міської територіальної громади на 2025-2027 роки</t>
  </si>
  <si>
    <t>Рішення ЮМР від 14.11.2024 року № 1968-VIІI з внесеними змінами від 23.10.2025 року № 2383-VIII  шляхом викладення в новій редакції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</si>
  <si>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</si>
  <si>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Програма капітального ремонту (модернізації, заміни) ліфтів в місті Південному Одеського району Одеської області на 2024-2026 роки</t>
  </si>
  <si>
    <t>Рішення ЮМР від 06.06.2024 року №1735-VIII з внесеними змінами від 19.03.2026 року №2583-VIII шляхом викладення в новій редакції</t>
  </si>
  <si>
    <t>Програма підтримки діяльності громадських організацій, які здійснюють діяльність направлену на забезпечення гуманного поводження з безпритульними тваринами на території Південівської міської територіальної громади на 2026-2028 роки</t>
  </si>
  <si>
    <t>Рішення ПМР від 23.10.2025  року № 2377-VIІI  з внесеними змінами від 18.12.2025 року №2472-VІII, шляхом викладення у новій редакції</t>
  </si>
  <si>
    <t>Програма енергоефективності в житлово-комунальному господарстві та бюджетній сфері  Південнівскої міської територіальної громади на 2025-2027 рік</t>
  </si>
  <si>
    <t xml:space="preserve"> Рішення від 14.11.2024 року №1934-VIII з внесеними змінами від 19.03.2026 року № 2581-VIII  </t>
  </si>
  <si>
    <t>Програма створення та використання місцевого матеріального резерву для запобігання виникненню надзвичайних ситуацій і ліквідації їх наслідків на території Південнівської міської територіальної громади Одеського району Одеської області на 2026-2028 роки</t>
  </si>
  <si>
    <t>Рішення ПМР від 18.12.2025 року № 2462-VIІI з внесеними змінами від 19.03.2026 року №2578-VІII, шляхом викладення у новій редакції</t>
  </si>
  <si>
    <t>Рішення ЮМР від 26.10.2023 року №1520-VІIІ з внесеними змінами від 23.10.2025 року №2382-VIII шляхом викладення у новій редакції</t>
  </si>
  <si>
    <t>1702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</si>
  <si>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</si>
  <si>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</si>
  <si>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 xml:space="preserve">	
Охорона та раціональне використання природних ресурсів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</si>
  <si>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</si>
  <si>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1700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</si>
  <si>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</si>
  <si>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</si>
  <si>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</si>
  <si>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6091</t>
  </si>
  <si>
    <t>1516091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</si>
  <si>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</si>
  <si>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Фінансування місцевого бюджету за І квартал 2026 року</t>
  </si>
  <si>
    <t>від                         2026 року</t>
  </si>
  <si>
    <t>№         -VIII</t>
  </si>
  <si>
    <r>
      <t xml:space="preserve">від            </t>
    </r>
    <r>
      <rPr>
        <sz val="12"/>
        <color theme="1"/>
        <rFont val="Times New Roman"/>
        <family val="1"/>
        <charset val="204"/>
      </rPr>
      <t xml:space="preserve">2026 </t>
    </r>
    <r>
      <rPr>
        <sz val="12"/>
        <rFont val="Times New Roman"/>
        <family val="1"/>
        <charset val="204"/>
      </rPr>
      <t>року</t>
    </r>
  </si>
  <si>
    <t xml:space="preserve"> №        -VIII</t>
  </si>
  <si>
    <t>від           2026 року</t>
  </si>
  <si>
    <t>від          2026 року</t>
  </si>
  <si>
    <t>Міжбюджетні трансферти за І квартал 2026 року</t>
  </si>
  <si>
    <t>Затверджено на 2026  рік з урахуванням внесених змін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</si>
  <si>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</si>
  <si>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</si>
  <si>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Затверджено на 2026 рік   </t>
  </si>
  <si>
    <t>1510150</t>
  </si>
  <si>
    <t>Програма розвитку інфраструктури Південнівської міської територіальної громади на 2025-2027 роки</t>
  </si>
  <si>
    <t xml:space="preserve">Рішення ЮМР від 24.12.2024 року № 2053-VIІI з внесеними змінами від 19.03.2026 року № 2586-VIIІ </t>
  </si>
  <si>
    <t>2717413</t>
  </si>
  <si>
    <t>7413</t>
  </si>
  <si>
    <t>Рішення Южненської міської ради від 26.10.2023 року № 1503-VIIІ  з внесеними змінами  від 19.03.2026  року № 2554 -VIII, шляхом викладення у новій редакції</t>
  </si>
  <si>
    <t>2717693</t>
  </si>
  <si>
    <t>Муніципальна інвестиційна програма розвитку Южненської міської територіальної громади на 2025-2027 роки</t>
  </si>
  <si>
    <t>Рішення ЮМР від 14.11.2024 року №1919-VIII з внесеними змінами від 10.04.2025 року № 2180-VIII  шляхом викладення у новій редакції</t>
  </si>
  <si>
    <t>3117693</t>
  </si>
  <si>
    <t xml:space="preserve"> Програма щодо відзначення, заохочення та вшанування пам'яті громадян, яким присвоєно звання "Почесний громадянин Южненської міської територіальної громади" та нагороджених Почесною відзнакою " За заслуги перед Южненською міською територіальною громадою" на 2026-2028 роки</t>
  </si>
  <si>
    <t>3118110</t>
  </si>
  <si>
    <t>8110</t>
  </si>
  <si>
    <t>Додаток 6</t>
  </si>
  <si>
    <t>Одеського району Одеської області</t>
  </si>
  <si>
    <t>№                        -VIII</t>
  </si>
  <si>
    <t>Фінансування об'єктів, видатки по яких здійснювались за І квартал 2026 року за рахунок коштів бюджету розвитку</t>
  </si>
  <si>
    <t xml:space="preserve">Найменування  об'єкта  будівництва/вид будівельних робіт, у тому числі проектні роботи </t>
  </si>
  <si>
    <t>Виконання за І квартал 2026 року</t>
  </si>
  <si>
    <t>0212170</t>
  </si>
  <si>
    <t>Управління житлово-комунального господарства Південнівської міської ради Одеського району Одеської області</t>
  </si>
  <si>
    <t xml:space="preserve">Управління житлово-комунального господарства Південнівської міської ради Одеського району Одеської області </t>
  </si>
  <si>
    <t>1216091</t>
  </si>
  <si>
    <t xml:space="preserve"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18, в т.ч.: </t>
  </si>
  <si>
    <t xml:space="preserve">2025-2026 роки 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</si>
  <si>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 (І черга. Третій поверх), в т.ч.:</t>
  </si>
  <si>
    <t xml:space="preserve">проєктні роботи </t>
  </si>
  <si>
    <t>1511300</t>
  </si>
  <si>
    <t>1300</t>
  </si>
  <si>
    <t>Капітальний ремонт частини  підвального приміщення з влаштуванням споруд подвійного призначення з властивостями найпростішого укриття блоку № 3, що планується використовувати для укриття учасників освітнього процесу Ліцею № 1 Южненської міської ради Одеського району Одеської області за адресою: просп. Миру, будинок 19-А, м .Южне, Одеського району, Одеської області, у т.ч.:</t>
  </si>
  <si>
    <t>2023-2026 роки</t>
  </si>
  <si>
    <t>авторський нагляд</t>
  </si>
  <si>
    <t xml:space="preserve"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області, в т.ч.: </t>
  </si>
  <si>
    <t xml:space="preserve">2017, 2020-2026 роки </t>
  </si>
  <si>
    <t xml:space="preserve">коригування проектної документації </t>
  </si>
  <si>
    <t>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18, в т.ч.:</t>
  </si>
  <si>
    <t>2025-2026 роки</t>
  </si>
  <si>
    <t>Капітальний ремонт частини підвального приміщення закладу охорони здоров'я з влаштуванням найпростішого укриття, що розміщується за адресою: Одеська область, Одеський район, м. Южне, вул. Будівельників, 19, у т.ч.:</t>
  </si>
  <si>
    <t xml:space="preserve"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 </t>
  </si>
  <si>
    <t>2026 рік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</si>
  <si>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</si>
  <si>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Капітальний ремонт (заміна віконних блоків) пошкоджених  внаслідок збройної агресії об’єктів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</si>
  <si>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області, у т.ч.: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</si>
  <si>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область, в т.ч.:</t>
  </si>
  <si>
    <t>2024-2026 роки</t>
  </si>
  <si>
    <t>проєктно-вишукувальні роботи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</si>
  <si>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області, в т.ч. :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</si>
  <si>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кладовище, у т.ч.:</t>
  </si>
  <si>
    <t xml:space="preserve"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кладовище. Додаткові роботи </t>
  </si>
  <si>
    <t>'Підготовка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</si>
  <si>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Комунальна"</t>
  </si>
  <si>
    <t>1517480</t>
  </si>
  <si>
    <t>7480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</si>
  <si>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</si>
  <si>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2019-2026 роки</t>
  </si>
  <si>
    <t>до рішення Південнівської   міської ради</t>
  </si>
  <si>
    <t>№ ________________ -VIІІ</t>
  </si>
  <si>
    <t>Управління житлово-комунального господарства                                Південнівської міської ради Одеського району Одеської області</t>
  </si>
  <si>
    <t>Озеленення території Південнівської міської територіальної громади   у т.ч.</t>
  </si>
  <si>
    <t xml:space="preserve">Придбання пластикових сміттєприймальних контейнерів, об'ємом 1,1 м³                                    </t>
  </si>
  <si>
    <t xml:space="preserve">Придбання пластикових сміттєприймальних контейнерів, об'ємом 240 л                                    </t>
  </si>
  <si>
    <t>Придбання урн для сміття</t>
  </si>
  <si>
    <t>Секретар Південнівської  міської ради</t>
  </si>
  <si>
    <t>Обсяги фінансування публічних інвестицій, видатки по яких здійснювались за І квартал 2026 року</t>
  </si>
  <si>
    <t>грн</t>
  </si>
  <si>
    <t>КВК</t>
  </si>
  <si>
    <t>КПКВК</t>
  </si>
  <si>
    <t>Галузь (сектор)                                                                 (Додаток1 постанова Кабміну № 294 від 28.02.2025р.)</t>
  </si>
  <si>
    <t>Унікальний ідентифікатор проєкту/програми                                               (DREAM-UA-XXXXX-YYYYYYY*)</t>
  </si>
  <si>
    <t>Найменування публічного інвестиційного проєкту/програми публічних інвестицій</t>
  </si>
  <si>
    <t>Період реалізації публічного проєкту/програми публічних інвестицій (рік початку і завершення)</t>
  </si>
  <si>
    <t>Загальна вартість робіт, публічного інвестиційного проєкту/програми публічних інвестицій</t>
  </si>
  <si>
    <t>Обсяг бюджетних коштів, спрямованих на реалізацію публічного інвестиційного проєкту/програми публічних інвестицій у 2026 році</t>
  </si>
  <si>
    <t>в тому числі за рахунок</t>
  </si>
  <si>
    <t>Обсяг бюджетних коштів, спрямованих на реалізацію публічного інвестиційного проєкту/програми публічних інвестицій у І кварталі 2026 року</t>
  </si>
  <si>
    <t>коштів місцевого бюджету</t>
  </si>
  <si>
    <t xml:space="preserve">міжбюджетних трансфертів з державного бюджету </t>
  </si>
  <si>
    <t>міжбюджетних трансфертів з інших місцевих бюджетів</t>
  </si>
  <si>
    <t>місцевих запозичень</t>
  </si>
  <si>
    <t>інших джерел</t>
  </si>
  <si>
    <t>10</t>
  </si>
  <si>
    <t>11</t>
  </si>
  <si>
    <t>Муніципальна інфраструктура та послуги</t>
  </si>
  <si>
    <t>031225-CA59911B</t>
  </si>
  <si>
    <t>Капітальний ремонт (заміна) ліфту за адресою: вул. Будівельників, 19, місто Південне Одеського району Одеської області</t>
  </si>
  <si>
    <t>040326-86D8BECB</t>
  </si>
  <si>
    <t>Капітальний ремонт частини підвального приміщення закладу охорони здоров'я з влаштуванням найпростішого укриття, що розміщується за адресою: Одеська область, Одеський район, м. Южне, вул. Будівельників, 19</t>
  </si>
  <si>
    <t>031225-496E19FA</t>
  </si>
  <si>
    <t>Капітальний ремонт (заміна) ліфту за адресою: проспект Миру, будинок 17А, місто Південне Одеського району Одеської області</t>
  </si>
  <si>
    <t>031225-7EDCC621</t>
  </si>
  <si>
    <t>Капітальний ремонт (заміна) ліфту за адресою: вул. Будівельників,  будинок 7, місто Південне Одеського району Одеської області</t>
  </si>
  <si>
    <t>030326-1F750FC0</t>
  </si>
  <si>
    <t>Капітальний ремонт (заміна) ліфту за адресою: проспект Миру, будинок 26 (3 під'їзд), місто Південне Одеського району Одеської області</t>
  </si>
  <si>
    <t>021225-B1974241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</si>
  <si>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</t>
  </si>
  <si>
    <t>Освіта і наука</t>
  </si>
  <si>
    <t>021225-D724FAE9</t>
  </si>
  <si>
    <t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</t>
  </si>
  <si>
    <t>190126-CEA2F787</t>
  </si>
  <si>
    <t>Капітальний ремонт частини підвального приміщення Комунального опорного закладу загальної середньої освіти "Ліцей № 2" Південнівської міської ради Одеського району Одеської області з влаштуванням найпростішого укриття, що планується використовувати для укриття учасників освітнього процесу за адресою:  Одеська область, Одеський район, м. Південне, просп. Миру, 18.</t>
  </si>
  <si>
    <t>090326-031DFD12</t>
  </si>
  <si>
    <t>Капітальний ремонт частини  підвального приміщення з влаштуванням споруд подвійного призначення з властивостями найпростішого укриття блоку № 3, що планується використовувати для укриття учасників освітнього процесу Ліцею № 1 Южненської міської ради Одеського району Одеської області за адресою: просп. Миру, будинок 19-А, м .Южне, Одеського району, Одеської області.</t>
  </si>
  <si>
    <t>031225-4CAE40A1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</si>
  <si>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</si>
  <si>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240925-6A88507E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</si>
  <si>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</t>
  </si>
  <si>
    <t>041225-85A951FB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</si>
  <si>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</t>
  </si>
  <si>
    <t>041225-2A6D1B25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</si>
  <si>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</t>
  </si>
  <si>
    <t>041225-B0CEAE05</t>
  </si>
  <si>
    <t>090326-97ADA8B7</t>
  </si>
  <si>
    <t>Капітальний ремонт (заміна віконних блоків) пошкоджених  внаслідок збройної агресії об’єктів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8.</t>
  </si>
  <si>
    <t>090326-4F782FED</t>
  </si>
  <si>
    <t>Транспорт</t>
  </si>
  <si>
    <t>160925-9EAE8CCE</t>
  </si>
  <si>
    <t>Капітальний ремонт проїжджої частини вул. Приморської від вул. Будівельників до просп. Григорівського десанту м. Южного Одеської області</t>
  </si>
  <si>
    <t>Разом:</t>
  </si>
  <si>
    <t xml:space="preserve">Секретар Південнівської 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Ігор ЧУГУННИКОВ                                                         </t>
  </si>
  <si>
    <t>Додаток 7</t>
  </si>
  <si>
    <t>від               2026 року</t>
  </si>
  <si>
    <t>від                      2026 року</t>
  </si>
  <si>
    <t>№                -VIII</t>
  </si>
  <si>
    <t>від                       2026 року</t>
  </si>
  <si>
    <t>№           -VIII</t>
  </si>
  <si>
    <t>Затверджено на 2026 рік з урахуваням змін</t>
  </si>
  <si>
    <t>видатків місцевого бюджету за  І квартал 2026 року</t>
  </si>
  <si>
    <t>місцевого бюджету за І квартал  2026 року</t>
  </si>
  <si>
    <t>12</t>
  </si>
  <si>
    <t>13</t>
  </si>
  <si>
    <t>14</t>
  </si>
  <si>
    <t>15</t>
  </si>
  <si>
    <t>16</t>
  </si>
  <si>
    <t>17</t>
  </si>
  <si>
    <t>18</t>
  </si>
  <si>
    <t>19</t>
  </si>
  <si>
    <t xml:space="preserve">Перелік об'єктів, видатки на які проводились за І квартал 2026 року на природоохоронні заходи по Південнівській міській територіальній громаді </t>
  </si>
  <si>
    <t>Управління житлово-комунального господарства  Південнівської міської ради Одеського району Одеської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</si>
</sst>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&quot;р.&quot;;[Red]\-#,##0&quot;р.&quot;"/>
    <numFmt numFmtId="165" formatCode="#,##0;\-#,##0;#,&quot;-&quot;"/>
    <numFmt numFmtId="166" formatCode="_-* #,##0.00\ _г_р_н_._-;\-* #,##0.00\ _г_р_н_._-;_-* &quot;-&quot;??\ _г_р_н_._-;_-@_-"/>
    <numFmt numFmtId="167" formatCode="_-* #,##0\ _г_р_н_._-;\-* #,##0\ _г_р_н_._-;_-* &quot;-&quot;??\ _г_р_н_._-;_-@_-"/>
    <numFmt numFmtId="168" formatCode="0.0%"/>
    <numFmt numFmtId="169" formatCode="#,##0.00;\-#,##0.00;#,&quot;-&quot;"/>
    <numFmt numFmtId="170" formatCode="_-* #,##0.00\ &quot;грн.&quot;_-;\-* #,##0.00\ &quot;грн.&quot;_-;_-* &quot;-&quot;??\ &quot;грн.&quot;_-;_-@_-"/>
    <numFmt numFmtId="171" formatCode="#,##0.0"/>
    <numFmt numFmtId="172" formatCode="#,##0.00_ ;\-#,##0.00\ "/>
    <numFmt numFmtId="173" formatCode="#,##0.0;\-#,##0.0;#.0,&quot;-&quot;"/>
    <numFmt numFmtId="174" formatCode="#,##0_ ;\-#,##0\ "/>
    <numFmt numFmtId="175" formatCode="0.0"/>
  </numFmts>
  <fonts count="67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name val="Arial Cyr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sz val="10"/>
      <color theme="0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name val="Arial Cyr"/>
      <charset val="204"/>
    </font>
    <font>
      <sz val="14"/>
      <name val="Arial Cyr"/>
      <charset val="204"/>
    </font>
    <font>
      <u/>
      <sz val="16"/>
      <color indexed="8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6" fontId="11" fillId="0" borderId="0" applyFont="0" applyFill="0" applyBorder="0" applyAlignment="0" applyProtection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56" fillId="0" borderId="0"/>
    <xf numFmtId="0" fontId="56" fillId="0" borderId="0"/>
    <xf numFmtId="0" fontId="1" fillId="0" borderId="0"/>
  </cellStyleXfs>
  <cellXfs count="122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/>
    <xf numFmtId="49" fontId="8" fillId="0" borderId="2" xfId="0" applyNumberFormat="1" applyFont="1" applyBorder="1" applyAlignment="1">
      <alignment vertical="center"/>
    </xf>
    <xf numFmtId="165" fontId="6" fillId="2" borderId="1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5" fontId="7" fillId="2" borderId="15" xfId="0" applyNumberFormat="1" applyFont="1" applyFill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165" fontId="9" fillId="2" borderId="18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5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9" fillId="0" borderId="0" xfId="0" applyFont="1"/>
    <xf numFmtId="0" fontId="7" fillId="0" borderId="0" xfId="0" applyFont="1"/>
    <xf numFmtId="0" fontId="8" fillId="2" borderId="1" xfId="0" quotePrefix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2" xfId="0" quotePrefix="1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5" xfId="0" quotePrefix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vertical="center"/>
    </xf>
    <xf numFmtId="165" fontId="6" fillId="2" borderId="12" xfId="0" applyNumberFormat="1" applyFont="1" applyFill="1" applyBorder="1" applyAlignment="1">
      <alignment vertical="center"/>
    </xf>
    <xf numFmtId="165" fontId="9" fillId="2" borderId="18" xfId="0" applyNumberFormat="1" applyFont="1" applyFill="1" applyBorder="1" applyAlignment="1">
      <alignment vertical="center"/>
    </xf>
    <xf numFmtId="165" fontId="6" fillId="2" borderId="18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5" fillId="2" borderId="0" xfId="0" quotePrefix="1" applyFont="1" applyFill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8" xfId="0" quotePrefix="1" applyFont="1" applyFill="1" applyBorder="1" applyAlignment="1">
      <alignment vertical="center" wrapText="1"/>
    </xf>
    <xf numFmtId="165" fontId="9" fillId="2" borderId="18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5" fontId="7" fillId="2" borderId="15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2" fontId="16" fillId="2" borderId="0" xfId="0" applyNumberFormat="1" applyFont="1" applyFill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10" fillId="0" borderId="0" xfId="0" applyFont="1"/>
    <xf numFmtId="0" fontId="20" fillId="0" borderId="0" xfId="0" applyFont="1" applyAlignment="1">
      <alignment vertical="center"/>
    </xf>
    <xf numFmtId="0" fontId="8" fillId="0" borderId="0" xfId="0" applyFont="1"/>
    <xf numFmtId="9" fontId="20" fillId="0" borderId="0" xfId="0" applyNumberFormat="1" applyFont="1" applyAlignment="1">
      <alignment horizontal="right" vertical="center"/>
    </xf>
    <xf numFmtId="0" fontId="8" fillId="0" borderId="4" xfId="0" applyFont="1" applyBorder="1"/>
    <xf numFmtId="49" fontId="16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right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14" fillId="0" borderId="0" xfId="0" applyFont="1"/>
    <xf numFmtId="0" fontId="21" fillId="3" borderId="15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 wrapText="1"/>
    </xf>
    <xf numFmtId="49" fontId="26" fillId="0" borderId="9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167" fontId="26" fillId="0" borderId="1" xfId="1" applyNumberFormat="1" applyFont="1" applyFill="1" applyBorder="1" applyAlignment="1">
      <alignment horizontal="right" vertical="center" wrapText="1"/>
    </xf>
    <xf numFmtId="9" fontId="26" fillId="0" borderId="10" xfId="0" applyNumberFormat="1" applyFont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9" fontId="25" fillId="0" borderId="10" xfId="0" applyNumberFormat="1" applyFont="1" applyBorder="1" applyAlignment="1">
      <alignment horizontal="right" vertical="center" wrapText="1"/>
    </xf>
    <xf numFmtId="49" fontId="21" fillId="3" borderId="18" xfId="0" applyNumberFormat="1" applyFont="1" applyFill="1" applyBorder="1" applyAlignment="1">
      <alignment horizontal="center" vertical="center" wrapText="1"/>
    </xf>
    <xf numFmtId="9" fontId="21" fillId="3" borderId="19" xfId="0" applyNumberFormat="1" applyFont="1" applyFill="1" applyBorder="1" applyAlignment="1">
      <alignment horizontal="right" vertical="center" wrapText="1"/>
    </xf>
    <xf numFmtId="3" fontId="25" fillId="0" borderId="1" xfId="0" applyNumberFormat="1" applyFont="1" applyBorder="1" applyAlignment="1">
      <alignment vertical="center"/>
    </xf>
    <xf numFmtId="3" fontId="26" fillId="0" borderId="1" xfId="0" applyNumberFormat="1" applyFont="1" applyBorder="1" applyAlignment="1">
      <alignment vertical="center"/>
    </xf>
    <xf numFmtId="3" fontId="25" fillId="0" borderId="1" xfId="0" applyNumberFormat="1" applyFont="1" applyBorder="1" applyAlignment="1">
      <alignment horizontal="right" vertical="center"/>
    </xf>
    <xf numFmtId="0" fontId="29" fillId="3" borderId="15" xfId="0" applyFont="1" applyFill="1" applyBorder="1" applyAlignment="1">
      <alignment horizontal="center" vertical="center" wrapText="1"/>
    </xf>
    <xf numFmtId="49" fontId="29" fillId="3" borderId="15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 wrapText="1"/>
    </xf>
    <xf numFmtId="9" fontId="21" fillId="3" borderId="1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9" fontId="21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9" fontId="29" fillId="3" borderId="0" xfId="0" applyNumberFormat="1" applyFont="1" applyFill="1" applyAlignment="1">
      <alignment horizontal="center" vertical="center" wrapText="1"/>
    </xf>
    <xf numFmtId="3" fontId="21" fillId="3" borderId="0" xfId="0" applyNumberFormat="1" applyFont="1" applyFill="1" applyAlignment="1">
      <alignment horizontal="center" vertical="center" wrapText="1"/>
    </xf>
    <xf numFmtId="167" fontId="21" fillId="3" borderId="0" xfId="1" applyNumberFormat="1" applyFont="1" applyFill="1" applyBorder="1" applyAlignment="1">
      <alignment horizontal="right" vertical="center" wrapText="1"/>
    </xf>
    <xf numFmtId="9" fontId="21" fillId="3" borderId="0" xfId="0" applyNumberFormat="1" applyFont="1" applyFill="1" applyAlignment="1">
      <alignment horizontal="center" vertical="center" wrapText="1"/>
    </xf>
    <xf numFmtId="0" fontId="26" fillId="0" borderId="0" xfId="0" applyFont="1"/>
    <xf numFmtId="0" fontId="20" fillId="0" borderId="0" xfId="0" applyFont="1" applyAlignment="1">
      <alignment horizontal="right" vertical="center"/>
    </xf>
    <xf numFmtId="0" fontId="8" fillId="2" borderId="0" xfId="0" applyFont="1" applyFill="1" applyAlignment="1">
      <alignment vertical="center"/>
    </xf>
    <xf numFmtId="3" fontId="26" fillId="0" borderId="1" xfId="0" applyNumberFormat="1" applyFont="1" applyBorder="1" applyAlignment="1">
      <alignment horizontal="right" vertical="center"/>
    </xf>
    <xf numFmtId="3" fontId="26" fillId="2" borderId="1" xfId="0" applyNumberFormat="1" applyFont="1" applyFill="1" applyBorder="1" applyAlignment="1">
      <alignment horizontal="right" vertical="center" wrapText="1"/>
    </xf>
    <xf numFmtId="0" fontId="6" fillId="2" borderId="39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5" fontId="7" fillId="2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49" fontId="16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165" fontId="7" fillId="2" borderId="9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 wrapText="1"/>
    </xf>
    <xf numFmtId="165" fontId="6" fillId="2" borderId="9" xfId="0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165" fontId="6" fillId="2" borderId="11" xfId="0" applyNumberFormat="1" applyFont="1" applyFill="1" applyBorder="1" applyAlignment="1">
      <alignment vertical="center"/>
    </xf>
    <xf numFmtId="165" fontId="6" fillId="2" borderId="12" xfId="0" applyNumberFormat="1" applyFont="1" applyFill="1" applyBorder="1" applyAlignment="1">
      <alignment vertical="center" wrapText="1"/>
    </xf>
    <xf numFmtId="165" fontId="7" fillId="2" borderId="14" xfId="0" applyNumberFormat="1" applyFont="1" applyFill="1" applyBorder="1" applyAlignment="1">
      <alignment horizontal="center"/>
    </xf>
    <xf numFmtId="165" fontId="7" fillId="2" borderId="15" xfId="0" applyNumberFormat="1" applyFont="1" applyFill="1" applyBorder="1"/>
    <xf numFmtId="165" fontId="7" fillId="2" borderId="15" xfId="0" applyNumberFormat="1" applyFont="1" applyFill="1" applyBorder="1" applyAlignment="1">
      <alignment horizontal="right"/>
    </xf>
    <xf numFmtId="165" fontId="34" fillId="2" borderId="16" xfId="0" applyNumberFormat="1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3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3" fontId="36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5" xfId="0" applyFont="1" applyBorder="1" applyAlignment="1">
      <alignment horizontal="centerContinuous" vertical="center"/>
    </xf>
    <xf numFmtId="0" fontId="6" fillId="0" borderId="3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8" fillId="0" borderId="0" xfId="0" applyFont="1"/>
    <xf numFmtId="49" fontId="8" fillId="0" borderId="9" xfId="0" applyNumberFormat="1" applyFont="1" applyBorder="1" applyAlignment="1">
      <alignment horizontal="center" vertical="center" wrapText="1"/>
    </xf>
    <xf numFmtId="0" fontId="0" fillId="2" borderId="0" xfId="0" applyFill="1"/>
    <xf numFmtId="0" fontId="7" fillId="0" borderId="3" xfId="0" applyFont="1" applyBorder="1" applyAlignment="1">
      <alignment horizontal="left" vertical="center"/>
    </xf>
    <xf numFmtId="0" fontId="6" fillId="0" borderId="45" xfId="0" applyFont="1" applyBorder="1" applyAlignment="1">
      <alignment horizontal="left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6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3" fontId="28" fillId="0" borderId="0" xfId="0" applyNumberFormat="1" applyFont="1" applyAlignment="1">
      <alignment horizontal="left"/>
    </xf>
    <xf numFmtId="2" fontId="14" fillId="0" borderId="0" xfId="0" applyNumberFormat="1" applyFont="1" applyAlignment="1">
      <alignment horizontal="left"/>
    </xf>
    <xf numFmtId="0" fontId="32" fillId="0" borderId="0" xfId="0" applyFont="1"/>
    <xf numFmtId="0" fontId="33" fillId="0" borderId="0" xfId="0" applyFont="1"/>
    <xf numFmtId="0" fontId="39" fillId="0" borderId="0" xfId="0" applyFont="1"/>
    <xf numFmtId="49" fontId="8" fillId="0" borderId="0" xfId="0" applyNumberFormat="1" applyFont="1"/>
    <xf numFmtId="0" fontId="8" fillId="2" borderId="0" xfId="0" applyFont="1" applyFill="1"/>
    <xf numFmtId="0" fontId="40" fillId="0" borderId="0" xfId="0" applyFont="1"/>
    <xf numFmtId="0" fontId="8" fillId="0" borderId="0" xfId="0" applyFont="1" applyAlignment="1">
      <alignment horizontal="right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34" fillId="2" borderId="3" xfId="0" applyNumberFormat="1" applyFont="1" applyFill="1" applyBorder="1" applyAlignment="1">
      <alignment horizontal="right" vertical="center"/>
    </xf>
    <xf numFmtId="165" fontId="6" fillId="2" borderId="44" xfId="0" applyNumberFormat="1" applyFont="1" applyFill="1" applyBorder="1" applyAlignment="1">
      <alignment horizontal="right" vertical="center"/>
    </xf>
    <xf numFmtId="165" fontId="34" fillId="2" borderId="50" xfId="0" applyNumberFormat="1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/>
    </xf>
    <xf numFmtId="165" fontId="7" fillId="2" borderId="15" xfId="0" applyNumberFormat="1" applyFont="1" applyFill="1" applyBorder="1" applyAlignment="1">
      <alignment horizontal="right" vertical="center" wrapText="1"/>
    </xf>
    <xf numFmtId="165" fontId="7" fillId="2" borderId="50" xfId="0" applyNumberFormat="1" applyFont="1" applyFill="1" applyBorder="1" applyAlignment="1">
      <alignment horizontal="right" vertical="center"/>
    </xf>
    <xf numFmtId="165" fontId="9" fillId="2" borderId="49" xfId="0" applyNumberFormat="1" applyFont="1" applyFill="1" applyBorder="1" applyAlignment="1">
      <alignment horizontal="right" vertical="center"/>
    </xf>
    <xf numFmtId="168" fontId="6" fillId="2" borderId="15" xfId="0" applyNumberFormat="1" applyFont="1" applyFill="1" applyBorder="1" applyAlignment="1">
      <alignment horizontal="center" vertical="center" wrapText="1"/>
    </xf>
    <xf numFmtId="168" fontId="6" fillId="2" borderId="18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168" fontId="6" fillId="2" borderId="12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9" fillId="2" borderId="12" xfId="0" applyNumberFormat="1" applyFont="1" applyFill="1" applyBorder="1" applyAlignment="1">
      <alignment horizontal="right" vertical="center" wrapText="1"/>
    </xf>
    <xf numFmtId="165" fontId="6" fillId="2" borderId="18" xfId="0" applyNumberFormat="1" applyFont="1" applyFill="1" applyBorder="1" applyAlignment="1">
      <alignment horizontal="right" vertical="center" wrapText="1"/>
    </xf>
    <xf numFmtId="168" fontId="6" fillId="2" borderId="16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/>
    </xf>
    <xf numFmtId="0" fontId="44" fillId="2" borderId="0" xfId="0" applyFont="1" applyFill="1"/>
    <xf numFmtId="0" fontId="44" fillId="2" borderId="0" xfId="0" applyFont="1" applyFill="1" applyAlignment="1">
      <alignment horizontal="right"/>
    </xf>
    <xf numFmtId="4" fontId="44" fillId="2" borderId="0" xfId="0" applyNumberFormat="1" applyFont="1" applyFill="1"/>
    <xf numFmtId="4" fontId="44" fillId="2" borderId="0" xfId="0" applyNumberFormat="1" applyFont="1" applyFill="1" applyAlignment="1">
      <alignment horizontal="right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horizontal="right" vertical="center"/>
    </xf>
    <xf numFmtId="168" fontId="10" fillId="0" borderId="0" xfId="0" applyNumberFormat="1" applyFont="1" applyAlignment="1">
      <alignment horizontal="right" vertical="center"/>
    </xf>
    <xf numFmtId="0" fontId="11" fillId="0" borderId="0" xfId="3"/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49" fontId="8" fillId="0" borderId="0" xfId="3" applyNumberFormat="1" applyFont="1" applyAlignment="1">
      <alignment horizontal="center" vertical="center"/>
    </xf>
    <xf numFmtId="0" fontId="8" fillId="2" borderId="0" xfId="3" applyFont="1" applyFill="1"/>
    <xf numFmtId="0" fontId="8" fillId="0" borderId="0" xfId="3" applyFont="1"/>
    <xf numFmtId="0" fontId="8" fillId="2" borderId="2" xfId="3" applyFont="1" applyFill="1" applyBorder="1" applyAlignment="1">
      <alignment vertical="center"/>
    </xf>
    <xf numFmtId="164" fontId="8" fillId="0" borderId="2" xfId="3" applyNumberFormat="1" applyFont="1" applyBorder="1" applyAlignment="1">
      <alignment horizontal="right"/>
    </xf>
    <xf numFmtId="49" fontId="8" fillId="0" borderId="2" xfId="3" applyNumberFormat="1" applyFont="1" applyBorder="1" applyAlignment="1">
      <alignment horizontal="center" vertical="center"/>
    </xf>
    <xf numFmtId="0" fontId="8" fillId="2" borderId="4" xfId="3" applyFont="1" applyFill="1" applyBorder="1"/>
    <xf numFmtId="49" fontId="8" fillId="0" borderId="4" xfId="3" applyNumberFormat="1" applyFont="1" applyBorder="1"/>
    <xf numFmtId="0" fontId="8" fillId="0" borderId="4" xfId="3" applyFont="1" applyBorder="1" applyAlignment="1">
      <alignment horizontal="center" vertical="center"/>
    </xf>
    <xf numFmtId="0" fontId="37" fillId="0" borderId="0" xfId="3" applyFont="1" applyAlignment="1">
      <alignment vertical="center"/>
    </xf>
    <xf numFmtId="0" fontId="37" fillId="0" borderId="0" xfId="3" applyFont="1" applyAlignment="1">
      <alignment horizontal="center" vertical="center"/>
    </xf>
    <xf numFmtId="0" fontId="13" fillId="0" borderId="0" xfId="3" applyFont="1"/>
    <xf numFmtId="0" fontId="6" fillId="0" borderId="0" xfId="3" applyFont="1"/>
    <xf numFmtId="0" fontId="15" fillId="0" borderId="14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50" xfId="3" applyFont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8" fillId="0" borderId="14" xfId="3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 wrapText="1"/>
    </xf>
    <xf numFmtId="0" fontId="18" fillId="0" borderId="15" xfId="3" applyFont="1" applyBorder="1" applyAlignment="1">
      <alignment horizontal="left" vertical="center" wrapText="1"/>
    </xf>
    <xf numFmtId="3" fontId="18" fillId="0" borderId="15" xfId="3" applyNumberFormat="1" applyFont="1" applyBorder="1" applyAlignment="1">
      <alignment horizontal="center" vertical="center" wrapText="1"/>
    </xf>
    <xf numFmtId="3" fontId="18" fillId="0" borderId="50" xfId="3" applyNumberFormat="1" applyFont="1" applyBorder="1" applyAlignment="1">
      <alignment horizontal="center" vertical="center" wrapText="1"/>
    </xf>
    <xf numFmtId="0" fontId="31" fillId="0" borderId="0" xfId="3" applyFont="1"/>
    <xf numFmtId="0" fontId="19" fillId="0" borderId="6" xfId="3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0" fontId="19" fillId="0" borderId="7" xfId="3" applyFont="1" applyBorder="1" applyAlignment="1">
      <alignment horizontal="left" vertical="center" wrapText="1"/>
    </xf>
    <xf numFmtId="3" fontId="19" fillId="0" borderId="7" xfId="3" applyNumberFormat="1" applyFont="1" applyBorder="1" applyAlignment="1">
      <alignment horizontal="center" vertical="center" wrapText="1"/>
    </xf>
    <xf numFmtId="3" fontId="19" fillId="0" borderId="42" xfId="3" applyNumberFormat="1" applyFont="1" applyBorder="1" applyAlignment="1">
      <alignment horizontal="center" vertical="center" wrapText="1"/>
    </xf>
    <xf numFmtId="0" fontId="35" fillId="0" borderId="0" xfId="3" applyFont="1"/>
    <xf numFmtId="0" fontId="15" fillId="0" borderId="9" xfId="3" applyFont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 wrapText="1"/>
    </xf>
    <xf numFmtId="0" fontId="15" fillId="0" borderId="18" xfId="3" applyFont="1" applyBorder="1" applyAlignment="1">
      <alignment horizontal="left" vertical="center" wrapText="1"/>
    </xf>
    <xf numFmtId="3" fontId="15" fillId="0" borderId="18" xfId="3" applyNumberFormat="1" applyFont="1" applyBorder="1" applyAlignment="1">
      <alignment horizontal="center" vertical="center" wrapText="1"/>
    </xf>
    <xf numFmtId="1" fontId="15" fillId="0" borderId="18" xfId="3" applyNumberFormat="1" applyFont="1" applyBorder="1" applyAlignment="1">
      <alignment horizontal="center" vertical="center" wrapText="1"/>
    </xf>
    <xf numFmtId="3" fontId="15" fillId="0" borderId="49" xfId="3" applyNumberFormat="1" applyFont="1" applyBorder="1" applyAlignment="1">
      <alignment horizontal="center" vertical="center" wrapText="1"/>
    </xf>
    <xf numFmtId="0" fontId="19" fillId="0" borderId="24" xfId="3" applyFont="1" applyBorder="1" applyAlignment="1">
      <alignment horizontal="center" vertical="center" wrapText="1"/>
    </xf>
    <xf numFmtId="0" fontId="19" fillId="0" borderId="25" xfId="3" applyFont="1" applyBorder="1" applyAlignment="1">
      <alignment horizontal="center" vertical="center" wrapText="1"/>
    </xf>
    <xf numFmtId="49" fontId="19" fillId="0" borderId="25" xfId="3" applyNumberFormat="1" applyFont="1" applyBorder="1" applyAlignment="1">
      <alignment horizontal="center" vertical="center" wrapText="1"/>
    </xf>
    <xf numFmtId="0" fontId="19" fillId="0" borderId="25" xfId="3" applyFont="1" applyBorder="1" applyAlignment="1">
      <alignment horizontal="left" vertical="center" wrapText="1"/>
    </xf>
    <xf numFmtId="3" fontId="19" fillId="0" borderId="25" xfId="3" applyNumberFormat="1" applyFont="1" applyBorder="1" applyAlignment="1">
      <alignment horizontal="center" vertical="center" wrapText="1"/>
    </xf>
    <xf numFmtId="1" fontId="19" fillId="0" borderId="25" xfId="3" applyNumberFormat="1" applyFont="1" applyBorder="1" applyAlignment="1">
      <alignment horizontal="center" vertical="center" wrapText="1"/>
    </xf>
    <xf numFmtId="3" fontId="19" fillId="0" borderId="54" xfId="3" applyNumberFormat="1" applyFont="1" applyBorder="1" applyAlignment="1">
      <alignment horizontal="center" vertical="center" wrapText="1"/>
    </xf>
    <xf numFmtId="0" fontId="18" fillId="0" borderId="15" xfId="3" applyFont="1" applyBorder="1" applyAlignment="1">
      <alignment vertical="center" wrapText="1"/>
    </xf>
    <xf numFmtId="0" fontId="51" fillId="0" borderId="0" xfId="3" applyFont="1"/>
    <xf numFmtId="0" fontId="15" fillId="0" borderId="0" xfId="3" applyFont="1" applyAlignment="1">
      <alignment horizontal="center" vertical="center" wrapText="1"/>
    </xf>
    <xf numFmtId="0" fontId="18" fillId="0" borderId="0" xfId="3" applyFont="1" applyAlignment="1">
      <alignment vertical="center" wrapText="1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vertical="center"/>
    </xf>
    <xf numFmtId="0" fontId="21" fillId="3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9" fontId="21" fillId="3" borderId="10" xfId="0" applyNumberFormat="1" applyFont="1" applyFill="1" applyBorder="1" applyAlignment="1">
      <alignment horizontal="right" vertical="center" wrapText="1"/>
    </xf>
    <xf numFmtId="9" fontId="25" fillId="0" borderId="10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3" fontId="6" fillId="0" borderId="12" xfId="0" applyNumberFormat="1" applyFont="1" applyBorder="1" applyAlignment="1">
      <alignment horizontal="right" vertical="center"/>
    </xf>
    <xf numFmtId="0" fontId="18" fillId="0" borderId="14" xfId="0" applyFont="1" applyBorder="1" applyAlignment="1">
      <alignment horizontal="left" vertical="center"/>
    </xf>
    <xf numFmtId="3" fontId="7" fillId="2" borderId="15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34" fillId="0" borderId="1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26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/>
    </xf>
    <xf numFmtId="0" fontId="6" fillId="0" borderId="44" xfId="0" applyFont="1" applyBorder="1" applyAlignment="1">
      <alignment horizontal="center" vertical="top" wrapText="1"/>
    </xf>
    <xf numFmtId="3" fontId="6" fillId="0" borderId="55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0" fontId="0" fillId="0" borderId="1" xfId="0" applyBorder="1"/>
    <xf numFmtId="0" fontId="7" fillId="0" borderId="39" xfId="0" applyFont="1" applyBorder="1" applyAlignment="1">
      <alignment horizontal="center" vertical="center"/>
    </xf>
    <xf numFmtId="0" fontId="0" fillId="0" borderId="10" xfId="0" applyBorder="1"/>
    <xf numFmtId="0" fontId="10" fillId="2" borderId="5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14" fillId="0" borderId="53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left" vertical="center"/>
    </xf>
    <xf numFmtId="0" fontId="7" fillId="0" borderId="31" xfId="0" applyFont="1" applyBorder="1" applyAlignment="1">
      <alignment horizontal="centerContinuous" vertical="center"/>
    </xf>
    <xf numFmtId="0" fontId="7" fillId="0" borderId="59" xfId="0" applyFont="1" applyBorder="1" applyAlignment="1">
      <alignment horizontal="center"/>
    </xf>
    <xf numFmtId="0" fontId="7" fillId="0" borderId="35" xfId="0" applyFont="1" applyBorder="1" applyAlignment="1">
      <alignment horizontal="centerContinuous" vertical="center"/>
    </xf>
    <xf numFmtId="171" fontId="6" fillId="0" borderId="8" xfId="0" applyNumberFormat="1" applyFont="1" applyBorder="1" applyAlignment="1">
      <alignment horizontal="center"/>
    </xf>
    <xf numFmtId="171" fontId="6" fillId="0" borderId="22" xfId="0" applyNumberFormat="1" applyFont="1" applyBorder="1" applyAlignment="1">
      <alignment horizontal="center"/>
    </xf>
    <xf numFmtId="171" fontId="6" fillId="0" borderId="10" xfId="0" applyNumberFormat="1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30" fillId="0" borderId="0" xfId="0" applyFont="1"/>
    <xf numFmtId="0" fontId="6" fillId="2" borderId="0" xfId="0" applyFont="1" applyFill="1" applyAlignment="1">
      <alignment horizontal="left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2" borderId="2" xfId="0" applyFont="1" applyFill="1" applyBorder="1"/>
    <xf numFmtId="0" fontId="6" fillId="2" borderId="4" xfId="0" applyFont="1" applyFill="1" applyBorder="1"/>
    <xf numFmtId="0" fontId="0" fillId="0" borderId="2" xfId="0" applyBorder="1"/>
    <xf numFmtId="0" fontId="0" fillId="0" borderId="4" xfId="0" applyBorder="1"/>
    <xf numFmtId="0" fontId="52" fillId="0" borderId="0" xfId="0" applyFont="1"/>
    <xf numFmtId="165" fontId="7" fillId="2" borderId="12" xfId="0" applyNumberFormat="1" applyFont="1" applyFill="1" applyBorder="1" applyAlignment="1">
      <alignment horizontal="right" vertical="center"/>
    </xf>
    <xf numFmtId="165" fontId="9" fillId="2" borderId="44" xfId="0" applyNumberFormat="1" applyFont="1" applyFill="1" applyBorder="1" applyAlignment="1">
      <alignment horizontal="right" vertical="center"/>
    </xf>
    <xf numFmtId="165" fontId="9" fillId="2" borderId="12" xfId="0" applyNumberFormat="1" applyFont="1" applyFill="1" applyBorder="1" applyAlignment="1">
      <alignment horizontal="right" vertical="center"/>
    </xf>
    <xf numFmtId="165" fontId="6" fillId="2" borderId="18" xfId="0" applyNumberFormat="1" applyFont="1" applyFill="1" applyBorder="1" applyAlignment="1">
      <alignment horizontal="left"/>
    </xf>
    <xf numFmtId="0" fontId="15" fillId="0" borderId="21" xfId="3" applyFont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left"/>
    </xf>
    <xf numFmtId="165" fontId="7" fillId="2" borderId="10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165" fontId="9" fillId="2" borderId="10" xfId="0" applyNumberFormat="1" applyFont="1" applyFill="1" applyBorder="1" applyAlignment="1">
      <alignment horizontal="right" vertical="center"/>
    </xf>
    <xf numFmtId="165" fontId="9" fillId="2" borderId="13" xfId="0" applyNumberFormat="1" applyFont="1" applyFill="1" applyBorder="1" applyAlignment="1">
      <alignment horizontal="right" vertical="center"/>
    </xf>
    <xf numFmtId="165" fontId="6" fillId="2" borderId="19" xfId="0" applyNumberFormat="1" applyFont="1" applyFill="1" applyBorder="1" applyAlignment="1">
      <alignment horizontal="left"/>
    </xf>
    <xf numFmtId="165" fontId="34" fillId="2" borderId="10" xfId="0" applyNumberFormat="1" applyFont="1" applyFill="1" applyBorder="1" applyAlignment="1">
      <alignment horizontal="right" vertical="center"/>
    </xf>
    <xf numFmtId="165" fontId="6" fillId="2" borderId="13" xfId="0" applyNumberFormat="1" applyFont="1" applyFill="1" applyBorder="1" applyAlignment="1">
      <alignment horizontal="right" vertical="center"/>
    </xf>
    <xf numFmtId="0" fontId="28" fillId="2" borderId="1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28" fillId="2" borderId="12" xfId="3" applyFont="1" applyFill="1" applyBorder="1" applyAlignment="1">
      <alignment vertical="center" wrapText="1"/>
    </xf>
    <xf numFmtId="0" fontId="8" fillId="2" borderId="12" xfId="3" applyFont="1" applyFill="1" applyBorder="1" applyAlignment="1">
      <alignment vertical="center" wrapText="1"/>
    </xf>
    <xf numFmtId="49" fontId="6" fillId="2" borderId="1" xfId="0" quotePrefix="1" applyNumberFormat="1" applyFont="1" applyFill="1" applyBorder="1" applyAlignment="1">
      <alignment vertical="center" wrapText="1"/>
    </xf>
    <xf numFmtId="49" fontId="6" fillId="2" borderId="1" xfId="0" quotePrefix="1" applyNumberFormat="1" applyFont="1" applyFill="1" applyBorder="1" applyAlignment="1">
      <alignment vertical="top" wrapText="1"/>
    </xf>
    <xf numFmtId="168" fontId="6" fillId="2" borderId="19" xfId="0" applyNumberFormat="1" applyFont="1" applyFill="1" applyBorder="1" applyAlignment="1">
      <alignment horizontal="center" vertical="center" wrapText="1"/>
    </xf>
    <xf numFmtId="168" fontId="6" fillId="2" borderId="10" xfId="0" applyNumberFormat="1" applyFont="1" applyFill="1" applyBorder="1" applyAlignment="1">
      <alignment horizontal="center" vertical="center" wrapText="1"/>
    </xf>
    <xf numFmtId="168" fontId="6" fillId="2" borderId="13" xfId="0" applyNumberFormat="1" applyFont="1" applyFill="1" applyBorder="1" applyAlignment="1">
      <alignment horizontal="center" vertical="center" wrapText="1"/>
    </xf>
    <xf numFmtId="168" fontId="6" fillId="2" borderId="28" xfId="0" applyNumberFormat="1" applyFont="1" applyFill="1" applyBorder="1" applyAlignment="1">
      <alignment horizontal="center" vertical="center" wrapText="1"/>
    </xf>
    <xf numFmtId="3" fontId="18" fillId="0" borderId="16" xfId="3" applyNumberFormat="1" applyFont="1" applyBorder="1" applyAlignment="1">
      <alignment horizontal="center" vertical="center" wrapText="1"/>
    </xf>
    <xf numFmtId="3" fontId="19" fillId="0" borderId="8" xfId="3" applyNumberFormat="1" applyFont="1" applyBorder="1" applyAlignment="1">
      <alignment horizontal="center" vertical="center" wrapText="1"/>
    </xf>
    <xf numFmtId="3" fontId="15" fillId="0" borderId="19" xfId="3" applyNumberFormat="1" applyFont="1" applyBorder="1" applyAlignment="1">
      <alignment horizontal="center" vertical="center" wrapText="1"/>
    </xf>
    <xf numFmtId="3" fontId="19" fillId="0" borderId="29" xfId="3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8" fillId="0" borderId="57" xfId="0" applyNumberFormat="1" applyFont="1" applyBorder="1" applyAlignment="1">
      <alignment horizontal="center" vertical="center" wrapText="1"/>
    </xf>
    <xf numFmtId="49" fontId="8" fillId="0" borderId="32" xfId="0" applyNumberFormat="1" applyFont="1" applyBorder="1" applyAlignment="1">
      <alignment horizontal="center" vertical="center" wrapText="1"/>
    </xf>
    <xf numFmtId="1" fontId="8" fillId="0" borderId="32" xfId="0" applyNumberFormat="1" applyFont="1" applyBorder="1" applyAlignment="1">
      <alignment horizontal="center" vertical="center" wrapText="1"/>
    </xf>
    <xf numFmtId="1" fontId="8" fillId="0" borderId="61" xfId="0" applyNumberFormat="1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49" fontId="21" fillId="0" borderId="57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right" vertical="center" wrapText="1"/>
    </xf>
    <xf numFmtId="3" fontId="21" fillId="3" borderId="32" xfId="0" applyNumberFormat="1" applyFont="1" applyFill="1" applyBorder="1" applyAlignment="1">
      <alignment horizontal="right" vertical="center" wrapText="1"/>
    </xf>
    <xf numFmtId="167" fontId="21" fillId="2" borderId="32" xfId="0" applyNumberFormat="1" applyFont="1" applyFill="1" applyBorder="1" applyAlignment="1">
      <alignment horizontal="right" vertical="center" wrapText="1"/>
    </xf>
    <xf numFmtId="9" fontId="21" fillId="3" borderId="16" xfId="0" applyNumberFormat="1" applyFont="1" applyFill="1" applyBorder="1" applyAlignment="1">
      <alignment horizontal="right" vertical="center" wrapText="1"/>
    </xf>
    <xf numFmtId="49" fontId="26" fillId="2" borderId="9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167" fontId="26" fillId="0" borderId="3" xfId="1" applyNumberFormat="1" applyFont="1" applyFill="1" applyBorder="1" applyAlignment="1">
      <alignment horizontal="right" vertical="center" wrapText="1"/>
    </xf>
    <xf numFmtId="0" fontId="33" fillId="2" borderId="1" xfId="0" quotePrefix="1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left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167" fontId="25" fillId="0" borderId="18" xfId="1" applyNumberFormat="1" applyFont="1" applyFill="1" applyBorder="1" applyAlignment="1">
      <alignment horizontal="right" vertical="center" wrapText="1"/>
    </xf>
    <xf numFmtId="49" fontId="21" fillId="0" borderId="14" xfId="0" applyNumberFormat="1" applyFont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left" vertical="center"/>
    </xf>
    <xf numFmtId="0" fontId="21" fillId="3" borderId="15" xfId="0" applyFont="1" applyFill="1" applyBorder="1" applyAlignment="1">
      <alignment horizontal="right" vertical="center" wrapText="1"/>
    </xf>
    <xf numFmtId="167" fontId="21" fillId="3" borderId="15" xfId="1" applyNumberFormat="1" applyFont="1" applyFill="1" applyBorder="1" applyAlignment="1">
      <alignment horizontal="right" vertical="center" wrapText="1"/>
    </xf>
    <xf numFmtId="49" fontId="25" fillId="0" borderId="17" xfId="0" applyNumberFormat="1" applyFont="1" applyBorder="1" applyAlignment="1">
      <alignment horizontal="center" vertical="center"/>
    </xf>
    <xf numFmtId="0" fontId="21" fillId="3" borderId="18" xfId="0" applyFont="1" applyFill="1" applyBorder="1" applyAlignment="1">
      <alignment horizontal="right" vertical="center" wrapText="1"/>
    </xf>
    <xf numFmtId="167" fontId="25" fillId="3" borderId="18" xfId="1" applyNumberFormat="1" applyFont="1" applyFill="1" applyBorder="1" applyAlignment="1">
      <alignment horizontal="right" vertical="center" wrapText="1"/>
    </xf>
    <xf numFmtId="49" fontId="21" fillId="2" borderId="14" xfId="0" applyNumberFormat="1" applyFont="1" applyFill="1" applyBorder="1" applyAlignment="1">
      <alignment horizontal="center" vertical="center"/>
    </xf>
    <xf numFmtId="49" fontId="21" fillId="2" borderId="15" xfId="0" applyNumberFormat="1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left" vertical="center" wrapText="1"/>
    </xf>
    <xf numFmtId="3" fontId="21" fillId="2" borderId="15" xfId="0" applyNumberFormat="1" applyFont="1" applyFill="1" applyBorder="1" applyAlignment="1">
      <alignment horizontal="right" vertical="center"/>
    </xf>
    <xf numFmtId="167" fontId="21" fillId="2" borderId="15" xfId="1" applyNumberFormat="1" applyFont="1" applyFill="1" applyBorder="1" applyAlignment="1">
      <alignment horizontal="right" vertical="center" wrapText="1"/>
    </xf>
    <xf numFmtId="9" fontId="21" fillId="2" borderId="16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21" fillId="0" borderId="18" xfId="0" applyFont="1" applyBorder="1" applyAlignment="1">
      <alignment horizontal="left" vertical="center" wrapText="1"/>
    </xf>
    <xf numFmtId="3" fontId="25" fillId="0" borderId="18" xfId="0" applyNumberFormat="1" applyFont="1" applyBorder="1" applyAlignment="1">
      <alignment horizontal="right" vertical="center"/>
    </xf>
    <xf numFmtId="9" fontId="25" fillId="0" borderId="19" xfId="0" applyNumberFormat="1" applyFont="1" applyBorder="1" applyAlignment="1">
      <alignment horizontal="right" vertical="center"/>
    </xf>
    <xf numFmtId="9" fontId="26" fillId="0" borderId="1" xfId="0" applyNumberFormat="1" applyFont="1" applyBorder="1" applyAlignment="1">
      <alignment horizontal="center" vertical="center" wrapText="1"/>
    </xf>
    <xf numFmtId="9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left" vertical="center" wrapText="1"/>
    </xf>
    <xf numFmtId="3" fontId="25" fillId="0" borderId="3" xfId="0" applyNumberFormat="1" applyFont="1" applyBorder="1" applyAlignment="1">
      <alignment horizontal="right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left" vertical="center" wrapText="1"/>
    </xf>
    <xf numFmtId="3" fontId="26" fillId="0" borderId="3" xfId="0" applyNumberFormat="1" applyFont="1" applyBorder="1" applyAlignment="1">
      <alignment vertical="center" wrapText="1"/>
    </xf>
    <xf numFmtId="3" fontId="25" fillId="0" borderId="1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3" fontId="26" fillId="2" borderId="1" xfId="0" applyNumberFormat="1" applyFont="1" applyFill="1" applyBorder="1" applyAlignment="1">
      <alignment horizontal="right" vertical="center"/>
    </xf>
    <xf numFmtId="3" fontId="26" fillId="0" borderId="3" xfId="0" applyNumberFormat="1" applyFont="1" applyBorder="1" applyAlignment="1">
      <alignment horizontal="right" vertical="center"/>
    </xf>
    <xf numFmtId="9" fontId="26" fillId="0" borderId="10" xfId="0" applyNumberFormat="1" applyFont="1" applyBorder="1" applyAlignment="1">
      <alignment horizontal="center" vertical="center"/>
    </xf>
    <xf numFmtId="3" fontId="25" fillId="0" borderId="3" xfId="0" applyNumberFormat="1" applyFont="1" applyBorder="1" applyAlignment="1">
      <alignment horizontal="right" vertical="center"/>
    </xf>
    <xf numFmtId="3" fontId="26" fillId="2" borderId="3" xfId="0" applyNumberFormat="1" applyFont="1" applyFill="1" applyBorder="1" applyAlignment="1">
      <alignment horizontal="right" vertical="center" wrapText="1"/>
    </xf>
    <xf numFmtId="3" fontId="26" fillId="2" borderId="3" xfId="0" applyNumberFormat="1" applyFont="1" applyFill="1" applyBorder="1" applyAlignment="1">
      <alignment horizontal="right" vertical="center"/>
    </xf>
    <xf numFmtId="3" fontId="26" fillId="0" borderId="1" xfId="0" applyNumberFormat="1" applyFont="1" applyBorder="1" applyAlignment="1">
      <alignment vertical="center" wrapText="1"/>
    </xf>
    <xf numFmtId="3" fontId="25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65" fontId="6" fillId="2" borderId="0" xfId="0" applyNumberFormat="1" applyFont="1" applyFill="1"/>
    <xf numFmtId="165" fontId="16" fillId="2" borderId="0" xfId="0" applyNumberFormat="1" applyFont="1" applyFill="1" applyAlignment="1">
      <alignment horizontal="left" vertical="center"/>
    </xf>
    <xf numFmtId="165" fontId="44" fillId="2" borderId="0" xfId="0" applyNumberFormat="1" applyFont="1" applyFill="1"/>
    <xf numFmtId="0" fontId="6" fillId="0" borderId="1" xfId="0" applyFont="1" applyBorder="1"/>
    <xf numFmtId="49" fontId="34" fillId="2" borderId="1" xfId="0" quotePrefix="1" applyNumberFormat="1" applyFont="1" applyFill="1" applyBorder="1" applyAlignment="1">
      <alignment vertical="center" wrapText="1"/>
    </xf>
    <xf numFmtId="3" fontId="44" fillId="2" borderId="0" xfId="0" applyNumberFormat="1" applyFont="1" applyFill="1"/>
    <xf numFmtId="172" fontId="44" fillId="2" borderId="0" xfId="0" applyNumberFormat="1" applyFont="1" applyFill="1"/>
    <xf numFmtId="165" fontId="7" fillId="0" borderId="0" xfId="0" applyNumberFormat="1" applyFont="1"/>
    <xf numFmtId="49" fontId="8" fillId="2" borderId="11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165" fontId="7" fillId="2" borderId="50" xfId="0" applyNumberFormat="1" applyFont="1" applyFill="1" applyBorder="1" applyAlignment="1">
      <alignment vertical="center"/>
    </xf>
    <xf numFmtId="168" fontId="7" fillId="2" borderId="14" xfId="0" applyNumberFormat="1" applyFont="1" applyFill="1" applyBorder="1" applyAlignment="1">
      <alignment horizontal="center" vertical="center" wrapText="1"/>
    </xf>
    <xf numFmtId="168" fontId="7" fillId="2" borderId="15" xfId="0" applyNumberFormat="1" applyFont="1" applyFill="1" applyBorder="1" applyAlignment="1">
      <alignment horizontal="center" vertical="center" wrapText="1"/>
    </xf>
    <xf numFmtId="168" fontId="7" fillId="2" borderId="16" xfId="0" applyNumberFormat="1" applyFont="1" applyFill="1" applyBorder="1" applyAlignment="1">
      <alignment horizontal="center" vertical="center" wrapText="1"/>
    </xf>
    <xf numFmtId="168" fontId="6" fillId="2" borderId="27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3" fontId="16" fillId="0" borderId="15" xfId="0" applyNumberFormat="1" applyFont="1" applyBorder="1" applyAlignment="1">
      <alignment horizontal="right" vertical="center"/>
    </xf>
    <xf numFmtId="168" fontId="16" fillId="0" borderId="16" xfId="0" applyNumberFormat="1" applyFont="1" applyBorder="1" applyAlignment="1">
      <alignment horizontal="right" vertical="center"/>
    </xf>
    <xf numFmtId="49" fontId="46" fillId="0" borderId="14" xfId="0" applyNumberFormat="1" applyFont="1" applyBorder="1" applyAlignment="1">
      <alignment horizontal="center" vertical="center"/>
    </xf>
    <xf numFmtId="49" fontId="46" fillId="0" borderId="15" xfId="0" applyNumberFormat="1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center" wrapText="1"/>
    </xf>
    <xf numFmtId="0" fontId="46" fillId="0" borderId="15" xfId="0" applyFont="1" applyBorder="1" applyAlignment="1">
      <alignment horizontal="center" vertical="center" wrapText="1"/>
    </xf>
    <xf numFmtId="49" fontId="33" fillId="0" borderId="9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49" fontId="33" fillId="0" borderId="1" xfId="0" quotePrefix="1" applyNumberFormat="1" applyFont="1" applyBorder="1" applyAlignment="1">
      <alignment vertical="center" wrapText="1"/>
    </xf>
    <xf numFmtId="0" fontId="33" fillId="0" borderId="18" xfId="0" quotePrefix="1" applyFont="1" applyBorder="1" applyAlignment="1">
      <alignment vertical="center" wrapText="1"/>
    </xf>
    <xf numFmtId="49" fontId="40" fillId="0" borderId="17" xfId="0" applyNumberFormat="1" applyFont="1" applyBorder="1" applyAlignment="1">
      <alignment horizontal="center" vertical="center"/>
    </xf>
    <xf numFmtId="49" fontId="40" fillId="0" borderId="18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0" fontId="33" fillId="0" borderId="1" xfId="0" quotePrefix="1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49" fontId="47" fillId="0" borderId="14" xfId="0" applyNumberFormat="1" applyFont="1" applyBorder="1" applyAlignment="1">
      <alignment horizontal="center" vertical="center" wrapText="1"/>
    </xf>
    <xf numFmtId="49" fontId="46" fillId="0" borderId="15" xfId="0" applyNumberFormat="1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49" fontId="46" fillId="0" borderId="15" xfId="0" applyNumberFormat="1" applyFont="1" applyBorder="1" applyAlignment="1">
      <alignment horizontal="center" vertical="center" wrapText="1"/>
    </xf>
    <xf numFmtId="0" fontId="46" fillId="0" borderId="15" xfId="0" applyFont="1" applyBorder="1" applyAlignment="1">
      <alignment vertical="center" wrapText="1"/>
    </xf>
    <xf numFmtId="49" fontId="40" fillId="0" borderId="9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5" xfId="0" quotePrefix="1" applyFont="1" applyBorder="1" applyAlignment="1">
      <alignment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5" xfId="0" quotePrefix="1" applyFont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2" xfId="0" quotePrefix="1" applyFont="1" applyBorder="1" applyAlignment="1">
      <alignment vertical="center" wrapText="1"/>
    </xf>
    <xf numFmtId="0" fontId="46" fillId="0" borderId="15" xfId="0" applyFont="1" applyBorder="1" applyAlignment="1">
      <alignment horizontal="left" vertical="top" wrapText="1"/>
    </xf>
    <xf numFmtId="0" fontId="46" fillId="0" borderId="15" xfId="0" applyFont="1" applyBorder="1" applyAlignment="1">
      <alignment horizontal="center" vertical="top" wrapText="1"/>
    </xf>
    <xf numFmtId="0" fontId="40" fillId="0" borderId="12" xfId="0" applyFont="1" applyBorder="1" applyAlignment="1">
      <alignment horizontal="center" vertical="center" wrapText="1"/>
    </xf>
    <xf numFmtId="0" fontId="40" fillId="0" borderId="12" xfId="0" quotePrefix="1" applyFont="1" applyBorder="1" applyAlignment="1">
      <alignment vertical="center" wrapText="1"/>
    </xf>
    <xf numFmtId="49" fontId="40" fillId="0" borderId="11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3" fontId="7" fillId="2" borderId="14" xfId="0" applyNumberFormat="1" applyFont="1" applyFill="1" applyBorder="1" applyAlignment="1">
      <alignment horizontal="right" vertical="center"/>
    </xf>
    <xf numFmtId="171" fontId="7" fillId="2" borderId="16" xfId="0" applyNumberFormat="1" applyFont="1" applyFill="1" applyBorder="1" applyAlignment="1">
      <alignment horizontal="right" vertical="center"/>
    </xf>
    <xf numFmtId="3" fontId="7" fillId="0" borderId="32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171" fontId="7" fillId="0" borderId="16" xfId="0" applyNumberFormat="1" applyFont="1" applyBorder="1" applyAlignment="1">
      <alignment horizontal="right" vertical="center"/>
    </xf>
    <xf numFmtId="3" fontId="34" fillId="2" borderId="18" xfId="0" applyNumberFormat="1" applyFont="1" applyFill="1" applyBorder="1" applyAlignment="1">
      <alignment horizontal="right" vertical="center"/>
    </xf>
    <xf numFmtId="3" fontId="34" fillId="2" borderId="17" xfId="0" applyNumberFormat="1" applyFont="1" applyFill="1" applyBorder="1" applyAlignment="1">
      <alignment horizontal="right" vertical="center"/>
    </xf>
    <xf numFmtId="171" fontId="34" fillId="2" borderId="19" xfId="0" applyNumberFormat="1" applyFont="1" applyFill="1" applyBorder="1" applyAlignment="1">
      <alignment horizontal="right" vertical="center"/>
    </xf>
    <xf numFmtId="3" fontId="7" fillId="0" borderId="30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171" fontId="7" fillId="0" borderId="19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171" fontId="6" fillId="2" borderId="10" xfId="0" applyNumberFormat="1" applyFont="1" applyFill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71" fontId="7" fillId="0" borderId="10" xfId="0" applyNumberFormat="1" applyFont="1" applyBorder="1" applyAlignment="1">
      <alignment horizontal="right" vertical="center"/>
    </xf>
    <xf numFmtId="3" fontId="34" fillId="0" borderId="5" xfId="0" applyNumberFormat="1" applyFont="1" applyBorder="1" applyAlignment="1">
      <alignment horizontal="right" vertical="center"/>
    </xf>
    <xf numFmtId="3" fontId="34" fillId="0" borderId="9" xfId="0" applyNumberFormat="1" applyFont="1" applyBorder="1" applyAlignment="1">
      <alignment horizontal="right" vertical="center"/>
    </xf>
    <xf numFmtId="3" fontId="34" fillId="0" borderId="1" xfId="0" applyNumberFormat="1" applyFont="1" applyBorder="1" applyAlignment="1">
      <alignment horizontal="right" vertical="center"/>
    </xf>
    <xf numFmtId="171" fontId="7" fillId="2" borderId="10" xfId="0" applyNumberFormat="1" applyFont="1" applyFill="1" applyBorder="1" applyAlignment="1">
      <alignment horizontal="right" vertical="center"/>
    </xf>
    <xf numFmtId="171" fontId="34" fillId="0" borderId="10" xfId="0" applyNumberFormat="1" applyFont="1" applyBorder="1" applyAlignment="1">
      <alignment horizontal="right" vertical="center"/>
    </xf>
    <xf numFmtId="171" fontId="34" fillId="2" borderId="10" xfId="0" applyNumberFormat="1" applyFont="1" applyFill="1" applyBorder="1" applyAlignment="1">
      <alignment horizontal="right" vertical="center"/>
    </xf>
    <xf numFmtId="3" fontId="6" fillId="0" borderId="38" xfId="0" applyNumberFormat="1" applyFont="1" applyBorder="1" applyAlignment="1">
      <alignment horizontal="right" vertical="center"/>
    </xf>
    <xf numFmtId="3" fontId="34" fillId="2" borderId="1" xfId="0" applyNumberFormat="1" applyFont="1" applyFill="1" applyBorder="1" applyAlignment="1">
      <alignment horizontal="right" vertical="center"/>
    </xf>
    <xf numFmtId="3" fontId="6" fillId="0" borderId="23" xfId="0" applyNumberFormat="1" applyFont="1" applyBorder="1" applyAlignment="1">
      <alignment horizontal="right" vertical="center"/>
    </xf>
    <xf numFmtId="3" fontId="6" fillId="2" borderId="12" xfId="0" applyNumberFormat="1" applyFont="1" applyFill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171" fontId="7" fillId="2" borderId="13" xfId="0" applyNumberFormat="1" applyFont="1" applyFill="1" applyBorder="1" applyAlignment="1">
      <alignment horizontal="right" vertical="center"/>
    </xf>
    <xf numFmtId="171" fontId="6" fillId="0" borderId="13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3" fontId="34" fillId="0" borderId="30" xfId="0" applyNumberFormat="1" applyFont="1" applyBorder="1" applyAlignment="1">
      <alignment horizontal="right" vertical="center"/>
    </xf>
    <xf numFmtId="3" fontId="34" fillId="0" borderId="17" xfId="0" applyNumberFormat="1" applyFont="1" applyBorder="1" applyAlignment="1">
      <alignment horizontal="right" vertical="center"/>
    </xf>
    <xf numFmtId="3" fontId="34" fillId="0" borderId="18" xfId="0" applyNumberFormat="1" applyFont="1" applyBorder="1" applyAlignment="1">
      <alignment horizontal="right" vertical="center"/>
    </xf>
    <xf numFmtId="171" fontId="6" fillId="0" borderId="10" xfId="0" applyNumberFormat="1" applyFont="1" applyBorder="1" applyAlignment="1">
      <alignment horizontal="right" vertical="center"/>
    </xf>
    <xf numFmtId="171" fontId="6" fillId="2" borderId="10" xfId="0" applyNumberFormat="1" applyFont="1" applyFill="1" applyBorder="1" applyAlignment="1">
      <alignment horizontal="right" vertical="center" wrapText="1"/>
    </xf>
    <xf numFmtId="3" fontId="34" fillId="0" borderId="32" xfId="0" applyNumberFormat="1" applyFont="1" applyBorder="1" applyAlignment="1">
      <alignment horizontal="right" vertical="center"/>
    </xf>
    <xf numFmtId="3" fontId="34" fillId="0" borderId="14" xfId="0" applyNumberFormat="1" applyFont="1" applyBorder="1" applyAlignment="1">
      <alignment horizontal="right" vertical="center"/>
    </xf>
    <xf numFmtId="3" fontId="34" fillId="0" borderId="15" xfId="0" applyNumberFormat="1" applyFont="1" applyBorder="1" applyAlignment="1">
      <alignment horizontal="right" vertical="center"/>
    </xf>
    <xf numFmtId="3" fontId="6" fillId="0" borderId="33" xfId="0" applyNumberFormat="1" applyFont="1" applyBorder="1" applyAlignment="1">
      <alignment horizontal="right" vertical="center"/>
    </xf>
    <xf numFmtId="3" fontId="6" fillId="2" borderId="27" xfId="0" applyNumberFormat="1" applyFont="1" applyFill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171" fontId="7" fillId="2" borderId="28" xfId="0" applyNumberFormat="1" applyFont="1" applyFill="1" applyBorder="1" applyAlignment="1">
      <alignment horizontal="right" vertical="center"/>
    </xf>
    <xf numFmtId="171" fontId="34" fillId="0" borderId="19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right" vertical="center"/>
    </xf>
    <xf numFmtId="0" fontId="14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/>
    </xf>
    <xf numFmtId="171" fontId="6" fillId="0" borderId="28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left" vertical="center" wrapText="1"/>
    </xf>
    <xf numFmtId="171" fontId="7" fillId="0" borderId="1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center" vertical="center"/>
    </xf>
    <xf numFmtId="173" fontId="7" fillId="0" borderId="13" xfId="0" applyNumberFormat="1" applyFont="1" applyBorder="1" applyAlignment="1">
      <alignment horizontal="center" vertical="center"/>
    </xf>
    <xf numFmtId="173" fontId="6" fillId="0" borderId="13" xfId="0" applyNumberFormat="1" applyFont="1" applyBorder="1" applyAlignment="1">
      <alignment horizontal="center" vertical="center"/>
    </xf>
    <xf numFmtId="174" fontId="7" fillId="0" borderId="46" xfId="0" applyNumberFormat="1" applyFont="1" applyBorder="1" applyAlignment="1">
      <alignment horizontal="center"/>
    </xf>
    <xf numFmtId="175" fontId="7" fillId="0" borderId="10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3" fontId="34" fillId="2" borderId="15" xfId="0" applyNumberFormat="1" applyFont="1" applyFill="1" applyBorder="1" applyAlignment="1">
      <alignment horizontal="right" vertical="center"/>
    </xf>
    <xf numFmtId="171" fontId="34" fillId="2" borderId="16" xfId="0" applyNumberFormat="1" applyFont="1" applyFill="1" applyBorder="1" applyAlignment="1">
      <alignment horizontal="right" vertical="center"/>
    </xf>
    <xf numFmtId="171" fontId="34" fillId="0" borderId="16" xfId="0" applyNumberFormat="1" applyFont="1" applyBorder="1" applyAlignment="1">
      <alignment horizontal="right" vertical="center"/>
    </xf>
    <xf numFmtId="165" fontId="35" fillId="0" borderId="0" xfId="0" applyNumberFormat="1" applyFont="1"/>
    <xf numFmtId="3" fontId="9" fillId="0" borderId="5" xfId="0" applyNumberFormat="1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171" fontId="9" fillId="0" borderId="10" xfId="0" applyNumberFormat="1" applyFont="1" applyBorder="1" applyAlignment="1">
      <alignment horizontal="right" vertical="center"/>
    </xf>
    <xf numFmtId="171" fontId="34" fillId="0" borderId="16" xfId="0" applyNumberFormat="1" applyFont="1" applyBorder="1" applyAlignment="1">
      <alignment horizontal="right" vertical="center" wrapText="1"/>
    </xf>
    <xf numFmtId="171" fontId="6" fillId="0" borderId="28" xfId="0" applyNumberFormat="1" applyFont="1" applyBorder="1" applyAlignment="1">
      <alignment horizontal="right" vertical="center" wrapText="1"/>
    </xf>
    <xf numFmtId="0" fontId="33" fillId="0" borderId="1" xfId="6" quotePrefix="1" applyFont="1" applyBorder="1" applyAlignment="1">
      <alignment vertical="center" wrapText="1"/>
    </xf>
    <xf numFmtId="0" fontId="33" fillId="0" borderId="12" xfId="6" quotePrefix="1" applyFont="1" applyBorder="1" applyAlignment="1">
      <alignment vertical="center" wrapText="1"/>
    </xf>
    <xf numFmtId="0" fontId="33" fillId="0" borderId="9" xfId="6" applyFont="1" applyBorder="1" applyAlignment="1">
      <alignment horizontal="center" vertical="center" wrapText="1"/>
    </xf>
    <xf numFmtId="0" fontId="33" fillId="0" borderId="1" xfId="6" applyFont="1" applyBorder="1" applyAlignment="1">
      <alignment horizontal="center" vertical="center" wrapText="1"/>
    </xf>
    <xf numFmtId="0" fontId="33" fillId="0" borderId="1" xfId="7" quotePrefix="1" applyFont="1" applyBorder="1" applyAlignment="1">
      <alignment vertical="center" wrapText="1"/>
    </xf>
    <xf numFmtId="49" fontId="33" fillId="0" borderId="1" xfId="6" applyNumberFormat="1" applyFont="1" applyBorder="1" applyAlignment="1">
      <alignment horizontal="center" vertical="center" wrapText="1"/>
    </xf>
    <xf numFmtId="0" fontId="53" fillId="0" borderId="0" xfId="0" applyFont="1" applyAlignment="1">
      <alignment vertical="top" wrapText="1"/>
    </xf>
    <xf numFmtId="49" fontId="33" fillId="0" borderId="1" xfId="7" applyNumberFormat="1" applyFont="1" applyBorder="1" applyAlignment="1">
      <alignment horizontal="center" vertical="center" wrapText="1"/>
    </xf>
    <xf numFmtId="0" fontId="33" fillId="0" borderId="11" xfId="6" applyFont="1" applyBorder="1" applyAlignment="1">
      <alignment horizontal="center" vertical="center" wrapText="1"/>
    </xf>
    <xf numFmtId="0" fontId="33" fillId="0" borderId="12" xfId="6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5" xfId="0" quotePrefix="1" applyFont="1" applyFill="1" applyBorder="1" applyAlignment="1">
      <alignment vertical="center" wrapText="1"/>
    </xf>
    <xf numFmtId="165" fontId="7" fillId="2" borderId="25" xfId="0" applyNumberFormat="1" applyFont="1" applyFill="1" applyBorder="1" applyAlignment="1">
      <alignment vertical="center"/>
    </xf>
    <xf numFmtId="168" fontId="6" fillId="2" borderId="25" xfId="0" applyNumberFormat="1" applyFont="1" applyFill="1" applyBorder="1" applyAlignment="1">
      <alignment horizontal="center" vertical="center" wrapText="1"/>
    </xf>
    <xf numFmtId="165" fontId="7" fillId="2" borderId="25" xfId="0" applyNumberFormat="1" applyFont="1" applyFill="1" applyBorder="1" applyAlignment="1">
      <alignment horizontal="right" vertical="center"/>
    </xf>
    <xf numFmtId="165" fontId="7" fillId="2" borderId="54" xfId="0" applyNumberFormat="1" applyFont="1" applyFill="1" applyBorder="1" applyAlignment="1">
      <alignment horizontal="right" vertical="center"/>
    </xf>
    <xf numFmtId="168" fontId="6" fillId="2" borderId="2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9" fontId="6" fillId="0" borderId="58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169" fontId="7" fillId="0" borderId="18" xfId="0" applyNumberFormat="1" applyFont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174" fontId="7" fillId="0" borderId="18" xfId="0" applyNumberFormat="1" applyFont="1" applyBorder="1" applyAlignment="1">
      <alignment horizontal="center" vertical="center"/>
    </xf>
    <xf numFmtId="174" fontId="7" fillId="0" borderId="58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/>
    </xf>
    <xf numFmtId="171" fontId="7" fillId="0" borderId="13" xfId="0" applyNumberFormat="1" applyFont="1" applyBorder="1" applyAlignment="1">
      <alignment horizontal="center"/>
    </xf>
    <xf numFmtId="171" fontId="6" fillId="0" borderId="16" xfId="0" applyNumberFormat="1" applyFont="1" applyBorder="1" applyAlignment="1">
      <alignment horizontal="center"/>
    </xf>
    <xf numFmtId="49" fontId="14" fillId="0" borderId="39" xfId="0" applyNumberFormat="1" applyFont="1" applyBorder="1" applyAlignment="1">
      <alignment horizontal="center" vertical="center" wrapText="1"/>
    </xf>
    <xf numFmtId="3" fontId="14" fillId="0" borderId="55" xfId="0" applyNumberFormat="1" applyFont="1" applyBorder="1" applyAlignment="1">
      <alignment horizont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2" borderId="2" xfId="0" applyFont="1" applyFill="1" applyBorder="1"/>
    <xf numFmtId="0" fontId="8" fillId="2" borderId="4" xfId="0" applyFont="1" applyFill="1" applyBorder="1"/>
    <xf numFmtId="0" fontId="21" fillId="0" borderId="0" xfId="0" applyFont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center" vertical="center" wrapText="1"/>
    </xf>
    <xf numFmtId="3" fontId="40" fillId="0" borderId="12" xfId="0" applyNumberFormat="1" applyFont="1" applyBorder="1" applyAlignment="1">
      <alignment horizontal="center" vertical="center" wrapText="1"/>
    </xf>
    <xf numFmtId="3" fontId="40" fillId="0" borderId="12" xfId="0" quotePrefix="1" applyNumberFormat="1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168" fontId="40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8" fontId="8" fillId="0" borderId="13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vertical="top" wrapText="1"/>
    </xf>
    <xf numFmtId="3" fontId="46" fillId="0" borderId="15" xfId="0" applyNumberFormat="1" applyFont="1" applyBorder="1" applyAlignment="1">
      <alignment horizontal="right" vertical="center" wrapText="1"/>
    </xf>
    <xf numFmtId="168" fontId="46" fillId="0" borderId="16" xfId="0" applyNumberFormat="1" applyFont="1" applyBorder="1" applyAlignment="1">
      <alignment horizontal="right" vertical="center"/>
    </xf>
    <xf numFmtId="3" fontId="40" fillId="0" borderId="18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0" fontId="40" fillId="0" borderId="18" xfId="0" applyFont="1" applyBorder="1" applyAlignment="1">
      <alignment horizontal="right" vertical="center"/>
    </xf>
    <xf numFmtId="168" fontId="40" fillId="0" borderId="19" xfId="0" applyNumberFormat="1" applyFont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168" fontId="40" fillId="0" borderId="10" xfId="0" applyNumberFormat="1" applyFont="1" applyBorder="1" applyAlignment="1">
      <alignment horizontal="right" vertical="center"/>
    </xf>
    <xf numFmtId="3" fontId="40" fillId="0" borderId="1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9" fontId="40" fillId="0" borderId="10" xfId="0" applyNumberFormat="1" applyFont="1" applyBorder="1" applyAlignment="1">
      <alignment horizontal="right" vertical="center"/>
    </xf>
    <xf numFmtId="9" fontId="40" fillId="0" borderId="19" xfId="0" applyNumberFormat="1" applyFont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 wrapText="1"/>
    </xf>
    <xf numFmtId="0" fontId="33" fillId="0" borderId="1" xfId="0" applyFont="1" applyBorder="1" applyAlignment="1">
      <alignment horizontal="right" vertical="center"/>
    </xf>
    <xf numFmtId="3" fontId="40" fillId="0" borderId="12" xfId="0" applyNumberFormat="1" applyFont="1" applyBorder="1" applyAlignment="1">
      <alignment horizontal="right" vertical="center"/>
    </xf>
    <xf numFmtId="0" fontId="40" fillId="0" borderId="12" xfId="0" applyFont="1" applyBorder="1" applyAlignment="1">
      <alignment horizontal="right" vertical="center"/>
    </xf>
    <xf numFmtId="9" fontId="40" fillId="0" borderId="13" xfId="0" applyNumberFormat="1" applyFont="1" applyBorder="1" applyAlignment="1">
      <alignment horizontal="right" vertical="center"/>
    </xf>
    <xf numFmtId="3" fontId="46" fillId="0" borderId="15" xfId="0" applyNumberFormat="1" applyFont="1" applyBorder="1" applyAlignment="1">
      <alignment horizontal="right" vertical="center"/>
    </xf>
    <xf numFmtId="0" fontId="40" fillId="0" borderId="1" xfId="6" quotePrefix="1" applyFont="1" applyBorder="1" applyAlignment="1">
      <alignment vertical="center" wrapText="1"/>
    </xf>
    <xf numFmtId="0" fontId="40" fillId="0" borderId="1" xfId="0" quotePrefix="1" applyFont="1" applyBorder="1" applyAlignment="1">
      <alignment vertical="center" wrapText="1"/>
    </xf>
    <xf numFmtId="168" fontId="40" fillId="0" borderId="13" xfId="0" applyNumberFormat="1" applyFont="1" applyBorder="1" applyAlignment="1">
      <alignment horizontal="right" vertical="center"/>
    </xf>
    <xf numFmtId="9" fontId="16" fillId="0" borderId="16" xfId="0" applyNumberFormat="1" applyFont="1" applyBorder="1" applyAlignment="1">
      <alignment horizontal="right" vertical="center"/>
    </xf>
    <xf numFmtId="9" fontId="46" fillId="0" borderId="16" xfId="0" applyNumberFormat="1" applyFont="1" applyBorder="1" applyAlignment="1">
      <alignment horizontal="right" vertical="center"/>
    </xf>
    <xf numFmtId="0" fontId="33" fillId="0" borderId="27" xfId="0" quotePrefix="1" applyFont="1" applyBorder="1" applyAlignment="1">
      <alignment vertical="center" wrapText="1"/>
    </xf>
    <xf numFmtId="3" fontId="40" fillId="0" borderId="27" xfId="0" applyNumberFormat="1" applyFont="1" applyBorder="1" applyAlignment="1">
      <alignment horizontal="right" vertical="center"/>
    </xf>
    <xf numFmtId="3" fontId="16" fillId="0" borderId="27" xfId="0" applyNumberFormat="1" applyFont="1" applyBorder="1" applyAlignment="1">
      <alignment horizontal="right" vertical="center"/>
    </xf>
    <xf numFmtId="0" fontId="40" fillId="0" borderId="27" xfId="0" applyFont="1" applyBorder="1" applyAlignment="1">
      <alignment horizontal="right" vertical="center"/>
    </xf>
    <xf numFmtId="9" fontId="40" fillId="0" borderId="28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3" fontId="16" fillId="0" borderId="15" xfId="0" applyNumberFormat="1" applyFont="1" applyBorder="1" applyAlignment="1">
      <alignment horizontal="right" vertical="center" wrapText="1"/>
    </xf>
    <xf numFmtId="3" fontId="40" fillId="0" borderId="18" xfId="0" applyNumberFormat="1" applyFont="1" applyBorder="1" applyAlignment="1">
      <alignment horizontal="right" vertical="center" wrapText="1"/>
    </xf>
    <xf numFmtId="3" fontId="40" fillId="0" borderId="12" xfId="0" applyNumberFormat="1" applyFont="1" applyBorder="1" applyAlignment="1">
      <alignment horizontal="right" vertical="center" wrapText="1"/>
    </xf>
    <xf numFmtId="3" fontId="46" fillId="0" borderId="7" xfId="0" applyNumberFormat="1" applyFont="1" applyBorder="1" applyAlignment="1">
      <alignment horizontal="right" vertical="center" wrapText="1"/>
    </xf>
    <xf numFmtId="3" fontId="46" fillId="0" borderId="7" xfId="0" applyNumberFormat="1" applyFont="1" applyBorder="1" applyAlignment="1">
      <alignment horizontal="right" vertical="center"/>
    </xf>
    <xf numFmtId="165" fontId="33" fillId="0" borderId="1" xfId="6" applyNumberFormat="1" applyFont="1" applyBorder="1" applyAlignment="1">
      <alignment horizontal="right" vertical="center"/>
    </xf>
    <xf numFmtId="3" fontId="33" fillId="0" borderId="1" xfId="6" applyNumberFormat="1" applyFont="1" applyBorder="1" applyAlignment="1">
      <alignment horizontal="right" vertical="center"/>
    </xf>
    <xf numFmtId="168" fontId="46" fillId="0" borderId="8" xfId="0" applyNumberFormat="1" applyFont="1" applyBorder="1" applyAlignment="1">
      <alignment horizontal="right" vertical="center"/>
    </xf>
    <xf numFmtId="3" fontId="46" fillId="0" borderId="27" xfId="0" applyNumberFormat="1" applyFont="1" applyBorder="1" applyAlignment="1">
      <alignment horizontal="right" vertical="center" wrapText="1"/>
    </xf>
    <xf numFmtId="3" fontId="46" fillId="0" borderId="27" xfId="0" applyNumberFormat="1" applyFont="1" applyBorder="1" applyAlignment="1">
      <alignment horizontal="right" vertical="center"/>
    </xf>
    <xf numFmtId="3" fontId="46" fillId="0" borderId="1" xfId="0" applyNumberFormat="1" applyFont="1" applyBorder="1" applyAlignment="1">
      <alignment horizontal="right" vertical="center"/>
    </xf>
    <xf numFmtId="168" fontId="46" fillId="0" borderId="10" xfId="0" applyNumberFormat="1" applyFont="1" applyBorder="1" applyAlignment="1">
      <alignment horizontal="right" vertical="center"/>
    </xf>
    <xf numFmtId="1" fontId="33" fillId="0" borderId="1" xfId="0" applyNumberFormat="1" applyFont="1" applyBorder="1" applyAlignment="1">
      <alignment horizontal="right" vertical="center"/>
    </xf>
    <xf numFmtId="1" fontId="40" fillId="0" borderId="1" xfId="0" applyNumberFormat="1" applyFont="1" applyBorder="1" applyAlignment="1">
      <alignment vertical="center" wrapText="1"/>
    </xf>
    <xf numFmtId="0" fontId="53" fillId="0" borderId="0" xfId="0" applyFont="1" applyAlignment="1">
      <alignment wrapText="1"/>
    </xf>
    <xf numFmtId="1" fontId="40" fillId="0" borderId="12" xfId="0" applyNumberFormat="1" applyFont="1" applyBorder="1" applyAlignment="1">
      <alignment vertical="center" wrapText="1"/>
    </xf>
    <xf numFmtId="165" fontId="33" fillId="0" borderId="12" xfId="6" applyNumberFormat="1" applyFont="1" applyBorder="1" applyAlignment="1">
      <alignment horizontal="right" vertical="center"/>
    </xf>
    <xf numFmtId="3" fontId="33" fillId="0" borderId="12" xfId="6" applyNumberFormat="1" applyFont="1" applyBorder="1" applyAlignment="1">
      <alignment horizontal="right" vertical="center"/>
    </xf>
    <xf numFmtId="3" fontId="46" fillId="0" borderId="12" xfId="0" applyNumberFormat="1" applyFont="1" applyBorder="1" applyAlignment="1">
      <alignment horizontal="righ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left" vertical="center" wrapText="1"/>
    </xf>
    <xf numFmtId="3" fontId="16" fillId="0" borderId="15" xfId="0" applyNumberFormat="1" applyFont="1" applyBorder="1" applyAlignment="1">
      <alignment vertical="center" wrapText="1"/>
    </xf>
    <xf numFmtId="1" fontId="16" fillId="0" borderId="15" xfId="0" applyNumberFormat="1" applyFont="1" applyBorder="1" applyAlignment="1">
      <alignment vertical="center" wrapText="1"/>
    </xf>
    <xf numFmtId="3" fontId="46" fillId="0" borderId="15" xfId="0" applyNumberFormat="1" applyFont="1" applyBorder="1" applyAlignment="1">
      <alignment vertical="center" wrapText="1"/>
    </xf>
    <xf numFmtId="3" fontId="40" fillId="0" borderId="27" xfId="0" applyNumberFormat="1" applyFont="1" applyBorder="1" applyAlignment="1">
      <alignment vertical="center" wrapText="1"/>
    </xf>
    <xf numFmtId="3" fontId="40" fillId="0" borderId="27" xfId="0" applyNumberFormat="1" applyFont="1" applyBorder="1" applyAlignment="1">
      <alignment horizontal="right" vertical="center" wrapText="1"/>
    </xf>
    <xf numFmtId="3" fontId="46" fillId="0" borderId="25" xfId="0" applyNumberFormat="1" applyFont="1" applyBorder="1" applyAlignment="1">
      <alignment horizontal="right" vertical="center"/>
    </xf>
    <xf numFmtId="9" fontId="46" fillId="0" borderId="29" xfId="0" applyNumberFormat="1" applyFont="1" applyBorder="1" applyAlignment="1">
      <alignment horizontal="right" vertical="center"/>
    </xf>
    <xf numFmtId="49" fontId="32" fillId="0" borderId="15" xfId="0" applyNumberFormat="1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49" fontId="40" fillId="0" borderId="15" xfId="0" applyNumberFormat="1" applyFont="1" applyBorder="1" applyAlignment="1">
      <alignment horizontal="center" vertical="center" wrapText="1"/>
    </xf>
    <xf numFmtId="0" fontId="40" fillId="0" borderId="15" xfId="0" quotePrefix="1" applyFont="1" applyBorder="1" applyAlignment="1">
      <alignment vertical="center" wrapText="1"/>
    </xf>
    <xf numFmtId="3" fontId="40" fillId="0" borderId="18" xfId="0" applyNumberFormat="1" applyFont="1" applyBorder="1" applyAlignment="1">
      <alignment vertical="center" wrapText="1"/>
    </xf>
    <xf numFmtId="3" fontId="40" fillId="0" borderId="1" xfId="0" applyNumberFormat="1" applyFont="1" applyBorder="1" applyAlignment="1">
      <alignment vertical="center" wrapText="1"/>
    </xf>
    <xf numFmtId="3" fontId="40" fillId="0" borderId="12" xfId="0" applyNumberFormat="1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49" fontId="33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right" vertical="center"/>
    </xf>
    <xf numFmtId="3" fontId="40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17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horizontal="left" vertical="center"/>
    </xf>
    <xf numFmtId="0" fontId="21" fillId="0" borderId="0" xfId="0" applyFont="1"/>
    <xf numFmtId="49" fontId="16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/>
    </xf>
    <xf numFmtId="168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171" fontId="50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49" fillId="0" borderId="36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left" vertical="center" wrapText="1"/>
    </xf>
    <xf numFmtId="0" fontId="33" fillId="0" borderId="37" xfId="0" quotePrefix="1" applyFont="1" applyBorder="1" applyAlignment="1">
      <alignment vertical="center" wrapText="1"/>
    </xf>
    <xf numFmtId="3" fontId="46" fillId="0" borderId="37" xfId="0" applyNumberFormat="1" applyFont="1" applyBorder="1" applyAlignment="1">
      <alignment vertical="center" wrapText="1"/>
    </xf>
    <xf numFmtId="9" fontId="46" fillId="0" borderId="52" xfId="0" applyNumberFormat="1" applyFont="1" applyBorder="1" applyAlignment="1">
      <alignment horizontal="right" vertical="center"/>
    </xf>
    <xf numFmtId="0" fontId="33" fillId="0" borderId="26" xfId="6" applyFont="1" applyBorder="1" applyAlignment="1">
      <alignment horizontal="center" vertical="center" wrapText="1"/>
    </xf>
    <xf numFmtId="0" fontId="33" fillId="0" borderId="27" xfId="6" applyFont="1" applyBorder="1" applyAlignment="1">
      <alignment horizontal="center" vertical="center" wrapText="1"/>
    </xf>
    <xf numFmtId="0" fontId="33" fillId="0" borderId="27" xfId="6" quotePrefix="1" applyFont="1" applyBorder="1" applyAlignment="1">
      <alignment vertical="center" wrapText="1"/>
    </xf>
    <xf numFmtId="3" fontId="46" fillId="0" borderId="1" xfId="0" applyNumberFormat="1" applyFont="1" applyBorder="1" applyAlignment="1">
      <alignment vertical="center" wrapText="1"/>
    </xf>
    <xf numFmtId="1" fontId="46" fillId="0" borderId="1" xfId="0" applyNumberFormat="1" applyFont="1" applyBorder="1" applyAlignment="1">
      <alignment vertical="center" wrapText="1"/>
    </xf>
    <xf numFmtId="9" fontId="46" fillId="0" borderId="1" xfId="0" applyNumberFormat="1" applyFont="1" applyBorder="1" applyAlignment="1">
      <alignment horizontal="right" vertical="center"/>
    </xf>
    <xf numFmtId="0" fontId="40" fillId="0" borderId="0" xfId="0" applyFont="1" applyAlignment="1">
      <alignment horizontal="left" vertical="center"/>
    </xf>
    <xf numFmtId="49" fontId="40" fillId="0" borderId="0" xfId="0" applyNumberFormat="1" applyFont="1" applyAlignment="1">
      <alignment vertical="center"/>
    </xf>
    <xf numFmtId="0" fontId="40" fillId="0" borderId="2" xfId="0" applyFont="1" applyBorder="1" applyAlignment="1">
      <alignment horizontal="left"/>
    </xf>
    <xf numFmtId="49" fontId="40" fillId="0" borderId="2" xfId="0" applyNumberFormat="1" applyFont="1" applyBorder="1" applyAlignment="1">
      <alignment vertical="center"/>
    </xf>
    <xf numFmtId="0" fontId="40" fillId="0" borderId="2" xfId="0" applyFont="1" applyBorder="1"/>
    <xf numFmtId="49" fontId="40" fillId="0" borderId="4" xfId="0" applyNumberFormat="1" applyFont="1" applyBorder="1" applyAlignment="1">
      <alignment vertical="center"/>
    </xf>
    <xf numFmtId="9" fontId="40" fillId="0" borderId="0" xfId="0" applyNumberFormat="1" applyFont="1" applyAlignment="1">
      <alignment horizontal="right" vertical="center"/>
    </xf>
    <xf numFmtId="9" fontId="8" fillId="0" borderId="0" xfId="0" applyNumberFormat="1" applyFont="1" applyAlignment="1">
      <alignment vertical="center"/>
    </xf>
    <xf numFmtId="0" fontId="16" fillId="0" borderId="15" xfId="0" quotePrefix="1" applyFont="1" applyBorder="1" applyAlignment="1">
      <alignment vertical="center" wrapText="1"/>
    </xf>
    <xf numFmtId="174" fontId="21" fillId="2" borderId="61" xfId="0" applyNumberFormat="1" applyFont="1" applyFill="1" applyBorder="1" applyAlignment="1">
      <alignment horizontal="right" vertical="center" wrapText="1"/>
    </xf>
    <xf numFmtId="0" fontId="46" fillId="0" borderId="18" xfId="0" applyFont="1" applyBorder="1" applyAlignment="1">
      <alignment vertical="center" wrapText="1"/>
    </xf>
    <xf numFmtId="0" fontId="21" fillId="3" borderId="18" xfId="0" applyFont="1" applyFill="1" applyBorder="1" applyAlignment="1">
      <alignment horizontal="center" vertical="center" wrapText="1"/>
    </xf>
    <xf numFmtId="3" fontId="25" fillId="3" borderId="18" xfId="0" applyNumberFormat="1" applyFont="1" applyFill="1" applyBorder="1" applyAlignment="1">
      <alignment horizontal="right" vertical="center" wrapText="1"/>
    </xf>
    <xf numFmtId="174" fontId="25" fillId="0" borderId="49" xfId="1" applyNumberFormat="1" applyFont="1" applyFill="1" applyBorder="1" applyAlignment="1">
      <alignment horizontal="right" vertical="center" wrapText="1"/>
    </xf>
    <xf numFmtId="9" fontId="25" fillId="3" borderId="19" xfId="0" applyNumberFormat="1" applyFont="1" applyFill="1" applyBorder="1" applyAlignment="1">
      <alignment horizontal="right" vertical="center" wrapText="1"/>
    </xf>
    <xf numFmtId="49" fontId="16" fillId="0" borderId="15" xfId="0" quotePrefix="1" applyNumberFormat="1" applyFont="1" applyBorder="1" applyAlignment="1">
      <alignment vertical="center" wrapText="1"/>
    </xf>
    <xf numFmtId="174" fontId="21" fillId="3" borderId="50" xfId="1" applyNumberFormat="1" applyFont="1" applyFill="1" applyBorder="1" applyAlignment="1">
      <alignment horizontal="right" vertical="center" wrapText="1"/>
    </xf>
    <xf numFmtId="49" fontId="46" fillId="0" borderId="18" xfId="0" applyNumberFormat="1" applyFont="1" applyBorder="1" applyAlignment="1">
      <alignment vertical="center" wrapText="1"/>
    </xf>
    <xf numFmtId="174" fontId="25" fillId="3" borderId="49" xfId="1" applyNumberFormat="1" applyFont="1" applyFill="1" applyBorder="1" applyAlignment="1">
      <alignment horizontal="right" vertical="center" wrapText="1"/>
    </xf>
    <xf numFmtId="49" fontId="40" fillId="0" borderId="18" xfId="0" applyNumberFormat="1" applyFont="1" applyBorder="1" applyAlignment="1">
      <alignment horizontal="center" vertical="center" wrapText="1"/>
    </xf>
    <xf numFmtId="3" fontId="16" fillId="2" borderId="15" xfId="0" quotePrefix="1" applyNumberFormat="1" applyFont="1" applyFill="1" applyBorder="1" applyAlignment="1">
      <alignment vertical="center" wrapText="1"/>
    </xf>
    <xf numFmtId="174" fontId="21" fillId="2" borderId="50" xfId="1" applyNumberFormat="1" applyFont="1" applyFill="1" applyBorder="1" applyAlignment="1">
      <alignment horizontal="right" vertical="center" wrapText="1"/>
    </xf>
    <xf numFmtId="3" fontId="46" fillId="0" borderId="18" xfId="0" applyNumberFormat="1" applyFont="1" applyBorder="1" applyAlignment="1">
      <alignment vertical="center" wrapText="1"/>
    </xf>
    <xf numFmtId="3" fontId="25" fillId="0" borderId="49" xfId="0" applyNumberFormat="1" applyFont="1" applyBorder="1" applyAlignment="1">
      <alignment horizontal="right" vertical="center"/>
    </xf>
    <xf numFmtId="9" fontId="26" fillId="0" borderId="10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9" fontId="25" fillId="0" borderId="10" xfId="0" applyNumberFormat="1" applyFont="1" applyBorder="1" applyAlignment="1">
      <alignment horizontal="center" vertical="center" wrapText="1"/>
    </xf>
    <xf numFmtId="3" fontId="26" fillId="0" borderId="49" xfId="0" applyNumberFormat="1" applyFont="1" applyBorder="1" applyAlignment="1">
      <alignment horizontal="right" vertical="center" wrapText="1"/>
    </xf>
    <xf numFmtId="9" fontId="26" fillId="0" borderId="18" xfId="0" applyNumberFormat="1" applyFont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left" vertical="center" wrapText="1"/>
    </xf>
    <xf numFmtId="3" fontId="25" fillId="0" borderId="49" xfId="0" applyNumberFormat="1" applyFont="1" applyBorder="1" applyAlignment="1">
      <alignment horizontal="right" vertical="center" wrapText="1"/>
    </xf>
    <xf numFmtId="9" fontId="25" fillId="0" borderId="18" xfId="0" applyNumberFormat="1" applyFont="1" applyBorder="1" applyAlignment="1">
      <alignment horizontal="center" vertical="center" wrapText="1"/>
    </xf>
    <xf numFmtId="3" fontId="26" fillId="0" borderId="49" xfId="0" applyNumberFormat="1" applyFont="1" applyBorder="1" applyAlignment="1">
      <alignment horizontal="right" vertical="center"/>
    </xf>
    <xf numFmtId="9" fontId="26" fillId="0" borderId="18" xfId="0" applyNumberFormat="1" applyFont="1" applyBorder="1" applyAlignment="1">
      <alignment horizontal="right" vertical="center"/>
    </xf>
    <xf numFmtId="3" fontId="26" fillId="0" borderId="3" xfId="0" applyNumberFormat="1" applyFont="1" applyBorder="1" applyAlignment="1">
      <alignment horizontal="right" vertical="center" wrapText="1"/>
    </xf>
    <xf numFmtId="3" fontId="25" fillId="0" borderId="44" xfId="0" applyNumberFormat="1" applyFont="1" applyBorder="1" applyAlignment="1">
      <alignment horizontal="center" vertical="center" wrapText="1"/>
    </xf>
    <xf numFmtId="9" fontId="25" fillId="0" borderId="18" xfId="0" applyNumberFormat="1" applyFont="1" applyBorder="1" applyAlignment="1">
      <alignment horizontal="center" vertical="center"/>
    </xf>
    <xf numFmtId="3" fontId="26" fillId="0" borderId="3" xfId="0" applyNumberFormat="1" applyFont="1" applyBorder="1" applyAlignment="1">
      <alignment horizontal="center" vertical="center" wrapText="1"/>
    </xf>
    <xf numFmtId="3" fontId="26" fillId="0" borderId="44" xfId="0" applyNumberFormat="1" applyFont="1" applyBorder="1" applyAlignment="1">
      <alignment horizontal="center" vertical="center" wrapText="1"/>
    </xf>
    <xf numFmtId="9" fontId="26" fillId="0" borderId="18" xfId="0" applyNumberFormat="1" applyFont="1" applyBorder="1" applyAlignment="1">
      <alignment horizontal="center" vertical="center"/>
    </xf>
    <xf numFmtId="3" fontId="26" fillId="2" borderId="1" xfId="0" applyNumberFormat="1" applyFont="1" applyFill="1" applyBorder="1" applyAlignment="1">
      <alignment vertical="center" wrapText="1"/>
    </xf>
    <xf numFmtId="3" fontId="26" fillId="2" borderId="44" xfId="0" applyNumberFormat="1" applyFont="1" applyFill="1" applyBorder="1" applyAlignment="1">
      <alignment horizontal="center" vertical="center" wrapText="1"/>
    </xf>
    <xf numFmtId="3" fontId="26" fillId="2" borderId="49" xfId="0" applyNumberFormat="1" applyFont="1" applyFill="1" applyBorder="1" applyAlignment="1">
      <alignment horizontal="right" vertical="center"/>
    </xf>
    <xf numFmtId="9" fontId="26" fillId="2" borderId="18" xfId="0" applyNumberFormat="1" applyFont="1" applyFill="1" applyBorder="1" applyAlignment="1">
      <alignment horizontal="center" vertical="center"/>
    </xf>
    <xf numFmtId="9" fontId="26" fillId="2" borderId="10" xfId="0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vertical="center" wrapText="1"/>
    </xf>
    <xf numFmtId="3" fontId="25" fillId="2" borderId="44" xfId="0" applyNumberFormat="1" applyFont="1" applyFill="1" applyBorder="1" applyAlignment="1">
      <alignment horizontal="center" vertical="center" wrapText="1"/>
    </xf>
    <xf numFmtId="3" fontId="25" fillId="2" borderId="49" xfId="0" applyNumberFormat="1" applyFont="1" applyFill="1" applyBorder="1" applyAlignment="1">
      <alignment horizontal="right" vertical="center"/>
    </xf>
    <xf numFmtId="9" fontId="25" fillId="2" borderId="18" xfId="0" applyNumberFormat="1" applyFont="1" applyFill="1" applyBorder="1" applyAlignment="1">
      <alignment horizontal="center" vertical="center"/>
    </xf>
    <xf numFmtId="9" fontId="25" fillId="2" borderId="10" xfId="0" applyNumberFormat="1" applyFont="1" applyFill="1" applyBorder="1" applyAlignment="1">
      <alignment horizontal="righ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3" fontId="25" fillId="2" borderId="1" xfId="0" applyNumberFormat="1" applyFont="1" applyFill="1" applyBorder="1" applyAlignment="1">
      <alignment horizontal="right" vertical="center"/>
    </xf>
    <xf numFmtId="3" fontId="25" fillId="2" borderId="3" xfId="0" applyNumberFormat="1" applyFont="1" applyFill="1" applyBorder="1" applyAlignment="1">
      <alignment horizontal="right" vertical="center"/>
    </xf>
    <xf numFmtId="3" fontId="40" fillId="0" borderId="1" xfId="0" quotePrefix="1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vertical="center"/>
    </xf>
    <xf numFmtId="3" fontId="25" fillId="0" borderId="3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167" fontId="21" fillId="3" borderId="15" xfId="1" applyNumberFormat="1" applyFont="1" applyFill="1" applyBorder="1" applyAlignment="1">
      <alignment horizontal="center" vertical="center" wrapText="1"/>
    </xf>
    <xf numFmtId="174" fontId="21" fillId="3" borderId="5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/>
    <xf numFmtId="0" fontId="46" fillId="0" borderId="0" xfId="0" applyFont="1"/>
    <xf numFmtId="49" fontId="21" fillId="0" borderId="0" xfId="0" applyNumberFormat="1" applyFont="1" applyAlignment="1">
      <alignment horizontal="center" vertical="center" wrapText="1"/>
    </xf>
    <xf numFmtId="49" fontId="40" fillId="0" borderId="24" xfId="0" applyNumberFormat="1" applyFont="1" applyBorder="1" applyAlignment="1">
      <alignment horizontal="center" vertical="center" wrapText="1"/>
    </xf>
    <xf numFmtId="49" fontId="40" fillId="0" borderId="17" xfId="0" applyNumberFormat="1" applyFont="1" applyBorder="1" applyAlignment="1">
      <alignment horizontal="center" vertical="center" wrapText="1"/>
    </xf>
    <xf numFmtId="49" fontId="33" fillId="0" borderId="18" xfId="0" applyNumberFormat="1" applyFont="1" applyBorder="1" applyAlignment="1">
      <alignment horizontal="center" vertical="center" wrapText="1"/>
    </xf>
    <xf numFmtId="3" fontId="40" fillId="0" borderId="49" xfId="0" applyNumberFormat="1" applyFont="1" applyBorder="1" applyAlignment="1">
      <alignment horizontal="center" vertical="center" wrapText="1"/>
    </xf>
    <xf numFmtId="3" fontId="40" fillId="0" borderId="17" xfId="0" applyNumberFormat="1" applyFont="1" applyBorder="1" applyAlignment="1">
      <alignment horizontal="right" vertical="center" wrapText="1"/>
    </xf>
    <xf numFmtId="9" fontId="40" fillId="0" borderId="19" xfId="0" applyNumberFormat="1" applyFont="1" applyBorder="1" applyAlignment="1">
      <alignment horizontal="right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3" fontId="40" fillId="0" borderId="3" xfId="0" applyNumberFormat="1" applyFont="1" applyBorder="1" applyAlignment="1">
      <alignment horizontal="right" vertical="center" wrapText="1"/>
    </xf>
    <xf numFmtId="3" fontId="40" fillId="0" borderId="9" xfId="0" applyNumberFormat="1" applyFont="1" applyBorder="1" applyAlignment="1">
      <alignment horizontal="right" vertical="center" wrapText="1"/>
    </xf>
    <xf numFmtId="49" fontId="40" fillId="0" borderId="23" xfId="0" applyNumberFormat="1" applyFont="1" applyBorder="1" applyAlignment="1">
      <alignment horizontal="center" vertical="center" wrapText="1"/>
    </xf>
    <xf numFmtId="3" fontId="40" fillId="0" borderId="49" xfId="0" applyNumberFormat="1" applyFont="1" applyBorder="1" applyAlignment="1">
      <alignment horizontal="right" vertical="center" wrapText="1"/>
    </xf>
    <xf numFmtId="49" fontId="33" fillId="0" borderId="11" xfId="0" applyNumberFormat="1" applyFont="1" applyBorder="1" applyAlignment="1">
      <alignment horizontal="center" vertical="center" wrapText="1"/>
    </xf>
    <xf numFmtId="49" fontId="33" fillId="0" borderId="44" xfId="0" applyNumberFormat="1" applyFont="1" applyBorder="1" applyAlignment="1">
      <alignment horizontal="center" vertical="center" wrapText="1"/>
    </xf>
    <xf numFmtId="49" fontId="33" fillId="0" borderId="23" xfId="0" applyNumberFormat="1" applyFont="1" applyBorder="1" applyAlignment="1">
      <alignment horizontal="center" vertical="center" wrapText="1"/>
    </xf>
    <xf numFmtId="3" fontId="40" fillId="0" borderId="49" xfId="0" applyNumberFormat="1" applyFont="1" applyBorder="1" applyAlignment="1">
      <alignment horizontal="right" vertical="center"/>
    </xf>
    <xf numFmtId="3" fontId="40" fillId="0" borderId="17" xfId="0" applyNumberFormat="1" applyFont="1" applyBorder="1" applyAlignment="1">
      <alignment horizontal="right" vertical="center"/>
    </xf>
    <xf numFmtId="49" fontId="40" fillId="0" borderId="44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3" fontId="40" fillId="2" borderId="18" xfId="0" applyNumberFormat="1" applyFont="1" applyFill="1" applyBorder="1" applyAlignment="1">
      <alignment horizontal="right" vertical="center"/>
    </xf>
    <xf numFmtId="3" fontId="40" fillId="2" borderId="1" xfId="0" applyNumberFormat="1" applyFont="1" applyFill="1" applyBorder="1" applyAlignment="1">
      <alignment horizontal="right" vertical="center"/>
    </xf>
    <xf numFmtId="3" fontId="40" fillId="2" borderId="9" xfId="0" applyNumberFormat="1" applyFont="1" applyFill="1" applyBorder="1" applyAlignment="1">
      <alignment horizontal="right" vertical="center"/>
    </xf>
    <xf numFmtId="3" fontId="40" fillId="0" borderId="3" xfId="0" applyNumberFormat="1" applyFont="1" applyBorder="1" applyAlignment="1">
      <alignment horizontal="right" vertical="center"/>
    </xf>
    <xf numFmtId="3" fontId="40" fillId="2" borderId="12" xfId="0" applyNumberFormat="1" applyFont="1" applyFill="1" applyBorder="1" applyAlignment="1">
      <alignment horizontal="right" vertical="center"/>
    </xf>
    <xf numFmtId="3" fontId="40" fillId="2" borderId="11" xfId="0" applyNumberFormat="1" applyFont="1" applyFill="1" applyBorder="1" applyAlignment="1">
      <alignment horizontal="right" vertical="center"/>
    </xf>
    <xf numFmtId="0" fontId="40" fillId="0" borderId="12" xfId="0" applyFont="1" applyBorder="1" applyAlignment="1">
      <alignment horizontal="center" vertical="center"/>
    </xf>
    <xf numFmtId="3" fontId="40" fillId="0" borderId="12" xfId="0" applyNumberFormat="1" applyFont="1" applyBorder="1" applyAlignment="1">
      <alignment vertical="center"/>
    </xf>
    <xf numFmtId="3" fontId="40" fillId="0" borderId="44" xfId="0" applyNumberFormat="1" applyFont="1" applyBorder="1" applyAlignment="1">
      <alignment vertical="center"/>
    </xf>
    <xf numFmtId="3" fontId="40" fillId="0" borderId="11" xfId="0" applyNumberFormat="1" applyFont="1" applyBorder="1" applyAlignment="1">
      <alignment vertical="center"/>
    </xf>
    <xf numFmtId="9" fontId="40" fillId="0" borderId="28" xfId="0" applyNumberFormat="1" applyFont="1" applyBorder="1" applyAlignment="1">
      <alignment horizontal="right" vertical="center" wrapText="1"/>
    </xf>
    <xf numFmtId="3" fontId="16" fillId="0" borderId="15" xfId="0" applyNumberFormat="1" applyFont="1" applyBorder="1" applyAlignment="1">
      <alignment vertical="center"/>
    </xf>
    <xf numFmtId="3" fontId="16" fillId="0" borderId="50" xfId="0" applyNumberFormat="1" applyFont="1" applyBorder="1" applyAlignment="1">
      <alignment vertical="center"/>
    </xf>
    <xf numFmtId="3" fontId="16" fillId="0" borderId="14" xfId="0" applyNumberFormat="1" applyFont="1" applyBorder="1" applyAlignment="1">
      <alignment vertical="center"/>
    </xf>
    <xf numFmtId="9" fontId="16" fillId="0" borderId="16" xfId="0" applyNumberFormat="1" applyFont="1" applyBorder="1" applyAlignment="1">
      <alignment horizontal="center" vertical="center" wrapText="1"/>
    </xf>
    <xf numFmtId="49" fontId="40" fillId="0" borderId="34" xfId="0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49" fontId="40" fillId="0" borderId="25" xfId="0" applyNumberFormat="1" applyFont="1" applyBorder="1" applyAlignment="1">
      <alignment horizontal="center" vertical="center" wrapText="1"/>
    </xf>
    <xf numFmtId="49" fontId="40" fillId="0" borderId="29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3" fontId="40" fillId="0" borderId="18" xfId="0" applyNumberFormat="1" applyFont="1" applyBorder="1" applyAlignment="1">
      <alignment horizontal="center" vertical="center" wrapText="1"/>
    </xf>
    <xf numFmtId="3" fontId="40" fillId="0" borderId="27" xfId="0" applyNumberFormat="1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0" fontId="7" fillId="0" borderId="50" xfId="0" applyFont="1" applyBorder="1" applyAlignment="1">
      <alignment vertical="center" wrapText="1"/>
    </xf>
    <xf numFmtId="0" fontId="34" fillId="0" borderId="4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4" xfId="0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34" fillId="0" borderId="50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0" fontId="14" fillId="0" borderId="50" xfId="0" applyFont="1" applyBorder="1" applyAlignment="1">
      <alignment vertical="center" wrapText="1"/>
    </xf>
    <xf numFmtId="171" fontId="6" fillId="2" borderId="13" xfId="0" applyNumberFormat="1" applyFont="1" applyFill="1" applyBorder="1" applyAlignment="1">
      <alignment horizontal="right" vertical="center"/>
    </xf>
    <xf numFmtId="171" fontId="6" fillId="2" borderId="28" xfId="0" applyNumberFormat="1" applyFont="1" applyFill="1" applyBorder="1" applyAlignment="1">
      <alignment horizontal="right" vertical="center"/>
    </xf>
    <xf numFmtId="171" fontId="9" fillId="2" borderId="10" xfId="0" applyNumberFormat="1" applyFont="1" applyFill="1" applyBorder="1" applyAlignment="1">
      <alignment horizontal="right" vertical="center"/>
    </xf>
    <xf numFmtId="171" fontId="6" fillId="2" borderId="40" xfId="0" applyNumberFormat="1" applyFont="1" applyFill="1" applyBorder="1" applyAlignment="1">
      <alignment horizontal="right" vertical="center"/>
    </xf>
    <xf numFmtId="0" fontId="62" fillId="2" borderId="14" xfId="0" applyFont="1" applyFill="1" applyBorder="1" applyAlignment="1">
      <alignment horizontal="center" vertical="center" wrapText="1"/>
    </xf>
    <xf numFmtId="0" fontId="62" fillId="2" borderId="15" xfId="0" applyFont="1" applyFill="1" applyBorder="1" applyAlignment="1">
      <alignment horizontal="center" vertical="center" wrapText="1"/>
    </xf>
    <xf numFmtId="0" fontId="62" fillId="2" borderId="50" xfId="0" applyFont="1" applyFill="1" applyBorder="1" applyAlignment="1">
      <alignment horizontal="center" vertical="center" wrapText="1"/>
    </xf>
    <xf numFmtId="0" fontId="62" fillId="2" borderId="16" xfId="0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/>
    <xf numFmtId="165" fontId="7" fillId="2" borderId="15" xfId="0" applyNumberFormat="1" applyFont="1" applyFill="1" applyBorder="1" applyAlignment="1"/>
    <xf numFmtId="165" fontId="7" fillId="2" borderId="50" xfId="0" applyNumberFormat="1" applyFont="1" applyFill="1" applyBorder="1" applyAlignment="1"/>
    <xf numFmtId="165" fontId="7" fillId="2" borderId="16" xfId="0" applyNumberFormat="1" applyFont="1" applyFill="1" applyBorder="1" applyAlignment="1"/>
    <xf numFmtId="165" fontId="7" fillId="2" borderId="15" xfId="0" applyNumberFormat="1" applyFont="1" applyFill="1" applyBorder="1" applyAlignment="1">
      <alignment vertical="top"/>
    </xf>
    <xf numFmtId="165" fontId="7" fillId="2" borderId="15" xfId="0" applyNumberFormat="1" applyFont="1" applyFill="1" applyBorder="1" applyAlignment="1">
      <alignment horizontal="right" vertical="top"/>
    </xf>
    <xf numFmtId="165" fontId="7" fillId="2" borderId="50" xfId="0" applyNumberFormat="1" applyFont="1" applyFill="1" applyBorder="1" applyAlignment="1">
      <alignment horizontal="right" vertical="top"/>
    </xf>
    <xf numFmtId="0" fontId="7" fillId="2" borderId="3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65" fontId="2" fillId="2" borderId="37" xfId="0" applyNumberFormat="1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2" fillId="0" borderId="57" xfId="0" applyFont="1" applyBorder="1" applyAlignment="1">
      <alignment horizontal="center" vertical="center" wrapText="1"/>
    </xf>
    <xf numFmtId="0" fontId="6" fillId="0" borderId="0" xfId="0" applyFont="1" applyBorder="1"/>
    <xf numFmtId="3" fontId="8" fillId="0" borderId="61" xfId="0" applyNumberFormat="1" applyFont="1" applyBorder="1" applyAlignment="1">
      <alignment horizontal="center" wrapText="1"/>
    </xf>
    <xf numFmtId="3" fontId="8" fillId="0" borderId="15" xfId="0" applyNumberFormat="1" applyFont="1" applyBorder="1" applyAlignment="1">
      <alignment horizontal="center" wrapText="1"/>
    </xf>
    <xf numFmtId="169" fontId="7" fillId="0" borderId="21" xfId="0" applyNumberFormat="1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top" wrapText="1"/>
    </xf>
    <xf numFmtId="0" fontId="13" fillId="0" borderId="61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49" fontId="7" fillId="0" borderId="46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/>
    </xf>
    <xf numFmtId="0" fontId="16" fillId="0" borderId="14" xfId="0" applyFont="1" applyBorder="1" applyAlignment="1"/>
    <xf numFmtId="0" fontId="16" fillId="0" borderId="15" xfId="0" applyFont="1" applyBorder="1" applyAlignment="1"/>
    <xf numFmtId="49" fontId="40" fillId="0" borderId="50" xfId="0" applyNumberFormat="1" applyFont="1" applyBorder="1" applyAlignment="1">
      <alignment horizontal="center" vertical="center" wrapText="1"/>
    </xf>
    <xf numFmtId="0" fontId="33" fillId="0" borderId="49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3" fontId="40" fillId="0" borderId="3" xfId="0" applyNumberFormat="1" applyFont="1" applyBorder="1" applyAlignment="1">
      <alignment horizontal="left" vertical="center" wrapText="1"/>
    </xf>
    <xf numFmtId="3" fontId="40" fillId="0" borderId="44" xfId="0" applyNumberFormat="1" applyFont="1" applyBorder="1" applyAlignment="1">
      <alignment vertical="center" wrapText="1"/>
    </xf>
    <xf numFmtId="0" fontId="16" fillId="0" borderId="50" xfId="0" applyFont="1" applyBorder="1" applyAlignment="1"/>
    <xf numFmtId="3" fontId="40" fillId="0" borderId="19" xfId="0" applyNumberFormat="1" applyFont="1" applyBorder="1" applyAlignment="1">
      <alignment horizontal="center" vertical="center" wrapText="1"/>
    </xf>
    <xf numFmtId="49" fontId="40" fillId="0" borderId="45" xfId="0" applyNumberFormat="1" applyFont="1" applyBorder="1" applyAlignment="1">
      <alignment horizontal="center" vertical="center" wrapText="1"/>
    </xf>
    <xf numFmtId="3" fontId="40" fillId="0" borderId="10" xfId="0" applyNumberFormat="1" applyFont="1" applyBorder="1" applyAlignment="1">
      <alignment horizontal="right" vertical="center" wrapText="1"/>
    </xf>
    <xf numFmtId="3" fontId="40" fillId="0" borderId="19" xfId="0" applyNumberFormat="1" applyFont="1" applyBorder="1" applyAlignment="1">
      <alignment horizontal="right" vertical="center" wrapText="1"/>
    </xf>
    <xf numFmtId="3" fontId="40" fillId="0" borderId="19" xfId="0" applyNumberFormat="1" applyFont="1" applyBorder="1" applyAlignment="1">
      <alignment horizontal="right" vertical="center"/>
    </xf>
    <xf numFmtId="3" fontId="40" fillId="0" borderId="11" xfId="0" applyNumberFormat="1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3" fontId="40" fillId="0" borderId="10" xfId="0" applyNumberFormat="1" applyFont="1" applyBorder="1" applyAlignment="1">
      <alignment horizontal="right" vertical="center"/>
    </xf>
    <xf numFmtId="3" fontId="40" fillId="0" borderId="13" xfId="0" applyNumberFormat="1" applyFont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49" fontId="40" fillId="0" borderId="36" xfId="0" applyNumberFormat="1" applyFont="1" applyBorder="1" applyAlignment="1">
      <alignment horizontal="center" vertical="center" wrapText="1"/>
    </xf>
    <xf numFmtId="49" fontId="40" fillId="0" borderId="56" xfId="0" applyNumberFormat="1" applyFont="1" applyBorder="1" applyAlignment="1">
      <alignment horizontal="center" vertical="center"/>
    </xf>
    <xf numFmtId="49" fontId="40" fillId="0" borderId="7" xfId="0" applyNumberFormat="1" applyFont="1" applyBorder="1" applyAlignment="1">
      <alignment horizontal="center" vertical="center" wrapText="1"/>
    </xf>
    <xf numFmtId="3" fontId="40" fillId="0" borderId="47" xfId="0" applyNumberFormat="1" applyFont="1" applyBorder="1" applyAlignment="1">
      <alignment horizontal="center" vertical="center" wrapText="1"/>
    </xf>
    <xf numFmtId="3" fontId="40" fillId="0" borderId="56" xfId="0" applyNumberFormat="1" applyFont="1" applyBorder="1" applyAlignment="1">
      <alignment horizontal="left" vertical="center" wrapText="1"/>
    </xf>
    <xf numFmtId="3" fontId="40" fillId="0" borderId="37" xfId="0" applyNumberFormat="1" applyFont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3" fontId="40" fillId="0" borderId="52" xfId="0" applyNumberFormat="1" applyFont="1" applyBorder="1" applyAlignment="1">
      <alignment horizontal="right" vertical="center"/>
    </xf>
    <xf numFmtId="3" fontId="40" fillId="0" borderId="36" xfId="0" applyNumberFormat="1" applyFont="1" applyBorder="1" applyAlignment="1">
      <alignment horizontal="right" vertical="center" wrapText="1"/>
    </xf>
    <xf numFmtId="3" fontId="40" fillId="0" borderId="56" xfId="0" applyNumberFormat="1" applyFont="1" applyBorder="1" applyAlignment="1">
      <alignment horizontal="right" vertical="center"/>
    </xf>
    <xf numFmtId="9" fontId="40" fillId="0" borderId="8" xfId="0" applyNumberFormat="1" applyFont="1" applyBorder="1" applyAlignment="1">
      <alignment horizontal="right" vertical="center" wrapText="1"/>
    </xf>
    <xf numFmtId="49" fontId="40" fillId="0" borderId="6" xfId="0" applyNumberFormat="1" applyFont="1" applyBorder="1" applyAlignment="1">
      <alignment horizontal="center" vertical="center" wrapText="1"/>
    </xf>
    <xf numFmtId="49" fontId="33" fillId="0" borderId="7" xfId="0" applyNumberFormat="1" applyFont="1" applyBorder="1" applyAlignment="1">
      <alignment horizontal="center" vertical="center" wrapText="1"/>
    </xf>
    <xf numFmtId="0" fontId="33" fillId="0" borderId="42" xfId="0" applyFont="1" applyBorder="1" applyAlignment="1">
      <alignment horizontal="left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right" vertical="center" wrapText="1"/>
    </xf>
    <xf numFmtId="3" fontId="40" fillId="0" borderId="8" xfId="0" applyNumberFormat="1" applyFont="1" applyBorder="1" applyAlignment="1">
      <alignment horizontal="center" vertical="center" wrapText="1"/>
    </xf>
    <xf numFmtId="3" fontId="40" fillId="0" borderId="6" xfId="0" applyNumberFormat="1" applyFont="1" applyBorder="1" applyAlignment="1">
      <alignment horizontal="right" vertical="center" wrapText="1"/>
    </xf>
    <xf numFmtId="3" fontId="40" fillId="0" borderId="42" xfId="0" applyNumberFormat="1" applyFont="1" applyBorder="1" applyAlignment="1">
      <alignment horizontal="center" vertical="center" wrapText="1"/>
    </xf>
    <xf numFmtId="49" fontId="40" fillId="0" borderId="20" xfId="0" applyNumberFormat="1" applyFont="1" applyBorder="1" applyAlignment="1">
      <alignment horizontal="center" vertical="center" wrapText="1"/>
    </xf>
    <xf numFmtId="49" fontId="40" fillId="0" borderId="46" xfId="0" applyNumberFormat="1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49" fontId="40" fillId="0" borderId="35" xfId="0" applyNumberFormat="1" applyFont="1" applyBorder="1" applyAlignment="1">
      <alignment horizontal="center" vertical="center" wrapText="1"/>
    </xf>
    <xf numFmtId="3" fontId="40" fillId="0" borderId="46" xfId="0" applyNumberFormat="1" applyFont="1" applyBorder="1" applyAlignment="1">
      <alignment horizontal="left" vertical="center" wrapText="1"/>
    </xf>
    <xf numFmtId="3" fontId="40" fillId="0" borderId="20" xfId="0" applyNumberFormat="1" applyFont="1" applyBorder="1" applyAlignment="1">
      <alignment horizontal="center" vertical="center" wrapText="1"/>
    </xf>
    <xf numFmtId="3" fontId="40" fillId="0" borderId="21" xfId="0" applyNumberFormat="1" applyFont="1" applyBorder="1" applyAlignment="1">
      <alignment horizontal="center" vertical="center" wrapText="1"/>
    </xf>
    <xf numFmtId="3" fontId="40" fillId="0" borderId="21" xfId="0" applyNumberFormat="1" applyFont="1" applyBorder="1" applyAlignment="1">
      <alignment horizontal="right" vertical="center" wrapText="1"/>
    </xf>
    <xf numFmtId="3" fontId="40" fillId="0" borderId="21" xfId="0" applyNumberFormat="1" applyFont="1" applyBorder="1" applyAlignment="1">
      <alignment horizontal="right" vertical="center"/>
    </xf>
    <xf numFmtId="3" fontId="40" fillId="0" borderId="22" xfId="0" applyNumberFormat="1" applyFont="1" applyBorder="1" applyAlignment="1">
      <alignment horizontal="right" vertical="center"/>
    </xf>
    <xf numFmtId="3" fontId="40" fillId="0" borderId="20" xfId="0" applyNumberFormat="1" applyFont="1" applyBorder="1" applyAlignment="1">
      <alignment horizontal="right" vertical="center" wrapText="1"/>
    </xf>
    <xf numFmtId="3" fontId="40" fillId="0" borderId="46" xfId="0" applyNumberFormat="1" applyFont="1" applyBorder="1" applyAlignment="1">
      <alignment horizontal="right" vertical="center"/>
    </xf>
    <xf numFmtId="9" fontId="40" fillId="0" borderId="22" xfId="0" applyNumberFormat="1" applyFont="1" applyBorder="1" applyAlignment="1">
      <alignment horizontal="right" vertical="center" wrapText="1"/>
    </xf>
    <xf numFmtId="0" fontId="40" fillId="0" borderId="7" xfId="0" applyFont="1" applyBorder="1" applyAlignment="1">
      <alignment horizontal="center" vertical="center"/>
    </xf>
    <xf numFmtId="49" fontId="40" fillId="0" borderId="47" xfId="0" applyNumberFormat="1" applyFont="1" applyBorder="1" applyAlignment="1">
      <alignment horizontal="center" vertical="center" wrapText="1"/>
    </xf>
    <xf numFmtId="3" fontId="40" fillId="0" borderId="42" xfId="0" applyNumberFormat="1" applyFont="1" applyBorder="1" applyAlignment="1">
      <alignment horizontal="left" vertical="center" wrapText="1"/>
    </xf>
    <xf numFmtId="3" fontId="40" fillId="0" borderId="36" xfId="0" applyNumberFormat="1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8" xfId="0" applyNumberFormat="1" applyFont="1" applyBorder="1" applyAlignment="1">
      <alignment horizontal="right" vertical="center"/>
    </xf>
    <xf numFmtId="3" fontId="40" fillId="0" borderId="42" xfId="0" applyNumberFormat="1" applyFont="1" applyBorder="1" applyAlignment="1">
      <alignment horizontal="right" vertical="center"/>
    </xf>
    <xf numFmtId="49" fontId="40" fillId="0" borderId="21" xfId="0" applyNumberFormat="1" applyFont="1" applyBorder="1" applyAlignment="1">
      <alignment horizontal="center" vertical="center" wrapText="1"/>
    </xf>
    <xf numFmtId="3" fontId="40" fillId="0" borderId="35" xfId="0" applyNumberFormat="1" applyFont="1" applyBorder="1" applyAlignment="1">
      <alignment horizontal="center" vertical="center" wrapText="1"/>
    </xf>
    <xf numFmtId="3" fontId="40" fillId="2" borderId="21" xfId="0" applyNumberFormat="1" applyFont="1" applyFill="1" applyBorder="1" applyAlignment="1">
      <alignment horizontal="right" vertical="center"/>
    </xf>
    <xf numFmtId="3" fontId="40" fillId="2" borderId="20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right" vertical="center"/>
    </xf>
    <xf numFmtId="3" fontId="63" fillId="0" borderId="53" xfId="0" applyNumberFormat="1" applyFont="1" applyBorder="1" applyAlignment="1">
      <alignment horizontal="center" vertical="center" wrapText="1"/>
    </xf>
    <xf numFmtId="3" fontId="63" fillId="0" borderId="27" xfId="0" applyNumberFormat="1" applyFont="1" applyBorder="1" applyAlignment="1">
      <alignment horizontal="center" vertical="center"/>
    </xf>
    <xf numFmtId="9" fontId="63" fillId="0" borderId="16" xfId="0" applyNumberFormat="1" applyFont="1" applyBorder="1" applyAlignment="1">
      <alignment horizontal="center" vertical="center"/>
    </xf>
    <xf numFmtId="3" fontId="64" fillId="0" borderId="50" xfId="0" applyNumberFormat="1" applyFont="1" applyBorder="1" applyAlignment="1">
      <alignment horizontal="center" vertical="center" wrapText="1"/>
    </xf>
    <xf numFmtId="3" fontId="64" fillId="0" borderId="15" xfId="0" applyNumberFormat="1" applyFont="1" applyBorder="1" applyAlignment="1">
      <alignment horizontal="center" vertical="center"/>
    </xf>
    <xf numFmtId="9" fontId="64" fillId="0" borderId="16" xfId="0" applyNumberFormat="1" applyFont="1" applyBorder="1" applyAlignment="1">
      <alignment horizontal="center" vertical="center"/>
    </xf>
    <xf numFmtId="3" fontId="20" fillId="0" borderId="49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3" fontId="64" fillId="0" borderId="3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3" fontId="20" fillId="0" borderId="3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3" fontId="64" fillId="0" borderId="44" xfId="0" applyNumberFormat="1" applyFont="1" applyBorder="1" applyAlignment="1">
      <alignment horizontal="center" vertical="center" wrapText="1"/>
    </xf>
    <xf numFmtId="3" fontId="20" fillId="0" borderId="44" xfId="0" applyNumberFormat="1" applyFont="1" applyBorder="1" applyAlignment="1">
      <alignment horizontal="center" vertical="center" wrapText="1"/>
    </xf>
    <xf numFmtId="9" fontId="20" fillId="0" borderId="10" xfId="0" applyNumberFormat="1" applyFont="1" applyBorder="1" applyAlignment="1">
      <alignment horizontal="center"/>
    </xf>
    <xf numFmtId="3" fontId="64" fillId="0" borderId="46" xfId="0" applyNumberFormat="1" applyFont="1" applyBorder="1" applyAlignment="1">
      <alignment horizontal="center" vertical="center" wrapText="1"/>
    </xf>
    <xf numFmtId="3" fontId="64" fillId="0" borderId="21" xfId="0" applyNumberFormat="1" applyFont="1" applyBorder="1" applyAlignment="1">
      <alignment horizontal="center"/>
    </xf>
    <xf numFmtId="9" fontId="64" fillId="0" borderId="22" xfId="0" applyNumberFormat="1" applyFont="1" applyBorder="1" applyAlignment="1">
      <alignment horizontal="center"/>
    </xf>
    <xf numFmtId="3" fontId="63" fillId="0" borderId="50" xfId="0" applyNumberFormat="1" applyFont="1" applyBorder="1" applyAlignment="1">
      <alignment horizontal="center" vertical="center" wrapText="1"/>
    </xf>
    <xf numFmtId="9" fontId="63" fillId="0" borderId="16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top" wrapText="1"/>
    </xf>
    <xf numFmtId="49" fontId="10" fillId="0" borderId="32" xfId="0" applyNumberFormat="1" applyFont="1" applyBorder="1" applyAlignment="1">
      <alignment horizontal="center" vertical="top" wrapText="1"/>
    </xf>
    <xf numFmtId="49" fontId="10" fillId="0" borderId="15" xfId="0" applyNumberFormat="1" applyFont="1" applyBorder="1" applyAlignment="1">
      <alignment horizontal="center" vertical="top" wrapText="1"/>
    </xf>
    <xf numFmtId="49" fontId="10" fillId="0" borderId="50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63" fillId="0" borderId="26" xfId="0" applyFont="1" applyBorder="1" applyAlignment="1">
      <alignment horizontal="center" vertical="center"/>
    </xf>
    <xf numFmtId="49" fontId="63" fillId="3" borderId="33" xfId="0" applyNumberFormat="1" applyFont="1" applyFill="1" applyBorder="1" applyAlignment="1">
      <alignment horizontal="center" vertical="center" wrapText="1"/>
    </xf>
    <xf numFmtId="49" fontId="63" fillId="0" borderId="27" xfId="0" applyNumberFormat="1" applyFont="1" applyBorder="1" applyAlignment="1">
      <alignment horizontal="center" vertical="center"/>
    </xf>
    <xf numFmtId="0" fontId="63" fillId="0" borderId="27" xfId="0" applyFont="1" applyBorder="1" applyAlignment="1">
      <alignment vertical="center" wrapText="1"/>
    </xf>
    <xf numFmtId="0" fontId="64" fillId="0" borderId="14" xfId="0" applyFont="1" applyBorder="1" applyAlignment="1">
      <alignment horizontal="center" vertical="center"/>
    </xf>
    <xf numFmtId="49" fontId="64" fillId="3" borderId="32" xfId="0" applyNumberFormat="1" applyFont="1" applyFill="1" applyBorder="1" applyAlignment="1">
      <alignment horizontal="center" vertical="center" wrapText="1"/>
    </xf>
    <xf numFmtId="49" fontId="64" fillId="0" borderId="32" xfId="0" applyNumberFormat="1" applyFont="1" applyBorder="1" applyAlignment="1">
      <alignment horizontal="center" vertical="center"/>
    </xf>
    <xf numFmtId="0" fontId="64" fillId="0" borderId="15" xfId="0" applyFont="1" applyBorder="1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64" fillId="0" borderId="21" xfId="0" applyFont="1" applyBorder="1" applyAlignment="1">
      <alignment horizontal="left" vertical="center" wrapText="1"/>
    </xf>
    <xf numFmtId="0" fontId="63" fillId="0" borderId="14" xfId="0" applyFont="1" applyBorder="1" applyAlignment="1">
      <alignment horizontal="center" vertical="center"/>
    </xf>
    <xf numFmtId="49" fontId="63" fillId="3" borderId="32" xfId="0" applyNumberFormat="1" applyFont="1" applyFill="1" applyBorder="1" applyAlignment="1">
      <alignment horizontal="center" vertical="center" wrapText="1"/>
    </xf>
    <xf numFmtId="49" fontId="63" fillId="0" borderId="15" xfId="0" applyNumberFormat="1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35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/>
    </xf>
    <xf numFmtId="165" fontId="7" fillId="2" borderId="51" xfId="0" applyNumberFormat="1" applyFont="1" applyFill="1" applyBorder="1" applyAlignment="1">
      <alignment horizontal="left" vertical="center"/>
    </xf>
    <xf numFmtId="165" fontId="6" fillId="2" borderId="2" xfId="0" applyNumberFormat="1" applyFont="1" applyFill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3" fillId="2" borderId="12" xfId="0" applyFont="1" applyFill="1" applyBorder="1" applyAlignment="1">
      <alignment horizontal="center" vertical="center" wrapText="1"/>
    </xf>
    <xf numFmtId="0" fontId="43" fillId="2" borderId="27" xfId="0" applyFont="1" applyFill="1" applyBorder="1" applyAlignment="1">
      <alignment horizontal="center" vertical="center" wrapText="1"/>
    </xf>
    <xf numFmtId="0" fontId="43" fillId="2" borderId="2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 wrapText="1"/>
    </xf>
    <xf numFmtId="165" fontId="43" fillId="2" borderId="1" xfId="0" applyNumberFormat="1" applyFont="1" applyFill="1" applyBorder="1" applyAlignment="1">
      <alignment horizontal="center" vertical="center" wrapText="1"/>
    </xf>
    <xf numFmtId="165" fontId="43" fillId="2" borderId="21" xfId="0" applyNumberFormat="1" applyFont="1" applyFill="1" applyBorder="1" applyAlignment="1">
      <alignment horizontal="center" vertical="center" wrapText="1"/>
    </xf>
    <xf numFmtId="0" fontId="43" fillId="2" borderId="42" xfId="0" applyFont="1" applyFill="1" applyBorder="1" applyAlignment="1">
      <alignment horizontal="center" vertical="center" wrapText="1"/>
    </xf>
    <xf numFmtId="0" fontId="43" fillId="2" borderId="48" xfId="0" applyFont="1" applyFill="1" applyBorder="1" applyAlignment="1">
      <alignment horizontal="center" vertical="center" wrapText="1"/>
    </xf>
    <xf numFmtId="0" fontId="43" fillId="2" borderId="31" xfId="0" applyFont="1" applyFill="1" applyBorder="1" applyAlignment="1">
      <alignment horizontal="center" vertical="center" wrapText="1"/>
    </xf>
    <xf numFmtId="0" fontId="43" fillId="2" borderId="43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43" fillId="2" borderId="28" xfId="0" applyFont="1" applyFill="1" applyBorder="1" applyAlignment="1">
      <alignment horizontal="center" vertical="center" wrapText="1"/>
    </xf>
    <xf numFmtId="0" fontId="43" fillId="2" borderId="29" xfId="0" applyFont="1" applyFill="1" applyBorder="1" applyAlignment="1">
      <alignment horizontal="center" vertical="center" wrapText="1"/>
    </xf>
    <xf numFmtId="0" fontId="16" fillId="0" borderId="0" xfId="3" applyFont="1" applyAlignment="1">
      <alignment horizontal="left" vertical="center"/>
    </xf>
    <xf numFmtId="0" fontId="15" fillId="0" borderId="1" xfId="3" applyFont="1" applyBorder="1" applyAlignment="1">
      <alignment horizontal="center" vertical="center" textRotation="90" wrapText="1"/>
    </xf>
    <xf numFmtId="0" fontId="15" fillId="0" borderId="21" xfId="3" applyFont="1" applyBorder="1" applyAlignment="1">
      <alignment horizontal="center" vertical="center" textRotation="90" wrapText="1"/>
    </xf>
    <xf numFmtId="0" fontId="15" fillId="0" borderId="5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textRotation="90" wrapText="1"/>
    </xf>
    <xf numFmtId="0" fontId="15" fillId="0" borderId="22" xfId="3" applyFont="1" applyBorder="1" applyAlignment="1">
      <alignment horizontal="center" vertical="center" textRotation="90" wrapText="1"/>
    </xf>
    <xf numFmtId="0" fontId="37" fillId="0" borderId="0" xfId="3" applyFont="1" applyAlignment="1">
      <alignment horizontal="center" vertical="center"/>
    </xf>
    <xf numFmtId="1" fontId="5" fillId="0" borderId="0" xfId="3" quotePrefix="1" applyNumberFormat="1" applyFont="1" applyAlignment="1">
      <alignment horizontal="left"/>
    </xf>
    <xf numFmtId="0" fontId="15" fillId="0" borderId="36" xfId="3" applyFont="1" applyBorder="1" applyAlignment="1">
      <alignment horizontal="center" vertical="center" textRotation="90" wrapText="1"/>
    </xf>
    <xf numFmtId="0" fontId="15" fillId="0" borderId="26" xfId="3" applyFont="1" applyBorder="1" applyAlignment="1">
      <alignment horizontal="center" vertical="center" textRotation="90" wrapText="1"/>
    </xf>
    <xf numFmtId="0" fontId="15" fillId="0" borderId="24" xfId="3" applyFont="1" applyBorder="1" applyAlignment="1">
      <alignment horizontal="center" vertical="center" textRotation="90" wrapText="1"/>
    </xf>
    <xf numFmtId="0" fontId="15" fillId="0" borderId="37" xfId="3" applyFont="1" applyBorder="1" applyAlignment="1">
      <alignment horizontal="center" vertical="center" textRotation="90" wrapText="1"/>
    </xf>
    <xf numFmtId="0" fontId="15" fillId="0" borderId="27" xfId="3" applyFont="1" applyBorder="1" applyAlignment="1">
      <alignment horizontal="center" vertical="center" textRotation="90" wrapText="1"/>
    </xf>
    <xf numFmtId="0" fontId="15" fillId="0" borderId="25" xfId="3" applyFont="1" applyBorder="1" applyAlignment="1">
      <alignment horizontal="center" vertical="center" textRotation="90" wrapText="1"/>
    </xf>
    <xf numFmtId="2" fontId="15" fillId="0" borderId="7" xfId="3" applyNumberFormat="1" applyFont="1" applyBorder="1" applyAlignment="1">
      <alignment horizontal="center" vertical="center" wrapText="1"/>
    </xf>
    <xf numFmtId="2" fontId="15" fillId="0" borderId="1" xfId="3" applyNumberFormat="1" applyFont="1" applyBorder="1" applyAlignment="1">
      <alignment horizontal="center" vertical="center" wrapText="1"/>
    </xf>
    <xf numFmtId="2" fontId="15" fillId="0" borderId="21" xfId="3" applyNumberFormat="1" applyFont="1" applyBorder="1" applyAlignment="1">
      <alignment horizontal="center" vertical="center" wrapText="1"/>
    </xf>
    <xf numFmtId="0" fontId="15" fillId="0" borderId="42" xfId="3" applyFont="1" applyBorder="1" applyAlignment="1">
      <alignment horizontal="center" vertical="center" wrapText="1"/>
    </xf>
    <xf numFmtId="0" fontId="15" fillId="0" borderId="48" xfId="3" applyFont="1" applyBorder="1" applyAlignment="1">
      <alignment horizontal="center" vertical="center" wrapText="1"/>
    </xf>
    <xf numFmtId="0" fontId="15" fillId="0" borderId="43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/>
    </xf>
    <xf numFmtId="0" fontId="14" fillId="0" borderId="3" xfId="3" applyFont="1" applyBorder="1" applyAlignment="1">
      <alignment horizontal="center" wrapText="1"/>
    </xf>
    <xf numFmtId="0" fontId="14" fillId="0" borderId="4" xfId="3" applyFont="1" applyBorder="1" applyAlignment="1">
      <alignment horizontal="center" wrapText="1"/>
    </xf>
    <xf numFmtId="0" fontId="14" fillId="0" borderId="40" xfId="3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2" fillId="0" borderId="5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top" wrapText="1"/>
    </xf>
    <xf numFmtId="0" fontId="13" fillId="0" borderId="32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right"/>
    </xf>
    <xf numFmtId="0" fontId="6" fillId="0" borderId="41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4" fillId="0" borderId="0" xfId="0" applyFont="1" applyAlignment="1">
      <alignment horizontal="center" wrapText="1"/>
    </xf>
    <xf numFmtId="0" fontId="8" fillId="0" borderId="50" xfId="0" applyFont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0" fontId="6" fillId="0" borderId="4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4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61" xfId="0" applyFont="1" applyBorder="1" applyAlignment="1">
      <alignment horizontal="right"/>
    </xf>
    <xf numFmtId="0" fontId="6" fillId="0" borderId="62" xfId="0" applyFont="1" applyBorder="1" applyAlignment="1">
      <alignment horizontal="right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49" fontId="20" fillId="0" borderId="31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21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49" fontId="20" fillId="0" borderId="42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46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9" fontId="20" fillId="0" borderId="1" xfId="0" applyNumberFormat="1" applyFont="1" applyBorder="1" applyAlignment="1">
      <alignment horizontal="center" vertical="center" wrapText="1"/>
    </xf>
    <xf numFmtId="9" fontId="20" fillId="0" borderId="2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9" fontId="20" fillId="0" borderId="5" xfId="0" applyNumberFormat="1" applyFont="1" applyBorder="1" applyAlignment="1">
      <alignment horizontal="center" vertical="center" wrapText="1"/>
    </xf>
    <xf numFmtId="9" fontId="20" fillId="0" borderId="35" xfId="0" applyNumberFormat="1" applyFont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4" fillId="0" borderId="0" xfId="8" applyFont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59" fillId="0" borderId="0" xfId="0" applyFont="1" applyAlignment="1">
      <alignment horizontal="left" vertical="center" wrapText="1"/>
    </xf>
    <xf numFmtId="0" fontId="60" fillId="0" borderId="0" xfId="0" applyFont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57" fillId="0" borderId="17" xfId="0" applyFont="1" applyBorder="1"/>
    <xf numFmtId="49" fontId="26" fillId="0" borderId="12" xfId="0" applyNumberFormat="1" applyFont="1" applyBorder="1" applyAlignment="1">
      <alignment horizontal="center" vertical="center" wrapText="1"/>
    </xf>
    <xf numFmtId="0" fontId="57" fillId="0" borderId="18" xfId="0" applyFont="1" applyBorder="1"/>
    <xf numFmtId="3" fontId="40" fillId="0" borderId="12" xfId="0" quotePrefix="1" applyNumberFormat="1" applyFont="1" applyBorder="1" applyAlignment="1">
      <alignment horizontal="center" vertical="center" wrapText="1"/>
    </xf>
    <xf numFmtId="0" fontId="58" fillId="0" borderId="18" xfId="0" applyFont="1" applyBorder="1"/>
    <xf numFmtId="49" fontId="26" fillId="0" borderId="18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49" fontId="26" fillId="0" borderId="17" xfId="0" applyNumberFormat="1" applyFont="1" applyBorder="1" applyAlignment="1">
      <alignment horizontal="center" vertical="center"/>
    </xf>
    <xf numFmtId="3" fontId="40" fillId="0" borderId="18" xfId="0" quotePrefix="1" applyNumberFormat="1" applyFont="1" applyBorder="1" applyAlignment="1">
      <alignment horizontal="center" vertical="center" wrapText="1"/>
    </xf>
    <xf numFmtId="3" fontId="40" fillId="0" borderId="12" xfId="0" applyNumberFormat="1" applyFont="1" applyBorder="1" applyAlignment="1">
      <alignment horizontal="center" vertical="center" wrapText="1"/>
    </xf>
    <xf numFmtId="3" fontId="40" fillId="0" borderId="18" xfId="0" applyNumberFormat="1" applyFont="1" applyBorder="1" applyAlignment="1">
      <alignment horizontal="center" vertical="center" wrapText="1"/>
    </xf>
    <xf numFmtId="49" fontId="26" fillId="2" borderId="11" xfId="0" applyNumberFormat="1" applyFont="1" applyFill="1" applyBorder="1" applyAlignment="1">
      <alignment horizontal="center" vertical="center"/>
    </xf>
    <xf numFmtId="49" fontId="26" fillId="2" borderId="17" xfId="0" applyNumberFormat="1" applyFont="1" applyFill="1" applyBorder="1" applyAlignment="1">
      <alignment horizontal="center" vertical="center"/>
    </xf>
    <xf numFmtId="49" fontId="26" fillId="2" borderId="12" xfId="0" applyNumberFormat="1" applyFont="1" applyFill="1" applyBorder="1" applyAlignment="1">
      <alignment horizontal="center" vertical="center" wrapText="1"/>
    </xf>
    <xf numFmtId="49" fontId="26" fillId="2" borderId="18" xfId="0" applyNumberFormat="1" applyFont="1" applyFill="1" applyBorder="1" applyAlignment="1">
      <alignment horizontal="center" vertical="center" wrapText="1"/>
    </xf>
    <xf numFmtId="3" fontId="40" fillId="2" borderId="12" xfId="0" applyNumberFormat="1" applyFont="1" applyFill="1" applyBorder="1" applyAlignment="1">
      <alignment horizontal="center" vertical="center" wrapText="1"/>
    </xf>
    <xf numFmtId="3" fontId="40" fillId="2" borderId="18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3" fontId="40" fillId="0" borderId="27" xfId="0" applyNumberFormat="1" applyFont="1" applyBorder="1" applyAlignment="1">
      <alignment horizontal="center" vertical="center" wrapText="1"/>
    </xf>
    <xf numFmtId="49" fontId="26" fillId="0" borderId="27" xfId="0" applyNumberFormat="1" applyFont="1" applyBorder="1" applyAlignment="1">
      <alignment horizontal="center" vertical="center" wrapText="1"/>
    </xf>
    <xf numFmtId="49" fontId="26" fillId="0" borderId="2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center" vertical="center" wrapText="1"/>
    </xf>
    <xf numFmtId="9" fontId="8" fillId="0" borderId="21" xfId="0" applyNumberFormat="1" applyFont="1" applyBorder="1" applyAlignment="1">
      <alignment horizontal="center" vertical="center" wrapText="1"/>
    </xf>
    <xf numFmtId="9" fontId="8" fillId="0" borderId="37" xfId="0" applyNumberFormat="1" applyFont="1" applyBorder="1" applyAlignment="1">
      <alignment horizontal="center" vertical="center" wrapText="1"/>
    </xf>
    <xf numFmtId="9" fontId="8" fillId="0" borderId="25" xfId="0" applyNumberFormat="1" applyFont="1" applyBorder="1" applyAlignment="1">
      <alignment horizontal="center" vertical="center" wrapText="1"/>
    </xf>
    <xf numFmtId="9" fontId="8" fillId="0" borderId="8" xfId="0" applyNumberFormat="1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3" fillId="0" borderId="0" xfId="6" applyFont="1" applyAlignment="1">
      <alignment horizontal="center"/>
    </xf>
    <xf numFmtId="0" fontId="4" fillId="0" borderId="0" xfId="6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49" fontId="8" fillId="0" borderId="36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49" fontId="20" fillId="0" borderId="26" xfId="0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/>
    </xf>
    <xf numFmtId="1" fontId="20" fillId="0" borderId="27" xfId="0" applyNumberFormat="1" applyFont="1" applyBorder="1" applyAlignment="1">
      <alignment horizontal="center" vertical="center"/>
    </xf>
    <xf numFmtId="1" fontId="20" fillId="0" borderId="25" xfId="0" applyNumberFormat="1" applyFont="1" applyBorder="1" applyAlignment="1">
      <alignment horizontal="center" vertical="center"/>
    </xf>
    <xf numFmtId="49" fontId="20" fillId="0" borderId="27" xfId="0" applyNumberFormat="1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49" fontId="10" fillId="0" borderId="37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9" fontId="10" fillId="0" borderId="42" xfId="0" applyNumberFormat="1" applyFont="1" applyBorder="1" applyAlignment="1">
      <alignment horizontal="center" vertical="center" wrapText="1"/>
    </xf>
    <xf numFmtId="9" fontId="10" fillId="0" borderId="46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9">
    <cellStyle name="Денежный 2" xfId="5"/>
    <cellStyle name="Звичайний" xfId="0" builtinId="0"/>
    <cellStyle name="Обычный 2" xfId="3"/>
    <cellStyle name="Обычный 3" xfId="7"/>
    <cellStyle name="Обычный 4" xfId="6"/>
    <cellStyle name="Обычный 4 2" xfId="8"/>
    <cellStyle name="Обычный 9 2 4 2 2" xfId="2"/>
    <cellStyle name="Процентный 2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zakon.rada.gov.ua/rada/show/988-2016-%D1%80" TargetMode="External"/><Relationship Id="rId1" Type="http://schemas.openxmlformats.org/officeDocument/2006/relationships/hyperlink" Target="https://zakon.rada.gov.ua/rada/show/988-2016-%D1%8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view="pageBreakPreview" topLeftCell="A80" zoomScaleNormal="85" zoomScaleSheetLayoutView="100" workbookViewId="0">
      <selection activeCell="P86" sqref="P86"/>
    </sheetView>
  </sheetViews>
  <sheetFormatPr defaultColWidth="8.85546875" defaultRowHeight="12.75" x14ac:dyDescent="0.2"/>
  <cols>
    <col min="1" max="1" width="11.28515625" customWidth="1"/>
    <col min="2" max="2" width="55.42578125" customWidth="1"/>
    <col min="3" max="3" width="13.5703125" customWidth="1"/>
    <col min="4" max="4" width="13.28515625" customWidth="1"/>
    <col min="5" max="5" width="12.7109375" customWidth="1"/>
    <col min="6" max="6" width="14.85546875" customWidth="1"/>
    <col min="7" max="7" width="14.42578125" customWidth="1"/>
    <col min="8" max="8" width="14.140625" customWidth="1"/>
    <col min="9" max="9" width="13.7109375" customWidth="1"/>
    <col min="10" max="10" width="12.7109375" customWidth="1"/>
    <col min="11" max="11" width="15.5703125" customWidth="1"/>
  </cols>
  <sheetData>
    <row r="1" spans="1:14" ht="15.75" x14ac:dyDescent="0.2">
      <c r="G1" s="193"/>
      <c r="H1" s="987" t="s">
        <v>140</v>
      </c>
      <c r="I1" s="987"/>
      <c r="J1" s="987"/>
      <c r="K1" s="987"/>
      <c r="L1" s="987"/>
      <c r="M1" s="987"/>
      <c r="N1" s="987"/>
    </row>
    <row r="2" spans="1:14" ht="15.6" customHeight="1" x14ac:dyDescent="0.2">
      <c r="G2" s="303"/>
      <c r="H2" s="988" t="s">
        <v>431</v>
      </c>
      <c r="I2" s="988"/>
      <c r="J2" s="988"/>
      <c r="K2" s="988"/>
      <c r="L2" s="422"/>
      <c r="M2" s="422"/>
      <c r="N2" s="422"/>
    </row>
    <row r="3" spans="1:14" ht="15.75" x14ac:dyDescent="0.25">
      <c r="G3" s="5"/>
      <c r="H3" s="1002" t="s">
        <v>701</v>
      </c>
      <c r="I3" s="1002"/>
      <c r="J3" s="1002"/>
      <c r="K3" s="1002"/>
      <c r="L3" s="422"/>
      <c r="M3" s="422"/>
      <c r="N3" s="422"/>
    </row>
    <row r="4" spans="1:14" ht="15.75" x14ac:dyDescent="0.25">
      <c r="G4" s="5"/>
      <c r="H4" s="1002" t="s">
        <v>702</v>
      </c>
      <c r="I4" s="1002"/>
      <c r="J4" s="1002"/>
      <c r="K4" s="1002"/>
      <c r="L4" s="422"/>
      <c r="M4" s="422"/>
      <c r="N4" s="422"/>
    </row>
    <row r="5" spans="1:14" ht="15.75" x14ac:dyDescent="0.25">
      <c r="G5" s="304"/>
      <c r="H5" s="304"/>
      <c r="J5" s="304"/>
      <c r="K5" s="424"/>
      <c r="L5" s="988"/>
      <c r="M5" s="988"/>
      <c r="N5" s="988"/>
    </row>
    <row r="6" spans="1:14" ht="15.75" x14ac:dyDescent="0.25">
      <c r="G6" s="304"/>
      <c r="H6" s="304"/>
      <c r="J6" s="66"/>
      <c r="K6" s="421"/>
      <c r="L6" s="998"/>
      <c r="M6" s="998"/>
      <c r="N6" s="998"/>
    </row>
    <row r="7" spans="1:14" ht="15.75" x14ac:dyDescent="0.25">
      <c r="G7" s="66"/>
      <c r="H7" s="66"/>
      <c r="I7" s="66"/>
      <c r="J7" s="66"/>
      <c r="K7" s="421"/>
      <c r="L7" s="998"/>
      <c r="M7" s="998"/>
      <c r="N7" s="998"/>
    </row>
    <row r="8" spans="1:14" ht="34.5" customHeight="1" x14ac:dyDescent="0.3">
      <c r="A8" s="999" t="s">
        <v>496</v>
      </c>
      <c r="B8" s="1000"/>
      <c r="C8" s="1000"/>
      <c r="D8" s="1000"/>
      <c r="E8" s="1000"/>
      <c r="F8" s="1000"/>
      <c r="G8" s="1000"/>
      <c r="H8" s="1000"/>
      <c r="I8" s="1000"/>
      <c r="J8" s="1000"/>
      <c r="K8" s="423"/>
      <c r="L8" s="1001"/>
      <c r="M8" s="1001"/>
      <c r="N8" s="1001"/>
    </row>
    <row r="9" spans="1:14" ht="15.75" x14ac:dyDescent="0.25">
      <c r="A9" s="1005" t="s">
        <v>141</v>
      </c>
      <c r="B9" s="1005"/>
      <c r="C9" s="1"/>
      <c r="D9" s="1"/>
      <c r="E9" s="1"/>
      <c r="F9" s="1"/>
      <c r="G9" s="1"/>
      <c r="H9" s="1"/>
      <c r="I9" s="1"/>
      <c r="J9" s="1"/>
      <c r="K9" s="1"/>
      <c r="L9" s="1002"/>
      <c r="M9" s="1002"/>
      <c r="N9" s="1002"/>
    </row>
    <row r="10" spans="1:14" ht="16.5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2" t="s">
        <v>228</v>
      </c>
      <c r="K10" s="2"/>
      <c r="L10" s="1002"/>
      <c r="M10" s="1002"/>
      <c r="N10" s="1002"/>
    </row>
    <row r="11" spans="1:14" ht="15.6" customHeight="1" x14ac:dyDescent="0.2">
      <c r="A11" s="1006" t="s">
        <v>248</v>
      </c>
      <c r="B11" s="1008" t="s">
        <v>249</v>
      </c>
      <c r="C11" s="993" t="s">
        <v>1</v>
      </c>
      <c r="D11" s="994"/>
      <c r="E11" s="995"/>
      <c r="F11" s="993" t="s">
        <v>2</v>
      </c>
      <c r="G11" s="994"/>
      <c r="H11" s="995"/>
      <c r="I11" s="994" t="s">
        <v>3</v>
      </c>
      <c r="J11" s="994"/>
      <c r="K11" s="995"/>
    </row>
    <row r="12" spans="1:14" ht="15.6" customHeight="1" x14ac:dyDescent="0.2">
      <c r="A12" s="1007"/>
      <c r="B12" s="1009"/>
      <c r="C12" s="989" t="s">
        <v>497</v>
      </c>
      <c r="D12" s="991" t="s">
        <v>498</v>
      </c>
      <c r="E12" s="996" t="s">
        <v>388</v>
      </c>
      <c r="F12" s="989" t="s">
        <v>497</v>
      </c>
      <c r="G12" s="991" t="s">
        <v>498</v>
      </c>
      <c r="H12" s="996" t="s">
        <v>388</v>
      </c>
      <c r="I12" s="1010" t="s">
        <v>497</v>
      </c>
      <c r="J12" s="991" t="s">
        <v>498</v>
      </c>
      <c r="K12" s="996" t="s">
        <v>388</v>
      </c>
    </row>
    <row r="13" spans="1:14" ht="31.15" customHeight="1" x14ac:dyDescent="0.2">
      <c r="A13" s="1007"/>
      <c r="B13" s="1009"/>
      <c r="C13" s="990"/>
      <c r="D13" s="992"/>
      <c r="E13" s="997"/>
      <c r="F13" s="990"/>
      <c r="G13" s="992"/>
      <c r="H13" s="997"/>
      <c r="I13" s="1011"/>
      <c r="J13" s="992"/>
      <c r="K13" s="997"/>
    </row>
    <row r="14" spans="1:14" ht="16.5" thickBot="1" x14ac:dyDescent="0.25">
      <c r="A14" s="9">
        <v>1</v>
      </c>
      <c r="B14" s="272">
        <v>2</v>
      </c>
      <c r="C14" s="9">
        <v>3</v>
      </c>
      <c r="D14" s="10">
        <v>4</v>
      </c>
      <c r="E14" s="261">
        <v>5</v>
      </c>
      <c r="F14" s="9">
        <v>6</v>
      </c>
      <c r="G14" s="10">
        <v>7</v>
      </c>
      <c r="H14" s="261">
        <v>8</v>
      </c>
      <c r="I14" s="273">
        <v>9</v>
      </c>
      <c r="J14" s="10">
        <v>10</v>
      </c>
      <c r="K14" s="261">
        <v>11</v>
      </c>
    </row>
    <row r="15" spans="1:14" ht="16.5" thickBot="1" x14ac:dyDescent="0.25">
      <c r="A15" s="256" t="s">
        <v>250</v>
      </c>
      <c r="B15" s="828" t="s">
        <v>251</v>
      </c>
      <c r="C15" s="474">
        <f>F15+I15</f>
        <v>598688400</v>
      </c>
      <c r="D15" s="260">
        <f>G15+J15</f>
        <v>172348127.94</v>
      </c>
      <c r="E15" s="475">
        <f>D15/C15*100</f>
        <v>28.787617722341036</v>
      </c>
      <c r="F15" s="474">
        <f>F16+F21+F25+F19</f>
        <v>598245000</v>
      </c>
      <c r="G15" s="260">
        <f>G16+G21+G25+G19</f>
        <v>172258743.40000001</v>
      </c>
      <c r="H15" s="475">
        <f>G15/F15*100</f>
        <v>28.794013054852108</v>
      </c>
      <c r="I15" s="476">
        <f>I40</f>
        <v>443400</v>
      </c>
      <c r="J15" s="477">
        <f>J40</f>
        <v>89384.54</v>
      </c>
      <c r="K15" s="478">
        <f>J15/I15*100</f>
        <v>20.158894903022102</v>
      </c>
      <c r="L15" s="112"/>
    </row>
    <row r="16" spans="1:14" ht="31.5" x14ac:dyDescent="0.2">
      <c r="A16" s="262" t="s">
        <v>252</v>
      </c>
      <c r="B16" s="829" t="s">
        <v>253</v>
      </c>
      <c r="C16" s="480">
        <f>F16+I16</f>
        <v>358494900</v>
      </c>
      <c r="D16" s="479">
        <f t="shared" ref="D16:D89" si="0">G16+J16</f>
        <v>103848783.51000001</v>
      </c>
      <c r="E16" s="481">
        <f t="shared" ref="E16:E89" si="1">D16/C16*100</f>
        <v>28.967994666032908</v>
      </c>
      <c r="F16" s="480">
        <f>F17+F18</f>
        <v>358494900</v>
      </c>
      <c r="G16" s="479">
        <f>G17+G18</f>
        <v>103848783.51000001</v>
      </c>
      <c r="H16" s="481">
        <f t="shared" ref="H16:H89" si="2">G16/F16*100</f>
        <v>28.967994666032908</v>
      </c>
      <c r="I16" s="482"/>
      <c r="J16" s="483"/>
      <c r="K16" s="484"/>
      <c r="L16" s="112"/>
    </row>
    <row r="17" spans="1:12" ht="21" customHeight="1" x14ac:dyDescent="0.2">
      <c r="A17" s="263" t="s">
        <v>254</v>
      </c>
      <c r="B17" s="830" t="s">
        <v>255</v>
      </c>
      <c r="C17" s="487">
        <f t="shared" ref="C17:C24" si="3">F17</f>
        <v>358192600</v>
      </c>
      <c r="D17" s="486">
        <f t="shared" si="0"/>
        <v>103383657.53</v>
      </c>
      <c r="E17" s="488">
        <f t="shared" si="1"/>
        <v>28.862588878162192</v>
      </c>
      <c r="F17" s="487">
        <v>358192600</v>
      </c>
      <c r="G17" s="255">
        <v>103383657.53</v>
      </c>
      <c r="H17" s="488">
        <f t="shared" si="2"/>
        <v>28.862588878162192</v>
      </c>
      <c r="I17" s="489"/>
      <c r="J17" s="490"/>
      <c r="K17" s="491"/>
      <c r="L17" s="112"/>
    </row>
    <row r="18" spans="1:12" ht="36.75" customHeight="1" x14ac:dyDescent="0.2">
      <c r="A18" s="263" t="s">
        <v>256</v>
      </c>
      <c r="B18" s="830" t="s">
        <v>257</v>
      </c>
      <c r="C18" s="487">
        <f t="shared" si="3"/>
        <v>302300</v>
      </c>
      <c r="D18" s="486">
        <f t="shared" si="0"/>
        <v>465125.98</v>
      </c>
      <c r="E18" s="488">
        <f t="shared" si="1"/>
        <v>153.8623817399934</v>
      </c>
      <c r="F18" s="487">
        <v>302300</v>
      </c>
      <c r="G18" s="255">
        <v>465125.98</v>
      </c>
      <c r="H18" s="488">
        <f t="shared" si="2"/>
        <v>153.8623817399934</v>
      </c>
      <c r="I18" s="485"/>
      <c r="J18" s="490"/>
      <c r="K18" s="491"/>
      <c r="L18" s="112"/>
    </row>
    <row r="19" spans="1:12" ht="31.5" x14ac:dyDescent="0.2">
      <c r="A19" s="264">
        <v>13000000</v>
      </c>
      <c r="B19" s="831" t="s">
        <v>403</v>
      </c>
      <c r="C19" s="493">
        <f>C20</f>
        <v>2500</v>
      </c>
      <c r="D19" s="254">
        <f t="shared" si="0"/>
        <v>399.85</v>
      </c>
      <c r="E19" s="488">
        <f t="shared" si="1"/>
        <v>15.994</v>
      </c>
      <c r="F19" s="493">
        <f>F20</f>
        <v>2500</v>
      </c>
      <c r="G19" s="494">
        <f>G20</f>
        <v>399.85</v>
      </c>
      <c r="H19" s="488">
        <f t="shared" si="2"/>
        <v>15.994</v>
      </c>
      <c r="I19" s="492"/>
      <c r="J19" s="494"/>
      <c r="K19" s="496"/>
      <c r="L19" s="112"/>
    </row>
    <row r="20" spans="1:12" ht="36.75" customHeight="1" x14ac:dyDescent="0.2">
      <c r="A20" s="251">
        <v>13030000</v>
      </c>
      <c r="B20" s="832" t="s">
        <v>410</v>
      </c>
      <c r="C20" s="487">
        <f>F20</f>
        <v>2500</v>
      </c>
      <c r="D20" s="486">
        <f t="shared" si="0"/>
        <v>399.85</v>
      </c>
      <c r="E20" s="488">
        <f t="shared" si="1"/>
        <v>15.994</v>
      </c>
      <c r="F20" s="487">
        <v>2500</v>
      </c>
      <c r="G20" s="255">
        <v>399.85</v>
      </c>
      <c r="H20" s="488">
        <f t="shared" si="2"/>
        <v>15.994</v>
      </c>
      <c r="I20" s="485"/>
      <c r="J20" s="490"/>
      <c r="K20" s="491"/>
      <c r="L20" s="112"/>
    </row>
    <row r="21" spans="1:12" ht="15.75" x14ac:dyDescent="0.2">
      <c r="A21" s="265" t="s">
        <v>258</v>
      </c>
      <c r="B21" s="831" t="s">
        <v>259</v>
      </c>
      <c r="C21" s="493">
        <f>F21</f>
        <v>35217500</v>
      </c>
      <c r="D21" s="499">
        <f t="shared" si="0"/>
        <v>9591906.6899999995</v>
      </c>
      <c r="E21" s="497">
        <f t="shared" si="1"/>
        <v>27.236194193227796</v>
      </c>
      <c r="F21" s="493">
        <f>F22+F23+F24</f>
        <v>35217500</v>
      </c>
      <c r="G21" s="494">
        <f>G22+G23+G24</f>
        <v>9591906.6899999995</v>
      </c>
      <c r="H21" s="497">
        <f t="shared" si="2"/>
        <v>27.236194193227796</v>
      </c>
      <c r="I21" s="489"/>
      <c r="J21" s="490"/>
      <c r="K21" s="491"/>
      <c r="L21" s="112"/>
    </row>
    <row r="22" spans="1:12" ht="33.75" customHeight="1" x14ac:dyDescent="0.2">
      <c r="A22" s="263" t="s">
        <v>260</v>
      </c>
      <c r="B22" s="830" t="s">
        <v>261</v>
      </c>
      <c r="C22" s="487">
        <f t="shared" si="3"/>
        <v>1206400</v>
      </c>
      <c r="D22" s="486">
        <f t="shared" si="0"/>
        <v>323891.23</v>
      </c>
      <c r="E22" s="488">
        <f t="shared" si="1"/>
        <v>26.847747844827584</v>
      </c>
      <c r="F22" s="487">
        <v>1206400</v>
      </c>
      <c r="G22" s="255">
        <v>323891.23</v>
      </c>
      <c r="H22" s="488">
        <f t="shared" si="2"/>
        <v>26.847747844827584</v>
      </c>
      <c r="I22" s="485"/>
      <c r="J22" s="490"/>
      <c r="K22" s="491"/>
      <c r="L22" s="112"/>
    </row>
    <row r="23" spans="1:12" ht="31.5" x14ac:dyDescent="0.2">
      <c r="A23" s="263" t="s">
        <v>262</v>
      </c>
      <c r="B23" s="830" t="s">
        <v>263</v>
      </c>
      <c r="C23" s="487">
        <f t="shared" si="3"/>
        <v>12115300</v>
      </c>
      <c r="D23" s="486">
        <f t="shared" si="0"/>
        <v>3848226.46</v>
      </c>
      <c r="E23" s="488">
        <f t="shared" si="1"/>
        <v>31.763360874266422</v>
      </c>
      <c r="F23" s="487">
        <v>12115300</v>
      </c>
      <c r="G23" s="255">
        <v>3848226.46</v>
      </c>
      <c r="H23" s="488">
        <f t="shared" si="2"/>
        <v>31.763360874266422</v>
      </c>
      <c r="I23" s="485"/>
      <c r="J23" s="490"/>
      <c r="K23" s="491"/>
      <c r="L23" s="112"/>
    </row>
    <row r="24" spans="1:12" ht="47.25" x14ac:dyDescent="0.2">
      <c r="A24" s="263" t="s">
        <v>264</v>
      </c>
      <c r="B24" s="830" t="s">
        <v>265</v>
      </c>
      <c r="C24" s="487">
        <f t="shared" si="3"/>
        <v>21895800</v>
      </c>
      <c r="D24" s="486">
        <f t="shared" si="0"/>
        <v>5419789</v>
      </c>
      <c r="E24" s="488">
        <f t="shared" si="1"/>
        <v>24.752642059207702</v>
      </c>
      <c r="F24" s="487">
        <v>21895800</v>
      </c>
      <c r="G24" s="255">
        <v>5419789</v>
      </c>
      <c r="H24" s="488">
        <f t="shared" si="2"/>
        <v>24.752642059207702</v>
      </c>
      <c r="I24" s="485"/>
      <c r="J24" s="490"/>
      <c r="K24" s="491"/>
      <c r="L24" s="112"/>
    </row>
    <row r="25" spans="1:12" ht="50.25" customHeight="1" x14ac:dyDescent="0.2">
      <c r="A25" s="265" t="s">
        <v>266</v>
      </c>
      <c r="B25" s="831" t="s">
        <v>267</v>
      </c>
      <c r="C25" s="493">
        <f>F25</f>
        <v>204530100</v>
      </c>
      <c r="D25" s="499">
        <f t="shared" si="0"/>
        <v>58817653.349999994</v>
      </c>
      <c r="E25" s="495">
        <f t="shared" si="1"/>
        <v>28.757455919691033</v>
      </c>
      <c r="F25" s="493">
        <f>F26+F38+F39</f>
        <v>204530100</v>
      </c>
      <c r="G25" s="494">
        <f>G26+G38+G39</f>
        <v>58817653.349999994</v>
      </c>
      <c r="H25" s="497">
        <f t="shared" si="2"/>
        <v>28.757455919691033</v>
      </c>
      <c r="I25" s="489"/>
      <c r="J25" s="490"/>
      <c r="K25" s="491"/>
      <c r="L25" s="112"/>
    </row>
    <row r="26" spans="1:12" ht="15.75" x14ac:dyDescent="0.2">
      <c r="A26" s="263" t="s">
        <v>268</v>
      </c>
      <c r="B26" s="830" t="s">
        <v>269</v>
      </c>
      <c r="C26" s="487">
        <f>F26</f>
        <v>160820300</v>
      </c>
      <c r="D26" s="486">
        <f t="shared" si="0"/>
        <v>46984483.289999992</v>
      </c>
      <c r="E26" s="488">
        <f t="shared" si="1"/>
        <v>29.215517748692172</v>
      </c>
      <c r="F26" s="487">
        <f>F27+F32+F37</f>
        <v>160820300</v>
      </c>
      <c r="G26" s="255">
        <f>G27+G32+G37</f>
        <v>46984483.289999992</v>
      </c>
      <c r="H26" s="488">
        <f t="shared" si="2"/>
        <v>29.215517748692172</v>
      </c>
      <c r="I26" s="485"/>
      <c r="J26" s="490"/>
      <c r="K26" s="491"/>
      <c r="L26" s="112"/>
    </row>
    <row r="27" spans="1:12" ht="35.25" customHeight="1" x14ac:dyDescent="0.2">
      <c r="A27" s="263"/>
      <c r="B27" s="830" t="s">
        <v>270</v>
      </c>
      <c r="C27" s="487">
        <f>F27+I27</f>
        <v>12972100</v>
      </c>
      <c r="D27" s="486">
        <f t="shared" si="0"/>
        <v>2397502.17</v>
      </c>
      <c r="E27" s="488">
        <f t="shared" si="1"/>
        <v>18.481989577631992</v>
      </c>
      <c r="F27" s="487">
        <f>F28+F29+F30+F31</f>
        <v>12972100</v>
      </c>
      <c r="G27" s="255">
        <f>G28+G29+G30+G31</f>
        <v>2397502.17</v>
      </c>
      <c r="H27" s="488">
        <f t="shared" si="2"/>
        <v>18.481989577631992</v>
      </c>
      <c r="I27" s="485"/>
      <c r="J27" s="490"/>
      <c r="K27" s="491"/>
      <c r="L27" s="112"/>
    </row>
    <row r="28" spans="1:12" ht="54" customHeight="1" x14ac:dyDescent="0.2">
      <c r="A28" s="251">
        <v>18010100</v>
      </c>
      <c r="B28" s="830" t="s">
        <v>271</v>
      </c>
      <c r="C28" s="487">
        <f t="shared" ref="C28:C31" si="4">F28+I28</f>
        <v>62900</v>
      </c>
      <c r="D28" s="486">
        <f t="shared" si="0"/>
        <v>9700.59</v>
      </c>
      <c r="E28" s="488">
        <f t="shared" si="1"/>
        <v>15.422241653418126</v>
      </c>
      <c r="F28" s="487">
        <v>62900</v>
      </c>
      <c r="G28" s="255">
        <v>9700.59</v>
      </c>
      <c r="H28" s="488">
        <f t="shared" si="2"/>
        <v>15.422241653418126</v>
      </c>
      <c r="I28" s="485"/>
      <c r="J28" s="490"/>
      <c r="K28" s="491"/>
      <c r="L28" s="112"/>
    </row>
    <row r="29" spans="1:12" ht="47.25" x14ac:dyDescent="0.2">
      <c r="A29" s="251">
        <v>18010200</v>
      </c>
      <c r="B29" s="830" t="s">
        <v>272</v>
      </c>
      <c r="C29" s="487">
        <f>F29+I29</f>
        <v>976000</v>
      </c>
      <c r="D29" s="486">
        <f>G29+J29</f>
        <v>274802.49</v>
      </c>
      <c r="E29" s="488">
        <f t="shared" si="1"/>
        <v>28.155992827868854</v>
      </c>
      <c r="F29" s="487">
        <v>976000</v>
      </c>
      <c r="G29" s="486">
        <v>274802.49</v>
      </c>
      <c r="H29" s="845">
        <f t="shared" si="2"/>
        <v>28.155992827868854</v>
      </c>
      <c r="I29" s="485"/>
      <c r="J29" s="490"/>
      <c r="K29" s="491"/>
      <c r="L29" s="112"/>
    </row>
    <row r="30" spans="1:12" ht="47.25" x14ac:dyDescent="0.2">
      <c r="A30" s="251">
        <v>18010300</v>
      </c>
      <c r="B30" s="830" t="s">
        <v>273</v>
      </c>
      <c r="C30" s="487">
        <f t="shared" si="4"/>
        <v>2880600</v>
      </c>
      <c r="D30" s="486">
        <f t="shared" si="0"/>
        <v>269208.27</v>
      </c>
      <c r="E30" s="488">
        <f t="shared" si="1"/>
        <v>9.3455623828369099</v>
      </c>
      <c r="F30" s="487">
        <v>2880600</v>
      </c>
      <c r="G30" s="255">
        <v>269208.27</v>
      </c>
      <c r="H30" s="488">
        <f t="shared" si="2"/>
        <v>9.3455623828369099</v>
      </c>
      <c r="I30" s="485"/>
      <c r="J30" s="490"/>
      <c r="K30" s="491"/>
      <c r="L30" s="112"/>
    </row>
    <row r="31" spans="1:12" ht="54.75" customHeight="1" x14ac:dyDescent="0.2">
      <c r="A31" s="251">
        <v>18010400</v>
      </c>
      <c r="B31" s="830" t="s">
        <v>274</v>
      </c>
      <c r="C31" s="487">
        <f t="shared" si="4"/>
        <v>9052600</v>
      </c>
      <c r="D31" s="486">
        <f t="shared" si="0"/>
        <v>1843790.82</v>
      </c>
      <c r="E31" s="488">
        <f t="shared" si="1"/>
        <v>20.367527782073658</v>
      </c>
      <c r="F31" s="487">
        <v>9052600</v>
      </c>
      <c r="G31" s="255">
        <v>1843790.82</v>
      </c>
      <c r="H31" s="488">
        <f t="shared" si="2"/>
        <v>20.367527782073658</v>
      </c>
      <c r="I31" s="485"/>
      <c r="J31" s="490"/>
      <c r="K31" s="491"/>
      <c r="L31" s="112"/>
    </row>
    <row r="32" spans="1:12" ht="15.75" x14ac:dyDescent="0.2">
      <c r="A32" s="251"/>
      <c r="B32" s="830" t="s">
        <v>275</v>
      </c>
      <c r="C32" s="487">
        <f>F32+I32</f>
        <v>147798200</v>
      </c>
      <c r="D32" s="486">
        <f t="shared" si="0"/>
        <v>44539064.459999993</v>
      </c>
      <c r="E32" s="488">
        <f t="shared" si="1"/>
        <v>30.13505202363763</v>
      </c>
      <c r="F32" s="487">
        <f>F33+F34+F35+F36</f>
        <v>147798200</v>
      </c>
      <c r="G32" s="255">
        <f>G33+G34+G35+G36</f>
        <v>44539064.459999993</v>
      </c>
      <c r="H32" s="488">
        <f t="shared" si="2"/>
        <v>30.13505202363763</v>
      </c>
      <c r="I32" s="485"/>
      <c r="J32" s="490"/>
      <c r="K32" s="491"/>
      <c r="L32" s="112"/>
    </row>
    <row r="33" spans="1:12" ht="15.75" x14ac:dyDescent="0.2">
      <c r="A33" s="251">
        <v>18010500</v>
      </c>
      <c r="B33" s="830" t="s">
        <v>276</v>
      </c>
      <c r="C33" s="487">
        <f t="shared" ref="C33:C37" si="5">F33+I33</f>
        <v>100910300</v>
      </c>
      <c r="D33" s="486">
        <f t="shared" si="0"/>
        <v>29219709.84</v>
      </c>
      <c r="E33" s="488">
        <f t="shared" si="1"/>
        <v>28.956122259075634</v>
      </c>
      <c r="F33" s="487">
        <v>100910300</v>
      </c>
      <c r="G33" s="255">
        <v>29219709.84</v>
      </c>
      <c r="H33" s="488">
        <f t="shared" si="2"/>
        <v>28.956122259075634</v>
      </c>
      <c r="I33" s="485"/>
      <c r="J33" s="490"/>
      <c r="K33" s="491"/>
      <c r="L33" s="112"/>
    </row>
    <row r="34" spans="1:12" ht="15.75" x14ac:dyDescent="0.2">
      <c r="A34" s="251">
        <v>18010600</v>
      </c>
      <c r="B34" s="830" t="s">
        <v>277</v>
      </c>
      <c r="C34" s="487">
        <f t="shared" si="5"/>
        <v>42514000</v>
      </c>
      <c r="D34" s="486">
        <f t="shared" si="0"/>
        <v>14383864.960000001</v>
      </c>
      <c r="E34" s="488">
        <f t="shared" si="1"/>
        <v>33.833243072870118</v>
      </c>
      <c r="F34" s="487">
        <v>42514000</v>
      </c>
      <c r="G34" s="255">
        <v>14383864.960000001</v>
      </c>
      <c r="H34" s="488">
        <f t="shared" si="2"/>
        <v>33.833243072870118</v>
      </c>
      <c r="I34" s="485"/>
      <c r="J34" s="490"/>
      <c r="K34" s="491"/>
      <c r="L34" s="112"/>
    </row>
    <row r="35" spans="1:12" ht="15.75" x14ac:dyDescent="0.2">
      <c r="A35" s="251">
        <v>18010700</v>
      </c>
      <c r="B35" s="830" t="s">
        <v>278</v>
      </c>
      <c r="C35" s="487">
        <f t="shared" si="5"/>
        <v>2012600</v>
      </c>
      <c r="D35" s="486">
        <f t="shared" si="0"/>
        <v>363530.22</v>
      </c>
      <c r="E35" s="488">
        <f t="shared" si="1"/>
        <v>18.062715889893667</v>
      </c>
      <c r="F35" s="487">
        <v>2012600</v>
      </c>
      <c r="G35" s="255">
        <v>363530.22</v>
      </c>
      <c r="H35" s="488">
        <f t="shared" si="2"/>
        <v>18.062715889893667</v>
      </c>
      <c r="I35" s="485"/>
      <c r="J35" s="490"/>
      <c r="K35" s="491"/>
      <c r="L35" s="112"/>
    </row>
    <row r="36" spans="1:12" ht="15.75" x14ac:dyDescent="0.2">
      <c r="A36" s="251">
        <v>18010900</v>
      </c>
      <c r="B36" s="830" t="s">
        <v>279</v>
      </c>
      <c r="C36" s="487">
        <f t="shared" si="5"/>
        <v>2361300</v>
      </c>
      <c r="D36" s="486">
        <f t="shared" si="0"/>
        <v>571959.43999999994</v>
      </c>
      <c r="E36" s="488">
        <f t="shared" si="1"/>
        <v>24.222226739507896</v>
      </c>
      <c r="F36" s="487">
        <v>2361300</v>
      </c>
      <c r="G36" s="255">
        <v>571959.43999999994</v>
      </c>
      <c r="H36" s="488">
        <f t="shared" si="2"/>
        <v>24.222226739507896</v>
      </c>
      <c r="I36" s="485"/>
      <c r="J36" s="490"/>
      <c r="K36" s="491"/>
      <c r="L36" s="112"/>
    </row>
    <row r="37" spans="1:12" ht="15.75" x14ac:dyDescent="0.2">
      <c r="A37" s="251">
        <v>18011000</v>
      </c>
      <c r="B37" s="830" t="s">
        <v>402</v>
      </c>
      <c r="C37" s="487">
        <f t="shared" si="5"/>
        <v>50000</v>
      </c>
      <c r="D37" s="486">
        <f>G37</f>
        <v>47916.66</v>
      </c>
      <c r="E37" s="488">
        <f t="shared" si="1"/>
        <v>95.833320000000015</v>
      </c>
      <c r="F37" s="498">
        <v>50000</v>
      </c>
      <c r="G37" s="255">
        <v>47916.66</v>
      </c>
      <c r="H37" s="488">
        <f t="shared" si="2"/>
        <v>95.833320000000015</v>
      </c>
      <c r="I37" s="485"/>
      <c r="J37" s="490"/>
      <c r="K37" s="491"/>
      <c r="L37" s="112"/>
    </row>
    <row r="38" spans="1:12" ht="15.75" x14ac:dyDescent="0.2">
      <c r="A38" s="263" t="s">
        <v>280</v>
      </c>
      <c r="B38" s="830" t="s">
        <v>281</v>
      </c>
      <c r="C38" s="487">
        <f>F38</f>
        <v>113800</v>
      </c>
      <c r="D38" s="486">
        <f t="shared" si="0"/>
        <v>128690.03</v>
      </c>
      <c r="E38" s="488">
        <f t="shared" si="1"/>
        <v>113.08438488576449</v>
      </c>
      <c r="F38" s="487">
        <v>113800</v>
      </c>
      <c r="G38" s="255">
        <v>128690.03</v>
      </c>
      <c r="H38" s="488">
        <f t="shared" si="2"/>
        <v>113.08438488576449</v>
      </c>
      <c r="I38" s="485"/>
      <c r="J38" s="490"/>
      <c r="K38" s="491"/>
      <c r="L38" s="112"/>
    </row>
    <row r="39" spans="1:12" ht="15.75" x14ac:dyDescent="0.2">
      <c r="A39" s="263" t="s">
        <v>282</v>
      </c>
      <c r="B39" s="830" t="s">
        <v>283</v>
      </c>
      <c r="C39" s="487">
        <f>F39</f>
        <v>43596000</v>
      </c>
      <c r="D39" s="486">
        <f t="shared" si="0"/>
        <v>11704480.029999999</v>
      </c>
      <c r="E39" s="488">
        <f t="shared" si="1"/>
        <v>26.847600766125328</v>
      </c>
      <c r="F39" s="487">
        <v>43596000</v>
      </c>
      <c r="G39" s="255">
        <v>11704480.029999999</v>
      </c>
      <c r="H39" s="488">
        <f t="shared" si="2"/>
        <v>26.847600766125328</v>
      </c>
      <c r="I39" s="485"/>
      <c r="J39" s="490"/>
      <c r="K39" s="491"/>
      <c r="L39" s="112"/>
    </row>
    <row r="40" spans="1:12" ht="15.75" x14ac:dyDescent="0.2">
      <c r="A40" s="265" t="s">
        <v>284</v>
      </c>
      <c r="B40" s="831" t="s">
        <v>285</v>
      </c>
      <c r="C40" s="493">
        <f>I40</f>
        <v>443400</v>
      </c>
      <c r="D40" s="499">
        <f t="shared" si="0"/>
        <v>89384.54</v>
      </c>
      <c r="E40" s="497">
        <f t="shared" si="1"/>
        <v>20.158894903022102</v>
      </c>
      <c r="F40" s="493"/>
      <c r="G40" s="494"/>
      <c r="H40" s="495"/>
      <c r="I40" s="492">
        <f>I41</f>
        <v>443400</v>
      </c>
      <c r="J40" s="494">
        <f>J41</f>
        <v>89384.54</v>
      </c>
      <c r="K40" s="496">
        <f>J40/I40*100</f>
        <v>20.158894903022102</v>
      </c>
      <c r="L40" s="112"/>
    </row>
    <row r="41" spans="1:12" ht="16.5" thickBot="1" x14ac:dyDescent="0.25">
      <c r="A41" s="266" t="s">
        <v>286</v>
      </c>
      <c r="B41" s="833" t="s">
        <v>287</v>
      </c>
      <c r="C41" s="502">
        <f>I41</f>
        <v>443400</v>
      </c>
      <c r="D41" s="501">
        <f t="shared" si="0"/>
        <v>89384.54</v>
      </c>
      <c r="E41" s="842">
        <f t="shared" si="1"/>
        <v>20.158894903022102</v>
      </c>
      <c r="F41" s="502"/>
      <c r="G41" s="258"/>
      <c r="H41" s="503"/>
      <c r="I41" s="500">
        <v>443400</v>
      </c>
      <c r="J41" s="258">
        <v>89384.54</v>
      </c>
      <c r="K41" s="504">
        <f t="shared" ref="K41:K42" si="6">J41/I41*100</f>
        <v>20.158894903022102</v>
      </c>
      <c r="L41" s="112"/>
    </row>
    <row r="42" spans="1:12" ht="16.5" thickBot="1" x14ac:dyDescent="0.25">
      <c r="A42" s="256" t="s">
        <v>288</v>
      </c>
      <c r="B42" s="828" t="s">
        <v>289</v>
      </c>
      <c r="C42" s="512">
        <f>F42+I42</f>
        <v>21863500</v>
      </c>
      <c r="D42" s="547">
        <f t="shared" si="0"/>
        <v>6653986.2699999996</v>
      </c>
      <c r="E42" s="548">
        <f t="shared" si="1"/>
        <v>30.434222654195349</v>
      </c>
      <c r="F42" s="512">
        <f>F43+F49+F56</f>
        <v>4908300</v>
      </c>
      <c r="G42" s="513">
        <f>G43+G49+G56</f>
        <v>2076446.76</v>
      </c>
      <c r="H42" s="548">
        <f t="shared" si="2"/>
        <v>42.304805329747566</v>
      </c>
      <c r="I42" s="511">
        <f>I56+I60</f>
        <v>16955200</v>
      </c>
      <c r="J42" s="513">
        <f>J56+J60</f>
        <v>4577539.51</v>
      </c>
      <c r="K42" s="549">
        <f t="shared" si="6"/>
        <v>26.997850276021513</v>
      </c>
      <c r="L42" s="550"/>
    </row>
    <row r="43" spans="1:12" ht="31.5" x14ac:dyDescent="0.2">
      <c r="A43" s="262" t="s">
        <v>290</v>
      </c>
      <c r="B43" s="829" t="s">
        <v>291</v>
      </c>
      <c r="C43" s="507">
        <f t="shared" ref="C43:C55" si="7">F43</f>
        <v>1010700</v>
      </c>
      <c r="D43" s="479">
        <f t="shared" si="0"/>
        <v>336373.2</v>
      </c>
      <c r="E43" s="481">
        <f t="shared" si="1"/>
        <v>33.281211041852181</v>
      </c>
      <c r="F43" s="507">
        <f>F44+F45+F47+F46</f>
        <v>1010700</v>
      </c>
      <c r="G43" s="508">
        <f>G44+G45+G47+G46+G48</f>
        <v>336373.2</v>
      </c>
      <c r="H43" s="481">
        <f t="shared" si="2"/>
        <v>33.281211041852181</v>
      </c>
      <c r="I43" s="482"/>
      <c r="J43" s="483"/>
      <c r="K43" s="484"/>
      <c r="L43" s="112"/>
    </row>
    <row r="44" spans="1:12" ht="47.25" x14ac:dyDescent="0.2">
      <c r="A44" s="263" t="s">
        <v>292</v>
      </c>
      <c r="B44" s="830" t="s">
        <v>293</v>
      </c>
      <c r="C44" s="487">
        <f t="shared" si="7"/>
        <v>161500</v>
      </c>
      <c r="D44" s="486">
        <f t="shared" si="0"/>
        <v>15849.45</v>
      </c>
      <c r="E44" s="488">
        <f t="shared" si="1"/>
        <v>9.8139009287925703</v>
      </c>
      <c r="F44" s="487">
        <v>161500</v>
      </c>
      <c r="G44" s="255">
        <v>15849.45</v>
      </c>
      <c r="H44" s="488">
        <f t="shared" si="2"/>
        <v>9.8139009287925703</v>
      </c>
      <c r="I44" s="485"/>
      <c r="J44" s="255"/>
      <c r="K44" s="509"/>
      <c r="L44" s="112"/>
    </row>
    <row r="45" spans="1:12" ht="28.5" customHeight="1" x14ac:dyDescent="0.2">
      <c r="A45" s="263" t="s">
        <v>294</v>
      </c>
      <c r="B45" s="830" t="s">
        <v>295</v>
      </c>
      <c r="C45" s="487">
        <f t="shared" si="7"/>
        <v>25000</v>
      </c>
      <c r="D45" s="486">
        <f t="shared" si="0"/>
        <v>3485</v>
      </c>
      <c r="E45" s="488">
        <f t="shared" si="1"/>
        <v>13.94</v>
      </c>
      <c r="F45" s="487">
        <v>25000</v>
      </c>
      <c r="G45" s="255">
        <v>3485</v>
      </c>
      <c r="H45" s="488">
        <f t="shared" si="2"/>
        <v>13.94</v>
      </c>
      <c r="I45" s="485"/>
      <c r="J45" s="255"/>
      <c r="K45" s="509"/>
      <c r="L45" s="112"/>
    </row>
    <row r="46" spans="1:12" ht="93.75" customHeight="1" x14ac:dyDescent="0.2">
      <c r="A46" s="251">
        <v>21081500</v>
      </c>
      <c r="B46" s="830" t="s">
        <v>404</v>
      </c>
      <c r="C46" s="487">
        <f t="shared" si="7"/>
        <v>0</v>
      </c>
      <c r="D46" s="486">
        <f t="shared" si="0"/>
        <v>110273.31</v>
      </c>
      <c r="E46" s="488" t="s">
        <v>247</v>
      </c>
      <c r="F46" s="487">
        <v>0</v>
      </c>
      <c r="G46" s="255">
        <v>110273.31</v>
      </c>
      <c r="H46" s="488" t="s">
        <v>247</v>
      </c>
      <c r="I46" s="485"/>
      <c r="J46" s="255"/>
      <c r="K46" s="509"/>
      <c r="L46" s="112"/>
    </row>
    <row r="47" spans="1:12" ht="15.75" x14ac:dyDescent="0.2">
      <c r="A47" s="263" t="s">
        <v>296</v>
      </c>
      <c r="B47" s="830" t="s">
        <v>297</v>
      </c>
      <c r="C47" s="487">
        <f t="shared" si="7"/>
        <v>824200</v>
      </c>
      <c r="D47" s="486">
        <f t="shared" si="0"/>
        <v>206044.86</v>
      </c>
      <c r="E47" s="488">
        <f t="shared" si="1"/>
        <v>24.999376364959961</v>
      </c>
      <c r="F47" s="487">
        <v>824200</v>
      </c>
      <c r="G47" s="255">
        <v>206044.86</v>
      </c>
      <c r="H47" s="488">
        <f t="shared" si="2"/>
        <v>24.999376364959961</v>
      </c>
      <c r="I47" s="485"/>
      <c r="J47" s="255"/>
      <c r="K47" s="509"/>
      <c r="L47" s="112"/>
    </row>
    <row r="48" spans="1:12" ht="78.75" x14ac:dyDescent="0.25">
      <c r="A48" s="263">
        <v>21082400</v>
      </c>
      <c r="B48" s="834" t="s">
        <v>500</v>
      </c>
      <c r="C48" s="487">
        <v>0</v>
      </c>
      <c r="D48" s="486">
        <f t="shared" si="0"/>
        <v>720.58</v>
      </c>
      <c r="E48" s="488" t="s">
        <v>501</v>
      </c>
      <c r="F48" s="487">
        <v>0</v>
      </c>
      <c r="G48" s="255">
        <v>720.58</v>
      </c>
      <c r="H48" s="488" t="s">
        <v>501</v>
      </c>
      <c r="I48" s="485"/>
      <c r="J48" s="255"/>
      <c r="K48" s="509"/>
      <c r="L48" s="112"/>
    </row>
    <row r="49" spans="1:12" ht="31.5" x14ac:dyDescent="0.2">
      <c r="A49" s="265" t="s">
        <v>298</v>
      </c>
      <c r="B49" s="831" t="s">
        <v>299</v>
      </c>
      <c r="C49" s="493">
        <f t="shared" si="7"/>
        <v>2875200</v>
      </c>
      <c r="D49" s="499">
        <f t="shared" si="0"/>
        <v>628005</v>
      </c>
      <c r="E49" s="497">
        <f t="shared" si="1"/>
        <v>21.842132721202002</v>
      </c>
      <c r="F49" s="493">
        <f>F50+F51+F52+F54+F55+F53</f>
        <v>2875200</v>
      </c>
      <c r="G49" s="494">
        <f>G50+G51+G52+G54+G55+G53</f>
        <v>628005</v>
      </c>
      <c r="H49" s="497">
        <f t="shared" si="2"/>
        <v>21.842132721202002</v>
      </c>
      <c r="I49" s="489"/>
      <c r="J49" s="490"/>
      <c r="K49" s="491"/>
      <c r="L49" s="112"/>
    </row>
    <row r="50" spans="1:12" ht="47.25" x14ac:dyDescent="0.2">
      <c r="A50" s="263" t="s">
        <v>300</v>
      </c>
      <c r="B50" s="830" t="s">
        <v>301</v>
      </c>
      <c r="C50" s="487">
        <f t="shared" si="7"/>
        <v>123200</v>
      </c>
      <c r="D50" s="486">
        <f t="shared" si="0"/>
        <v>29420</v>
      </c>
      <c r="E50" s="488">
        <f t="shared" si="1"/>
        <v>23.879870129870127</v>
      </c>
      <c r="F50" s="487">
        <v>123200</v>
      </c>
      <c r="G50" s="255">
        <v>29420</v>
      </c>
      <c r="H50" s="488">
        <f t="shared" si="2"/>
        <v>23.879870129870127</v>
      </c>
      <c r="I50" s="485"/>
      <c r="J50" s="255"/>
      <c r="K50" s="509"/>
      <c r="L50" s="112"/>
    </row>
    <row r="51" spans="1:12" ht="15.75" x14ac:dyDescent="0.2">
      <c r="A51" s="263" t="s">
        <v>302</v>
      </c>
      <c r="B51" s="830" t="s">
        <v>303</v>
      </c>
      <c r="C51" s="487">
        <f t="shared" si="7"/>
        <v>605400</v>
      </c>
      <c r="D51" s="486">
        <f t="shared" si="0"/>
        <v>182362.03</v>
      </c>
      <c r="E51" s="488">
        <f t="shared" si="1"/>
        <v>30.12256854971919</v>
      </c>
      <c r="F51" s="487">
        <v>605400</v>
      </c>
      <c r="G51" s="255">
        <v>182362.03</v>
      </c>
      <c r="H51" s="488">
        <f t="shared" si="2"/>
        <v>30.12256854971919</v>
      </c>
      <c r="I51" s="485"/>
      <c r="J51" s="255"/>
      <c r="K51" s="509"/>
      <c r="L51" s="112"/>
    </row>
    <row r="52" spans="1:12" ht="31.5" x14ac:dyDescent="0.2">
      <c r="A52" s="263" t="s">
        <v>304</v>
      </c>
      <c r="B52" s="830" t="s">
        <v>305</v>
      </c>
      <c r="C52" s="487">
        <f t="shared" si="7"/>
        <v>652300</v>
      </c>
      <c r="D52" s="486">
        <f t="shared" si="0"/>
        <v>95184</v>
      </c>
      <c r="E52" s="488">
        <f t="shared" si="1"/>
        <v>14.592058868618734</v>
      </c>
      <c r="F52" s="487">
        <v>652300</v>
      </c>
      <c r="G52" s="255">
        <v>95184</v>
      </c>
      <c r="H52" s="488">
        <f t="shared" si="2"/>
        <v>14.592058868618734</v>
      </c>
      <c r="I52" s="485"/>
      <c r="J52" s="255"/>
      <c r="K52" s="509"/>
      <c r="L52" s="112"/>
    </row>
    <row r="53" spans="1:12" ht="47.25" hidden="1" x14ac:dyDescent="0.2">
      <c r="A53" s="251">
        <v>22012900</v>
      </c>
      <c r="B53" s="830" t="s">
        <v>405</v>
      </c>
      <c r="C53" s="487">
        <f t="shared" si="7"/>
        <v>0</v>
      </c>
      <c r="D53" s="486">
        <f t="shared" si="0"/>
        <v>0</v>
      </c>
      <c r="E53" s="488" t="s">
        <v>247</v>
      </c>
      <c r="F53" s="487"/>
      <c r="G53" s="255"/>
      <c r="H53" s="488" t="s">
        <v>247</v>
      </c>
      <c r="I53" s="485"/>
      <c r="J53" s="255"/>
      <c r="K53" s="509"/>
      <c r="L53" s="112"/>
    </row>
    <row r="54" spans="1:12" ht="47.25" x14ac:dyDescent="0.2">
      <c r="A54" s="263" t="s">
        <v>306</v>
      </c>
      <c r="B54" s="830" t="s">
        <v>307</v>
      </c>
      <c r="C54" s="487">
        <f t="shared" si="7"/>
        <v>1160500</v>
      </c>
      <c r="D54" s="486">
        <f t="shared" si="0"/>
        <v>290110.63</v>
      </c>
      <c r="E54" s="488">
        <f t="shared" si="1"/>
        <v>24.998761740629039</v>
      </c>
      <c r="F54" s="487">
        <v>1160500</v>
      </c>
      <c r="G54" s="255">
        <v>290110.63</v>
      </c>
      <c r="H54" s="488">
        <f t="shared" si="2"/>
        <v>24.998761740629039</v>
      </c>
      <c r="I54" s="485"/>
      <c r="J54" s="255"/>
      <c r="K54" s="509"/>
      <c r="L54" s="112"/>
    </row>
    <row r="55" spans="1:12" ht="15.75" x14ac:dyDescent="0.2">
      <c r="A55" s="263" t="s">
        <v>308</v>
      </c>
      <c r="B55" s="830" t="s">
        <v>309</v>
      </c>
      <c r="C55" s="487">
        <f t="shared" si="7"/>
        <v>333800</v>
      </c>
      <c r="D55" s="486">
        <f t="shared" si="0"/>
        <v>30928.34</v>
      </c>
      <c r="E55" s="488">
        <f t="shared" si="1"/>
        <v>9.2655302576393055</v>
      </c>
      <c r="F55" s="487">
        <v>333800</v>
      </c>
      <c r="G55" s="255">
        <v>30928.34</v>
      </c>
      <c r="H55" s="488">
        <f t="shared" si="2"/>
        <v>9.2655302576393055</v>
      </c>
      <c r="I55" s="489"/>
      <c r="J55" s="490"/>
      <c r="K55" s="491"/>
      <c r="L55" s="112"/>
    </row>
    <row r="56" spans="1:12" ht="15.75" x14ac:dyDescent="0.2">
      <c r="A56" s="265" t="s">
        <v>310</v>
      </c>
      <c r="B56" s="831" t="s">
        <v>311</v>
      </c>
      <c r="C56" s="493">
        <f>F56+I56</f>
        <v>1022400</v>
      </c>
      <c r="D56" s="499">
        <f t="shared" si="0"/>
        <v>1112068.56</v>
      </c>
      <c r="E56" s="497">
        <f t="shared" si="1"/>
        <v>108.77039906103288</v>
      </c>
      <c r="F56" s="493">
        <f>F57+F58</f>
        <v>1022400</v>
      </c>
      <c r="G56" s="494">
        <f>G57+G58</f>
        <v>1112068.56</v>
      </c>
      <c r="H56" s="497">
        <f t="shared" si="2"/>
        <v>108.77039906103288</v>
      </c>
      <c r="I56" s="492"/>
      <c r="J56" s="494"/>
      <c r="K56" s="496"/>
      <c r="L56" s="112"/>
    </row>
    <row r="57" spans="1:12" ht="24" customHeight="1" x14ac:dyDescent="0.2">
      <c r="A57" s="263" t="s">
        <v>312</v>
      </c>
      <c r="B57" s="830" t="s">
        <v>313</v>
      </c>
      <c r="C57" s="487">
        <f>F57</f>
        <v>556300</v>
      </c>
      <c r="D57" s="486">
        <f t="shared" si="0"/>
        <v>317664.19</v>
      </c>
      <c r="E57" s="510">
        <f>D57/C57*100</f>
        <v>57.103036131583671</v>
      </c>
      <c r="F57" s="487">
        <v>556300</v>
      </c>
      <c r="G57" s="255">
        <v>317664.19</v>
      </c>
      <c r="H57" s="510">
        <f>G57/F57*100</f>
        <v>57.103036131583671</v>
      </c>
      <c r="I57" s="485"/>
      <c r="J57" s="255"/>
      <c r="K57" s="509"/>
      <c r="L57" s="112"/>
    </row>
    <row r="58" spans="1:12" ht="80.25" customHeight="1" x14ac:dyDescent="0.2">
      <c r="A58" s="263" t="s">
        <v>314</v>
      </c>
      <c r="B58" s="830" t="s">
        <v>315</v>
      </c>
      <c r="C58" s="487">
        <f>F58</f>
        <v>466100</v>
      </c>
      <c r="D58" s="486">
        <f t="shared" si="0"/>
        <v>794404.37</v>
      </c>
      <c r="E58" s="488">
        <f t="shared" si="1"/>
        <v>170.43646642351428</v>
      </c>
      <c r="F58" s="487">
        <v>466100</v>
      </c>
      <c r="G58" s="255">
        <v>794404.37</v>
      </c>
      <c r="H58" s="488">
        <f t="shared" si="2"/>
        <v>170.43646642351428</v>
      </c>
      <c r="I58" s="485"/>
      <c r="J58" s="255"/>
      <c r="K58" s="509"/>
      <c r="L58" s="112"/>
    </row>
    <row r="59" spans="1:12" ht="31.5" hidden="1" x14ac:dyDescent="0.2">
      <c r="A59" s="263" t="s">
        <v>316</v>
      </c>
      <c r="B59" s="830" t="s">
        <v>317</v>
      </c>
      <c r="C59" s="487">
        <f>I59</f>
        <v>0</v>
      </c>
      <c r="D59" s="486">
        <f t="shared" si="0"/>
        <v>0</v>
      </c>
      <c r="E59" s="488" t="e">
        <f t="shared" si="1"/>
        <v>#DIV/0!</v>
      </c>
      <c r="F59" s="487"/>
      <c r="G59" s="255"/>
      <c r="H59" s="495"/>
      <c r="I59" s="485"/>
      <c r="J59" s="255"/>
      <c r="K59" s="509"/>
      <c r="L59" s="112"/>
    </row>
    <row r="60" spans="1:12" ht="15.75" x14ac:dyDescent="0.2">
      <c r="A60" s="265" t="s">
        <v>318</v>
      </c>
      <c r="B60" s="831" t="s">
        <v>319</v>
      </c>
      <c r="C60" s="493">
        <f>I60</f>
        <v>16955200</v>
      </c>
      <c r="D60" s="499">
        <f t="shared" si="0"/>
        <v>4577539.51</v>
      </c>
      <c r="E60" s="497">
        <f t="shared" si="1"/>
        <v>26.997850276021513</v>
      </c>
      <c r="F60" s="493"/>
      <c r="G60" s="494"/>
      <c r="H60" s="495"/>
      <c r="I60" s="492">
        <f>I61+I62</f>
        <v>16955200</v>
      </c>
      <c r="J60" s="494">
        <f>J61+J62</f>
        <v>4577539.51</v>
      </c>
      <c r="K60" s="496">
        <f>J60/I60*100</f>
        <v>26.997850276021513</v>
      </c>
      <c r="L60" s="112"/>
    </row>
    <row r="61" spans="1:12" ht="34.5" customHeight="1" x14ac:dyDescent="0.2">
      <c r="A61" s="263" t="s">
        <v>320</v>
      </c>
      <c r="B61" s="830" t="s">
        <v>321</v>
      </c>
      <c r="C61" s="487">
        <f>I61</f>
        <v>16955200</v>
      </c>
      <c r="D61" s="486">
        <f t="shared" si="0"/>
        <v>1508274.06</v>
      </c>
      <c r="E61" s="488">
        <f t="shared" si="1"/>
        <v>8.8956429885816739</v>
      </c>
      <c r="F61" s="487"/>
      <c r="G61" s="255"/>
      <c r="H61" s="495"/>
      <c r="I61" s="485">
        <v>16955200</v>
      </c>
      <c r="J61" s="255">
        <v>1508274.06</v>
      </c>
      <c r="K61" s="509">
        <f>J61/I61*100</f>
        <v>8.8956429885816739</v>
      </c>
      <c r="L61" s="112"/>
    </row>
    <row r="62" spans="1:12" ht="25.5" customHeight="1" thickBot="1" x14ac:dyDescent="0.25">
      <c r="A62" s="267">
        <v>25020000</v>
      </c>
      <c r="B62" s="833" t="s">
        <v>406</v>
      </c>
      <c r="C62" s="502">
        <v>0</v>
      </c>
      <c r="D62" s="501">
        <f t="shared" si="0"/>
        <v>3069265.45</v>
      </c>
      <c r="E62" s="842" t="s">
        <v>247</v>
      </c>
      <c r="F62" s="502"/>
      <c r="G62" s="258"/>
      <c r="H62" s="503"/>
      <c r="I62" s="500">
        <v>0</v>
      </c>
      <c r="J62" s="258">
        <v>3069265.45</v>
      </c>
      <c r="K62" s="504" t="s">
        <v>247</v>
      </c>
      <c r="L62" s="112"/>
    </row>
    <row r="63" spans="1:12" ht="32.25" customHeight="1" thickBot="1" x14ac:dyDescent="0.25">
      <c r="A63" s="257" t="s">
        <v>322</v>
      </c>
      <c r="B63" s="835" t="s">
        <v>323</v>
      </c>
      <c r="C63" s="512">
        <f>C64</f>
        <v>697600</v>
      </c>
      <c r="D63" s="547">
        <f t="shared" si="0"/>
        <v>130301</v>
      </c>
      <c r="E63" s="548">
        <f t="shared" si="1"/>
        <v>18.678469036697248</v>
      </c>
      <c r="F63" s="512"/>
      <c r="G63" s="513"/>
      <c r="H63" s="475"/>
      <c r="I63" s="511">
        <f>I64</f>
        <v>697600</v>
      </c>
      <c r="J63" s="513">
        <f>J64</f>
        <v>130301</v>
      </c>
      <c r="K63" s="555">
        <f>J63/I63*100</f>
        <v>18.678469036697248</v>
      </c>
      <c r="L63" s="112"/>
    </row>
    <row r="64" spans="1:12" ht="79.5" thickBot="1" x14ac:dyDescent="0.25">
      <c r="A64" s="270" t="s">
        <v>324</v>
      </c>
      <c r="B64" s="836" t="s">
        <v>325</v>
      </c>
      <c r="C64" s="516">
        <f>I64</f>
        <v>697600</v>
      </c>
      <c r="D64" s="515">
        <f t="shared" si="0"/>
        <v>130301</v>
      </c>
      <c r="E64" s="843">
        <f t="shared" si="1"/>
        <v>18.678469036697248</v>
      </c>
      <c r="F64" s="516"/>
      <c r="G64" s="517"/>
      <c r="H64" s="518"/>
      <c r="I64" s="514">
        <v>697600</v>
      </c>
      <c r="J64" s="517">
        <v>130301</v>
      </c>
      <c r="K64" s="556">
        <f>J64/I64*100</f>
        <v>18.678469036697248</v>
      </c>
      <c r="L64" s="112"/>
    </row>
    <row r="65" spans="1:12" ht="32.25" thickBot="1" x14ac:dyDescent="0.25">
      <c r="A65" s="256"/>
      <c r="B65" s="828" t="s">
        <v>326</v>
      </c>
      <c r="C65" s="512">
        <f>F65+I65</f>
        <v>621249500</v>
      </c>
      <c r="D65" s="547">
        <f t="shared" si="0"/>
        <v>179141171.91</v>
      </c>
      <c r="E65" s="548">
        <f t="shared" si="1"/>
        <v>28.835624320019569</v>
      </c>
      <c r="F65" s="512">
        <f>F15+F42</f>
        <v>603153300</v>
      </c>
      <c r="G65" s="513">
        <f>G15+G42</f>
        <v>174335190.16</v>
      </c>
      <c r="H65" s="548">
        <f>G65/F65*100</f>
        <v>28.903960263501833</v>
      </c>
      <c r="I65" s="511">
        <f>I63+I42+I15</f>
        <v>18096200</v>
      </c>
      <c r="J65" s="513">
        <f>J63+J42+J15+J87</f>
        <v>4805981.75</v>
      </c>
      <c r="K65" s="549">
        <f>J65/I65*100</f>
        <v>26.557961063648722</v>
      </c>
      <c r="L65" s="112"/>
    </row>
    <row r="66" spans="1:12" ht="21" customHeight="1" thickBot="1" x14ac:dyDescent="0.25">
      <c r="A66" s="256" t="s">
        <v>327</v>
      </c>
      <c r="B66" s="828" t="s">
        <v>328</v>
      </c>
      <c r="C66" s="512">
        <f>F66+I66</f>
        <v>131706528</v>
      </c>
      <c r="D66" s="547">
        <f>G66+J66</f>
        <v>47639212</v>
      </c>
      <c r="E66" s="548">
        <f t="shared" si="1"/>
        <v>36.170729517674324</v>
      </c>
      <c r="F66" s="512">
        <f>F67</f>
        <v>131132128</v>
      </c>
      <c r="G66" s="513">
        <f>G67</f>
        <v>47064812</v>
      </c>
      <c r="H66" s="548">
        <f t="shared" si="2"/>
        <v>35.891137220010641</v>
      </c>
      <c r="I66" s="511">
        <f>I77</f>
        <v>574400</v>
      </c>
      <c r="J66" s="513">
        <f>J77</f>
        <v>574400</v>
      </c>
      <c r="K66" s="549">
        <f>J66/I66*100</f>
        <v>100</v>
      </c>
      <c r="L66" s="112"/>
    </row>
    <row r="67" spans="1:12" ht="19.5" customHeight="1" x14ac:dyDescent="0.2">
      <c r="A67" s="262" t="s">
        <v>329</v>
      </c>
      <c r="B67" s="829" t="s">
        <v>330</v>
      </c>
      <c r="C67" s="507">
        <f t="shared" ref="C67:C70" si="8">F67</f>
        <v>131132128</v>
      </c>
      <c r="D67" s="479">
        <f t="shared" si="0"/>
        <v>47064812</v>
      </c>
      <c r="E67" s="481">
        <f t="shared" si="1"/>
        <v>35.891137220010641</v>
      </c>
      <c r="F67" s="507">
        <v>131132128</v>
      </c>
      <c r="G67" s="508">
        <f>G68+G71+G80</f>
        <v>47064812</v>
      </c>
      <c r="H67" s="481">
        <f t="shared" si="2"/>
        <v>35.891137220010641</v>
      </c>
      <c r="I67" s="506"/>
      <c r="J67" s="508"/>
      <c r="K67" s="519"/>
      <c r="L67" s="112"/>
    </row>
    <row r="68" spans="1:12" ht="23.25" customHeight="1" x14ac:dyDescent="0.2">
      <c r="A68" s="269">
        <v>41020000</v>
      </c>
      <c r="B68" s="837" t="s">
        <v>331</v>
      </c>
      <c r="C68" s="493">
        <f t="shared" si="8"/>
        <v>34024600</v>
      </c>
      <c r="D68" s="499">
        <f t="shared" si="0"/>
        <v>8846100</v>
      </c>
      <c r="E68" s="497">
        <f>H68</f>
        <v>25.999130041205483</v>
      </c>
      <c r="F68" s="493">
        <f>F69+F70</f>
        <v>34024600</v>
      </c>
      <c r="G68" s="494">
        <f>G70+G69</f>
        <v>8846100</v>
      </c>
      <c r="H68" s="497">
        <f t="shared" si="2"/>
        <v>25.999130041205483</v>
      </c>
      <c r="I68" s="492"/>
      <c r="J68" s="494"/>
      <c r="K68" s="496"/>
      <c r="L68" s="112"/>
    </row>
    <row r="69" spans="1:12" ht="47.25" customHeight="1" x14ac:dyDescent="0.2">
      <c r="A69" s="251">
        <v>41020300</v>
      </c>
      <c r="B69" s="830" t="s">
        <v>575</v>
      </c>
      <c r="C69" s="552">
        <f t="shared" si="8"/>
        <v>34024600</v>
      </c>
      <c r="D69" s="827">
        <f t="shared" si="0"/>
        <v>8506200</v>
      </c>
      <c r="E69" s="844">
        <f>D69/C69*100</f>
        <v>25.000146952499076</v>
      </c>
      <c r="F69" s="552">
        <v>34024600</v>
      </c>
      <c r="G69" s="553">
        <v>8506200</v>
      </c>
      <c r="H69" s="488">
        <f t="shared" si="2"/>
        <v>25.000146952499076</v>
      </c>
      <c r="I69" s="551"/>
      <c r="J69" s="553"/>
      <c r="K69" s="554"/>
      <c r="L69" s="112"/>
    </row>
    <row r="70" spans="1:12" ht="102" customHeight="1" x14ac:dyDescent="0.2">
      <c r="A70" s="251">
        <v>41021400</v>
      </c>
      <c r="B70" s="830" t="s">
        <v>332</v>
      </c>
      <c r="C70" s="487">
        <f t="shared" si="8"/>
        <v>0</v>
      </c>
      <c r="D70" s="486">
        <f t="shared" si="0"/>
        <v>339900</v>
      </c>
      <c r="E70" s="488" t="str">
        <f>H70</f>
        <v>х</v>
      </c>
      <c r="F70" s="487">
        <v>0</v>
      </c>
      <c r="G70" s="255">
        <v>339900</v>
      </c>
      <c r="H70" s="488" t="s">
        <v>247</v>
      </c>
      <c r="I70" s="551"/>
      <c r="J70" s="553"/>
      <c r="K70" s="554"/>
      <c r="L70" s="112"/>
    </row>
    <row r="71" spans="1:12" ht="30.75" customHeight="1" x14ac:dyDescent="0.2">
      <c r="A71" s="268" t="s">
        <v>333</v>
      </c>
      <c r="B71" s="837" t="s">
        <v>334</v>
      </c>
      <c r="C71" s="493">
        <f>F71+I71</f>
        <v>95460700</v>
      </c>
      <c r="D71" s="499">
        <f t="shared" si="0"/>
        <v>38162900</v>
      </c>
      <c r="E71" s="497">
        <f t="shared" si="1"/>
        <v>39.97760334881265</v>
      </c>
      <c r="F71" s="493">
        <f>F73++F74+F76+F72</f>
        <v>94886300</v>
      </c>
      <c r="G71" s="494">
        <f>G73+G74+G76+G77+G72</f>
        <v>37588500</v>
      </c>
      <c r="H71" s="497">
        <f t="shared" si="2"/>
        <v>39.614254112553652</v>
      </c>
      <c r="I71" s="492">
        <f>I77</f>
        <v>574400</v>
      </c>
      <c r="J71" s="492">
        <f>J77</f>
        <v>574400</v>
      </c>
      <c r="K71" s="496">
        <f>J71/I71*100</f>
        <v>100</v>
      </c>
      <c r="L71" s="112"/>
    </row>
    <row r="72" spans="1:12" ht="49.5" customHeight="1" x14ac:dyDescent="0.2">
      <c r="A72" s="251">
        <v>41031100</v>
      </c>
      <c r="B72" s="830" t="s">
        <v>576</v>
      </c>
      <c r="C72" s="487">
        <f>F72+I72</f>
        <v>14228400</v>
      </c>
      <c r="D72" s="486">
        <f>G72+J72</f>
        <v>8537100</v>
      </c>
      <c r="E72" s="488">
        <f>D72/C72*100</f>
        <v>60.000421691827611</v>
      </c>
      <c r="F72" s="487">
        <v>14228400</v>
      </c>
      <c r="G72" s="255">
        <v>8537100</v>
      </c>
      <c r="H72" s="488">
        <f>G72/F72*100</f>
        <v>60.000421691827611</v>
      </c>
      <c r="I72" s="485"/>
      <c r="J72" s="255"/>
      <c r="K72" s="509"/>
      <c r="L72" s="112"/>
    </row>
    <row r="73" spans="1:12" ht="31.5" x14ac:dyDescent="0.2">
      <c r="A73" s="263" t="s">
        <v>335</v>
      </c>
      <c r="B73" s="830" t="s">
        <v>336</v>
      </c>
      <c r="C73" s="487">
        <f>F73</f>
        <v>71924600</v>
      </c>
      <c r="D73" s="486">
        <f t="shared" si="0"/>
        <v>24684600</v>
      </c>
      <c r="E73" s="488">
        <f t="shared" si="1"/>
        <v>34.320107445853019</v>
      </c>
      <c r="F73" s="487">
        <v>71924600</v>
      </c>
      <c r="G73" s="255">
        <v>24684600</v>
      </c>
      <c r="H73" s="488">
        <f t="shared" si="2"/>
        <v>34.320107445853019</v>
      </c>
      <c r="I73" s="485"/>
      <c r="J73" s="255"/>
      <c r="K73" s="509"/>
      <c r="L73" s="112"/>
    </row>
    <row r="74" spans="1:12" ht="47.25" x14ac:dyDescent="0.2">
      <c r="A74" s="251">
        <v>41035400</v>
      </c>
      <c r="B74" s="830" t="s">
        <v>484</v>
      </c>
      <c r="C74" s="487">
        <f t="shared" ref="C74:E79" si="9">F74</f>
        <v>413700</v>
      </c>
      <c r="D74" s="486">
        <f t="shared" si="0"/>
        <v>207000</v>
      </c>
      <c r="E74" s="488">
        <f t="shared" si="1"/>
        <v>50.036258158085566</v>
      </c>
      <c r="F74" s="487">
        <v>413700</v>
      </c>
      <c r="G74" s="255">
        <v>207000</v>
      </c>
      <c r="H74" s="488">
        <f t="shared" si="2"/>
        <v>50.036258158085566</v>
      </c>
      <c r="I74" s="485"/>
      <c r="J74" s="255"/>
      <c r="K74" s="509"/>
      <c r="L74" s="112"/>
    </row>
    <row r="75" spans="1:12" ht="29.25" hidden="1" customHeight="1" x14ac:dyDescent="0.2">
      <c r="A75" s="251">
        <v>41036000</v>
      </c>
      <c r="B75" s="830" t="s">
        <v>485</v>
      </c>
      <c r="C75" s="487">
        <f t="shared" si="9"/>
        <v>0</v>
      </c>
      <c r="D75" s="486">
        <f t="shared" si="0"/>
        <v>0</v>
      </c>
      <c r="E75" s="521" t="e">
        <f t="shared" si="1"/>
        <v>#DIV/0!</v>
      </c>
      <c r="F75" s="487"/>
      <c r="G75" s="255"/>
      <c r="H75" s="521" t="e">
        <f t="shared" si="2"/>
        <v>#DIV/0!</v>
      </c>
      <c r="I75" s="485"/>
      <c r="J75" s="255"/>
      <c r="K75" s="509"/>
      <c r="L75" s="112"/>
    </row>
    <row r="76" spans="1:12" ht="47.25" x14ac:dyDescent="0.2">
      <c r="A76" s="251">
        <v>41036300</v>
      </c>
      <c r="B76" s="830" t="s">
        <v>486</v>
      </c>
      <c r="C76" s="487">
        <f t="shared" si="9"/>
        <v>8319600</v>
      </c>
      <c r="D76" s="486">
        <f t="shared" si="0"/>
        <v>4159800</v>
      </c>
      <c r="E76" s="488">
        <f t="shared" si="1"/>
        <v>50</v>
      </c>
      <c r="F76" s="487">
        <v>8319600</v>
      </c>
      <c r="G76" s="255">
        <v>4159800</v>
      </c>
      <c r="H76" s="488">
        <f t="shared" si="2"/>
        <v>50</v>
      </c>
      <c r="I76" s="485"/>
      <c r="J76" s="255"/>
      <c r="K76" s="509"/>
      <c r="L76" s="112"/>
    </row>
    <row r="77" spans="1:12" ht="63" x14ac:dyDescent="0.2">
      <c r="A77" s="251">
        <v>41037400</v>
      </c>
      <c r="B77" s="830" t="s">
        <v>499</v>
      </c>
      <c r="C77" s="487">
        <f>I77</f>
        <v>574400</v>
      </c>
      <c r="D77" s="486">
        <f>J77</f>
        <v>574400</v>
      </c>
      <c r="E77" s="488">
        <f t="shared" si="1"/>
        <v>100</v>
      </c>
      <c r="F77" s="487"/>
      <c r="G77" s="255"/>
      <c r="H77" s="488"/>
      <c r="I77" s="485">
        <v>574400</v>
      </c>
      <c r="J77" s="255">
        <v>574400</v>
      </c>
      <c r="K77" s="509">
        <f>J77/I77*100</f>
        <v>100</v>
      </c>
      <c r="L77" s="112"/>
    </row>
    <row r="78" spans="1:12" ht="31.5" hidden="1" x14ac:dyDescent="0.2">
      <c r="A78" s="522">
        <v>41040000</v>
      </c>
      <c r="B78" s="838" t="s">
        <v>487</v>
      </c>
      <c r="C78" s="520">
        <f t="shared" si="9"/>
        <v>0</v>
      </c>
      <c r="D78" s="254">
        <f t="shared" si="9"/>
        <v>0</v>
      </c>
      <c r="E78" s="495" t="str">
        <f t="shared" si="9"/>
        <v>0</v>
      </c>
      <c r="F78" s="520">
        <f>F79</f>
        <v>0</v>
      </c>
      <c r="G78" s="490">
        <f>G79</f>
        <v>0</v>
      </c>
      <c r="H78" s="495" t="str">
        <f>H79</f>
        <v>0</v>
      </c>
      <c r="I78" s="485"/>
      <c r="J78" s="255"/>
      <c r="K78" s="509"/>
      <c r="L78" s="112"/>
    </row>
    <row r="79" spans="1:12" ht="15.75" hidden="1" x14ac:dyDescent="0.2">
      <c r="A79" s="523">
        <v>41040400</v>
      </c>
      <c r="B79" s="839" t="s">
        <v>488</v>
      </c>
      <c r="C79" s="487">
        <f t="shared" si="9"/>
        <v>0</v>
      </c>
      <c r="D79" s="486">
        <f t="shared" si="9"/>
        <v>0</v>
      </c>
      <c r="E79" s="488" t="str">
        <f t="shared" si="9"/>
        <v>0</v>
      </c>
      <c r="F79" s="487">
        <v>0</v>
      </c>
      <c r="G79" s="255"/>
      <c r="H79" s="488" t="s">
        <v>489</v>
      </c>
      <c r="I79" s="485"/>
      <c r="J79" s="255"/>
      <c r="K79" s="509"/>
      <c r="L79" s="112"/>
    </row>
    <row r="80" spans="1:12" ht="31.5" x14ac:dyDescent="0.2">
      <c r="A80" s="269">
        <v>41050000</v>
      </c>
      <c r="B80" s="837" t="s">
        <v>409</v>
      </c>
      <c r="C80" s="493">
        <f>C81+C82+C83+C84+C85+C86</f>
        <v>2221228</v>
      </c>
      <c r="D80" s="499">
        <f>G80+J80</f>
        <v>630212</v>
      </c>
      <c r="E80" s="497">
        <f t="shared" si="1"/>
        <v>28.372233737374103</v>
      </c>
      <c r="F80" s="493">
        <f>F81+F83+F84+F85+F86</f>
        <v>2221228</v>
      </c>
      <c r="G80" s="494">
        <f>G81+G83+G84+G85+G86</f>
        <v>630212</v>
      </c>
      <c r="H80" s="497">
        <f>G80/F80*100</f>
        <v>28.372233737374103</v>
      </c>
      <c r="I80" s="489"/>
      <c r="J80" s="490"/>
      <c r="K80" s="491"/>
      <c r="L80" s="112"/>
    </row>
    <row r="81" spans="1:12" ht="47.25" x14ac:dyDescent="0.2">
      <c r="A81" s="251" t="s">
        <v>337</v>
      </c>
      <c r="B81" s="830" t="s">
        <v>338</v>
      </c>
      <c r="C81" s="487">
        <f>F81</f>
        <v>1474598</v>
      </c>
      <c r="D81" s="486">
        <f>G81+J81</f>
        <v>506082</v>
      </c>
      <c r="E81" s="488">
        <f t="shared" si="1"/>
        <v>34.319997721412889</v>
      </c>
      <c r="F81" s="487">
        <v>1474598</v>
      </c>
      <c r="G81" s="255">
        <v>506082</v>
      </c>
      <c r="H81" s="488">
        <f t="shared" si="2"/>
        <v>34.319997721412889</v>
      </c>
      <c r="I81" s="485"/>
      <c r="J81" s="255"/>
      <c r="K81" s="509"/>
      <c r="L81" s="112"/>
    </row>
    <row r="82" spans="1:12" ht="47.25" hidden="1" x14ac:dyDescent="0.2">
      <c r="A82" s="251">
        <v>41051100</v>
      </c>
      <c r="B82" s="830" t="s">
        <v>408</v>
      </c>
      <c r="C82" s="487">
        <f t="shared" ref="C82:C86" si="10">F82</f>
        <v>0</v>
      </c>
      <c r="D82" s="486">
        <f t="shared" ref="D82:D86" si="11">G82+J82</f>
        <v>0</v>
      </c>
      <c r="E82" s="488" t="s">
        <v>247</v>
      </c>
      <c r="F82" s="487"/>
      <c r="G82" s="255"/>
      <c r="H82" s="488"/>
      <c r="I82" s="485">
        <v>0</v>
      </c>
      <c r="J82" s="255"/>
      <c r="K82" s="509" t="s">
        <v>247</v>
      </c>
      <c r="L82" s="112"/>
    </row>
    <row r="83" spans="1:12" ht="48" customHeight="1" x14ac:dyDescent="0.2">
      <c r="A83" s="252">
        <v>41053900</v>
      </c>
      <c r="B83" s="839" t="s">
        <v>339</v>
      </c>
      <c r="C83" s="487">
        <f t="shared" si="10"/>
        <v>148318</v>
      </c>
      <c r="D83" s="486">
        <f t="shared" si="11"/>
        <v>24050</v>
      </c>
      <c r="E83" s="488">
        <f t="shared" si="1"/>
        <v>16.215159319839803</v>
      </c>
      <c r="F83" s="817">
        <v>148318</v>
      </c>
      <c r="G83" s="255">
        <v>24050</v>
      </c>
      <c r="H83" s="488">
        <f t="shared" si="2"/>
        <v>16.215159319839803</v>
      </c>
      <c r="I83" s="485"/>
      <c r="J83" s="255"/>
      <c r="K83" s="509"/>
      <c r="L83" s="112"/>
    </row>
    <row r="84" spans="1:12" ht="47.25" x14ac:dyDescent="0.2">
      <c r="A84" s="253">
        <v>41053900</v>
      </c>
      <c r="B84" s="839" t="s">
        <v>340</v>
      </c>
      <c r="C84" s="487">
        <f t="shared" si="10"/>
        <v>178853</v>
      </c>
      <c r="D84" s="486">
        <f t="shared" si="11"/>
        <v>0</v>
      </c>
      <c r="E84" s="488">
        <f t="shared" si="1"/>
        <v>0</v>
      </c>
      <c r="F84" s="817">
        <v>178853</v>
      </c>
      <c r="G84" s="255">
        <v>0</v>
      </c>
      <c r="H84" s="488">
        <f t="shared" si="2"/>
        <v>0</v>
      </c>
      <c r="I84" s="485"/>
      <c r="J84" s="255"/>
      <c r="K84" s="509"/>
      <c r="L84" s="112"/>
    </row>
    <row r="85" spans="1:12" ht="66" customHeight="1" x14ac:dyDescent="0.2">
      <c r="A85" s="253">
        <v>41053900</v>
      </c>
      <c r="B85" s="839" t="s">
        <v>341</v>
      </c>
      <c r="C85" s="487">
        <f t="shared" si="10"/>
        <v>19139</v>
      </c>
      <c r="D85" s="486">
        <f t="shared" si="11"/>
        <v>0</v>
      </c>
      <c r="E85" s="488">
        <f t="shared" si="1"/>
        <v>0</v>
      </c>
      <c r="F85" s="817">
        <v>19139</v>
      </c>
      <c r="G85" s="255">
        <v>0</v>
      </c>
      <c r="H85" s="521">
        <v>0</v>
      </c>
      <c r="I85" s="485"/>
      <c r="J85" s="255"/>
      <c r="K85" s="509"/>
      <c r="L85" s="112"/>
    </row>
    <row r="86" spans="1:12" ht="98.25" customHeight="1" thickBot="1" x14ac:dyDescent="0.25">
      <c r="A86" s="524">
        <v>41059300</v>
      </c>
      <c r="B86" s="840" t="s">
        <v>490</v>
      </c>
      <c r="C86" s="487">
        <f t="shared" si="10"/>
        <v>400320</v>
      </c>
      <c r="D86" s="486">
        <f t="shared" si="11"/>
        <v>100080</v>
      </c>
      <c r="E86" s="488">
        <f t="shared" si="1"/>
        <v>25</v>
      </c>
      <c r="F86" s="487">
        <v>400320</v>
      </c>
      <c r="G86" s="255">
        <v>100080</v>
      </c>
      <c r="H86" s="521">
        <v>0</v>
      </c>
      <c r="I86" s="514"/>
      <c r="J86" s="517"/>
      <c r="K86" s="525"/>
      <c r="L86" s="112"/>
    </row>
    <row r="87" spans="1:12" ht="16.5" thickBot="1" x14ac:dyDescent="0.25">
      <c r="A87" s="259">
        <v>50000000</v>
      </c>
      <c r="B87" s="841" t="s">
        <v>407</v>
      </c>
      <c r="C87" s="505">
        <v>0</v>
      </c>
      <c r="D87" s="547">
        <f t="shared" si="0"/>
        <v>8756.7000000000007</v>
      </c>
      <c r="E87" s="475" t="s">
        <v>247</v>
      </c>
      <c r="F87" s="505"/>
      <c r="G87" s="477"/>
      <c r="H87" s="475"/>
      <c r="I87" s="476">
        <v>0</v>
      </c>
      <c r="J87" s="513">
        <f>J88</f>
        <v>8756.7000000000007</v>
      </c>
      <c r="K87" s="478" t="s">
        <v>247</v>
      </c>
      <c r="L87" s="112"/>
    </row>
    <row r="88" spans="1:12" ht="52.5" customHeight="1" thickBot="1" x14ac:dyDescent="0.25">
      <c r="A88" s="526">
        <v>50110000</v>
      </c>
      <c r="B88" s="836" t="s">
        <v>491</v>
      </c>
      <c r="C88" s="516">
        <f>I88</f>
        <v>0</v>
      </c>
      <c r="D88" s="515">
        <f>J88</f>
        <v>8756.7000000000007</v>
      </c>
      <c r="E88" s="518" t="str">
        <f>K88</f>
        <v>х</v>
      </c>
      <c r="F88" s="516"/>
      <c r="G88" s="517"/>
      <c r="H88" s="518"/>
      <c r="I88" s="514">
        <v>0</v>
      </c>
      <c r="J88" s="517">
        <v>8756.7000000000007</v>
      </c>
      <c r="K88" s="525" t="s">
        <v>247</v>
      </c>
      <c r="L88" s="112"/>
    </row>
    <row r="89" spans="1:12" ht="16.5" thickBot="1" x14ac:dyDescent="0.25">
      <c r="A89" s="271" t="s">
        <v>6</v>
      </c>
      <c r="B89" s="828" t="s">
        <v>342</v>
      </c>
      <c r="C89" s="505">
        <f>F89+I89</f>
        <v>752956028</v>
      </c>
      <c r="D89" s="260">
        <f t="shared" si="0"/>
        <v>226780383.91</v>
      </c>
      <c r="E89" s="475">
        <f t="shared" si="1"/>
        <v>30.118675656581633</v>
      </c>
      <c r="F89" s="505">
        <f>F65+F66</f>
        <v>734285428</v>
      </c>
      <c r="G89" s="477">
        <f>G65+G66</f>
        <v>221400002.16</v>
      </c>
      <c r="H89" s="475">
        <f t="shared" si="2"/>
        <v>30.151763022593986</v>
      </c>
      <c r="I89" s="476">
        <f>I65+I66</f>
        <v>18670600</v>
      </c>
      <c r="J89" s="477">
        <f>J65+J66</f>
        <v>5380381.75</v>
      </c>
      <c r="K89" s="478">
        <f>J89/I89*100</f>
        <v>28.817401422557388</v>
      </c>
      <c r="L89" s="112"/>
    </row>
    <row r="90" spans="1:12" ht="9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2" hidden="1" x14ac:dyDescent="0.2">
      <c r="A91" s="1004"/>
      <c r="B91" s="1004"/>
      <c r="C91" s="1004"/>
      <c r="D91" s="1004"/>
      <c r="E91" s="1004"/>
      <c r="F91" s="1004"/>
      <c r="G91" s="1004"/>
      <c r="H91" s="1004"/>
      <c r="I91" s="1004"/>
      <c r="J91" s="1004"/>
      <c r="K91" s="419"/>
    </row>
    <row r="93" spans="1:12" ht="18.75" x14ac:dyDescent="0.2">
      <c r="A93" s="21" t="s">
        <v>415</v>
      </c>
      <c r="B93" s="21"/>
      <c r="C93" s="113"/>
      <c r="D93" s="113"/>
      <c r="E93" s="113"/>
      <c r="F93" s="426"/>
      <c r="G93" s="426"/>
      <c r="H93" s="426"/>
      <c r="I93" s="1003" t="s">
        <v>395</v>
      </c>
      <c r="J93" s="1003"/>
      <c r="K93" s="1003"/>
    </row>
  </sheetData>
  <mergeCells count="29">
    <mergeCell ref="I93:K93"/>
    <mergeCell ref="A91:J91"/>
    <mergeCell ref="A9:B9"/>
    <mergeCell ref="L9:N9"/>
    <mergeCell ref="L10:N10"/>
    <mergeCell ref="A11:A13"/>
    <mergeCell ref="B11:B13"/>
    <mergeCell ref="I12:I13"/>
    <mergeCell ref="J12:J13"/>
    <mergeCell ref="C12:C13"/>
    <mergeCell ref="D12:D13"/>
    <mergeCell ref="C11:E11"/>
    <mergeCell ref="E12:E13"/>
    <mergeCell ref="H12:H13"/>
    <mergeCell ref="L1:N1"/>
    <mergeCell ref="L5:N5"/>
    <mergeCell ref="F12:F13"/>
    <mergeCell ref="G12:G13"/>
    <mergeCell ref="F11:H11"/>
    <mergeCell ref="K12:K13"/>
    <mergeCell ref="I11:K11"/>
    <mergeCell ref="L6:N6"/>
    <mergeCell ref="L7:N7"/>
    <mergeCell ref="A8:J8"/>
    <mergeCell ref="L8:N8"/>
    <mergeCell ref="H2:K2"/>
    <mergeCell ref="H1:K1"/>
    <mergeCell ref="H3:K3"/>
    <mergeCell ref="H4:K4"/>
  </mergeCells>
  <pageMargins left="0.70866141732283472" right="0.70866141732283472" top="0.35433070866141736" bottom="0.35433070866141736" header="0.31496062992125984" footer="0.31496062992125984"/>
  <pageSetup paperSize="9" scale="75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6"/>
  <sheetViews>
    <sheetView view="pageBreakPreview" zoomScale="90" zoomScaleNormal="100" zoomScaleSheetLayoutView="90" workbookViewId="0">
      <selection activeCell="A35" sqref="A35:B35"/>
    </sheetView>
  </sheetViews>
  <sheetFormatPr defaultRowHeight="12.75" x14ac:dyDescent="0.2"/>
  <cols>
    <col min="1" max="1" width="11.28515625" customWidth="1"/>
    <col min="2" max="2" width="41" customWidth="1"/>
    <col min="3" max="4" width="13.85546875" customWidth="1"/>
    <col min="5" max="5" width="15.5703125" customWidth="1"/>
    <col min="6" max="6" width="15.28515625" customWidth="1"/>
    <col min="7" max="7" width="13.5703125" customWidth="1"/>
    <col min="8" max="8" width="12.7109375" customWidth="1"/>
    <col min="9" max="9" width="12.5703125" customWidth="1"/>
    <col min="10" max="10" width="10.7109375" customWidth="1"/>
  </cols>
  <sheetData>
    <row r="2" spans="1:10" ht="15.75" x14ac:dyDescent="0.2">
      <c r="G2" s="3" t="s">
        <v>142</v>
      </c>
      <c r="H2" s="3"/>
      <c r="I2" s="4"/>
    </row>
    <row r="3" spans="1:10" ht="15.75" x14ac:dyDescent="0.2">
      <c r="G3" s="3" t="s">
        <v>431</v>
      </c>
      <c r="H3" s="3"/>
      <c r="I3" s="4"/>
    </row>
    <row r="4" spans="1:10" ht="15.75" x14ac:dyDescent="0.25">
      <c r="G4" s="6" t="s">
        <v>567</v>
      </c>
      <c r="H4" s="6"/>
      <c r="I4" s="7"/>
    </row>
    <row r="5" spans="1:10" ht="15.75" x14ac:dyDescent="0.25">
      <c r="G5" s="6" t="s">
        <v>568</v>
      </c>
      <c r="H5" s="68"/>
      <c r="I5" s="60"/>
    </row>
    <row r="6" spans="1:10" ht="15.75" x14ac:dyDescent="0.2">
      <c r="G6" s="3"/>
      <c r="H6" s="3"/>
      <c r="I6" s="3"/>
    </row>
    <row r="7" spans="1:10" hidden="1" x14ac:dyDescent="0.2"/>
    <row r="8" spans="1:10" ht="20.25" x14ac:dyDescent="0.3">
      <c r="A8" s="1017" t="s">
        <v>566</v>
      </c>
      <c r="B8" s="1018"/>
      <c r="C8" s="1018"/>
      <c r="D8" s="1018"/>
      <c r="E8" s="1018"/>
      <c r="F8" s="1018"/>
      <c r="G8" s="1018"/>
      <c r="H8" s="1018"/>
      <c r="I8" s="109"/>
      <c r="J8" s="109"/>
    </row>
    <row r="9" spans="1:10" ht="20.25" x14ac:dyDescent="0.3">
      <c r="A9" s="108"/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15.75" x14ac:dyDescent="0.25">
      <c r="A10" s="114" t="s">
        <v>141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ht="16.5" thickBot="1" x14ac:dyDescent="0.3">
      <c r="A11" s="115" t="s">
        <v>0</v>
      </c>
      <c r="B11" s="1"/>
      <c r="C11" s="1"/>
      <c r="D11" s="1"/>
      <c r="E11" s="1"/>
      <c r="F11" s="1"/>
      <c r="G11" s="1"/>
      <c r="H11" s="2" t="s">
        <v>228</v>
      </c>
      <c r="I11" s="2"/>
      <c r="J11" s="2"/>
    </row>
    <row r="12" spans="1:10" ht="15.6" customHeight="1" x14ac:dyDescent="0.2">
      <c r="A12" s="1019" t="s">
        <v>248</v>
      </c>
      <c r="B12" s="1022" t="s">
        <v>343</v>
      </c>
      <c r="C12" s="1014" t="s">
        <v>1</v>
      </c>
      <c r="D12" s="1015"/>
      <c r="E12" s="1014" t="s">
        <v>2</v>
      </c>
      <c r="F12" s="1015"/>
      <c r="G12" s="1014" t="s">
        <v>3</v>
      </c>
      <c r="H12" s="1015"/>
      <c r="I12" s="1015"/>
      <c r="J12" s="1016"/>
    </row>
    <row r="13" spans="1:10" ht="15.6" customHeight="1" x14ac:dyDescent="0.2">
      <c r="A13" s="1020"/>
      <c r="B13" s="1023"/>
      <c r="C13" s="991" t="s">
        <v>497</v>
      </c>
      <c r="D13" s="991" t="s">
        <v>498</v>
      </c>
      <c r="E13" s="991" t="s">
        <v>497</v>
      </c>
      <c r="F13" s="991" t="s">
        <v>498</v>
      </c>
      <c r="G13" s="991" t="s">
        <v>497</v>
      </c>
      <c r="H13" s="991" t="s">
        <v>5</v>
      </c>
      <c r="I13" s="991" t="s">
        <v>498</v>
      </c>
      <c r="J13" s="996" t="s">
        <v>5</v>
      </c>
    </row>
    <row r="14" spans="1:10" ht="32.25" customHeight="1" thickBot="1" x14ac:dyDescent="0.25">
      <c r="A14" s="1021"/>
      <c r="B14" s="1024"/>
      <c r="C14" s="1012"/>
      <c r="D14" s="1012"/>
      <c r="E14" s="1012"/>
      <c r="F14" s="1012"/>
      <c r="G14" s="1012"/>
      <c r="H14" s="1012"/>
      <c r="I14" s="1012"/>
      <c r="J14" s="1013"/>
    </row>
    <row r="15" spans="1:10" ht="9.75" customHeight="1" thickBot="1" x14ac:dyDescent="0.25">
      <c r="A15" s="846">
        <v>1</v>
      </c>
      <c r="B15" s="847">
        <v>2</v>
      </c>
      <c r="C15" s="847">
        <v>3</v>
      </c>
      <c r="D15" s="847">
        <v>4</v>
      </c>
      <c r="E15" s="847">
        <v>5</v>
      </c>
      <c r="F15" s="847">
        <v>6</v>
      </c>
      <c r="G15" s="847">
        <v>7</v>
      </c>
      <c r="H15" s="848">
        <v>6</v>
      </c>
      <c r="I15" s="847">
        <v>7</v>
      </c>
      <c r="J15" s="849">
        <v>8</v>
      </c>
    </row>
    <row r="16" spans="1:10" ht="15.75" x14ac:dyDescent="0.25">
      <c r="A16" s="1025" t="s">
        <v>344</v>
      </c>
      <c r="B16" s="1026"/>
      <c r="C16" s="1026"/>
      <c r="D16" s="1026"/>
      <c r="E16" s="1026"/>
      <c r="F16" s="1026"/>
      <c r="G16" s="1026"/>
      <c r="H16" s="1026"/>
      <c r="I16" s="174"/>
      <c r="J16" s="318"/>
    </row>
    <row r="17" spans="1:20" ht="15.75" x14ac:dyDescent="0.2">
      <c r="A17" s="116" t="s">
        <v>345</v>
      </c>
      <c r="B17" s="117" t="s">
        <v>346</v>
      </c>
      <c r="C17" s="111">
        <f>E17+G17</f>
        <v>43043601</v>
      </c>
      <c r="D17" s="111">
        <f>F17+I17</f>
        <v>2014645.2400000002</v>
      </c>
      <c r="E17" s="111">
        <f>E18</f>
        <v>3120060</v>
      </c>
      <c r="F17" s="111">
        <f>F18</f>
        <v>2014645.2400000002</v>
      </c>
      <c r="G17" s="111">
        <f>G18</f>
        <v>39923541</v>
      </c>
      <c r="H17" s="166">
        <f>H18</f>
        <v>39923541</v>
      </c>
      <c r="I17" s="166">
        <f t="shared" ref="I17:J17" si="0">I18</f>
        <v>0</v>
      </c>
      <c r="J17" s="319">
        <f t="shared" si="0"/>
        <v>0</v>
      </c>
    </row>
    <row r="18" spans="1:20" ht="31.5" x14ac:dyDescent="0.2">
      <c r="A18" s="118" t="s">
        <v>347</v>
      </c>
      <c r="B18" s="119" t="s">
        <v>348</v>
      </c>
      <c r="C18" s="111">
        <f>E18+G18</f>
        <v>43043601</v>
      </c>
      <c r="D18" s="111">
        <f>F18+I18</f>
        <v>2014645.2400000002</v>
      </c>
      <c r="E18" s="8">
        <f>E19-E20+E21</f>
        <v>3120060</v>
      </c>
      <c r="F18" s="8">
        <f>F19-F20+F21</f>
        <v>2014645.2400000002</v>
      </c>
      <c r="G18" s="8">
        <f>G21+G19</f>
        <v>39923541</v>
      </c>
      <c r="H18" s="167">
        <f>H21+H19</f>
        <v>39923541</v>
      </c>
      <c r="I18" s="167">
        <f>I21+I19</f>
        <v>0</v>
      </c>
      <c r="J18" s="320">
        <f t="shared" ref="J18" si="1">J21</f>
        <v>0</v>
      </c>
    </row>
    <row r="19" spans="1:20" ht="15.75" x14ac:dyDescent="0.2">
      <c r="A19" s="118" t="s">
        <v>349</v>
      </c>
      <c r="B19" s="119" t="s">
        <v>350</v>
      </c>
      <c r="C19" s="111">
        <f>E19+G19</f>
        <v>44043601</v>
      </c>
      <c r="D19" s="111">
        <f t="shared" ref="D19:D22" si="2">F19+I19</f>
        <v>3014645.24</v>
      </c>
      <c r="E19" s="12">
        <f>E20+28243601</f>
        <v>29243601</v>
      </c>
      <c r="F19" s="12">
        <f>F20+2014645.24</f>
        <v>3014645.24</v>
      </c>
      <c r="G19" s="8">
        <v>14800000</v>
      </c>
      <c r="H19" s="168">
        <v>14800000</v>
      </c>
      <c r="I19" s="172">
        <v>0</v>
      </c>
      <c r="J19" s="321">
        <v>0</v>
      </c>
    </row>
    <row r="20" spans="1:20" ht="15.75" x14ac:dyDescent="0.2">
      <c r="A20" s="118" t="s">
        <v>351</v>
      </c>
      <c r="B20" s="119" t="s">
        <v>352</v>
      </c>
      <c r="C20" s="111">
        <f t="shared" ref="C20:C22" si="3">E20+G20</f>
        <v>1000000</v>
      </c>
      <c r="D20" s="111">
        <f t="shared" si="2"/>
        <v>1000000</v>
      </c>
      <c r="E20" s="8">
        <v>1000000</v>
      </c>
      <c r="F20" s="8">
        <v>1000000</v>
      </c>
      <c r="G20" s="8">
        <v>0</v>
      </c>
      <c r="H20" s="168">
        <v>0</v>
      </c>
      <c r="I20" s="172">
        <v>0</v>
      </c>
      <c r="J20" s="321">
        <v>0</v>
      </c>
    </row>
    <row r="21" spans="1:20" ht="48" thickBot="1" x14ac:dyDescent="0.25">
      <c r="A21" s="121" t="s">
        <v>353</v>
      </c>
      <c r="B21" s="122" t="s">
        <v>354</v>
      </c>
      <c r="C21" s="313">
        <f>E21+G21</f>
        <v>0</v>
      </c>
      <c r="D21" s="313">
        <f t="shared" si="2"/>
        <v>0</v>
      </c>
      <c r="E21" s="13">
        <f>-25123541</f>
        <v>-25123541</v>
      </c>
      <c r="F21" s="13">
        <v>0</v>
      </c>
      <c r="G21" s="13">
        <v>25123541</v>
      </c>
      <c r="H21" s="314">
        <f>G21</f>
        <v>25123541</v>
      </c>
      <c r="I21" s="315">
        <v>0</v>
      </c>
      <c r="J21" s="322">
        <v>0</v>
      </c>
    </row>
    <row r="22" spans="1:20" ht="15" customHeight="1" thickBot="1" x14ac:dyDescent="0.3">
      <c r="A22" s="123" t="s">
        <v>6</v>
      </c>
      <c r="B22" s="124" t="s">
        <v>355</v>
      </c>
      <c r="C22" s="11">
        <f t="shared" si="3"/>
        <v>43043601</v>
      </c>
      <c r="D22" s="11">
        <f t="shared" si="2"/>
        <v>2014645.2400000002</v>
      </c>
      <c r="E22" s="125">
        <f t="shared" ref="E22:J22" si="4">E17</f>
        <v>3120060</v>
      </c>
      <c r="F22" s="125">
        <f t="shared" si="4"/>
        <v>2014645.2400000002</v>
      </c>
      <c r="G22" s="125">
        <f t="shared" si="4"/>
        <v>39923541</v>
      </c>
      <c r="H22" s="171">
        <f t="shared" si="4"/>
        <v>39923541</v>
      </c>
      <c r="I22" s="171">
        <f t="shared" si="4"/>
        <v>0</v>
      </c>
      <c r="J22" s="126">
        <f t="shared" si="4"/>
        <v>0</v>
      </c>
    </row>
    <row r="23" spans="1:20" ht="15.75" x14ac:dyDescent="0.25">
      <c r="A23" s="1027" t="s">
        <v>356</v>
      </c>
      <c r="B23" s="1028"/>
      <c r="C23" s="1028"/>
      <c r="D23" s="1028"/>
      <c r="E23" s="1028"/>
      <c r="F23" s="1028"/>
      <c r="G23" s="1028"/>
      <c r="H23" s="1028"/>
      <c r="I23" s="316"/>
      <c r="J23" s="323"/>
    </row>
    <row r="24" spans="1:20" ht="31.5" x14ac:dyDescent="0.2">
      <c r="A24" s="116" t="s">
        <v>357</v>
      </c>
      <c r="B24" s="117" t="s">
        <v>358</v>
      </c>
      <c r="C24" s="111">
        <f>E24+G24</f>
        <v>43043601</v>
      </c>
      <c r="D24" s="111">
        <f>F24+I24</f>
        <v>2014645.2400000002</v>
      </c>
      <c r="E24" s="111">
        <f t="shared" ref="E24:J24" si="5">E17</f>
        <v>3120060</v>
      </c>
      <c r="F24" s="111">
        <f t="shared" si="5"/>
        <v>2014645.2400000002</v>
      </c>
      <c r="G24" s="111">
        <f>G17</f>
        <v>39923541</v>
      </c>
      <c r="H24" s="169">
        <f t="shared" si="5"/>
        <v>39923541</v>
      </c>
      <c r="I24" s="169">
        <f t="shared" si="5"/>
        <v>0</v>
      </c>
      <c r="J24" s="324">
        <f t="shared" si="5"/>
        <v>0</v>
      </c>
    </row>
    <row r="25" spans="1:20" ht="15.75" x14ac:dyDescent="0.2">
      <c r="A25" s="118" t="s">
        <v>359</v>
      </c>
      <c r="B25" s="119" t="s">
        <v>360</v>
      </c>
      <c r="C25" s="111">
        <f>E25+G25</f>
        <v>43043601</v>
      </c>
      <c r="D25" s="111">
        <f>F25+I25</f>
        <v>2014645.2400000002</v>
      </c>
      <c r="E25" s="8">
        <f>E18</f>
        <v>3120060</v>
      </c>
      <c r="F25" s="8">
        <f>F18</f>
        <v>2014645.2400000002</v>
      </c>
      <c r="G25" s="8">
        <f>G28+G26</f>
        <v>39923541</v>
      </c>
      <c r="H25" s="168">
        <f>H28</f>
        <v>25123541</v>
      </c>
      <c r="I25" s="168">
        <f>I28+I26</f>
        <v>0</v>
      </c>
      <c r="J25" s="321">
        <v>0</v>
      </c>
    </row>
    <row r="26" spans="1:20" ht="15.75" x14ac:dyDescent="0.2">
      <c r="A26" s="118" t="s">
        <v>361</v>
      </c>
      <c r="B26" s="119" t="s">
        <v>350</v>
      </c>
      <c r="C26" s="111">
        <f t="shared" ref="C26:C29" si="6">E26+G26</f>
        <v>44043601</v>
      </c>
      <c r="D26" s="111">
        <f t="shared" ref="D26:D29" si="7">F26+I26</f>
        <v>3014645.24</v>
      </c>
      <c r="E26" s="8">
        <f>E19</f>
        <v>29243601</v>
      </c>
      <c r="F26" s="8">
        <f>F19</f>
        <v>3014645.24</v>
      </c>
      <c r="G26" s="8">
        <f>G19</f>
        <v>14800000</v>
      </c>
      <c r="H26" s="8">
        <f>H19</f>
        <v>14800000</v>
      </c>
      <c r="I26" s="172">
        <v>0</v>
      </c>
      <c r="J26" s="321">
        <v>0</v>
      </c>
      <c r="M26" s="120"/>
    </row>
    <row r="27" spans="1:20" ht="15.75" x14ac:dyDescent="0.2">
      <c r="A27" s="118" t="s">
        <v>362</v>
      </c>
      <c r="B27" s="119" t="s">
        <v>352</v>
      </c>
      <c r="C27" s="111">
        <f t="shared" si="6"/>
        <v>1000000</v>
      </c>
      <c r="D27" s="111">
        <f t="shared" si="7"/>
        <v>1000000</v>
      </c>
      <c r="E27" s="8">
        <v>1000000</v>
      </c>
      <c r="F27" s="8">
        <v>1000000</v>
      </c>
      <c r="G27" s="8">
        <v>0</v>
      </c>
      <c r="H27" s="168">
        <v>0</v>
      </c>
      <c r="I27" s="172">
        <v>0</v>
      </c>
      <c r="J27" s="321">
        <v>0</v>
      </c>
    </row>
    <row r="28" spans="1:20" ht="48" thickBot="1" x14ac:dyDescent="0.25">
      <c r="A28" s="121" t="s">
        <v>363</v>
      </c>
      <c r="B28" s="122" t="s">
        <v>354</v>
      </c>
      <c r="C28" s="313">
        <f t="shared" si="6"/>
        <v>0</v>
      </c>
      <c r="D28" s="313">
        <f t="shared" si="7"/>
        <v>0</v>
      </c>
      <c r="E28" s="13">
        <f t="shared" ref="E28:J29" si="8">E21</f>
        <v>-25123541</v>
      </c>
      <c r="F28" s="13">
        <f t="shared" si="8"/>
        <v>0</v>
      </c>
      <c r="G28" s="13">
        <f>G21</f>
        <v>25123541</v>
      </c>
      <c r="H28" s="170">
        <f>H21</f>
        <v>25123541</v>
      </c>
      <c r="I28" s="170">
        <f>I21</f>
        <v>0</v>
      </c>
      <c r="J28" s="325">
        <f>J21</f>
        <v>0</v>
      </c>
    </row>
    <row r="29" spans="1:20" ht="13.5" customHeight="1" thickBot="1" x14ac:dyDescent="0.3">
      <c r="A29" s="850" t="s">
        <v>6</v>
      </c>
      <c r="B29" s="851" t="s">
        <v>355</v>
      </c>
      <c r="C29" s="854">
        <f t="shared" si="6"/>
        <v>43043601</v>
      </c>
      <c r="D29" s="854">
        <f t="shared" si="7"/>
        <v>2014645.2400000002</v>
      </c>
      <c r="E29" s="854">
        <f t="shared" si="8"/>
        <v>3120060</v>
      </c>
      <c r="F29" s="855">
        <f t="shared" si="8"/>
        <v>2014645.2400000002</v>
      </c>
      <c r="G29" s="855">
        <f t="shared" si="8"/>
        <v>39923541</v>
      </c>
      <c r="H29" s="856">
        <f t="shared" si="8"/>
        <v>39923541</v>
      </c>
      <c r="I29" s="852">
        <f t="shared" si="8"/>
        <v>0</v>
      </c>
      <c r="J29" s="853">
        <f t="shared" si="8"/>
        <v>0</v>
      </c>
    </row>
    <row r="31" spans="1:20" ht="13.5" hidden="1" customHeight="1" x14ac:dyDescent="0.2"/>
    <row r="32" spans="1:20" s="5" customFormat="1" ht="16.5" customHeight="1" x14ac:dyDescent="0.2">
      <c r="A32" s="1029" t="s">
        <v>415</v>
      </c>
      <c r="B32" s="1029"/>
      <c r="C32" s="127"/>
      <c r="D32" s="127"/>
      <c r="E32" s="127"/>
      <c r="F32" s="127"/>
      <c r="G32" s="1030" t="s">
        <v>395</v>
      </c>
      <c r="H32" s="1030"/>
      <c r="I32" s="160"/>
      <c r="J32" s="160"/>
      <c r="K32" s="3"/>
      <c r="L32" s="3"/>
      <c r="M32" s="3"/>
      <c r="O32" s="3"/>
      <c r="P32" s="128"/>
      <c r="Q32" s="3"/>
      <c r="R32" s="129"/>
      <c r="S32" s="130"/>
      <c r="T32" s="131"/>
    </row>
    <row r="33" spans="1:10" s="18" customFormat="1" ht="20.25" x14ac:dyDescent="0.3">
      <c r="A33" s="17"/>
      <c r="B33" s="17"/>
      <c r="H33" s="19"/>
      <c r="I33" s="19"/>
      <c r="J33" s="19"/>
    </row>
    <row r="34" spans="1:10" ht="15.75" x14ac:dyDescent="0.2">
      <c r="A34" s="20"/>
      <c r="B34" s="20"/>
    </row>
    <row r="35" spans="1:10" ht="15.75" x14ac:dyDescent="0.2">
      <c r="A35" s="1031"/>
      <c r="B35" s="1031"/>
    </row>
    <row r="36" spans="1:10" ht="15.75" x14ac:dyDescent="0.25">
      <c r="A36" s="1"/>
    </row>
  </sheetData>
  <mergeCells count="19">
    <mergeCell ref="A16:H16"/>
    <mergeCell ref="A23:H23"/>
    <mergeCell ref="A32:B32"/>
    <mergeCell ref="G32:H32"/>
    <mergeCell ref="A35:B35"/>
    <mergeCell ref="G13:G14"/>
    <mergeCell ref="I13:I14"/>
    <mergeCell ref="J13:J14"/>
    <mergeCell ref="G12:J12"/>
    <mergeCell ref="A8:H8"/>
    <mergeCell ref="A12:A14"/>
    <mergeCell ref="B12:B14"/>
    <mergeCell ref="H13:H14"/>
    <mergeCell ref="C12:D12"/>
    <mergeCell ref="C13:C14"/>
    <mergeCell ref="D13:D14"/>
    <mergeCell ref="E12:F12"/>
    <mergeCell ref="E13:E14"/>
    <mergeCell ref="F13:F14"/>
  </mergeCells>
  <pageMargins left="1.1811023622047245" right="0.39370078740157483" top="0.78740157480314965" bottom="0.78740157480314965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93"/>
  <sheetViews>
    <sheetView view="pageBreakPreview" topLeftCell="A259" zoomScale="93" zoomScaleNormal="100" zoomScaleSheetLayoutView="93" workbookViewId="0">
      <selection activeCell="C279" sqref="C279"/>
    </sheetView>
  </sheetViews>
  <sheetFormatPr defaultColWidth="8.85546875" defaultRowHeight="15.75" x14ac:dyDescent="0.25"/>
  <cols>
    <col min="1" max="3" width="12.140625" style="38" customWidth="1"/>
    <col min="4" max="4" width="40.7109375" style="39" customWidth="1"/>
    <col min="5" max="5" width="16.140625" style="39" customWidth="1"/>
    <col min="6" max="6" width="15.140625" style="403" customWidth="1"/>
    <col min="7" max="7" width="11.28515625" style="39" customWidth="1"/>
    <col min="8" max="8" width="14.7109375" style="40" customWidth="1"/>
    <col min="9" max="9" width="13.28515625" style="40" customWidth="1"/>
    <col min="10" max="10" width="9.7109375" style="40" customWidth="1"/>
    <col min="11" max="11" width="14.7109375" style="39" customWidth="1"/>
    <col min="12" max="12" width="13.85546875" style="39" customWidth="1"/>
    <col min="13" max="13" width="11.42578125" style="39" customWidth="1"/>
    <col min="14" max="14" width="13.140625" style="1" bestFit="1" customWidth="1"/>
    <col min="15" max="15" width="15.42578125" style="1" customWidth="1"/>
    <col min="16" max="16" width="14.7109375" style="1" customWidth="1"/>
    <col min="17" max="17" width="12.7109375" style="1" customWidth="1"/>
    <col min="18" max="16384" width="8.85546875" style="1"/>
  </cols>
  <sheetData>
    <row r="1" spans="1:17" x14ac:dyDescent="0.25">
      <c r="K1" s="3" t="s">
        <v>413</v>
      </c>
    </row>
    <row r="2" spans="1:17" x14ac:dyDescent="0.25">
      <c r="K2" s="3" t="s">
        <v>431</v>
      </c>
    </row>
    <row r="3" spans="1:17" x14ac:dyDescent="0.25">
      <c r="K3" s="594" t="s">
        <v>569</v>
      </c>
      <c r="L3" s="308"/>
      <c r="M3" s="308"/>
    </row>
    <row r="4" spans="1:17" x14ac:dyDescent="0.25">
      <c r="K4" s="595" t="s">
        <v>570</v>
      </c>
      <c r="L4" s="309"/>
      <c r="M4" s="309"/>
    </row>
    <row r="5" spans="1:17" x14ac:dyDescent="0.25">
      <c r="I5" s="39"/>
      <c r="J5" s="39"/>
      <c r="K5" s="3"/>
      <c r="L5" s="305"/>
      <c r="M5" s="305"/>
      <c r="N5" s="2"/>
    </row>
    <row r="6" spans="1:17" x14ac:dyDescent="0.25">
      <c r="A6" s="1036" t="s">
        <v>143</v>
      </c>
      <c r="B6" s="1037"/>
      <c r="C6" s="1037"/>
      <c r="D6" s="1037"/>
      <c r="E6" s="1037"/>
      <c r="F6" s="1037"/>
      <c r="G6" s="1037"/>
      <c r="H6" s="1037"/>
      <c r="I6" s="1037"/>
      <c r="J6" s="1037"/>
      <c r="K6" s="1037"/>
      <c r="L6" s="110"/>
      <c r="M6" s="110"/>
    </row>
    <row r="7" spans="1:17" x14ac:dyDescent="0.25">
      <c r="A7" s="1036" t="s">
        <v>704</v>
      </c>
      <c r="B7" s="1037"/>
      <c r="C7" s="1037"/>
      <c r="D7" s="1037"/>
      <c r="E7" s="1037"/>
      <c r="F7" s="1037"/>
      <c r="G7" s="1037"/>
      <c r="H7" s="1037"/>
      <c r="I7" s="1037"/>
      <c r="J7" s="1037"/>
      <c r="K7" s="1037"/>
      <c r="L7" s="110"/>
      <c r="M7" s="110"/>
    </row>
    <row r="8" spans="1:17" x14ac:dyDescent="0.25">
      <c r="A8" s="41" t="s">
        <v>141</v>
      </c>
    </row>
    <row r="9" spans="1:17" ht="17.45" customHeight="1" thickBot="1" x14ac:dyDescent="0.3">
      <c r="A9" s="38" t="s">
        <v>0</v>
      </c>
      <c r="K9" s="40" t="s">
        <v>7</v>
      </c>
      <c r="L9" s="40"/>
      <c r="M9" s="40"/>
    </row>
    <row r="10" spans="1:17" s="23" customFormat="1" ht="13.9" customHeight="1" x14ac:dyDescent="0.2">
      <c r="A10" s="1038" t="s">
        <v>8</v>
      </c>
      <c r="B10" s="1041" t="s">
        <v>9</v>
      </c>
      <c r="C10" s="1041" t="s">
        <v>10</v>
      </c>
      <c r="D10" s="1041" t="s">
        <v>11</v>
      </c>
      <c r="E10" s="1044" t="s">
        <v>2</v>
      </c>
      <c r="F10" s="1044"/>
      <c r="G10" s="1044"/>
      <c r="H10" s="1047" t="s">
        <v>3</v>
      </c>
      <c r="I10" s="1048"/>
      <c r="J10" s="1049"/>
      <c r="K10" s="1047" t="s">
        <v>144</v>
      </c>
      <c r="L10" s="1048"/>
      <c r="M10" s="1050"/>
    </row>
    <row r="11" spans="1:17" s="23" customFormat="1" ht="12.75" customHeight="1" x14ac:dyDescent="0.2">
      <c r="A11" s="1039"/>
      <c r="B11" s="1042"/>
      <c r="C11" s="1042"/>
      <c r="D11" s="1042"/>
      <c r="E11" s="1032" t="s">
        <v>497</v>
      </c>
      <c r="F11" s="1045" t="s">
        <v>498</v>
      </c>
      <c r="G11" s="1032" t="s">
        <v>388</v>
      </c>
      <c r="H11" s="1032" t="s">
        <v>497</v>
      </c>
      <c r="I11" s="1051" t="s">
        <v>498</v>
      </c>
      <c r="J11" s="1032" t="s">
        <v>388</v>
      </c>
      <c r="K11" s="1032" t="s">
        <v>497</v>
      </c>
      <c r="L11" s="1051" t="s">
        <v>498</v>
      </c>
      <c r="M11" s="1053" t="s">
        <v>388</v>
      </c>
    </row>
    <row r="12" spans="1:17" s="23" customFormat="1" ht="13.15" customHeight="1" x14ac:dyDescent="0.2">
      <c r="A12" s="1039"/>
      <c r="B12" s="1042"/>
      <c r="C12" s="1042"/>
      <c r="D12" s="1042"/>
      <c r="E12" s="1033"/>
      <c r="F12" s="1045"/>
      <c r="G12" s="1033"/>
      <c r="H12" s="1033"/>
      <c r="I12" s="1051"/>
      <c r="J12" s="1033"/>
      <c r="K12" s="1033"/>
      <c r="L12" s="1051"/>
      <c r="M12" s="1054"/>
    </row>
    <row r="13" spans="1:17" s="23" customFormat="1" ht="51.75" customHeight="1" thickBot="1" x14ac:dyDescent="0.25">
      <c r="A13" s="1040"/>
      <c r="B13" s="1043"/>
      <c r="C13" s="1043"/>
      <c r="D13" s="1043"/>
      <c r="E13" s="1034"/>
      <c r="F13" s="1046"/>
      <c r="G13" s="1034"/>
      <c r="H13" s="1034"/>
      <c r="I13" s="1052"/>
      <c r="J13" s="1034"/>
      <c r="K13" s="1034"/>
      <c r="L13" s="1052"/>
      <c r="M13" s="1055"/>
    </row>
    <row r="14" spans="1:17" ht="13.5" customHeight="1" thickBot="1" x14ac:dyDescent="0.3">
      <c r="A14" s="858">
        <v>1</v>
      </c>
      <c r="B14" s="859">
        <v>2</v>
      </c>
      <c r="C14" s="859">
        <v>3</v>
      </c>
      <c r="D14" s="859">
        <v>4</v>
      </c>
      <c r="E14" s="859">
        <v>5</v>
      </c>
      <c r="F14" s="860">
        <v>6</v>
      </c>
      <c r="G14" s="859">
        <v>7</v>
      </c>
      <c r="H14" s="859">
        <v>8</v>
      </c>
      <c r="I14" s="859">
        <v>9</v>
      </c>
      <c r="J14" s="859">
        <v>10</v>
      </c>
      <c r="K14" s="859">
        <v>11</v>
      </c>
      <c r="L14" s="859">
        <v>12</v>
      </c>
      <c r="M14" s="861">
        <v>13</v>
      </c>
    </row>
    <row r="15" spans="1:17" ht="45" customHeight="1" thickBot="1" x14ac:dyDescent="0.3">
      <c r="A15" s="29" t="s">
        <v>13</v>
      </c>
      <c r="B15" s="30" t="s">
        <v>14</v>
      </c>
      <c r="C15" s="857" t="s">
        <v>14</v>
      </c>
      <c r="D15" s="31" t="s">
        <v>417</v>
      </c>
      <c r="E15" s="175">
        <f>E16</f>
        <v>89394721</v>
      </c>
      <c r="F15" s="175">
        <f>F16</f>
        <v>19234682.279999997</v>
      </c>
      <c r="G15" s="178">
        <f>F15/E15</f>
        <v>0.21516575100670651</v>
      </c>
      <c r="H15" s="175">
        <f>H16</f>
        <v>2092306</v>
      </c>
      <c r="I15" s="175">
        <f>I16</f>
        <v>314005.53000000003</v>
      </c>
      <c r="J15" s="178">
        <f>I15/H15</f>
        <v>0.15007629381170826</v>
      </c>
      <c r="K15" s="175">
        <f>E15+H15</f>
        <v>91487027</v>
      </c>
      <c r="L15" s="175">
        <f>F15+I15</f>
        <v>19548687.809999999</v>
      </c>
      <c r="M15" s="186">
        <f>L15/K15</f>
        <v>0.21367715676234619</v>
      </c>
      <c r="N15" s="410"/>
      <c r="O15" s="410"/>
      <c r="P15" s="410"/>
      <c r="Q15" s="410"/>
    </row>
    <row r="16" spans="1:17" ht="47.25" x14ac:dyDescent="0.25">
      <c r="A16" s="42" t="s">
        <v>15</v>
      </c>
      <c r="B16" s="43" t="s">
        <v>14</v>
      </c>
      <c r="C16" s="43" t="s">
        <v>14</v>
      </c>
      <c r="D16" s="44" t="s">
        <v>417</v>
      </c>
      <c r="E16" s="45">
        <f>E17+E22+E24+E30+E32+E34+E36+E39+E42+E44+E46</f>
        <v>89394721</v>
      </c>
      <c r="F16" s="45">
        <f>F17+F22+F24+F30+F32+F34+F36+F39+F42+F44+F46</f>
        <v>19234682.279999997</v>
      </c>
      <c r="G16" s="179">
        <f>F16/E16</f>
        <v>0.21516575100670651</v>
      </c>
      <c r="H16" s="45">
        <f>H17+H22+H24+H30+H32+H34+H36+H39+H42+H44+H46+H27</f>
        <v>2092306</v>
      </c>
      <c r="I16" s="45">
        <f>I17+I22+I24+I30+I32+I34+I36+I39+I42+I44+I46</f>
        <v>314005.53000000003</v>
      </c>
      <c r="J16" s="179">
        <f>I16/H16</f>
        <v>0.15007629381170826</v>
      </c>
      <c r="K16" s="45">
        <f>K17+K22+K24+K30+K32+K34+K36+K39+K42+K44+K46+K27</f>
        <v>91487027</v>
      </c>
      <c r="L16" s="45">
        <f>L17+L22+L24+L30+L32+L34+L36+L39+L42+L44+L46</f>
        <v>19548687.809999999</v>
      </c>
      <c r="M16" s="332">
        <f t="shared" ref="M16:M80" si="0">L16/K16</f>
        <v>0.21367715676234619</v>
      </c>
      <c r="N16" s="410"/>
      <c r="O16" s="410"/>
      <c r="P16" s="410"/>
      <c r="Q16" s="410"/>
    </row>
    <row r="17" spans="1:17" ht="94.5" x14ac:dyDescent="0.25">
      <c r="A17" s="819" t="s">
        <v>145</v>
      </c>
      <c r="B17" s="820" t="s">
        <v>146</v>
      </c>
      <c r="C17" s="820" t="s">
        <v>16</v>
      </c>
      <c r="D17" s="22" t="s">
        <v>147</v>
      </c>
      <c r="E17" s="8">
        <f>E18+E21</f>
        <v>43215460</v>
      </c>
      <c r="F17" s="8">
        <v>10302700.050000001</v>
      </c>
      <c r="G17" s="180">
        <f t="shared" ref="G17:G198" si="1">F17/E17</f>
        <v>0.2384031096741768</v>
      </c>
      <c r="H17" s="183">
        <v>0</v>
      </c>
      <c r="I17" s="182">
        <f>I18+I21</f>
        <v>314005.53000000003</v>
      </c>
      <c r="J17" s="180">
        <v>0</v>
      </c>
      <c r="K17" s="183">
        <f t="shared" ref="K17:K47" si="2">E17+H17</f>
        <v>43215460</v>
      </c>
      <c r="L17" s="183">
        <f t="shared" ref="L17:L47" si="3">F17+I17</f>
        <v>10616705.58</v>
      </c>
      <c r="M17" s="333">
        <f t="shared" si="0"/>
        <v>0.24566915589930086</v>
      </c>
      <c r="N17" s="410"/>
      <c r="O17" s="410"/>
      <c r="P17" s="410"/>
      <c r="Q17" s="410"/>
    </row>
    <row r="18" spans="1:17" x14ac:dyDescent="0.25">
      <c r="A18" s="819"/>
      <c r="B18" s="820"/>
      <c r="C18" s="820"/>
      <c r="D18" s="326" t="s">
        <v>390</v>
      </c>
      <c r="E18" s="34">
        <v>42934140</v>
      </c>
      <c r="F18" s="34">
        <v>10302700.050000001</v>
      </c>
      <c r="G18" s="180">
        <f t="shared" si="1"/>
        <v>0.23996521299832721</v>
      </c>
      <c r="H18" s="45">
        <v>0</v>
      </c>
      <c r="I18" s="8">
        <v>27.65</v>
      </c>
      <c r="J18" s="180">
        <v>0</v>
      </c>
      <c r="K18" s="183">
        <f t="shared" si="2"/>
        <v>42934140</v>
      </c>
      <c r="L18" s="173">
        <f t="shared" si="3"/>
        <v>10302727.700000001</v>
      </c>
      <c r="M18" s="333">
        <f t="shared" si="0"/>
        <v>0.23996585700796619</v>
      </c>
      <c r="N18" s="410"/>
      <c r="O18" s="410"/>
      <c r="P18" s="410"/>
      <c r="Q18" s="410"/>
    </row>
    <row r="19" spans="1:17" x14ac:dyDescent="0.25">
      <c r="A19" s="819"/>
      <c r="B19" s="820"/>
      <c r="C19" s="820"/>
      <c r="D19" s="327" t="s">
        <v>391</v>
      </c>
      <c r="E19" s="34">
        <v>35834211</v>
      </c>
      <c r="F19" s="34">
        <v>8705426.3399999999</v>
      </c>
      <c r="G19" s="180">
        <f t="shared" si="1"/>
        <v>0.2429361801770939</v>
      </c>
      <c r="H19" s="45"/>
      <c r="I19" s="8"/>
      <c r="J19" s="180"/>
      <c r="K19" s="183">
        <f t="shared" si="2"/>
        <v>35834211</v>
      </c>
      <c r="L19" s="173">
        <f t="shared" si="3"/>
        <v>8705426.3399999999</v>
      </c>
      <c r="M19" s="333">
        <f t="shared" si="0"/>
        <v>0.2429361801770939</v>
      </c>
      <c r="N19" s="410"/>
      <c r="O19" s="410"/>
      <c r="P19" s="410"/>
      <c r="Q19" s="410"/>
    </row>
    <row r="20" spans="1:17" ht="31.5" x14ac:dyDescent="0.25">
      <c r="A20" s="819"/>
      <c r="B20" s="820"/>
      <c r="C20" s="820"/>
      <c r="D20" s="327" t="s">
        <v>392</v>
      </c>
      <c r="E20" s="34">
        <v>2636023</v>
      </c>
      <c r="F20" s="34">
        <v>591757.56000000006</v>
      </c>
      <c r="G20" s="180">
        <f t="shared" si="1"/>
        <v>0.22448876963516634</v>
      </c>
      <c r="H20" s="45"/>
      <c r="I20" s="8"/>
      <c r="J20" s="180"/>
      <c r="K20" s="183">
        <f t="shared" si="2"/>
        <v>2636023</v>
      </c>
      <c r="L20" s="173">
        <f t="shared" si="3"/>
        <v>591757.56000000006</v>
      </c>
      <c r="M20" s="333">
        <f t="shared" si="0"/>
        <v>0.22448876963516634</v>
      </c>
      <c r="N20" s="410"/>
      <c r="O20" s="410"/>
      <c r="P20" s="410"/>
      <c r="Q20" s="410"/>
    </row>
    <row r="21" spans="1:17" x14ac:dyDescent="0.25">
      <c r="A21" s="819"/>
      <c r="B21" s="820"/>
      <c r="C21" s="820"/>
      <c r="D21" s="326" t="s">
        <v>393</v>
      </c>
      <c r="E21" s="34">
        <v>281320</v>
      </c>
      <c r="F21" s="34"/>
      <c r="G21" s="180">
        <f t="shared" si="1"/>
        <v>0</v>
      </c>
      <c r="H21" s="45"/>
      <c r="I21" s="8">
        <v>313977.88</v>
      </c>
      <c r="J21" s="180"/>
      <c r="K21" s="183">
        <f t="shared" si="2"/>
        <v>281320</v>
      </c>
      <c r="L21" s="173"/>
      <c r="M21" s="333">
        <f t="shared" si="0"/>
        <v>0</v>
      </c>
      <c r="N21" s="410"/>
      <c r="O21" s="410"/>
      <c r="P21" s="410"/>
      <c r="Q21" s="410"/>
    </row>
    <row r="22" spans="1:17" ht="31.5" x14ac:dyDescent="0.25">
      <c r="A22" s="47" t="s">
        <v>389</v>
      </c>
      <c r="B22" s="46" t="s">
        <v>195</v>
      </c>
      <c r="C22" s="820">
        <v>133</v>
      </c>
      <c r="D22" s="22" t="s">
        <v>209</v>
      </c>
      <c r="E22" s="34">
        <f>E23</f>
        <v>409000</v>
      </c>
      <c r="F22" s="34">
        <f>F23</f>
        <v>0</v>
      </c>
      <c r="G22" s="180">
        <f t="shared" si="1"/>
        <v>0</v>
      </c>
      <c r="H22" s="45"/>
      <c r="I22" s="8"/>
      <c r="J22" s="180"/>
      <c r="K22" s="183">
        <f t="shared" si="2"/>
        <v>409000</v>
      </c>
      <c r="L22" s="173">
        <f t="shared" si="3"/>
        <v>0</v>
      </c>
      <c r="M22" s="333">
        <f t="shared" si="0"/>
        <v>0</v>
      </c>
      <c r="N22" s="410"/>
      <c r="O22" s="410"/>
      <c r="P22" s="410"/>
      <c r="Q22" s="410"/>
    </row>
    <row r="23" spans="1:17" x14ac:dyDescent="0.25">
      <c r="A23" s="47"/>
      <c r="B23" s="46"/>
      <c r="C23" s="820"/>
      <c r="D23" s="326" t="s">
        <v>390</v>
      </c>
      <c r="E23" s="34">
        <v>409000</v>
      </c>
      <c r="F23" s="34">
        <v>0</v>
      </c>
      <c r="G23" s="180">
        <f t="shared" si="1"/>
        <v>0</v>
      </c>
      <c r="H23" s="45"/>
      <c r="I23" s="8"/>
      <c r="J23" s="180"/>
      <c r="K23" s="183">
        <f t="shared" si="2"/>
        <v>409000</v>
      </c>
      <c r="L23" s="173">
        <f t="shared" si="3"/>
        <v>0</v>
      </c>
      <c r="M23" s="333">
        <f t="shared" si="0"/>
        <v>0</v>
      </c>
      <c r="N23" s="410"/>
      <c r="O23" s="410"/>
      <c r="P23" s="410"/>
      <c r="Q23" s="410"/>
    </row>
    <row r="24" spans="1:17" ht="31.5" x14ac:dyDescent="0.25">
      <c r="A24" s="819" t="s">
        <v>17</v>
      </c>
      <c r="B24" s="820" t="s">
        <v>18</v>
      </c>
      <c r="C24" s="820" t="s">
        <v>19</v>
      </c>
      <c r="D24" s="22" t="s">
        <v>20</v>
      </c>
      <c r="E24" s="34">
        <f>E25+E26</f>
        <v>25950030</v>
      </c>
      <c r="F24" s="34">
        <f>F25</f>
        <v>4872646.68</v>
      </c>
      <c r="G24" s="180">
        <f t="shared" si="1"/>
        <v>0.18777036789552842</v>
      </c>
      <c r="H24" s="185">
        <f>H26</f>
        <v>0</v>
      </c>
      <c r="I24" s="185">
        <f>I26</f>
        <v>0</v>
      </c>
      <c r="J24" s="180">
        <v>0</v>
      </c>
      <c r="K24" s="183">
        <f t="shared" si="2"/>
        <v>25950030</v>
      </c>
      <c r="L24" s="173">
        <f t="shared" si="3"/>
        <v>4872646.68</v>
      </c>
      <c r="M24" s="333">
        <f t="shared" si="0"/>
        <v>0.18777036789552842</v>
      </c>
      <c r="N24" s="410"/>
      <c r="O24" s="410"/>
      <c r="P24" s="410"/>
      <c r="Q24" s="410"/>
    </row>
    <row r="25" spans="1:17" x14ac:dyDescent="0.25">
      <c r="A25" s="819"/>
      <c r="B25" s="820"/>
      <c r="C25" s="820"/>
      <c r="D25" s="326" t="s">
        <v>390</v>
      </c>
      <c r="E25" s="34">
        <v>24995297</v>
      </c>
      <c r="F25" s="34">
        <v>4872646.68</v>
      </c>
      <c r="G25" s="180">
        <f t="shared" si="1"/>
        <v>0.1949425397905854</v>
      </c>
      <c r="H25" s="185"/>
      <c r="I25" s="8"/>
      <c r="J25" s="180">
        <v>0</v>
      </c>
      <c r="K25" s="183">
        <f t="shared" si="2"/>
        <v>24995297</v>
      </c>
      <c r="L25" s="173">
        <f t="shared" si="3"/>
        <v>4872646.68</v>
      </c>
      <c r="M25" s="333">
        <f t="shared" si="0"/>
        <v>0.1949425397905854</v>
      </c>
      <c r="N25" s="410"/>
      <c r="O25" s="410"/>
      <c r="P25" s="410"/>
      <c r="Q25" s="410"/>
    </row>
    <row r="26" spans="1:17" x14ac:dyDescent="0.25">
      <c r="A26" s="819"/>
      <c r="B26" s="820"/>
      <c r="C26" s="820"/>
      <c r="D26" s="326" t="s">
        <v>393</v>
      </c>
      <c r="E26" s="34">
        <v>954733</v>
      </c>
      <c r="F26" s="34"/>
      <c r="G26" s="180"/>
      <c r="H26" s="183"/>
      <c r="I26" s="183">
        <f>I29</f>
        <v>0</v>
      </c>
      <c r="J26" s="180">
        <v>0</v>
      </c>
      <c r="K26" s="183">
        <f t="shared" si="2"/>
        <v>954733</v>
      </c>
      <c r="L26" s="173">
        <f t="shared" si="3"/>
        <v>0</v>
      </c>
      <c r="M26" s="333">
        <f t="shared" si="0"/>
        <v>0</v>
      </c>
      <c r="N26" s="410"/>
      <c r="O26" s="410"/>
      <c r="P26" s="410"/>
      <c r="Q26" s="410"/>
    </row>
    <row r="27" spans="1:17" ht="78.75" x14ac:dyDescent="0.25">
      <c r="A27" s="819">
        <v>212170</v>
      </c>
      <c r="B27" s="820">
        <v>2170</v>
      </c>
      <c r="C27" s="820">
        <v>763</v>
      </c>
      <c r="D27" s="327" t="s">
        <v>558</v>
      </c>
      <c r="E27" s="34"/>
      <c r="F27" s="34"/>
      <c r="G27" s="180"/>
      <c r="H27" s="185">
        <f>H28</f>
        <v>2020106</v>
      </c>
      <c r="I27" s="185">
        <f>I28</f>
        <v>0</v>
      </c>
      <c r="J27" s="180">
        <v>0</v>
      </c>
      <c r="K27" s="183">
        <f t="shared" si="2"/>
        <v>2020106</v>
      </c>
      <c r="L27" s="173">
        <f t="shared" si="3"/>
        <v>0</v>
      </c>
      <c r="M27" s="333">
        <f t="shared" si="0"/>
        <v>0</v>
      </c>
      <c r="N27" s="410"/>
      <c r="O27" s="410"/>
      <c r="P27" s="410"/>
      <c r="Q27" s="410"/>
    </row>
    <row r="28" spans="1:17" x14ac:dyDescent="0.25">
      <c r="A28" s="819"/>
      <c r="B28" s="820"/>
      <c r="C28" s="820"/>
      <c r="D28" s="326" t="s">
        <v>393</v>
      </c>
      <c r="E28" s="34"/>
      <c r="F28" s="34"/>
      <c r="G28" s="180"/>
      <c r="H28" s="185">
        <v>2020106</v>
      </c>
      <c r="I28" s="185">
        <v>0</v>
      </c>
      <c r="J28" s="180">
        <v>0</v>
      </c>
      <c r="K28" s="183">
        <f t="shared" si="2"/>
        <v>2020106</v>
      </c>
      <c r="L28" s="173">
        <f t="shared" si="3"/>
        <v>0</v>
      </c>
      <c r="M28" s="333">
        <f t="shared" si="0"/>
        <v>0</v>
      </c>
      <c r="N28" s="410"/>
      <c r="O28" s="410"/>
      <c r="P28" s="410"/>
      <c r="Q28" s="410"/>
    </row>
    <row r="29" spans="1:17" x14ac:dyDescent="0.25">
      <c r="A29" s="819"/>
      <c r="B29" s="820"/>
      <c r="C29" s="820"/>
      <c r="D29" s="327" t="s">
        <v>394</v>
      </c>
      <c r="E29" s="34"/>
      <c r="F29" s="34"/>
      <c r="G29" s="180"/>
      <c r="H29" s="185">
        <v>2020106</v>
      </c>
      <c r="I29" s="185">
        <v>0</v>
      </c>
      <c r="J29" s="180">
        <v>0</v>
      </c>
      <c r="K29" s="183">
        <f t="shared" si="2"/>
        <v>2020106</v>
      </c>
      <c r="L29" s="173">
        <f t="shared" si="3"/>
        <v>0</v>
      </c>
      <c r="M29" s="333">
        <f t="shared" si="0"/>
        <v>0</v>
      </c>
      <c r="N29" s="410"/>
      <c r="O29" s="410"/>
      <c r="P29" s="410"/>
      <c r="Q29" s="410"/>
    </row>
    <row r="30" spans="1:17" ht="63" x14ac:dyDescent="0.25">
      <c r="A30" s="819" t="s">
        <v>21</v>
      </c>
      <c r="B30" s="820" t="s">
        <v>22</v>
      </c>
      <c r="C30" s="820" t="s">
        <v>23</v>
      </c>
      <c r="D30" s="22" t="s">
        <v>24</v>
      </c>
      <c r="E30" s="34">
        <f>E31</f>
        <v>543071</v>
      </c>
      <c r="F30" s="34">
        <f>F31</f>
        <v>129943.11</v>
      </c>
      <c r="G30" s="180">
        <f t="shared" si="1"/>
        <v>0.23927462523316473</v>
      </c>
      <c r="H30" s="45"/>
      <c r="I30" s="45"/>
      <c r="J30" s="180"/>
      <c r="K30" s="183">
        <f t="shared" si="2"/>
        <v>543071</v>
      </c>
      <c r="L30" s="173">
        <f t="shared" si="3"/>
        <v>129943.11</v>
      </c>
      <c r="M30" s="333">
        <f t="shared" si="0"/>
        <v>0.23927462523316473</v>
      </c>
      <c r="N30" s="410"/>
      <c r="O30" s="410"/>
      <c r="P30" s="410"/>
      <c r="Q30" s="410"/>
    </row>
    <row r="31" spans="1:17" x14ac:dyDescent="0.25">
      <c r="A31" s="819"/>
      <c r="B31" s="820"/>
      <c r="C31" s="820"/>
      <c r="D31" s="326" t="s">
        <v>390</v>
      </c>
      <c r="E31" s="34">
        <v>543071</v>
      </c>
      <c r="F31" s="34">
        <v>129943.11</v>
      </c>
      <c r="G31" s="180">
        <f t="shared" si="1"/>
        <v>0.23927462523316473</v>
      </c>
      <c r="H31" s="45"/>
      <c r="I31" s="8"/>
      <c r="J31" s="180"/>
      <c r="K31" s="183">
        <f t="shared" si="2"/>
        <v>543071</v>
      </c>
      <c r="L31" s="173">
        <f t="shared" si="3"/>
        <v>129943.11</v>
      </c>
      <c r="M31" s="333">
        <f t="shared" si="0"/>
        <v>0.23927462523316473</v>
      </c>
      <c r="N31" s="410"/>
      <c r="O31" s="410"/>
      <c r="P31" s="410"/>
      <c r="Q31" s="410"/>
    </row>
    <row r="32" spans="1:17" ht="31.5" x14ac:dyDescent="0.25">
      <c r="A32" s="47" t="s">
        <v>201</v>
      </c>
      <c r="B32" s="820">
        <v>2152</v>
      </c>
      <c r="C32" s="46" t="s">
        <v>202</v>
      </c>
      <c r="D32" s="22" t="s">
        <v>210</v>
      </c>
      <c r="E32" s="34">
        <f>E33</f>
        <v>2731972</v>
      </c>
      <c r="F32" s="34">
        <f>F33</f>
        <v>284374.44</v>
      </c>
      <c r="G32" s="180">
        <f t="shared" si="1"/>
        <v>0.10409127179927173</v>
      </c>
      <c r="H32" s="45">
        <v>0</v>
      </c>
      <c r="I32" s="8"/>
      <c r="J32" s="180"/>
      <c r="K32" s="183">
        <f t="shared" si="2"/>
        <v>2731972</v>
      </c>
      <c r="L32" s="173">
        <f t="shared" si="3"/>
        <v>284374.44</v>
      </c>
      <c r="M32" s="333">
        <f t="shared" si="0"/>
        <v>0.10409127179927173</v>
      </c>
      <c r="N32" s="410"/>
      <c r="O32" s="410"/>
      <c r="P32" s="410"/>
      <c r="Q32" s="410"/>
    </row>
    <row r="33" spans="1:17" x14ac:dyDescent="0.25">
      <c r="A33" s="47"/>
      <c r="B33" s="820"/>
      <c r="C33" s="46"/>
      <c r="D33" s="326" t="s">
        <v>390</v>
      </c>
      <c r="E33" s="34">
        <v>2731972</v>
      </c>
      <c r="F33" s="34">
        <v>284374.44</v>
      </c>
      <c r="G33" s="180">
        <f t="shared" si="1"/>
        <v>0.10409127179927173</v>
      </c>
      <c r="H33" s="45"/>
      <c r="I33" s="8"/>
      <c r="J33" s="180"/>
      <c r="K33" s="183">
        <f t="shared" si="2"/>
        <v>2731972</v>
      </c>
      <c r="L33" s="173">
        <f t="shared" si="3"/>
        <v>284374.44</v>
      </c>
      <c r="M33" s="333">
        <f t="shared" si="0"/>
        <v>0.10409127179927173</v>
      </c>
      <c r="N33" s="410"/>
      <c r="O33" s="410"/>
      <c r="P33" s="410"/>
      <c r="Q33" s="410"/>
    </row>
    <row r="34" spans="1:17" ht="31.5" x14ac:dyDescent="0.25">
      <c r="A34" s="819" t="s">
        <v>28</v>
      </c>
      <c r="B34" s="820" t="s">
        <v>29</v>
      </c>
      <c r="C34" s="820" t="s">
        <v>30</v>
      </c>
      <c r="D34" s="22" t="s">
        <v>31</v>
      </c>
      <c r="E34" s="34">
        <f>E35</f>
        <v>185952</v>
      </c>
      <c r="F34" s="34">
        <f>F35</f>
        <v>0</v>
      </c>
      <c r="G34" s="180">
        <f t="shared" si="1"/>
        <v>0</v>
      </c>
      <c r="H34" s="45"/>
      <c r="I34" s="45"/>
      <c r="J34" s="180"/>
      <c r="K34" s="183">
        <f t="shared" si="2"/>
        <v>185952</v>
      </c>
      <c r="L34" s="173">
        <f t="shared" si="3"/>
        <v>0</v>
      </c>
      <c r="M34" s="333">
        <f t="shared" si="0"/>
        <v>0</v>
      </c>
      <c r="N34" s="410"/>
      <c r="O34" s="410"/>
      <c r="P34" s="410"/>
      <c r="Q34" s="410"/>
    </row>
    <row r="35" spans="1:17" x14ac:dyDescent="0.25">
      <c r="A35" s="819"/>
      <c r="B35" s="820"/>
      <c r="C35" s="820"/>
      <c r="D35" s="326" t="s">
        <v>390</v>
      </c>
      <c r="E35" s="34">
        <v>185952</v>
      </c>
      <c r="F35" s="34">
        <v>0</v>
      </c>
      <c r="G35" s="180">
        <f t="shared" si="1"/>
        <v>0</v>
      </c>
      <c r="H35" s="45"/>
      <c r="I35" s="8"/>
      <c r="J35" s="180"/>
      <c r="K35" s="183">
        <f t="shared" si="2"/>
        <v>185952</v>
      </c>
      <c r="L35" s="173">
        <f t="shared" si="3"/>
        <v>0</v>
      </c>
      <c r="M35" s="333">
        <f t="shared" si="0"/>
        <v>0</v>
      </c>
      <c r="N35" s="410"/>
      <c r="O35" s="410"/>
      <c r="P35" s="410"/>
      <c r="Q35" s="410"/>
    </row>
    <row r="36" spans="1:17" ht="43.5" customHeight="1" x14ac:dyDescent="0.25">
      <c r="A36" s="47" t="s">
        <v>211</v>
      </c>
      <c r="B36" s="46">
        <v>7650</v>
      </c>
      <c r="C36" s="46" t="s">
        <v>150</v>
      </c>
      <c r="D36" s="22" t="s">
        <v>212</v>
      </c>
      <c r="E36" s="34">
        <v>0</v>
      </c>
      <c r="F36" s="34">
        <v>0</v>
      </c>
      <c r="G36" s="180"/>
      <c r="H36" s="45">
        <f>H37</f>
        <v>57000</v>
      </c>
      <c r="I36" s="45">
        <f>I37</f>
        <v>0</v>
      </c>
      <c r="J36" s="180">
        <v>0</v>
      </c>
      <c r="K36" s="183">
        <f t="shared" si="2"/>
        <v>57000</v>
      </c>
      <c r="L36" s="173">
        <f t="shared" si="3"/>
        <v>0</v>
      </c>
      <c r="M36" s="333">
        <f t="shared" si="0"/>
        <v>0</v>
      </c>
      <c r="N36" s="410"/>
      <c r="O36" s="410"/>
      <c r="P36" s="410"/>
      <c r="Q36" s="410"/>
    </row>
    <row r="37" spans="1:17" x14ac:dyDescent="0.25">
      <c r="A37" s="47"/>
      <c r="B37" s="46"/>
      <c r="C37" s="46"/>
      <c r="D37" s="326" t="s">
        <v>393</v>
      </c>
      <c r="E37" s="34"/>
      <c r="F37" s="34"/>
      <c r="G37" s="180"/>
      <c r="H37" s="45">
        <v>57000</v>
      </c>
      <c r="I37" s="45">
        <v>0</v>
      </c>
      <c r="J37" s="180">
        <v>0</v>
      </c>
      <c r="K37" s="183">
        <f t="shared" si="2"/>
        <v>57000</v>
      </c>
      <c r="L37" s="173">
        <f t="shared" si="3"/>
        <v>0</v>
      </c>
      <c r="M37" s="333">
        <f t="shared" si="0"/>
        <v>0</v>
      </c>
      <c r="N37" s="410"/>
      <c r="O37" s="410"/>
      <c r="P37" s="410"/>
      <c r="Q37" s="410"/>
    </row>
    <row r="38" spans="1:17" x14ac:dyDescent="0.25">
      <c r="A38" s="47"/>
      <c r="B38" s="46"/>
      <c r="C38" s="46"/>
      <c r="D38" s="327" t="s">
        <v>394</v>
      </c>
      <c r="E38" s="34"/>
      <c r="F38" s="34"/>
      <c r="G38" s="180"/>
      <c r="H38" s="45">
        <v>57000</v>
      </c>
      <c r="I38" s="45">
        <v>0</v>
      </c>
      <c r="J38" s="180">
        <v>0</v>
      </c>
      <c r="K38" s="183">
        <f t="shared" si="2"/>
        <v>57000</v>
      </c>
      <c r="L38" s="173">
        <f t="shared" si="3"/>
        <v>0</v>
      </c>
      <c r="M38" s="333">
        <f t="shared" si="0"/>
        <v>0</v>
      </c>
      <c r="N38" s="410"/>
      <c r="O38" s="410"/>
      <c r="P38" s="410"/>
      <c r="Q38" s="410"/>
    </row>
    <row r="39" spans="1:17" ht="80.25" customHeight="1" x14ac:dyDescent="0.25">
      <c r="A39" s="47" t="s">
        <v>213</v>
      </c>
      <c r="B39" s="46" t="s">
        <v>214</v>
      </c>
      <c r="C39" s="46" t="s">
        <v>150</v>
      </c>
      <c r="D39" s="22" t="s">
        <v>215</v>
      </c>
      <c r="E39" s="34">
        <v>0</v>
      </c>
      <c r="F39" s="34">
        <v>0</v>
      </c>
      <c r="G39" s="180"/>
      <c r="H39" s="45">
        <f>H40</f>
        <v>15200</v>
      </c>
      <c r="I39" s="45">
        <f>I40</f>
        <v>0</v>
      </c>
      <c r="J39" s="180">
        <v>0</v>
      </c>
      <c r="K39" s="183">
        <f t="shared" si="2"/>
        <v>15200</v>
      </c>
      <c r="L39" s="173">
        <f t="shared" si="3"/>
        <v>0</v>
      </c>
      <c r="M39" s="333">
        <f t="shared" si="0"/>
        <v>0</v>
      </c>
      <c r="N39" s="410"/>
      <c r="O39" s="410"/>
      <c r="P39" s="410"/>
      <c r="Q39" s="410"/>
    </row>
    <row r="40" spans="1:17" x14ac:dyDescent="0.25">
      <c r="A40" s="47"/>
      <c r="B40" s="46"/>
      <c r="C40" s="46"/>
      <c r="D40" s="326" t="s">
        <v>393</v>
      </c>
      <c r="E40" s="34"/>
      <c r="F40" s="34"/>
      <c r="G40" s="180"/>
      <c r="H40" s="45">
        <v>15200</v>
      </c>
      <c r="I40" s="45">
        <v>0</v>
      </c>
      <c r="J40" s="180">
        <v>0</v>
      </c>
      <c r="K40" s="183">
        <f t="shared" si="2"/>
        <v>15200</v>
      </c>
      <c r="L40" s="173">
        <f t="shared" si="3"/>
        <v>0</v>
      </c>
      <c r="M40" s="333">
        <f t="shared" si="0"/>
        <v>0</v>
      </c>
      <c r="N40" s="410"/>
      <c r="O40" s="410"/>
      <c r="P40" s="410"/>
      <c r="Q40" s="410"/>
    </row>
    <row r="41" spans="1:17" x14ac:dyDescent="0.25">
      <c r="A41" s="47"/>
      <c r="B41" s="46"/>
      <c r="C41" s="46"/>
      <c r="D41" s="327" t="s">
        <v>394</v>
      </c>
      <c r="E41" s="34"/>
      <c r="F41" s="34"/>
      <c r="G41" s="180"/>
      <c r="H41" s="45">
        <f>H40</f>
        <v>15200</v>
      </c>
      <c r="I41" s="45">
        <v>0</v>
      </c>
      <c r="J41" s="180">
        <v>0</v>
      </c>
      <c r="K41" s="183">
        <f t="shared" si="2"/>
        <v>15200</v>
      </c>
      <c r="L41" s="173">
        <f t="shared" si="3"/>
        <v>0</v>
      </c>
      <c r="M41" s="333">
        <f t="shared" si="0"/>
        <v>0</v>
      </c>
      <c r="N41" s="410"/>
      <c r="O41" s="410"/>
      <c r="P41" s="410"/>
      <c r="Q41" s="410"/>
    </row>
    <row r="42" spans="1:17" ht="31.5" x14ac:dyDescent="0.25">
      <c r="A42" s="819" t="s">
        <v>148</v>
      </c>
      <c r="B42" s="820" t="s">
        <v>149</v>
      </c>
      <c r="C42" s="820" t="s">
        <v>150</v>
      </c>
      <c r="D42" s="22" t="s">
        <v>151</v>
      </c>
      <c r="E42" s="34">
        <f>E43</f>
        <v>40071</v>
      </c>
      <c r="F42" s="34">
        <f>F43</f>
        <v>40071</v>
      </c>
      <c r="G42" s="180">
        <f t="shared" si="1"/>
        <v>1</v>
      </c>
      <c r="H42" s="45">
        <v>0</v>
      </c>
      <c r="I42" s="8">
        <v>0</v>
      </c>
      <c r="J42" s="180"/>
      <c r="K42" s="183">
        <f t="shared" si="2"/>
        <v>40071</v>
      </c>
      <c r="L42" s="173">
        <f t="shared" si="3"/>
        <v>40071</v>
      </c>
      <c r="M42" s="333">
        <f t="shared" si="0"/>
        <v>1</v>
      </c>
      <c r="N42" s="410"/>
      <c r="O42" s="410"/>
      <c r="P42" s="410"/>
      <c r="Q42" s="410"/>
    </row>
    <row r="43" spans="1:17" x14ac:dyDescent="0.25">
      <c r="A43" s="819"/>
      <c r="B43" s="820"/>
      <c r="C43" s="820"/>
      <c r="D43" s="326" t="s">
        <v>390</v>
      </c>
      <c r="E43" s="34">
        <v>40071</v>
      </c>
      <c r="F43" s="34">
        <v>40071</v>
      </c>
      <c r="G43" s="180">
        <f t="shared" si="1"/>
        <v>1</v>
      </c>
      <c r="H43" s="45"/>
      <c r="I43" s="8"/>
      <c r="J43" s="180"/>
      <c r="K43" s="183">
        <f t="shared" si="2"/>
        <v>40071</v>
      </c>
      <c r="L43" s="173">
        <f t="shared" si="3"/>
        <v>40071</v>
      </c>
      <c r="M43" s="333">
        <f t="shared" si="0"/>
        <v>1</v>
      </c>
      <c r="N43" s="410"/>
      <c r="O43" s="410"/>
      <c r="P43" s="410"/>
      <c r="Q43" s="410"/>
    </row>
    <row r="44" spans="1:17" ht="31.5" x14ac:dyDescent="0.25">
      <c r="A44" s="819" t="s">
        <v>137</v>
      </c>
      <c r="B44" s="820" t="s">
        <v>152</v>
      </c>
      <c r="C44" s="820" t="s">
        <v>32</v>
      </c>
      <c r="D44" s="22" t="s">
        <v>138</v>
      </c>
      <c r="E44" s="34">
        <f>E45</f>
        <v>11945766</v>
      </c>
      <c r="F44" s="34">
        <f>F45</f>
        <v>2544558.98</v>
      </c>
      <c r="G44" s="180">
        <f t="shared" si="1"/>
        <v>0.21300927709449524</v>
      </c>
      <c r="H44" s="45">
        <v>0</v>
      </c>
      <c r="I44" s="8">
        <v>0</v>
      </c>
      <c r="J44" s="180"/>
      <c r="K44" s="183">
        <f>E44+H44</f>
        <v>11945766</v>
      </c>
      <c r="L44" s="173">
        <f t="shared" si="3"/>
        <v>2544558.98</v>
      </c>
      <c r="M44" s="333">
        <f t="shared" si="0"/>
        <v>0.21300927709449524</v>
      </c>
      <c r="N44" s="410"/>
      <c r="O44" s="410"/>
      <c r="P44" s="410"/>
      <c r="Q44" s="410"/>
    </row>
    <row r="45" spans="1:17" x14ac:dyDescent="0.25">
      <c r="A45" s="819"/>
      <c r="B45" s="820"/>
      <c r="C45" s="820"/>
      <c r="D45" s="326" t="s">
        <v>390</v>
      </c>
      <c r="E45" s="34">
        <v>11945766</v>
      </c>
      <c r="F45" s="34">
        <v>2544558.98</v>
      </c>
      <c r="G45" s="180">
        <f t="shared" si="1"/>
        <v>0.21300927709449524</v>
      </c>
      <c r="H45" s="182"/>
      <c r="I45" s="8"/>
      <c r="J45" s="180"/>
      <c r="K45" s="183">
        <f t="shared" si="2"/>
        <v>11945766</v>
      </c>
      <c r="L45" s="173">
        <f t="shared" si="3"/>
        <v>2544558.98</v>
      </c>
      <c r="M45" s="333">
        <f t="shared" si="0"/>
        <v>0.21300927709449524</v>
      </c>
      <c r="N45" s="410"/>
      <c r="O45" s="410"/>
      <c r="P45" s="410"/>
      <c r="Q45" s="410"/>
    </row>
    <row r="46" spans="1:17" ht="31.5" x14ac:dyDescent="0.25">
      <c r="A46" s="32" t="s">
        <v>33</v>
      </c>
      <c r="B46" s="33" t="s">
        <v>34</v>
      </c>
      <c r="C46" s="33" t="s">
        <v>35</v>
      </c>
      <c r="D46" s="28" t="s">
        <v>36</v>
      </c>
      <c r="E46" s="35">
        <f>E47</f>
        <v>4373399</v>
      </c>
      <c r="F46" s="35">
        <f>F47</f>
        <v>1060388.02</v>
      </c>
      <c r="G46" s="181">
        <f t="shared" si="1"/>
        <v>0.24246313222278598</v>
      </c>
      <c r="H46" s="184">
        <v>0</v>
      </c>
      <c r="I46" s="13">
        <v>0</v>
      </c>
      <c r="J46" s="180"/>
      <c r="K46" s="183">
        <f t="shared" si="2"/>
        <v>4373399</v>
      </c>
      <c r="L46" s="173">
        <f t="shared" si="3"/>
        <v>1060388.02</v>
      </c>
      <c r="M46" s="333">
        <f t="shared" si="0"/>
        <v>0.24246313222278598</v>
      </c>
      <c r="N46" s="410"/>
      <c r="O46" s="410"/>
      <c r="P46" s="410"/>
      <c r="Q46" s="410"/>
    </row>
    <row r="47" spans="1:17" ht="16.5" thickBot="1" x14ac:dyDescent="0.3">
      <c r="A47" s="819"/>
      <c r="B47" s="820"/>
      <c r="C47" s="820"/>
      <c r="D47" s="326" t="s">
        <v>390</v>
      </c>
      <c r="E47" s="34">
        <v>4373399</v>
      </c>
      <c r="F47" s="34">
        <v>1060388.02</v>
      </c>
      <c r="G47" s="180">
        <f t="shared" si="1"/>
        <v>0.24246313222278598</v>
      </c>
      <c r="H47" s="182"/>
      <c r="I47" s="8"/>
      <c r="J47" s="180"/>
      <c r="K47" s="183">
        <f t="shared" si="2"/>
        <v>4373399</v>
      </c>
      <c r="L47" s="173">
        <f t="shared" si="3"/>
        <v>1060388.02</v>
      </c>
      <c r="M47" s="333">
        <f t="shared" si="0"/>
        <v>0.24246313222278598</v>
      </c>
      <c r="N47" s="410"/>
      <c r="O47" s="410"/>
      <c r="P47" s="410"/>
      <c r="Q47" s="410"/>
    </row>
    <row r="48" spans="1:17" ht="48" thickBot="1" x14ac:dyDescent="0.3">
      <c r="A48" s="29" t="s">
        <v>37</v>
      </c>
      <c r="B48" s="30" t="s">
        <v>14</v>
      </c>
      <c r="C48" s="30" t="s">
        <v>14</v>
      </c>
      <c r="D48" s="31" t="s">
        <v>418</v>
      </c>
      <c r="E48" s="48">
        <f>E49</f>
        <v>304998001</v>
      </c>
      <c r="F48" s="48">
        <f>F49</f>
        <v>81620911.839999989</v>
      </c>
      <c r="G48" s="178">
        <f t="shared" si="1"/>
        <v>0.26761130096718239</v>
      </c>
      <c r="H48" s="48">
        <f>H49</f>
        <v>16456340</v>
      </c>
      <c r="I48" s="48">
        <f>I49</f>
        <v>2572178.19</v>
      </c>
      <c r="J48" s="178">
        <f t="shared" ref="J48:J168" si="4">I48/H48</f>
        <v>0.15630317494655555</v>
      </c>
      <c r="K48" s="176">
        <f>K49</f>
        <v>321454341</v>
      </c>
      <c r="L48" s="176">
        <f>L49</f>
        <v>84193090.029999986</v>
      </c>
      <c r="M48" s="186">
        <f t="shared" si="0"/>
        <v>0.26191305977728263</v>
      </c>
      <c r="N48" s="410"/>
      <c r="O48" s="410"/>
      <c r="P48" s="410"/>
      <c r="Q48" s="410"/>
    </row>
    <row r="49" spans="1:17" s="24" customFormat="1" ht="47.25" x14ac:dyDescent="0.25">
      <c r="A49" s="42" t="s">
        <v>38</v>
      </c>
      <c r="B49" s="43" t="s">
        <v>14</v>
      </c>
      <c r="C49" s="43" t="s">
        <v>14</v>
      </c>
      <c r="D49" s="44" t="s">
        <v>418</v>
      </c>
      <c r="E49" s="36">
        <f>E50+E54+E59+E64+E67+E71+E75+E77+E82+E85+E89+E94+E101+E99</f>
        <v>304998001</v>
      </c>
      <c r="F49" s="36">
        <f>F50+F54+F59+F64+F67+F71+F75+F77+F82+F85+F89+F94+F101+F99</f>
        <v>81620911.839999989</v>
      </c>
      <c r="G49" s="179">
        <f t="shared" si="1"/>
        <v>0.26761130096718239</v>
      </c>
      <c r="H49" s="36">
        <f>H50+H54+H59+H64+H67+H71+H75+H77+H82+H85+H89+H92+H94+H101+H97</f>
        <v>16456340</v>
      </c>
      <c r="I49" s="36">
        <f>I50+I54+I59+I64+I67+I71+I75+I77+I82+I85+I89+I92+I94+I101+I97</f>
        <v>2572178.19</v>
      </c>
      <c r="J49" s="179">
        <f t="shared" si="4"/>
        <v>0.15630317494655555</v>
      </c>
      <c r="K49" s="36">
        <f>K50+K54+K59+K64+K67+K71+K75+K77+K82+K85+K89+K92+K94+K101+K97+K99</f>
        <v>321454341</v>
      </c>
      <c r="L49" s="36">
        <f>L50+L54+L59+L64+L67+L71+L75+L77+L82+L85+L89+L92+L94+L101+L97+L99</f>
        <v>84193090.029999986</v>
      </c>
      <c r="M49" s="335">
        <f t="shared" si="0"/>
        <v>0.26191305977728263</v>
      </c>
      <c r="N49" s="410"/>
      <c r="O49" s="410"/>
      <c r="P49" s="410"/>
      <c r="Q49" s="410"/>
    </row>
    <row r="50" spans="1:17" ht="47.25" x14ac:dyDescent="0.25">
      <c r="A50" s="819" t="s">
        <v>153</v>
      </c>
      <c r="B50" s="820" t="s">
        <v>39</v>
      </c>
      <c r="C50" s="820" t="s">
        <v>16</v>
      </c>
      <c r="D50" s="22" t="s">
        <v>154</v>
      </c>
      <c r="E50" s="34">
        <f>E51</f>
        <v>6134246</v>
      </c>
      <c r="F50" s="34">
        <f>F51</f>
        <v>1611445.28</v>
      </c>
      <c r="G50" s="180">
        <f t="shared" si="1"/>
        <v>0.2626965530890023</v>
      </c>
      <c r="H50" s="8">
        <v>0</v>
      </c>
      <c r="I50" s="8">
        <v>0</v>
      </c>
      <c r="J50" s="180"/>
      <c r="K50" s="8">
        <f>E50+H50</f>
        <v>6134246</v>
      </c>
      <c r="L50" s="8">
        <f>F50+I50</f>
        <v>1611445.28</v>
      </c>
      <c r="M50" s="334">
        <f t="shared" si="0"/>
        <v>0.2626965530890023</v>
      </c>
      <c r="N50" s="410"/>
      <c r="O50" s="410"/>
      <c r="P50" s="410"/>
      <c r="Q50" s="410"/>
    </row>
    <row r="51" spans="1:17" x14ac:dyDescent="0.25">
      <c r="A51" s="819"/>
      <c r="B51" s="820"/>
      <c r="C51" s="820"/>
      <c r="D51" s="326" t="s">
        <v>390</v>
      </c>
      <c r="E51" s="34">
        <v>6134246</v>
      </c>
      <c r="F51" s="34">
        <v>1611445.28</v>
      </c>
      <c r="G51" s="180">
        <f t="shared" si="1"/>
        <v>0.2626965530890023</v>
      </c>
      <c r="H51" s="8"/>
      <c r="I51" s="8"/>
      <c r="J51" s="180"/>
      <c r="K51" s="8">
        <f t="shared" ref="K51:K104" si="5">E51+H51</f>
        <v>6134246</v>
      </c>
      <c r="L51" s="167">
        <f t="shared" ref="L51:L104" si="6">F51+I51</f>
        <v>1611445.28</v>
      </c>
      <c r="M51" s="334">
        <f t="shared" si="0"/>
        <v>0.2626965530890023</v>
      </c>
      <c r="N51" s="410"/>
      <c r="O51" s="410"/>
      <c r="P51" s="410"/>
      <c r="Q51" s="410"/>
    </row>
    <row r="52" spans="1:17" x14ac:dyDescent="0.25">
      <c r="A52" s="819"/>
      <c r="B52" s="820"/>
      <c r="C52" s="820"/>
      <c r="D52" s="327" t="s">
        <v>391</v>
      </c>
      <c r="E52" s="34">
        <v>5495661</v>
      </c>
      <c r="F52" s="34">
        <v>1511942.78</v>
      </c>
      <c r="G52" s="180">
        <f t="shared" si="1"/>
        <v>0.27511572857204986</v>
      </c>
      <c r="H52" s="8"/>
      <c r="I52" s="8"/>
      <c r="J52" s="180"/>
      <c r="K52" s="8">
        <f t="shared" si="5"/>
        <v>5495661</v>
      </c>
      <c r="L52" s="167">
        <f t="shared" si="6"/>
        <v>1511942.78</v>
      </c>
      <c r="M52" s="334">
        <f t="shared" si="0"/>
        <v>0.27511572857204986</v>
      </c>
      <c r="N52" s="410"/>
      <c r="O52" s="410"/>
      <c r="P52" s="410"/>
      <c r="Q52" s="410"/>
    </row>
    <row r="53" spans="1:17" ht="31.5" x14ac:dyDescent="0.25">
      <c r="A53" s="819"/>
      <c r="B53" s="820"/>
      <c r="C53" s="820"/>
      <c r="D53" s="327" t="s">
        <v>392</v>
      </c>
      <c r="E53" s="34">
        <v>219486</v>
      </c>
      <c r="F53" s="34">
        <v>57095.43</v>
      </c>
      <c r="G53" s="180">
        <f t="shared" si="1"/>
        <v>0.2601324458051994</v>
      </c>
      <c r="H53" s="8"/>
      <c r="I53" s="8"/>
      <c r="J53" s="180"/>
      <c r="K53" s="8">
        <f t="shared" si="5"/>
        <v>219486</v>
      </c>
      <c r="L53" s="167">
        <f t="shared" si="6"/>
        <v>57095.43</v>
      </c>
      <c r="M53" s="334">
        <f t="shared" si="0"/>
        <v>0.2601324458051994</v>
      </c>
      <c r="N53" s="410"/>
      <c r="O53" s="410"/>
      <c r="P53" s="410"/>
      <c r="Q53" s="410"/>
    </row>
    <row r="54" spans="1:17" x14ac:dyDescent="0.25">
      <c r="A54" s="819" t="s">
        <v>40</v>
      </c>
      <c r="B54" s="820" t="s">
        <v>41</v>
      </c>
      <c r="C54" s="820" t="s">
        <v>42</v>
      </c>
      <c r="D54" s="22" t="s">
        <v>43</v>
      </c>
      <c r="E54" s="34">
        <f>E55</f>
        <v>106409451</v>
      </c>
      <c r="F54" s="34">
        <f>F55</f>
        <v>21861453.550000001</v>
      </c>
      <c r="G54" s="180">
        <f t="shared" si="1"/>
        <v>0.20544654017621047</v>
      </c>
      <c r="H54" s="8">
        <f>H55+H58</f>
        <v>2468100</v>
      </c>
      <c r="I54" s="8">
        <v>388659.08</v>
      </c>
      <c r="J54" s="180">
        <f t="shared" si="4"/>
        <v>0.15747298731817999</v>
      </c>
      <c r="K54" s="8">
        <f t="shared" si="5"/>
        <v>108877551</v>
      </c>
      <c r="L54" s="167">
        <f t="shared" si="6"/>
        <v>22250112.629999999</v>
      </c>
      <c r="M54" s="334">
        <f t="shared" si="0"/>
        <v>0.20435904762405979</v>
      </c>
      <c r="N54" s="410"/>
      <c r="O54" s="410"/>
      <c r="P54" s="410"/>
      <c r="Q54" s="410"/>
    </row>
    <row r="55" spans="1:17" x14ac:dyDescent="0.25">
      <c r="A55" s="819"/>
      <c r="B55" s="820"/>
      <c r="C55" s="820"/>
      <c r="D55" s="326" t="s">
        <v>390</v>
      </c>
      <c r="E55" s="34">
        <v>106409451</v>
      </c>
      <c r="F55" s="34">
        <v>21861453.550000001</v>
      </c>
      <c r="G55" s="180">
        <f t="shared" si="1"/>
        <v>0.20544654017621047</v>
      </c>
      <c r="H55" s="8">
        <v>2468100</v>
      </c>
      <c r="I55" s="8">
        <v>388659.08</v>
      </c>
      <c r="J55" s="180">
        <f t="shared" si="4"/>
        <v>0.15747298731817999</v>
      </c>
      <c r="K55" s="8">
        <f t="shared" si="5"/>
        <v>108877551</v>
      </c>
      <c r="L55" s="167">
        <f t="shared" si="6"/>
        <v>22250112.629999999</v>
      </c>
      <c r="M55" s="334">
        <f t="shared" si="0"/>
        <v>0.20435904762405979</v>
      </c>
      <c r="N55" s="410"/>
      <c r="O55" s="410"/>
      <c r="P55" s="410"/>
      <c r="Q55" s="410"/>
    </row>
    <row r="56" spans="1:17" x14ac:dyDescent="0.25">
      <c r="A56" s="819"/>
      <c r="B56" s="820"/>
      <c r="C56" s="820"/>
      <c r="D56" s="327" t="s">
        <v>391</v>
      </c>
      <c r="E56" s="34">
        <v>81351302</v>
      </c>
      <c r="F56" s="34">
        <v>18527510.370000001</v>
      </c>
      <c r="G56" s="180">
        <f t="shared" si="1"/>
        <v>0.22774694337405935</v>
      </c>
      <c r="H56" s="8"/>
      <c r="I56" s="8"/>
      <c r="J56" s="180"/>
      <c r="K56" s="8">
        <f t="shared" si="5"/>
        <v>81351302</v>
      </c>
      <c r="L56" s="167">
        <f t="shared" si="6"/>
        <v>18527510.370000001</v>
      </c>
      <c r="M56" s="334">
        <f t="shared" si="0"/>
        <v>0.22774694337405935</v>
      </c>
      <c r="N56" s="410"/>
      <c r="O56" s="410"/>
      <c r="P56" s="410"/>
      <c r="Q56" s="410"/>
    </row>
    <row r="57" spans="1:17" ht="31.5" x14ac:dyDescent="0.25">
      <c r="A57" s="819"/>
      <c r="B57" s="820"/>
      <c r="C57" s="820"/>
      <c r="D57" s="327" t="s">
        <v>392</v>
      </c>
      <c r="E57" s="34">
        <v>11691910</v>
      </c>
      <c r="F57" s="34">
        <v>2060020.98</v>
      </c>
      <c r="G57" s="180">
        <f t="shared" si="1"/>
        <v>0.1761919977146591</v>
      </c>
      <c r="H57" s="8"/>
      <c r="I57" s="8"/>
      <c r="J57" s="180"/>
      <c r="K57" s="8">
        <f t="shared" si="5"/>
        <v>11691910</v>
      </c>
      <c r="L57" s="167">
        <f t="shared" si="6"/>
        <v>2060020.98</v>
      </c>
      <c r="M57" s="334">
        <f t="shared" si="0"/>
        <v>0.1761919977146591</v>
      </c>
      <c r="N57" s="410"/>
      <c r="O57" s="410"/>
      <c r="P57" s="410"/>
      <c r="Q57" s="410"/>
    </row>
    <row r="58" spans="1:17" x14ac:dyDescent="0.25">
      <c r="A58" s="819"/>
      <c r="B58" s="820"/>
      <c r="C58" s="820"/>
      <c r="D58" s="326" t="s">
        <v>393</v>
      </c>
      <c r="E58" s="34"/>
      <c r="F58" s="34"/>
      <c r="G58" s="180"/>
      <c r="H58" s="8">
        <v>0</v>
      </c>
      <c r="I58" s="8">
        <v>2225865.1</v>
      </c>
      <c r="J58" s="180">
        <v>0</v>
      </c>
      <c r="K58" s="8">
        <f t="shared" si="5"/>
        <v>0</v>
      </c>
      <c r="L58" s="167">
        <f t="shared" si="6"/>
        <v>2225865.1</v>
      </c>
      <c r="M58" s="334">
        <v>0</v>
      </c>
      <c r="N58" s="410"/>
      <c r="O58" s="410"/>
      <c r="P58" s="410"/>
      <c r="Q58" s="410"/>
    </row>
    <row r="59" spans="1:17" ht="31.5" x14ac:dyDescent="0.25">
      <c r="A59" s="819" t="s">
        <v>44</v>
      </c>
      <c r="B59" s="820" t="s">
        <v>45</v>
      </c>
      <c r="C59" s="820" t="s">
        <v>46</v>
      </c>
      <c r="D59" s="22" t="s">
        <v>47</v>
      </c>
      <c r="E59" s="34">
        <f>E60</f>
        <v>77454721</v>
      </c>
      <c r="F59" s="34">
        <f>F60</f>
        <v>21402271.100000001</v>
      </c>
      <c r="G59" s="180">
        <f t="shared" si="1"/>
        <v>0.27631977526586149</v>
      </c>
      <c r="H59" s="8">
        <f>H60+H63</f>
        <v>13413840</v>
      </c>
      <c r="I59" s="8">
        <f>I60+I63</f>
        <v>1678425.13</v>
      </c>
      <c r="J59" s="180">
        <f t="shared" si="4"/>
        <v>0.1251263717175693</v>
      </c>
      <c r="K59" s="8">
        <f t="shared" si="5"/>
        <v>90868561</v>
      </c>
      <c r="L59" s="167">
        <f t="shared" si="6"/>
        <v>23080696.23</v>
      </c>
      <c r="M59" s="334">
        <f t="shared" si="0"/>
        <v>0.25400089949702187</v>
      </c>
      <c r="N59" s="410"/>
      <c r="O59" s="410"/>
      <c r="P59" s="410"/>
      <c r="Q59" s="410"/>
    </row>
    <row r="60" spans="1:17" x14ac:dyDescent="0.25">
      <c r="A60" s="819"/>
      <c r="B60" s="820"/>
      <c r="C60" s="820"/>
      <c r="D60" s="326" t="s">
        <v>390</v>
      </c>
      <c r="E60" s="34">
        <v>77454721</v>
      </c>
      <c r="F60" s="34">
        <v>21402271.100000001</v>
      </c>
      <c r="G60" s="180">
        <f t="shared" si="1"/>
        <v>0.27631977526586149</v>
      </c>
      <c r="H60" s="8">
        <v>13413840</v>
      </c>
      <c r="I60" s="8">
        <v>683711.43</v>
      </c>
      <c r="J60" s="180">
        <f t="shared" si="4"/>
        <v>5.0970596786602498E-2</v>
      </c>
      <c r="K60" s="8">
        <f t="shared" si="5"/>
        <v>90868561</v>
      </c>
      <c r="L60" s="167">
        <f t="shared" si="6"/>
        <v>22085982.530000001</v>
      </c>
      <c r="M60" s="334">
        <f t="shared" si="0"/>
        <v>0.24305416842685559</v>
      </c>
      <c r="N60" s="410"/>
      <c r="O60" s="410"/>
      <c r="P60" s="410"/>
      <c r="Q60" s="410"/>
    </row>
    <row r="61" spans="1:17" x14ac:dyDescent="0.25">
      <c r="A61" s="819"/>
      <c r="B61" s="820"/>
      <c r="C61" s="820"/>
      <c r="D61" s="327" t="s">
        <v>391</v>
      </c>
      <c r="E61" s="34">
        <v>45590826</v>
      </c>
      <c r="F61" s="34">
        <v>13661704.6</v>
      </c>
      <c r="G61" s="180">
        <f t="shared" si="1"/>
        <v>0.2996590717614987</v>
      </c>
      <c r="H61" s="8">
        <v>2458172</v>
      </c>
      <c r="I61" s="8">
        <v>306670.52</v>
      </c>
      <c r="J61" s="180">
        <f t="shared" si="4"/>
        <v>0.12475551751464097</v>
      </c>
      <c r="K61" s="8">
        <f t="shared" si="5"/>
        <v>48048998</v>
      </c>
      <c r="L61" s="167">
        <f t="shared" si="6"/>
        <v>13968375.119999999</v>
      </c>
      <c r="M61" s="334">
        <f t="shared" si="0"/>
        <v>0.29071105957298005</v>
      </c>
      <c r="N61" s="410"/>
      <c r="O61" s="410"/>
      <c r="P61" s="410"/>
      <c r="Q61" s="410"/>
    </row>
    <row r="62" spans="1:17" ht="31.5" x14ac:dyDescent="0.25">
      <c r="A62" s="819"/>
      <c r="B62" s="820"/>
      <c r="C62" s="820"/>
      <c r="D62" s="327" t="s">
        <v>392</v>
      </c>
      <c r="E62" s="34">
        <v>18602522</v>
      </c>
      <c r="F62" s="34">
        <v>4971922.5999999996</v>
      </c>
      <c r="G62" s="180">
        <f t="shared" si="1"/>
        <v>0.26727142696027989</v>
      </c>
      <c r="H62" s="8">
        <v>95418</v>
      </c>
      <c r="I62" s="8">
        <v>0</v>
      </c>
      <c r="J62" s="180">
        <f t="shared" si="4"/>
        <v>0</v>
      </c>
      <c r="K62" s="8">
        <f t="shared" si="5"/>
        <v>18697940</v>
      </c>
      <c r="L62" s="167">
        <f t="shared" si="6"/>
        <v>4971922.5999999996</v>
      </c>
      <c r="M62" s="334">
        <f t="shared" si="0"/>
        <v>0.26590750638840427</v>
      </c>
      <c r="N62" s="410"/>
      <c r="O62" s="410"/>
      <c r="P62" s="410"/>
      <c r="Q62" s="410"/>
    </row>
    <row r="63" spans="1:17" x14ac:dyDescent="0.25">
      <c r="A63" s="819"/>
      <c r="B63" s="820"/>
      <c r="C63" s="820"/>
      <c r="D63" s="326" t="s">
        <v>393</v>
      </c>
      <c r="E63" s="34"/>
      <c r="F63" s="34"/>
      <c r="G63" s="180"/>
      <c r="H63" s="8">
        <v>0</v>
      </c>
      <c r="I63" s="8">
        <v>994713.7</v>
      </c>
      <c r="J63" s="180">
        <v>0</v>
      </c>
      <c r="K63" s="8">
        <f t="shared" si="5"/>
        <v>0</v>
      </c>
      <c r="L63" s="167">
        <f t="shared" si="6"/>
        <v>994713.7</v>
      </c>
      <c r="M63" s="334">
        <v>0</v>
      </c>
      <c r="N63" s="410"/>
      <c r="O63" s="410"/>
      <c r="P63" s="410"/>
      <c r="Q63" s="410"/>
    </row>
    <row r="64" spans="1:17" ht="31.5" x14ac:dyDescent="0.25">
      <c r="A64" s="53" t="s">
        <v>155</v>
      </c>
      <c r="B64" s="54" t="s">
        <v>156</v>
      </c>
      <c r="C64" s="54" t="s">
        <v>46</v>
      </c>
      <c r="D64" s="26" t="s">
        <v>47</v>
      </c>
      <c r="E64" s="34">
        <f>E65</f>
        <v>71924600</v>
      </c>
      <c r="F64" s="34">
        <f>F65</f>
        <v>24684600</v>
      </c>
      <c r="G64" s="180">
        <f t="shared" si="1"/>
        <v>0.34320107445853021</v>
      </c>
      <c r="H64" s="8">
        <v>0</v>
      </c>
      <c r="I64" s="8">
        <v>0</v>
      </c>
      <c r="J64" s="180"/>
      <c r="K64" s="8">
        <f t="shared" si="5"/>
        <v>71924600</v>
      </c>
      <c r="L64" s="167">
        <f t="shared" si="6"/>
        <v>24684600</v>
      </c>
      <c r="M64" s="334">
        <f t="shared" si="0"/>
        <v>0.34320107445853021</v>
      </c>
      <c r="N64" s="410"/>
      <c r="O64" s="410"/>
      <c r="P64" s="410"/>
      <c r="Q64" s="410"/>
    </row>
    <row r="65" spans="1:17" x14ac:dyDescent="0.25">
      <c r="A65" s="53"/>
      <c r="B65" s="54"/>
      <c r="C65" s="54"/>
      <c r="D65" s="326" t="s">
        <v>390</v>
      </c>
      <c r="E65" s="34">
        <f>E66</f>
        <v>71924600</v>
      </c>
      <c r="F65" s="8">
        <f>F66</f>
        <v>24684600</v>
      </c>
      <c r="G65" s="180">
        <f t="shared" si="1"/>
        <v>0.34320107445853021</v>
      </c>
      <c r="H65" s="8">
        <v>0</v>
      </c>
      <c r="I65" s="8">
        <v>0</v>
      </c>
      <c r="J65" s="180"/>
      <c r="K65" s="8">
        <f t="shared" si="5"/>
        <v>71924600</v>
      </c>
      <c r="L65" s="167">
        <f t="shared" si="6"/>
        <v>24684600</v>
      </c>
      <c r="M65" s="334">
        <f t="shared" si="0"/>
        <v>0.34320107445853021</v>
      </c>
      <c r="N65" s="410"/>
      <c r="O65" s="410"/>
      <c r="P65" s="410"/>
      <c r="Q65" s="410"/>
    </row>
    <row r="66" spans="1:17" x14ac:dyDescent="0.25">
      <c r="A66" s="53"/>
      <c r="B66" s="54"/>
      <c r="C66" s="54"/>
      <c r="D66" s="327" t="s">
        <v>391</v>
      </c>
      <c r="E66" s="34">
        <v>71924600</v>
      </c>
      <c r="F66" s="8">
        <v>24684600</v>
      </c>
      <c r="G66" s="180">
        <f t="shared" si="1"/>
        <v>0.34320107445853021</v>
      </c>
      <c r="H66" s="8">
        <v>0</v>
      </c>
      <c r="I66" s="8">
        <v>0</v>
      </c>
      <c r="J66" s="180"/>
      <c r="K66" s="8">
        <f t="shared" si="5"/>
        <v>71924600</v>
      </c>
      <c r="L66" s="167">
        <f t="shared" si="6"/>
        <v>24684600</v>
      </c>
      <c r="M66" s="333">
        <f t="shared" si="0"/>
        <v>0.34320107445853021</v>
      </c>
      <c r="N66" s="410"/>
      <c r="O66" s="410"/>
      <c r="P66" s="410"/>
      <c r="Q66" s="410"/>
    </row>
    <row r="67" spans="1:17" ht="47.25" x14ac:dyDescent="0.25">
      <c r="A67" s="819" t="s">
        <v>48</v>
      </c>
      <c r="B67" s="820" t="s">
        <v>49</v>
      </c>
      <c r="C67" s="820" t="s">
        <v>50</v>
      </c>
      <c r="D67" s="22" t="s">
        <v>51</v>
      </c>
      <c r="E67" s="34">
        <f>E68</f>
        <v>8021405</v>
      </c>
      <c r="F67" s="34">
        <f>F68</f>
        <v>1712987.66</v>
      </c>
      <c r="G67" s="180">
        <f t="shared" si="1"/>
        <v>0.21355207223672162</v>
      </c>
      <c r="H67" s="8">
        <f>H68</f>
        <v>0</v>
      </c>
      <c r="I67" s="8"/>
      <c r="J67" s="180">
        <v>0</v>
      </c>
      <c r="K67" s="8">
        <f t="shared" si="5"/>
        <v>8021405</v>
      </c>
      <c r="L67" s="167">
        <f t="shared" si="6"/>
        <v>1712987.66</v>
      </c>
      <c r="M67" s="334">
        <f t="shared" si="0"/>
        <v>0.21355207223672162</v>
      </c>
      <c r="N67" s="410"/>
      <c r="O67" s="410"/>
      <c r="P67" s="410"/>
      <c r="Q67" s="410"/>
    </row>
    <row r="68" spans="1:17" x14ac:dyDescent="0.25">
      <c r="A68" s="819"/>
      <c r="B68" s="820"/>
      <c r="C68" s="820"/>
      <c r="D68" s="326" t="s">
        <v>390</v>
      </c>
      <c r="E68" s="34">
        <v>8021405</v>
      </c>
      <c r="F68" s="34">
        <v>1712987.66</v>
      </c>
      <c r="G68" s="180">
        <f t="shared" si="1"/>
        <v>0.21355207223672162</v>
      </c>
      <c r="H68" s="8">
        <v>0</v>
      </c>
      <c r="I68" s="8"/>
      <c r="J68" s="180">
        <v>0</v>
      </c>
      <c r="K68" s="8">
        <f t="shared" si="5"/>
        <v>8021405</v>
      </c>
      <c r="L68" s="167">
        <f t="shared" si="6"/>
        <v>1712987.66</v>
      </c>
      <c r="M68" s="334">
        <f t="shared" si="0"/>
        <v>0.21355207223672162</v>
      </c>
      <c r="N68" s="410"/>
      <c r="O68" s="410"/>
      <c r="P68" s="410"/>
      <c r="Q68" s="410"/>
    </row>
    <row r="69" spans="1:17" x14ac:dyDescent="0.25">
      <c r="A69" s="819"/>
      <c r="B69" s="820"/>
      <c r="C69" s="820"/>
      <c r="D69" s="327" t="s">
        <v>391</v>
      </c>
      <c r="E69" s="34">
        <v>7108318</v>
      </c>
      <c r="F69" s="34">
        <v>1607750.03</v>
      </c>
      <c r="G69" s="180">
        <f t="shared" si="1"/>
        <v>0.22617868671604169</v>
      </c>
      <c r="H69" s="8">
        <v>0</v>
      </c>
      <c r="I69" s="8">
        <v>0</v>
      </c>
      <c r="J69" s="180"/>
      <c r="K69" s="8">
        <f>E69+H69</f>
        <v>7108318</v>
      </c>
      <c r="L69" s="167">
        <f t="shared" si="6"/>
        <v>1607750.03</v>
      </c>
      <c r="M69" s="334">
        <f t="shared" si="0"/>
        <v>0.22617868671604169</v>
      </c>
      <c r="N69" s="410"/>
      <c r="O69" s="410"/>
      <c r="P69" s="410"/>
      <c r="Q69" s="410"/>
    </row>
    <row r="70" spans="1:17" ht="31.5" x14ac:dyDescent="0.25">
      <c r="A70" s="819"/>
      <c r="B70" s="820"/>
      <c r="C70" s="820"/>
      <c r="D70" s="327" t="s">
        <v>392</v>
      </c>
      <c r="E70" s="34">
        <v>399086</v>
      </c>
      <c r="F70" s="34">
        <v>81424.210000000006</v>
      </c>
      <c r="G70" s="180">
        <f t="shared" si="1"/>
        <v>0.20402672606906783</v>
      </c>
      <c r="H70" s="8">
        <v>0</v>
      </c>
      <c r="I70" s="8">
        <v>0</v>
      </c>
      <c r="J70" s="180"/>
      <c r="K70" s="8">
        <f t="shared" si="5"/>
        <v>399086</v>
      </c>
      <c r="L70" s="167">
        <f t="shared" si="6"/>
        <v>81424.210000000006</v>
      </c>
      <c r="M70" s="334">
        <f t="shared" si="0"/>
        <v>0.20402672606906783</v>
      </c>
      <c r="N70" s="410"/>
      <c r="O70" s="410"/>
      <c r="P70" s="410"/>
      <c r="Q70" s="410"/>
    </row>
    <row r="71" spans="1:17" ht="31.5" x14ac:dyDescent="0.25">
      <c r="A71" s="819" t="s">
        <v>157</v>
      </c>
      <c r="B71" s="820" t="s">
        <v>158</v>
      </c>
      <c r="C71" s="820" t="s">
        <v>52</v>
      </c>
      <c r="D71" s="22" t="s">
        <v>159</v>
      </c>
      <c r="E71" s="34">
        <f>E72</f>
        <v>5966146</v>
      </c>
      <c r="F71" s="34">
        <f>F72</f>
        <v>1588486.86</v>
      </c>
      <c r="G71" s="180">
        <f t="shared" si="1"/>
        <v>0.26625008171104092</v>
      </c>
      <c r="H71" s="8">
        <v>0</v>
      </c>
      <c r="I71" s="8">
        <v>0</v>
      </c>
      <c r="J71" s="180"/>
      <c r="K71" s="8">
        <f t="shared" si="5"/>
        <v>5966146</v>
      </c>
      <c r="L71" s="167">
        <f t="shared" si="6"/>
        <v>1588486.86</v>
      </c>
      <c r="M71" s="334">
        <f t="shared" si="0"/>
        <v>0.26625008171104092</v>
      </c>
      <c r="N71" s="410"/>
      <c r="O71" s="410"/>
      <c r="P71" s="410"/>
      <c r="Q71" s="410"/>
    </row>
    <row r="72" spans="1:17" x14ac:dyDescent="0.25">
      <c r="A72" s="819"/>
      <c r="B72" s="820"/>
      <c r="C72" s="820"/>
      <c r="D72" s="326" t="s">
        <v>390</v>
      </c>
      <c r="E72" s="34">
        <v>5966146</v>
      </c>
      <c r="F72" s="34">
        <v>1588486.86</v>
      </c>
      <c r="G72" s="180">
        <f t="shared" si="1"/>
        <v>0.26625008171104092</v>
      </c>
      <c r="H72" s="8"/>
      <c r="I72" s="8">
        <v>0</v>
      </c>
      <c r="J72" s="180"/>
      <c r="K72" s="8">
        <f t="shared" si="5"/>
        <v>5966146</v>
      </c>
      <c r="L72" s="167">
        <f t="shared" si="6"/>
        <v>1588486.86</v>
      </c>
      <c r="M72" s="334">
        <f t="shared" si="0"/>
        <v>0.26625008171104092</v>
      </c>
      <c r="N72" s="410"/>
      <c r="O72" s="410"/>
      <c r="P72" s="410"/>
      <c r="Q72" s="410"/>
    </row>
    <row r="73" spans="1:17" x14ac:dyDescent="0.25">
      <c r="A73" s="819"/>
      <c r="B73" s="820"/>
      <c r="C73" s="820"/>
      <c r="D73" s="327" t="s">
        <v>391</v>
      </c>
      <c r="E73" s="34">
        <v>5510348</v>
      </c>
      <c r="F73" s="34">
        <v>1498421.92</v>
      </c>
      <c r="G73" s="180">
        <f t="shared" si="1"/>
        <v>0.27192872755041969</v>
      </c>
      <c r="H73" s="8"/>
      <c r="I73" s="8">
        <v>0</v>
      </c>
      <c r="J73" s="180"/>
      <c r="K73" s="8">
        <f t="shared" si="5"/>
        <v>5510348</v>
      </c>
      <c r="L73" s="167">
        <f t="shared" si="6"/>
        <v>1498421.92</v>
      </c>
      <c r="M73" s="334">
        <f t="shared" si="0"/>
        <v>0.27192872755041969</v>
      </c>
      <c r="N73" s="410"/>
      <c r="O73" s="410"/>
      <c r="P73" s="410"/>
      <c r="Q73" s="410"/>
    </row>
    <row r="74" spans="1:17" ht="31.5" x14ac:dyDescent="0.25">
      <c r="A74" s="819"/>
      <c r="B74" s="820"/>
      <c r="C74" s="820"/>
      <c r="D74" s="327" t="s">
        <v>392</v>
      </c>
      <c r="E74" s="34">
        <v>235643</v>
      </c>
      <c r="F74" s="34">
        <v>74724.94</v>
      </c>
      <c r="G74" s="180">
        <f t="shared" si="1"/>
        <v>0.31711079896283784</v>
      </c>
      <c r="H74" s="8"/>
      <c r="I74" s="8">
        <v>0</v>
      </c>
      <c r="J74" s="180"/>
      <c r="K74" s="8">
        <f t="shared" si="5"/>
        <v>235643</v>
      </c>
      <c r="L74" s="167">
        <f t="shared" si="6"/>
        <v>74724.94</v>
      </c>
      <c r="M74" s="334">
        <f t="shared" si="0"/>
        <v>0.31711079896283784</v>
      </c>
      <c r="N74" s="410"/>
      <c r="O74" s="410"/>
      <c r="P74" s="410"/>
      <c r="Q74" s="410"/>
    </row>
    <row r="75" spans="1:17" x14ac:dyDescent="0.25">
      <c r="A75" s="819" t="s">
        <v>53</v>
      </c>
      <c r="B75" s="820" t="s">
        <v>54</v>
      </c>
      <c r="C75" s="820" t="s">
        <v>52</v>
      </c>
      <c r="D75" s="22" t="s">
        <v>55</v>
      </c>
      <c r="E75" s="34">
        <f>E76</f>
        <v>38708</v>
      </c>
      <c r="F75" s="34">
        <f>F76</f>
        <v>31468</v>
      </c>
      <c r="G75" s="180">
        <f t="shared" si="1"/>
        <v>0.81295856153766666</v>
      </c>
      <c r="H75" s="8">
        <v>0</v>
      </c>
      <c r="I75" s="8"/>
      <c r="J75" s="180"/>
      <c r="K75" s="8">
        <f t="shared" si="5"/>
        <v>38708</v>
      </c>
      <c r="L75" s="167">
        <f t="shared" si="6"/>
        <v>31468</v>
      </c>
      <c r="M75" s="334">
        <f t="shared" si="0"/>
        <v>0.81295856153766666</v>
      </c>
      <c r="N75" s="410"/>
      <c r="O75" s="410"/>
      <c r="P75" s="410"/>
      <c r="Q75" s="410"/>
    </row>
    <row r="76" spans="1:17" x14ac:dyDescent="0.25">
      <c r="A76" s="819"/>
      <c r="B76" s="820"/>
      <c r="C76" s="820"/>
      <c r="D76" s="326" t="s">
        <v>390</v>
      </c>
      <c r="E76" s="34">
        <v>38708</v>
      </c>
      <c r="F76" s="34">
        <v>31468</v>
      </c>
      <c r="G76" s="180">
        <f t="shared" si="1"/>
        <v>0.81295856153766666</v>
      </c>
      <c r="H76" s="8"/>
      <c r="I76" s="8"/>
      <c r="J76" s="180"/>
      <c r="K76" s="8">
        <f t="shared" si="5"/>
        <v>38708</v>
      </c>
      <c r="L76" s="167">
        <f t="shared" si="6"/>
        <v>31468</v>
      </c>
      <c r="M76" s="334">
        <f t="shared" si="0"/>
        <v>0.81295856153766666</v>
      </c>
      <c r="N76" s="410"/>
      <c r="O76" s="410"/>
      <c r="P76" s="410"/>
      <c r="Q76" s="410"/>
    </row>
    <row r="77" spans="1:17" ht="47.25" x14ac:dyDescent="0.25">
      <c r="A77" s="819" t="s">
        <v>56</v>
      </c>
      <c r="B77" s="820" t="s">
        <v>57</v>
      </c>
      <c r="C77" s="820" t="s">
        <v>52</v>
      </c>
      <c r="D77" s="22" t="s">
        <v>58</v>
      </c>
      <c r="E77" s="34">
        <f>E78</f>
        <v>1429655</v>
      </c>
      <c r="F77" s="34">
        <f>F78</f>
        <v>302150.51</v>
      </c>
      <c r="G77" s="180">
        <f t="shared" si="1"/>
        <v>0.21134505177822621</v>
      </c>
      <c r="H77" s="8">
        <f>H78+H81</f>
        <v>0</v>
      </c>
      <c r="I77" s="8"/>
      <c r="J77" s="180">
        <v>0</v>
      </c>
      <c r="K77" s="8">
        <f t="shared" si="5"/>
        <v>1429655</v>
      </c>
      <c r="L77" s="167">
        <f t="shared" si="6"/>
        <v>302150.51</v>
      </c>
      <c r="M77" s="334">
        <f t="shared" si="0"/>
        <v>0.21134505177822621</v>
      </c>
      <c r="N77" s="410"/>
      <c r="O77" s="410"/>
      <c r="P77" s="410"/>
      <c r="Q77" s="410"/>
    </row>
    <row r="78" spans="1:17" x14ac:dyDescent="0.25">
      <c r="A78" s="819"/>
      <c r="B78" s="820"/>
      <c r="C78" s="820"/>
      <c r="D78" s="326" t="s">
        <v>390</v>
      </c>
      <c r="E78" s="34">
        <v>1429655</v>
      </c>
      <c r="F78" s="34">
        <v>302150.51</v>
      </c>
      <c r="G78" s="180">
        <f t="shared" si="1"/>
        <v>0.21134505177822621</v>
      </c>
      <c r="H78" s="8">
        <v>0</v>
      </c>
      <c r="I78" s="8"/>
      <c r="J78" s="180">
        <v>0</v>
      </c>
      <c r="K78" s="8">
        <f t="shared" si="5"/>
        <v>1429655</v>
      </c>
      <c r="L78" s="167">
        <f t="shared" si="6"/>
        <v>302150.51</v>
      </c>
      <c r="M78" s="334">
        <f t="shared" si="0"/>
        <v>0.21134505177822621</v>
      </c>
      <c r="N78" s="410"/>
      <c r="O78" s="410"/>
      <c r="P78" s="410"/>
      <c r="Q78" s="410"/>
    </row>
    <row r="79" spans="1:17" x14ac:dyDescent="0.25">
      <c r="A79" s="819"/>
      <c r="B79" s="820"/>
      <c r="C79" s="820"/>
      <c r="D79" s="327" t="s">
        <v>391</v>
      </c>
      <c r="E79" s="34">
        <v>871182</v>
      </c>
      <c r="F79" s="34">
        <v>214755.96</v>
      </c>
      <c r="G79" s="180">
        <f t="shared" si="1"/>
        <v>0.24651101606782508</v>
      </c>
      <c r="H79" s="8"/>
      <c r="I79" s="8"/>
      <c r="J79" s="180"/>
      <c r="K79" s="8">
        <f t="shared" si="5"/>
        <v>871182</v>
      </c>
      <c r="L79" s="167">
        <f t="shared" si="6"/>
        <v>214755.96</v>
      </c>
      <c r="M79" s="334">
        <f t="shared" si="0"/>
        <v>0.24651101606782508</v>
      </c>
      <c r="N79" s="410"/>
      <c r="O79" s="410"/>
      <c r="P79" s="410"/>
      <c r="Q79" s="410"/>
    </row>
    <row r="80" spans="1:17" ht="31.5" x14ac:dyDescent="0.25">
      <c r="A80" s="819"/>
      <c r="B80" s="820"/>
      <c r="C80" s="820"/>
      <c r="D80" s="327" t="s">
        <v>392</v>
      </c>
      <c r="E80" s="34">
        <v>324571</v>
      </c>
      <c r="F80" s="34">
        <v>85471.55</v>
      </c>
      <c r="G80" s="180">
        <f t="shared" si="1"/>
        <v>0.26333698944144734</v>
      </c>
      <c r="H80" s="8"/>
      <c r="I80" s="8"/>
      <c r="J80" s="180"/>
      <c r="K80" s="8">
        <f>E80+H80</f>
        <v>324571</v>
      </c>
      <c r="L80" s="167">
        <f t="shared" si="6"/>
        <v>85471.55</v>
      </c>
      <c r="M80" s="334">
        <f t="shared" si="0"/>
        <v>0.26333698944144734</v>
      </c>
      <c r="N80" s="410"/>
      <c r="O80" s="410"/>
      <c r="P80" s="410"/>
      <c r="Q80" s="410"/>
    </row>
    <row r="81" spans="1:17" x14ac:dyDescent="0.25">
      <c r="A81" s="819"/>
      <c r="B81" s="820"/>
      <c r="C81" s="820"/>
      <c r="D81" s="326" t="s">
        <v>393</v>
      </c>
      <c r="E81" s="34"/>
      <c r="F81" s="34"/>
      <c r="G81" s="180"/>
      <c r="H81" s="8">
        <v>0</v>
      </c>
      <c r="I81" s="8"/>
      <c r="J81" s="180">
        <v>0</v>
      </c>
      <c r="K81" s="8">
        <f t="shared" si="5"/>
        <v>0</v>
      </c>
      <c r="L81" s="167">
        <f t="shared" si="6"/>
        <v>0</v>
      </c>
      <c r="M81" s="334">
        <v>0</v>
      </c>
      <c r="N81" s="410"/>
      <c r="O81" s="410"/>
      <c r="P81" s="410"/>
      <c r="Q81" s="410"/>
    </row>
    <row r="82" spans="1:17" ht="47.25" x14ac:dyDescent="0.25">
      <c r="A82" s="818" t="s">
        <v>217</v>
      </c>
      <c r="B82" s="58" t="s">
        <v>218</v>
      </c>
      <c r="C82" s="58" t="s">
        <v>52</v>
      </c>
      <c r="D82" s="22" t="s">
        <v>219</v>
      </c>
      <c r="E82" s="34">
        <f>E83</f>
        <v>1474598</v>
      </c>
      <c r="F82" s="34">
        <f>F83</f>
        <v>459527.57</v>
      </c>
      <c r="G82" s="180">
        <f t="shared" si="1"/>
        <v>0.31162904737426744</v>
      </c>
      <c r="H82" s="8"/>
      <c r="I82" s="8"/>
      <c r="J82" s="180"/>
      <c r="K82" s="8">
        <f t="shared" si="5"/>
        <v>1474598</v>
      </c>
      <c r="L82" s="167">
        <f t="shared" si="6"/>
        <v>459527.57</v>
      </c>
      <c r="M82" s="334">
        <f t="shared" ref="M82:M159" si="7">L82/K82</f>
        <v>0.31162904737426744</v>
      </c>
      <c r="N82" s="410"/>
      <c r="O82" s="410"/>
      <c r="P82" s="410"/>
      <c r="Q82" s="410"/>
    </row>
    <row r="83" spans="1:17" x14ac:dyDescent="0.25">
      <c r="A83" s="9"/>
      <c r="B83" s="10"/>
      <c r="C83" s="10"/>
      <c r="D83" s="326" t="s">
        <v>390</v>
      </c>
      <c r="E83" s="35">
        <v>1474598</v>
      </c>
      <c r="F83" s="35">
        <v>459527.57</v>
      </c>
      <c r="G83" s="180">
        <f t="shared" si="1"/>
        <v>0.31162904737426744</v>
      </c>
      <c r="H83" s="13"/>
      <c r="I83" s="13"/>
      <c r="J83" s="180"/>
      <c r="K83" s="8">
        <f t="shared" si="5"/>
        <v>1474598</v>
      </c>
      <c r="L83" s="167">
        <f t="shared" si="6"/>
        <v>459527.57</v>
      </c>
      <c r="M83" s="334">
        <f t="shared" si="7"/>
        <v>0.31162904737426744</v>
      </c>
      <c r="N83" s="410"/>
      <c r="O83" s="410"/>
      <c r="P83" s="410"/>
      <c r="Q83" s="410"/>
    </row>
    <row r="84" spans="1:17" x14ac:dyDescent="0.25">
      <c r="A84" s="9"/>
      <c r="B84" s="10"/>
      <c r="C84" s="10"/>
      <c r="D84" s="327" t="s">
        <v>391</v>
      </c>
      <c r="E84" s="35">
        <v>1474598</v>
      </c>
      <c r="F84" s="35">
        <v>459527.57</v>
      </c>
      <c r="G84" s="180">
        <f t="shared" si="1"/>
        <v>0.31162904737426744</v>
      </c>
      <c r="H84" s="13"/>
      <c r="I84" s="13"/>
      <c r="J84" s="180"/>
      <c r="K84" s="8">
        <f t="shared" si="5"/>
        <v>1474598</v>
      </c>
      <c r="L84" s="167">
        <f t="shared" si="6"/>
        <v>459527.57</v>
      </c>
      <c r="M84" s="334">
        <f t="shared" si="7"/>
        <v>0.31162904737426744</v>
      </c>
      <c r="N84" s="410"/>
      <c r="O84" s="410"/>
      <c r="P84" s="410"/>
      <c r="Q84" s="410"/>
    </row>
    <row r="85" spans="1:17" ht="47.25" x14ac:dyDescent="0.25">
      <c r="A85" s="32" t="s">
        <v>59</v>
      </c>
      <c r="B85" s="33" t="s">
        <v>60</v>
      </c>
      <c r="C85" s="33" t="s">
        <v>52</v>
      </c>
      <c r="D85" s="28" t="s">
        <v>61</v>
      </c>
      <c r="E85" s="35">
        <f>E86</f>
        <v>2014380</v>
      </c>
      <c r="F85" s="35">
        <f>F86</f>
        <v>447725.32</v>
      </c>
      <c r="G85" s="181">
        <f t="shared" si="1"/>
        <v>0.22226457768643454</v>
      </c>
      <c r="H85" s="13">
        <v>0</v>
      </c>
      <c r="I85" s="13"/>
      <c r="J85" s="180"/>
      <c r="K85" s="8">
        <f t="shared" si="5"/>
        <v>2014380</v>
      </c>
      <c r="L85" s="167">
        <f t="shared" si="6"/>
        <v>447725.32</v>
      </c>
      <c r="M85" s="334">
        <f t="shared" si="7"/>
        <v>0.22226457768643454</v>
      </c>
      <c r="N85" s="410"/>
      <c r="O85" s="410"/>
      <c r="P85" s="410"/>
      <c r="Q85" s="410"/>
    </row>
    <row r="86" spans="1:17" x14ac:dyDescent="0.25">
      <c r="A86" s="819"/>
      <c r="B86" s="820"/>
      <c r="C86" s="820"/>
      <c r="D86" s="326" t="s">
        <v>390</v>
      </c>
      <c r="E86" s="34">
        <v>2014380</v>
      </c>
      <c r="F86" s="34">
        <v>447725.32</v>
      </c>
      <c r="G86" s="180">
        <f t="shared" si="1"/>
        <v>0.22226457768643454</v>
      </c>
      <c r="H86" s="8"/>
      <c r="I86" s="8"/>
      <c r="J86" s="180"/>
      <c r="K86" s="8">
        <f t="shared" si="5"/>
        <v>2014380</v>
      </c>
      <c r="L86" s="167">
        <f t="shared" si="6"/>
        <v>447725.32</v>
      </c>
      <c r="M86" s="334">
        <f t="shared" si="7"/>
        <v>0.22226457768643454</v>
      </c>
      <c r="N86" s="410"/>
      <c r="O86" s="410"/>
      <c r="P86" s="410"/>
      <c r="Q86" s="410"/>
    </row>
    <row r="87" spans="1:17" x14ac:dyDescent="0.25">
      <c r="A87" s="819"/>
      <c r="B87" s="820"/>
      <c r="C87" s="820"/>
      <c r="D87" s="327" t="s">
        <v>391</v>
      </c>
      <c r="E87" s="34">
        <v>1822469</v>
      </c>
      <c r="F87" s="34">
        <v>356193.74</v>
      </c>
      <c r="G87" s="180">
        <f t="shared" si="1"/>
        <v>0.19544570579801357</v>
      </c>
      <c r="H87" s="8"/>
      <c r="I87" s="8"/>
      <c r="J87" s="180"/>
      <c r="K87" s="8">
        <f t="shared" si="5"/>
        <v>1822469</v>
      </c>
      <c r="L87" s="167">
        <f t="shared" si="6"/>
        <v>356193.74</v>
      </c>
      <c r="M87" s="334">
        <f t="shared" si="7"/>
        <v>0.19544570579801357</v>
      </c>
      <c r="N87" s="410"/>
      <c r="O87" s="410"/>
      <c r="P87" s="410"/>
      <c r="Q87" s="410"/>
    </row>
    <row r="88" spans="1:17" ht="31.5" x14ac:dyDescent="0.25">
      <c r="A88" s="819"/>
      <c r="B88" s="820"/>
      <c r="C88" s="820"/>
      <c r="D88" s="327" t="s">
        <v>392</v>
      </c>
      <c r="E88" s="34">
        <v>48677</v>
      </c>
      <c r="F88" s="34">
        <v>9822.66</v>
      </c>
      <c r="G88" s="180">
        <f t="shared" si="1"/>
        <v>0.20179263307106024</v>
      </c>
      <c r="H88" s="8"/>
      <c r="I88" s="8"/>
      <c r="J88" s="180"/>
      <c r="K88" s="8">
        <f t="shared" si="5"/>
        <v>48677</v>
      </c>
      <c r="L88" s="8">
        <f t="shared" si="6"/>
        <v>9822.66</v>
      </c>
      <c r="M88" s="333">
        <f t="shared" si="7"/>
        <v>0.20179263307106024</v>
      </c>
      <c r="N88" s="410"/>
      <c r="O88" s="410"/>
      <c r="P88" s="410"/>
      <c r="Q88" s="410"/>
    </row>
    <row r="89" spans="1:17" ht="110.25" x14ac:dyDescent="0.25">
      <c r="A89" s="47" t="s">
        <v>443</v>
      </c>
      <c r="B89" s="46" t="s">
        <v>444</v>
      </c>
      <c r="C89" s="46" t="s">
        <v>52</v>
      </c>
      <c r="D89" s="327" t="s">
        <v>442</v>
      </c>
      <c r="E89" s="34">
        <f>E90</f>
        <v>413700</v>
      </c>
      <c r="F89" s="34">
        <f>F90</f>
        <v>158909.35</v>
      </c>
      <c r="G89" s="180">
        <f t="shared" si="1"/>
        <v>0.38411735557167032</v>
      </c>
      <c r="H89" s="8"/>
      <c r="I89" s="8"/>
      <c r="J89" s="180"/>
      <c r="K89" s="8">
        <f t="shared" si="5"/>
        <v>413700</v>
      </c>
      <c r="L89" s="8">
        <f t="shared" si="6"/>
        <v>158909.35</v>
      </c>
      <c r="M89" s="333">
        <f t="shared" si="7"/>
        <v>0.38411735557167032</v>
      </c>
      <c r="N89" s="410"/>
      <c r="O89" s="410"/>
      <c r="P89" s="410"/>
      <c r="Q89" s="410"/>
    </row>
    <row r="90" spans="1:17" x14ac:dyDescent="0.25">
      <c r="A90" s="47"/>
      <c r="B90" s="46"/>
      <c r="C90" s="46"/>
      <c r="D90" s="326" t="s">
        <v>390</v>
      </c>
      <c r="E90" s="34">
        <v>413700</v>
      </c>
      <c r="F90" s="34">
        <v>158909.35</v>
      </c>
      <c r="G90" s="180">
        <f t="shared" si="1"/>
        <v>0.38411735557167032</v>
      </c>
      <c r="H90" s="8"/>
      <c r="I90" s="8"/>
      <c r="J90" s="180"/>
      <c r="K90" s="8">
        <f t="shared" si="5"/>
        <v>413700</v>
      </c>
      <c r="L90" s="8">
        <f t="shared" si="6"/>
        <v>158909.35</v>
      </c>
      <c r="M90" s="333">
        <f t="shared" si="7"/>
        <v>0.38411735557167032</v>
      </c>
      <c r="N90" s="410"/>
      <c r="O90" s="410"/>
      <c r="P90" s="410"/>
      <c r="Q90" s="410"/>
    </row>
    <row r="91" spans="1:17" x14ac:dyDescent="0.25">
      <c r="A91" s="47"/>
      <c r="B91" s="46"/>
      <c r="C91" s="46"/>
      <c r="D91" s="327" t="s">
        <v>391</v>
      </c>
      <c r="E91" s="34">
        <v>413700</v>
      </c>
      <c r="F91" s="34">
        <v>158909.35</v>
      </c>
      <c r="G91" s="180">
        <f t="shared" si="1"/>
        <v>0.38411735557167032</v>
      </c>
      <c r="H91" s="8"/>
      <c r="I91" s="8"/>
      <c r="J91" s="180"/>
      <c r="K91" s="8">
        <f t="shared" si="5"/>
        <v>413700</v>
      </c>
      <c r="L91" s="8">
        <f t="shared" si="6"/>
        <v>158909.35</v>
      </c>
      <c r="M91" s="333">
        <f t="shared" si="7"/>
        <v>0.38411735557167032</v>
      </c>
      <c r="N91" s="410"/>
      <c r="O91" s="410"/>
      <c r="P91" s="410"/>
      <c r="Q91" s="410"/>
    </row>
    <row r="92" spans="1:17" ht="78.75" x14ac:dyDescent="0.25">
      <c r="A92" s="47" t="s">
        <v>462</v>
      </c>
      <c r="B92" s="46" t="s">
        <v>463</v>
      </c>
      <c r="C92" s="46" t="s">
        <v>52</v>
      </c>
      <c r="D92" s="327" t="s">
        <v>464</v>
      </c>
      <c r="E92" s="34"/>
      <c r="F92" s="34"/>
      <c r="G92" s="180"/>
      <c r="H92" s="8"/>
      <c r="I92" s="8"/>
      <c r="J92" s="180">
        <v>0</v>
      </c>
      <c r="K92" s="8">
        <f t="shared" si="5"/>
        <v>0</v>
      </c>
      <c r="L92" s="8">
        <f t="shared" si="6"/>
        <v>0</v>
      </c>
      <c r="M92" s="333"/>
      <c r="N92" s="410"/>
      <c r="O92" s="410"/>
      <c r="P92" s="410"/>
      <c r="Q92" s="410"/>
    </row>
    <row r="93" spans="1:17" x14ac:dyDescent="0.25">
      <c r="A93" s="47"/>
      <c r="B93" s="46"/>
      <c r="C93" s="46"/>
      <c r="D93" s="326" t="s">
        <v>390</v>
      </c>
      <c r="E93" s="34"/>
      <c r="F93" s="34"/>
      <c r="G93" s="180"/>
      <c r="H93" s="8"/>
      <c r="I93" s="8"/>
      <c r="J93" s="180">
        <v>0</v>
      </c>
      <c r="K93" s="8">
        <f t="shared" si="5"/>
        <v>0</v>
      </c>
      <c r="L93" s="8">
        <f t="shared" si="6"/>
        <v>0</v>
      </c>
      <c r="M93" s="333"/>
      <c r="N93" s="410"/>
      <c r="O93" s="410"/>
      <c r="P93" s="410"/>
      <c r="Q93" s="410"/>
    </row>
    <row r="94" spans="1:17" ht="78.75" x14ac:dyDescent="0.25">
      <c r="A94" s="47" t="s">
        <v>446</v>
      </c>
      <c r="B94" s="46" t="s">
        <v>447</v>
      </c>
      <c r="C94" s="46" t="s">
        <v>52</v>
      </c>
      <c r="D94" s="327" t="s">
        <v>445</v>
      </c>
      <c r="E94" s="34">
        <f>E95</f>
        <v>8319600</v>
      </c>
      <c r="F94" s="34">
        <f>F95</f>
        <v>3804993.03</v>
      </c>
      <c r="G94" s="180">
        <f t="shared" si="1"/>
        <v>0.45735288114813211</v>
      </c>
      <c r="H94" s="8"/>
      <c r="I94" s="8"/>
      <c r="J94" s="180">
        <v>0</v>
      </c>
      <c r="K94" s="8">
        <f>E94+H94</f>
        <v>8319600</v>
      </c>
      <c r="L94" s="8">
        <f t="shared" si="6"/>
        <v>3804993.03</v>
      </c>
      <c r="M94" s="333">
        <f t="shared" si="7"/>
        <v>0.45735288114813211</v>
      </c>
      <c r="N94" s="410"/>
      <c r="O94" s="410"/>
      <c r="P94" s="410"/>
      <c r="Q94" s="410"/>
    </row>
    <row r="95" spans="1:17" x14ac:dyDescent="0.25">
      <c r="A95" s="47"/>
      <c r="B95" s="46"/>
      <c r="C95" s="46"/>
      <c r="D95" s="326" t="s">
        <v>390</v>
      </c>
      <c r="E95" s="34">
        <v>8319600</v>
      </c>
      <c r="F95" s="34">
        <v>3804993.03</v>
      </c>
      <c r="G95" s="180">
        <f t="shared" si="1"/>
        <v>0.45735288114813211</v>
      </c>
      <c r="H95" s="8"/>
      <c r="I95" s="8"/>
      <c r="J95" s="180">
        <v>0</v>
      </c>
      <c r="K95" s="8">
        <f t="shared" si="5"/>
        <v>8319600</v>
      </c>
      <c r="L95" s="8">
        <f t="shared" si="6"/>
        <v>3804993.03</v>
      </c>
      <c r="M95" s="333">
        <f t="shared" si="7"/>
        <v>0.45735288114813211</v>
      </c>
      <c r="N95" s="410"/>
      <c r="O95" s="410"/>
      <c r="P95" s="410"/>
      <c r="Q95" s="410"/>
    </row>
    <row r="96" spans="1:17" x14ac:dyDescent="0.25">
      <c r="A96" s="47"/>
      <c r="B96" s="46"/>
      <c r="C96" s="46"/>
      <c r="D96" s="327" t="s">
        <v>391</v>
      </c>
      <c r="E96" s="34">
        <v>8319600</v>
      </c>
      <c r="F96" s="34">
        <v>3804993.03</v>
      </c>
      <c r="G96" s="180">
        <f t="shared" si="1"/>
        <v>0.45735288114813211</v>
      </c>
      <c r="H96" s="8"/>
      <c r="I96" s="8"/>
      <c r="J96" s="180">
        <v>0</v>
      </c>
      <c r="K96" s="8">
        <f t="shared" si="5"/>
        <v>8319600</v>
      </c>
      <c r="L96" s="8">
        <f t="shared" si="6"/>
        <v>3804993.03</v>
      </c>
      <c r="M96" s="333">
        <f t="shared" si="7"/>
        <v>0.45735288114813211</v>
      </c>
      <c r="N96" s="410"/>
      <c r="O96" s="410"/>
      <c r="P96" s="410"/>
      <c r="Q96" s="410"/>
    </row>
    <row r="97" spans="1:17" ht="94.5" x14ac:dyDescent="0.25">
      <c r="A97" s="47" t="s">
        <v>560</v>
      </c>
      <c r="B97" s="46" t="s">
        <v>559</v>
      </c>
      <c r="C97" s="46" t="s">
        <v>52</v>
      </c>
      <c r="D97" s="327" t="s">
        <v>561</v>
      </c>
      <c r="E97" s="34"/>
      <c r="F97" s="34"/>
      <c r="G97" s="180"/>
      <c r="H97" s="8">
        <v>574400</v>
      </c>
      <c r="I97" s="8">
        <v>505093.98</v>
      </c>
      <c r="J97" s="180">
        <v>0</v>
      </c>
      <c r="K97" s="8">
        <f t="shared" si="5"/>
        <v>574400</v>
      </c>
      <c r="L97" s="8">
        <f t="shared" si="6"/>
        <v>505093.98</v>
      </c>
      <c r="M97" s="333">
        <f t="shared" si="7"/>
        <v>0.87934188718662953</v>
      </c>
      <c r="N97" s="410"/>
      <c r="O97" s="410"/>
      <c r="P97" s="410"/>
      <c r="Q97" s="410"/>
    </row>
    <row r="98" spans="1:17" x14ac:dyDescent="0.25">
      <c r="A98" s="47"/>
      <c r="B98" s="46"/>
      <c r="C98" s="46"/>
      <c r="D98" s="326" t="s">
        <v>390</v>
      </c>
      <c r="E98" s="34"/>
      <c r="F98" s="34"/>
      <c r="G98" s="180"/>
      <c r="H98" s="8">
        <v>574400</v>
      </c>
      <c r="I98" s="8">
        <v>505093.98</v>
      </c>
      <c r="J98" s="180">
        <v>0</v>
      </c>
      <c r="K98" s="8">
        <f t="shared" si="5"/>
        <v>574400</v>
      </c>
      <c r="L98" s="8">
        <f t="shared" si="6"/>
        <v>505093.98</v>
      </c>
      <c r="M98" s="333">
        <f t="shared" si="7"/>
        <v>0.87934188718662953</v>
      </c>
      <c r="N98" s="410"/>
      <c r="O98" s="410"/>
      <c r="P98" s="410"/>
      <c r="Q98" s="410"/>
    </row>
    <row r="99" spans="1:17" ht="63" x14ac:dyDescent="0.25">
      <c r="A99" s="47" t="s">
        <v>555</v>
      </c>
      <c r="B99" s="46" t="s">
        <v>554</v>
      </c>
      <c r="C99" s="46" t="s">
        <v>52</v>
      </c>
      <c r="D99" s="327" t="s">
        <v>556</v>
      </c>
      <c r="E99" s="34">
        <f>E100</f>
        <v>14228400</v>
      </c>
      <c r="F99" s="34">
        <f>F100</f>
        <v>3554893.61</v>
      </c>
      <c r="G99" s="180">
        <f t="shared" si="1"/>
        <v>0.24984493056141238</v>
      </c>
      <c r="H99" s="8"/>
      <c r="I99" s="8"/>
      <c r="J99" s="180"/>
      <c r="K99" s="8">
        <f t="shared" si="5"/>
        <v>14228400</v>
      </c>
      <c r="L99" s="8">
        <f t="shared" si="6"/>
        <v>3554893.61</v>
      </c>
      <c r="M99" s="333"/>
      <c r="N99" s="410"/>
      <c r="O99" s="410"/>
      <c r="P99" s="410"/>
      <c r="Q99" s="410"/>
    </row>
    <row r="100" spans="1:17" x14ac:dyDescent="0.25">
      <c r="A100" s="47"/>
      <c r="B100" s="46"/>
      <c r="C100" s="46"/>
      <c r="D100" s="326" t="s">
        <v>390</v>
      </c>
      <c r="E100" s="34">
        <v>14228400</v>
      </c>
      <c r="F100" s="34">
        <v>3554893.61</v>
      </c>
      <c r="G100" s="180">
        <f t="shared" si="1"/>
        <v>0.24984493056141238</v>
      </c>
      <c r="H100" s="8"/>
      <c r="I100" s="8"/>
      <c r="J100" s="180"/>
      <c r="K100" s="8">
        <f t="shared" si="5"/>
        <v>14228400</v>
      </c>
      <c r="L100" s="8">
        <f t="shared" si="6"/>
        <v>3554893.61</v>
      </c>
      <c r="M100" s="333"/>
      <c r="N100" s="410"/>
      <c r="O100" s="410"/>
      <c r="P100" s="410"/>
      <c r="Q100" s="410"/>
    </row>
    <row r="101" spans="1:17" ht="94.5" x14ac:dyDescent="0.25">
      <c r="A101" s="47" t="s">
        <v>450</v>
      </c>
      <c r="B101" s="46" t="s">
        <v>449</v>
      </c>
      <c r="C101" s="46" t="s">
        <v>62</v>
      </c>
      <c r="D101" s="327" t="s">
        <v>448</v>
      </c>
      <c r="E101" s="34">
        <f>E102</f>
        <v>1168391</v>
      </c>
      <c r="F101" s="34">
        <f>F102</f>
        <v>0</v>
      </c>
      <c r="G101" s="180">
        <f t="shared" si="1"/>
        <v>0</v>
      </c>
      <c r="H101" s="8"/>
      <c r="I101" s="8"/>
      <c r="J101" s="180"/>
      <c r="K101" s="8">
        <f t="shared" si="5"/>
        <v>1168391</v>
      </c>
      <c r="L101" s="8">
        <f t="shared" si="6"/>
        <v>0</v>
      </c>
      <c r="M101" s="333">
        <f t="shared" si="7"/>
        <v>0</v>
      </c>
      <c r="N101" s="410"/>
      <c r="O101" s="410"/>
      <c r="P101" s="410"/>
      <c r="Q101" s="410"/>
    </row>
    <row r="102" spans="1:17" x14ac:dyDescent="0.25">
      <c r="A102" s="47"/>
      <c r="B102" s="46"/>
      <c r="C102" s="46"/>
      <c r="D102" s="326" t="s">
        <v>390</v>
      </c>
      <c r="E102" s="34">
        <v>1168391</v>
      </c>
      <c r="F102" s="34">
        <v>0</v>
      </c>
      <c r="G102" s="180">
        <f t="shared" si="1"/>
        <v>0</v>
      </c>
      <c r="H102" s="8"/>
      <c r="I102" s="8"/>
      <c r="J102" s="180"/>
      <c r="K102" s="8">
        <f t="shared" si="5"/>
        <v>1168391</v>
      </c>
      <c r="L102" s="8">
        <f t="shared" si="6"/>
        <v>0</v>
      </c>
      <c r="M102" s="333">
        <f t="shared" si="7"/>
        <v>0</v>
      </c>
      <c r="N102" s="410"/>
      <c r="O102" s="410"/>
      <c r="P102" s="410"/>
      <c r="Q102" s="410"/>
    </row>
    <row r="103" spans="1:17" x14ac:dyDescent="0.25">
      <c r="A103" s="47"/>
      <c r="B103" s="46"/>
      <c r="C103" s="46"/>
      <c r="D103" s="327" t="s">
        <v>391</v>
      </c>
      <c r="E103" s="34">
        <v>434380</v>
      </c>
      <c r="F103" s="34">
        <v>0</v>
      </c>
      <c r="G103" s="180">
        <f t="shared" si="1"/>
        <v>0</v>
      </c>
      <c r="H103" s="8"/>
      <c r="I103" s="8"/>
      <c r="J103" s="180"/>
      <c r="K103" s="8">
        <f t="shared" si="5"/>
        <v>434380</v>
      </c>
      <c r="L103" s="8">
        <f t="shared" si="6"/>
        <v>0</v>
      </c>
      <c r="M103" s="333">
        <f t="shared" si="7"/>
        <v>0</v>
      </c>
      <c r="N103" s="410"/>
      <c r="O103" s="410"/>
      <c r="P103" s="410"/>
      <c r="Q103" s="410"/>
    </row>
    <row r="104" spans="1:17" ht="32.25" thickBot="1" x14ac:dyDescent="0.3">
      <c r="A104" s="47"/>
      <c r="B104" s="46"/>
      <c r="C104" s="46"/>
      <c r="D104" s="327" t="s">
        <v>392</v>
      </c>
      <c r="E104" s="34">
        <v>13967</v>
      </c>
      <c r="F104" s="34">
        <v>0</v>
      </c>
      <c r="G104" s="180">
        <f t="shared" si="1"/>
        <v>0</v>
      </c>
      <c r="H104" s="8"/>
      <c r="I104" s="8"/>
      <c r="J104" s="180"/>
      <c r="K104" s="8">
        <f t="shared" si="5"/>
        <v>13967</v>
      </c>
      <c r="L104" s="8">
        <f t="shared" si="6"/>
        <v>0</v>
      </c>
      <c r="M104" s="333">
        <f t="shared" si="7"/>
        <v>0</v>
      </c>
      <c r="N104" s="410"/>
      <c r="O104" s="410"/>
      <c r="P104" s="410"/>
      <c r="Q104" s="410"/>
    </row>
    <row r="105" spans="1:17" ht="48" thickBot="1" x14ac:dyDescent="0.3">
      <c r="A105" s="29" t="s">
        <v>63</v>
      </c>
      <c r="B105" s="30" t="s">
        <v>14</v>
      </c>
      <c r="C105" s="30" t="s">
        <v>14</v>
      </c>
      <c r="D105" s="31" t="s">
        <v>419</v>
      </c>
      <c r="E105" s="48">
        <f>E106</f>
        <v>54656900</v>
      </c>
      <c r="F105" s="48">
        <f>F106</f>
        <v>9137139.7300000004</v>
      </c>
      <c r="G105" s="178">
        <f t="shared" si="1"/>
        <v>0.16717266676302536</v>
      </c>
      <c r="H105" s="48">
        <f>H106</f>
        <v>17000</v>
      </c>
      <c r="I105" s="48">
        <f>I106</f>
        <v>29062.67</v>
      </c>
      <c r="J105" s="178">
        <f t="shared" si="4"/>
        <v>1.7095688235294118</v>
      </c>
      <c r="K105" s="176">
        <f>K106</f>
        <v>54673900</v>
      </c>
      <c r="L105" s="176">
        <f>L106</f>
        <v>9166202.4000000004</v>
      </c>
      <c r="M105" s="186">
        <f t="shared" si="7"/>
        <v>0.16765225089119307</v>
      </c>
      <c r="N105" s="410"/>
      <c r="O105" s="410"/>
      <c r="P105" s="410"/>
      <c r="Q105" s="410"/>
    </row>
    <row r="106" spans="1:17" ht="47.25" x14ac:dyDescent="0.25">
      <c r="A106" s="42" t="s">
        <v>64</v>
      </c>
      <c r="B106" s="43" t="s">
        <v>14</v>
      </c>
      <c r="C106" s="43" t="s">
        <v>14</v>
      </c>
      <c r="D106" s="44" t="s">
        <v>419</v>
      </c>
      <c r="E106" s="37">
        <f>E107+E111+E113+E115+E117+E123+E125+E130+E134+E127</f>
        <v>54656900</v>
      </c>
      <c r="F106" s="37">
        <f>F107+F111+F113+F115+F117+F123+F125+F130+F134+F127</f>
        <v>9137139.7300000004</v>
      </c>
      <c r="G106" s="179">
        <f t="shared" si="1"/>
        <v>0.16717266676302536</v>
      </c>
      <c r="H106" s="37">
        <f>H107+H111+H113+H115+H117+H123+H125+H130+H134</f>
        <v>17000</v>
      </c>
      <c r="I106" s="37">
        <f>I121</f>
        <v>29062.67</v>
      </c>
      <c r="J106" s="179">
        <f t="shared" si="4"/>
        <v>1.7095688235294118</v>
      </c>
      <c r="K106" s="177">
        <f>K107+K111+K113+K115+K117+K123+K125+K130+K134+K127</f>
        <v>54673900</v>
      </c>
      <c r="L106" s="177">
        <f>L107+L111+L113+L115+L117+L123+L125+L130+L134+L127+O116+L121</f>
        <v>9166202.4000000004</v>
      </c>
      <c r="M106" s="335">
        <f t="shared" si="7"/>
        <v>0.16765225089119307</v>
      </c>
      <c r="N106" s="410"/>
      <c r="O106" s="410"/>
      <c r="P106" s="410"/>
      <c r="Q106" s="410"/>
    </row>
    <row r="107" spans="1:17" ht="47.25" x14ac:dyDescent="0.25">
      <c r="A107" s="819" t="s">
        <v>160</v>
      </c>
      <c r="B107" s="820" t="s">
        <v>39</v>
      </c>
      <c r="C107" s="820" t="s">
        <v>16</v>
      </c>
      <c r="D107" s="22" t="s">
        <v>154</v>
      </c>
      <c r="E107" s="34">
        <f>E108</f>
        <v>10519388</v>
      </c>
      <c r="F107" s="34">
        <f>F108</f>
        <v>2823579.69</v>
      </c>
      <c r="G107" s="180">
        <f t="shared" si="1"/>
        <v>0.26841672633426961</v>
      </c>
      <c r="H107" s="8"/>
      <c r="I107" s="8"/>
      <c r="J107" s="179"/>
      <c r="K107" s="167">
        <f>E107+H107</f>
        <v>10519388</v>
      </c>
      <c r="L107" s="167">
        <f>F107+I107</f>
        <v>2823579.69</v>
      </c>
      <c r="M107" s="334">
        <f t="shared" si="7"/>
        <v>0.26841672633426961</v>
      </c>
      <c r="N107" s="410"/>
      <c r="O107" s="410"/>
      <c r="P107" s="410"/>
      <c r="Q107" s="410"/>
    </row>
    <row r="108" spans="1:17" x14ac:dyDescent="0.25">
      <c r="A108" s="819"/>
      <c r="B108" s="820"/>
      <c r="C108" s="820"/>
      <c r="D108" s="326" t="s">
        <v>390</v>
      </c>
      <c r="E108" s="34">
        <v>10519388</v>
      </c>
      <c r="F108" s="34">
        <v>2823579.69</v>
      </c>
      <c r="G108" s="180">
        <f t="shared" si="1"/>
        <v>0.26841672633426961</v>
      </c>
      <c r="H108" s="8"/>
      <c r="I108" s="8"/>
      <c r="J108" s="179"/>
      <c r="K108" s="167">
        <f t="shared" ref="K108:K135" si="8">E108+H108</f>
        <v>10519388</v>
      </c>
      <c r="L108" s="167">
        <f t="shared" ref="L108:L135" si="9">F108+I108</f>
        <v>2823579.69</v>
      </c>
      <c r="M108" s="334">
        <f t="shared" si="7"/>
        <v>0.26841672633426961</v>
      </c>
      <c r="N108" s="410"/>
      <c r="O108" s="410"/>
      <c r="P108" s="410"/>
      <c r="Q108" s="410"/>
    </row>
    <row r="109" spans="1:17" x14ac:dyDescent="0.25">
      <c r="A109" s="819"/>
      <c r="B109" s="820"/>
      <c r="C109" s="820"/>
      <c r="D109" s="327" t="s">
        <v>391</v>
      </c>
      <c r="E109" s="34">
        <v>10004420</v>
      </c>
      <c r="F109" s="34">
        <v>2744236.56</v>
      </c>
      <c r="G109" s="180">
        <f t="shared" si="1"/>
        <v>0.2743024143328649</v>
      </c>
      <c r="H109" s="8"/>
      <c r="I109" s="8"/>
      <c r="J109" s="179"/>
      <c r="K109" s="167">
        <f t="shared" si="8"/>
        <v>10004420</v>
      </c>
      <c r="L109" s="167">
        <f t="shared" si="9"/>
        <v>2744236.56</v>
      </c>
      <c r="M109" s="334">
        <f t="shared" si="7"/>
        <v>0.2743024143328649</v>
      </c>
      <c r="N109" s="410"/>
      <c r="O109" s="410"/>
      <c r="P109" s="410"/>
      <c r="Q109" s="410"/>
    </row>
    <row r="110" spans="1:17" ht="31.5" x14ac:dyDescent="0.25">
      <c r="A110" s="819"/>
      <c r="B110" s="820"/>
      <c r="C110" s="820"/>
      <c r="D110" s="327" t="s">
        <v>392</v>
      </c>
      <c r="E110" s="34">
        <v>202301</v>
      </c>
      <c r="F110" s="34">
        <v>51710.87</v>
      </c>
      <c r="G110" s="180">
        <f t="shared" si="1"/>
        <v>0.25561351649275094</v>
      </c>
      <c r="H110" s="8"/>
      <c r="I110" s="8"/>
      <c r="J110" s="179"/>
      <c r="K110" s="167">
        <f t="shared" si="8"/>
        <v>202301</v>
      </c>
      <c r="L110" s="167">
        <f t="shared" si="9"/>
        <v>51710.87</v>
      </c>
      <c r="M110" s="334">
        <f t="shared" si="7"/>
        <v>0.25561351649275094</v>
      </c>
      <c r="N110" s="410"/>
      <c r="O110" s="410"/>
      <c r="P110" s="410"/>
      <c r="Q110" s="410"/>
    </row>
    <row r="111" spans="1:17" ht="31.5" x14ac:dyDescent="0.25">
      <c r="A111" s="819" t="s">
        <v>66</v>
      </c>
      <c r="B111" s="820" t="s">
        <v>67</v>
      </c>
      <c r="C111" s="820" t="s">
        <v>49</v>
      </c>
      <c r="D111" s="22" t="s">
        <v>68</v>
      </c>
      <c r="E111" s="34">
        <f>E112</f>
        <v>2130</v>
      </c>
      <c r="F111" s="34">
        <f>F112</f>
        <v>0</v>
      </c>
      <c r="G111" s="180">
        <f t="shared" si="1"/>
        <v>0</v>
      </c>
      <c r="H111" s="8">
        <v>0</v>
      </c>
      <c r="I111" s="8">
        <v>0</v>
      </c>
      <c r="J111" s="179"/>
      <c r="K111" s="167">
        <f t="shared" si="8"/>
        <v>2130</v>
      </c>
      <c r="L111" s="167">
        <f t="shared" si="9"/>
        <v>0</v>
      </c>
      <c r="M111" s="334">
        <f t="shared" si="7"/>
        <v>0</v>
      </c>
      <c r="N111" s="410"/>
      <c r="O111" s="410"/>
      <c r="P111" s="410"/>
      <c r="Q111" s="410"/>
    </row>
    <row r="112" spans="1:17" x14ac:dyDescent="0.25">
      <c r="A112" s="819"/>
      <c r="B112" s="820"/>
      <c r="C112" s="820"/>
      <c r="D112" s="326" t="s">
        <v>390</v>
      </c>
      <c r="E112" s="34">
        <v>2130</v>
      </c>
      <c r="F112" s="34">
        <v>0</v>
      </c>
      <c r="G112" s="180">
        <f t="shared" si="1"/>
        <v>0</v>
      </c>
      <c r="H112" s="8"/>
      <c r="I112" s="8"/>
      <c r="J112" s="179"/>
      <c r="K112" s="167">
        <f t="shared" si="8"/>
        <v>2130</v>
      </c>
      <c r="L112" s="167">
        <f t="shared" si="9"/>
        <v>0</v>
      </c>
      <c r="M112" s="334">
        <f t="shared" si="7"/>
        <v>0</v>
      </c>
      <c r="N112" s="410"/>
      <c r="O112" s="410"/>
      <c r="P112" s="410"/>
      <c r="Q112" s="410"/>
    </row>
    <row r="113" spans="1:17" ht="47.25" x14ac:dyDescent="0.25">
      <c r="A113" s="819">
        <v>813050</v>
      </c>
      <c r="B113" s="820">
        <v>3050</v>
      </c>
      <c r="C113" s="820">
        <v>1070</v>
      </c>
      <c r="D113" s="22" t="s">
        <v>220</v>
      </c>
      <c r="E113" s="34">
        <f>E114</f>
        <v>148318</v>
      </c>
      <c r="F113" s="34">
        <f>F114</f>
        <v>0</v>
      </c>
      <c r="G113" s="180">
        <f t="shared" si="1"/>
        <v>0</v>
      </c>
      <c r="H113" s="8">
        <v>0</v>
      </c>
      <c r="I113" s="8">
        <v>0</v>
      </c>
      <c r="J113" s="179"/>
      <c r="K113" s="167">
        <f t="shared" si="8"/>
        <v>148318</v>
      </c>
      <c r="L113" s="167">
        <f t="shared" si="9"/>
        <v>0</v>
      </c>
      <c r="M113" s="334">
        <f t="shared" si="7"/>
        <v>0</v>
      </c>
      <c r="N113" s="410"/>
      <c r="O113" s="410"/>
      <c r="P113" s="410"/>
      <c r="Q113" s="410"/>
    </row>
    <row r="114" spans="1:17" x14ac:dyDescent="0.25">
      <c r="A114" s="862"/>
      <c r="B114" s="406"/>
      <c r="C114" s="406"/>
      <c r="D114" s="326" t="s">
        <v>390</v>
      </c>
      <c r="E114" s="34">
        <v>148318</v>
      </c>
      <c r="F114" s="34">
        <v>0</v>
      </c>
      <c r="G114" s="180">
        <f t="shared" si="1"/>
        <v>0</v>
      </c>
      <c r="H114" s="8"/>
      <c r="I114" s="8"/>
      <c r="J114" s="179"/>
      <c r="K114" s="167">
        <f t="shared" si="8"/>
        <v>148318</v>
      </c>
      <c r="L114" s="167">
        <f t="shared" si="9"/>
        <v>0</v>
      </c>
      <c r="M114" s="334">
        <f t="shared" si="7"/>
        <v>0</v>
      </c>
      <c r="N114" s="410"/>
      <c r="O114" s="410"/>
      <c r="P114" s="410"/>
      <c r="Q114" s="410"/>
    </row>
    <row r="115" spans="1:17" ht="47.25" x14ac:dyDescent="0.25">
      <c r="A115" s="59" t="s">
        <v>221</v>
      </c>
      <c r="B115" s="27" t="s">
        <v>222</v>
      </c>
      <c r="C115" s="58">
        <v>1030</v>
      </c>
      <c r="D115" s="22" t="s">
        <v>223</v>
      </c>
      <c r="E115" s="34">
        <f>E116</f>
        <v>178853</v>
      </c>
      <c r="F115" s="34">
        <f>F116</f>
        <v>12025</v>
      </c>
      <c r="G115" s="180">
        <f t="shared" si="1"/>
        <v>6.7233985451739697E-2</v>
      </c>
      <c r="H115" s="8">
        <v>0</v>
      </c>
      <c r="I115" s="8">
        <v>0</v>
      </c>
      <c r="J115" s="179"/>
      <c r="K115" s="167">
        <f t="shared" si="8"/>
        <v>178853</v>
      </c>
      <c r="L115" s="167">
        <f t="shared" si="9"/>
        <v>12025</v>
      </c>
      <c r="M115" s="334">
        <f t="shared" si="7"/>
        <v>6.7233985451739697E-2</v>
      </c>
      <c r="N115" s="410"/>
      <c r="O115" s="410"/>
      <c r="P115" s="410"/>
      <c r="Q115" s="410"/>
    </row>
    <row r="116" spans="1:17" x14ac:dyDescent="0.25">
      <c r="A116" s="59"/>
      <c r="B116" s="27"/>
      <c r="C116" s="58"/>
      <c r="D116" s="326" t="s">
        <v>390</v>
      </c>
      <c r="E116" s="34">
        <v>178853</v>
      </c>
      <c r="F116" s="34">
        <v>12025</v>
      </c>
      <c r="G116" s="180">
        <f t="shared" si="1"/>
        <v>6.7233985451739697E-2</v>
      </c>
      <c r="H116" s="8"/>
      <c r="I116" s="8"/>
      <c r="J116" s="179"/>
      <c r="K116" s="167">
        <f t="shared" si="8"/>
        <v>178853</v>
      </c>
      <c r="L116" s="167">
        <f t="shared" si="9"/>
        <v>12025</v>
      </c>
      <c r="M116" s="333">
        <f t="shared" si="7"/>
        <v>6.7233985451739697E-2</v>
      </c>
      <c r="N116" s="410"/>
      <c r="O116" s="410"/>
      <c r="P116" s="410"/>
      <c r="Q116" s="410"/>
    </row>
    <row r="117" spans="1:17" ht="31.5" x14ac:dyDescent="0.25">
      <c r="A117" s="59" t="s">
        <v>161</v>
      </c>
      <c r="B117" s="27" t="s">
        <v>162</v>
      </c>
      <c r="C117" s="27" t="s">
        <v>41</v>
      </c>
      <c r="D117" s="330" t="s">
        <v>163</v>
      </c>
      <c r="E117" s="34">
        <f>E118+E121</f>
        <v>7697056</v>
      </c>
      <c r="F117" s="34">
        <f>F118</f>
        <v>989982.39</v>
      </c>
      <c r="G117" s="180">
        <f t="shared" si="1"/>
        <v>0.12861831718516795</v>
      </c>
      <c r="H117" s="8">
        <f>H121</f>
        <v>0</v>
      </c>
      <c r="I117" s="8">
        <v>0</v>
      </c>
      <c r="J117" s="179"/>
      <c r="K117" s="167">
        <f t="shared" si="8"/>
        <v>7697056</v>
      </c>
      <c r="L117" s="167">
        <f>F117+I117</f>
        <v>989982.39</v>
      </c>
      <c r="M117" s="334">
        <f t="shared" si="7"/>
        <v>0.12861831718516795</v>
      </c>
      <c r="N117" s="410"/>
      <c r="O117" s="410"/>
      <c r="P117" s="410"/>
      <c r="Q117" s="410"/>
    </row>
    <row r="118" spans="1:17" x14ac:dyDescent="0.25">
      <c r="A118" s="59"/>
      <c r="B118" s="27"/>
      <c r="C118" s="27"/>
      <c r="D118" s="407" t="s">
        <v>390</v>
      </c>
      <c r="E118" s="34">
        <v>7622056</v>
      </c>
      <c r="F118" s="34">
        <v>989982.39</v>
      </c>
      <c r="G118" s="180">
        <f t="shared" si="1"/>
        <v>0.12988390402799455</v>
      </c>
      <c r="H118" s="8"/>
      <c r="I118" s="8"/>
      <c r="J118" s="179"/>
      <c r="K118" s="167">
        <f t="shared" si="8"/>
        <v>7622056</v>
      </c>
      <c r="L118" s="167">
        <f t="shared" si="9"/>
        <v>989982.39</v>
      </c>
      <c r="M118" s="334">
        <f t="shared" si="7"/>
        <v>0.12988390402799455</v>
      </c>
      <c r="N118" s="410"/>
      <c r="O118" s="410"/>
      <c r="P118" s="410"/>
      <c r="Q118" s="410"/>
    </row>
    <row r="119" spans="1:17" x14ac:dyDescent="0.25">
      <c r="A119" s="59"/>
      <c r="B119" s="27"/>
      <c r="C119" s="27"/>
      <c r="D119" s="330" t="s">
        <v>391</v>
      </c>
      <c r="E119" s="34">
        <v>7010277</v>
      </c>
      <c r="F119" s="34">
        <v>899965.35</v>
      </c>
      <c r="G119" s="180">
        <f t="shared" si="1"/>
        <v>0.12837800132576788</v>
      </c>
      <c r="H119" s="8"/>
      <c r="I119" s="8"/>
      <c r="J119" s="179"/>
      <c r="K119" s="167">
        <f t="shared" si="8"/>
        <v>7010277</v>
      </c>
      <c r="L119" s="167">
        <f t="shared" si="9"/>
        <v>899965.35</v>
      </c>
      <c r="M119" s="334">
        <f t="shared" si="7"/>
        <v>0.12837800132576788</v>
      </c>
      <c r="N119" s="410"/>
      <c r="O119" s="410"/>
      <c r="P119" s="410"/>
      <c r="Q119" s="410"/>
    </row>
    <row r="120" spans="1:17" ht="31.5" x14ac:dyDescent="0.25">
      <c r="A120" s="59"/>
      <c r="B120" s="27"/>
      <c r="C120" s="27"/>
      <c r="D120" s="330" t="s">
        <v>392</v>
      </c>
      <c r="E120" s="34">
        <v>344006</v>
      </c>
      <c r="F120" s="34">
        <v>38404.04</v>
      </c>
      <c r="G120" s="180">
        <f t="shared" si="1"/>
        <v>0.111637703993535</v>
      </c>
      <c r="H120" s="8"/>
      <c r="I120" s="8"/>
      <c r="J120" s="179"/>
      <c r="K120" s="167">
        <f t="shared" si="8"/>
        <v>344006</v>
      </c>
      <c r="L120" s="167">
        <f t="shared" si="9"/>
        <v>38404.04</v>
      </c>
      <c r="M120" s="334">
        <f t="shared" si="7"/>
        <v>0.111637703993535</v>
      </c>
      <c r="N120" s="410"/>
      <c r="O120" s="410"/>
      <c r="P120" s="410"/>
      <c r="Q120" s="410"/>
    </row>
    <row r="121" spans="1:17" x14ac:dyDescent="0.25">
      <c r="A121" s="59"/>
      <c r="B121" s="27"/>
      <c r="C121" s="27"/>
      <c r="D121" s="407" t="s">
        <v>393</v>
      </c>
      <c r="E121" s="34">
        <v>75000</v>
      </c>
      <c r="F121" s="34">
        <v>0</v>
      </c>
      <c r="G121" s="180">
        <f t="shared" si="1"/>
        <v>0</v>
      </c>
      <c r="H121" s="8"/>
      <c r="I121" s="8">
        <v>29062.67</v>
      </c>
      <c r="J121" s="179"/>
      <c r="K121" s="167">
        <f t="shared" si="8"/>
        <v>75000</v>
      </c>
      <c r="L121" s="167">
        <f t="shared" si="9"/>
        <v>29062.67</v>
      </c>
      <c r="M121" s="334">
        <f t="shared" si="7"/>
        <v>0.38750226666666665</v>
      </c>
      <c r="N121" s="410"/>
      <c r="O121" s="410"/>
      <c r="P121" s="410"/>
      <c r="Q121" s="410"/>
    </row>
    <row r="122" spans="1:17" x14ac:dyDescent="0.25">
      <c r="A122" s="59"/>
      <c r="B122" s="27"/>
      <c r="C122" s="27"/>
      <c r="D122" s="330" t="s">
        <v>394</v>
      </c>
      <c r="E122" s="34"/>
      <c r="F122" s="34"/>
      <c r="G122" s="180"/>
      <c r="H122" s="8"/>
      <c r="I122" s="8"/>
      <c r="J122" s="179"/>
      <c r="K122" s="167">
        <f t="shared" si="8"/>
        <v>0</v>
      </c>
      <c r="L122" s="167">
        <f t="shared" si="9"/>
        <v>0</v>
      </c>
      <c r="M122" s="334"/>
      <c r="N122" s="410"/>
      <c r="O122" s="410"/>
      <c r="P122" s="410"/>
      <c r="Q122" s="410"/>
    </row>
    <row r="123" spans="1:17" ht="110.25" x14ac:dyDescent="0.25">
      <c r="A123" s="819" t="s">
        <v>164</v>
      </c>
      <c r="B123" s="820" t="s">
        <v>165</v>
      </c>
      <c r="C123" s="820" t="s">
        <v>41</v>
      </c>
      <c r="D123" s="22" t="s">
        <v>166</v>
      </c>
      <c r="E123" s="34">
        <f>E124</f>
        <v>256470</v>
      </c>
      <c r="F123" s="34">
        <f>F124</f>
        <v>36135</v>
      </c>
      <c r="G123" s="180">
        <f t="shared" si="1"/>
        <v>0.14089367177447654</v>
      </c>
      <c r="H123" s="8">
        <v>0</v>
      </c>
      <c r="I123" s="8">
        <v>0</v>
      </c>
      <c r="J123" s="180"/>
      <c r="K123" s="167">
        <f t="shared" si="8"/>
        <v>256470</v>
      </c>
      <c r="L123" s="167">
        <f t="shared" si="9"/>
        <v>36135</v>
      </c>
      <c r="M123" s="334">
        <f t="shared" si="7"/>
        <v>0.14089367177447654</v>
      </c>
      <c r="N123" s="410"/>
      <c r="O123" s="410"/>
      <c r="P123" s="410"/>
      <c r="Q123" s="410"/>
    </row>
    <row r="124" spans="1:17" x14ac:dyDescent="0.25">
      <c r="A124" s="819"/>
      <c r="B124" s="820"/>
      <c r="C124" s="820"/>
      <c r="D124" s="326" t="s">
        <v>390</v>
      </c>
      <c r="E124" s="34">
        <v>256470</v>
      </c>
      <c r="F124" s="34">
        <v>36135</v>
      </c>
      <c r="G124" s="180">
        <f t="shared" si="1"/>
        <v>0.14089367177447654</v>
      </c>
      <c r="H124" s="8"/>
      <c r="I124" s="8"/>
      <c r="J124" s="180"/>
      <c r="K124" s="167">
        <f t="shared" si="8"/>
        <v>256470</v>
      </c>
      <c r="L124" s="167">
        <f t="shared" si="9"/>
        <v>36135</v>
      </c>
      <c r="M124" s="334">
        <f t="shared" si="7"/>
        <v>0.14089367177447654</v>
      </c>
      <c r="N124" s="410"/>
      <c r="O124" s="410"/>
      <c r="P124" s="410"/>
      <c r="Q124" s="410"/>
    </row>
    <row r="125" spans="1:17" ht="79.5" customHeight="1" x14ac:dyDescent="0.25">
      <c r="A125" s="59" t="s">
        <v>224</v>
      </c>
      <c r="B125" s="27" t="s">
        <v>225</v>
      </c>
      <c r="C125" s="27" t="s">
        <v>41</v>
      </c>
      <c r="D125" s="331" t="s">
        <v>226</v>
      </c>
      <c r="E125" s="34">
        <f>E126</f>
        <v>19139</v>
      </c>
      <c r="F125" s="34">
        <f>F126</f>
        <v>0</v>
      </c>
      <c r="G125" s="180">
        <f t="shared" si="1"/>
        <v>0</v>
      </c>
      <c r="H125" s="8"/>
      <c r="I125" s="8">
        <v>0</v>
      </c>
      <c r="J125" s="180"/>
      <c r="K125" s="167">
        <f t="shared" si="8"/>
        <v>19139</v>
      </c>
      <c r="L125" s="167">
        <f t="shared" si="9"/>
        <v>0</v>
      </c>
      <c r="M125" s="334">
        <f t="shared" si="7"/>
        <v>0</v>
      </c>
      <c r="N125" s="410"/>
      <c r="O125" s="410"/>
      <c r="P125" s="410"/>
      <c r="Q125" s="410"/>
    </row>
    <row r="126" spans="1:17" ht="17.45" customHeight="1" x14ac:dyDescent="0.25">
      <c r="A126" s="59"/>
      <c r="B126" s="27"/>
      <c r="C126" s="27"/>
      <c r="D126" s="326" t="s">
        <v>390</v>
      </c>
      <c r="E126" s="34">
        <v>19139</v>
      </c>
      <c r="F126" s="34">
        <v>0</v>
      </c>
      <c r="G126" s="180">
        <f t="shared" si="1"/>
        <v>0</v>
      </c>
      <c r="H126" s="8"/>
      <c r="I126" s="8"/>
      <c r="J126" s="180"/>
      <c r="K126" s="167">
        <f t="shared" si="8"/>
        <v>19139</v>
      </c>
      <c r="L126" s="167">
        <f t="shared" si="9"/>
        <v>0</v>
      </c>
      <c r="M126" s="334">
        <f t="shared" si="7"/>
        <v>0</v>
      </c>
      <c r="N126" s="410"/>
      <c r="O126" s="410"/>
      <c r="P126" s="410"/>
      <c r="Q126" s="410"/>
    </row>
    <row r="127" spans="1:17" ht="93.75" customHeight="1" x14ac:dyDescent="0.25">
      <c r="A127" s="59" t="s">
        <v>452</v>
      </c>
      <c r="B127" s="27" t="s">
        <v>453</v>
      </c>
      <c r="C127" s="27" t="s">
        <v>65</v>
      </c>
      <c r="D127" s="327" t="s">
        <v>451</v>
      </c>
      <c r="E127" s="34">
        <f>E128</f>
        <v>400320</v>
      </c>
      <c r="F127" s="34">
        <f>F128</f>
        <v>100079.03999999999</v>
      </c>
      <c r="G127" s="180">
        <f t="shared" si="1"/>
        <v>0.24999760191846521</v>
      </c>
      <c r="H127" s="8"/>
      <c r="I127" s="8"/>
      <c r="J127" s="180"/>
      <c r="K127" s="167">
        <f t="shared" si="8"/>
        <v>400320</v>
      </c>
      <c r="L127" s="167">
        <f t="shared" si="9"/>
        <v>100079.03999999999</v>
      </c>
      <c r="M127" s="334">
        <f t="shared" si="7"/>
        <v>0.24999760191846521</v>
      </c>
      <c r="N127" s="410"/>
      <c r="O127" s="410"/>
      <c r="P127" s="410"/>
      <c r="Q127" s="410"/>
    </row>
    <row r="128" spans="1:17" ht="17.45" customHeight="1" x14ac:dyDescent="0.25">
      <c r="A128" s="59"/>
      <c r="B128" s="27"/>
      <c r="C128" s="27"/>
      <c r="D128" s="326" t="s">
        <v>390</v>
      </c>
      <c r="E128" s="34">
        <v>400320</v>
      </c>
      <c r="F128" s="34">
        <v>100079.03999999999</v>
      </c>
      <c r="G128" s="180">
        <f t="shared" si="1"/>
        <v>0.24999760191846521</v>
      </c>
      <c r="H128" s="8"/>
      <c r="I128" s="8"/>
      <c r="J128" s="180"/>
      <c r="K128" s="167">
        <f t="shared" si="8"/>
        <v>400320</v>
      </c>
      <c r="L128" s="167">
        <f t="shared" si="9"/>
        <v>100079.03999999999</v>
      </c>
      <c r="M128" s="334">
        <f t="shared" si="7"/>
        <v>0.24999760191846521</v>
      </c>
      <c r="N128" s="410"/>
      <c r="O128" s="410"/>
      <c r="P128" s="410"/>
      <c r="Q128" s="410"/>
    </row>
    <row r="129" spans="1:17" ht="17.45" customHeight="1" x14ac:dyDescent="0.25">
      <c r="A129" s="59"/>
      <c r="B129" s="27"/>
      <c r="C129" s="27"/>
      <c r="D129" s="327" t="s">
        <v>391</v>
      </c>
      <c r="E129" s="34">
        <v>400320</v>
      </c>
      <c r="F129" s="34">
        <v>100079.03999999999</v>
      </c>
      <c r="G129" s="180">
        <f t="shared" si="1"/>
        <v>0.24999760191846521</v>
      </c>
      <c r="H129" s="8"/>
      <c r="I129" s="8"/>
      <c r="J129" s="180"/>
      <c r="K129" s="167">
        <f t="shared" si="8"/>
        <v>400320</v>
      </c>
      <c r="L129" s="167"/>
      <c r="M129" s="334">
        <f t="shared" si="7"/>
        <v>0</v>
      </c>
      <c r="N129" s="410"/>
      <c r="O129" s="410"/>
      <c r="P129" s="410"/>
      <c r="Q129" s="410"/>
    </row>
    <row r="130" spans="1:17" ht="63" x14ac:dyDescent="0.25">
      <c r="A130" s="819" t="s">
        <v>167</v>
      </c>
      <c r="B130" s="820" t="s">
        <v>168</v>
      </c>
      <c r="C130" s="820" t="s">
        <v>69</v>
      </c>
      <c r="D130" s="22" t="s">
        <v>454</v>
      </c>
      <c r="E130" s="34">
        <f>E131</f>
        <v>9452264</v>
      </c>
      <c r="F130" s="34">
        <f>F131</f>
        <v>1410170.61</v>
      </c>
      <c r="G130" s="180">
        <f t="shared" si="1"/>
        <v>0.14918866104459208</v>
      </c>
      <c r="H130" s="8">
        <f>H131</f>
        <v>17000</v>
      </c>
      <c r="I130" s="8">
        <f>I131</f>
        <v>0</v>
      </c>
      <c r="J130" s="180">
        <f t="shared" si="4"/>
        <v>0</v>
      </c>
      <c r="K130" s="167">
        <f t="shared" si="8"/>
        <v>9469264</v>
      </c>
      <c r="L130" s="167">
        <f t="shared" si="9"/>
        <v>1410170.61</v>
      </c>
      <c r="M130" s="334">
        <f t="shared" si="7"/>
        <v>0.1489208253144067</v>
      </c>
      <c r="N130" s="410"/>
      <c r="O130" s="410"/>
      <c r="P130" s="410"/>
      <c r="Q130" s="410"/>
    </row>
    <row r="131" spans="1:17" x14ac:dyDescent="0.25">
      <c r="A131" s="819"/>
      <c r="B131" s="820"/>
      <c r="C131" s="820"/>
      <c r="D131" s="326" t="s">
        <v>390</v>
      </c>
      <c r="E131" s="34">
        <v>9452264</v>
      </c>
      <c r="F131" s="34">
        <v>1410170.61</v>
      </c>
      <c r="G131" s="180">
        <f t="shared" si="1"/>
        <v>0.14918866104459208</v>
      </c>
      <c r="H131" s="8">
        <v>17000</v>
      </c>
      <c r="I131" s="8">
        <v>0</v>
      </c>
      <c r="J131" s="180">
        <f t="shared" si="4"/>
        <v>0</v>
      </c>
      <c r="K131" s="167">
        <f t="shared" si="8"/>
        <v>9469264</v>
      </c>
      <c r="L131" s="167">
        <f t="shared" si="9"/>
        <v>1410170.61</v>
      </c>
      <c r="M131" s="333">
        <f t="shared" si="7"/>
        <v>0.1489208253144067</v>
      </c>
      <c r="N131" s="410"/>
      <c r="O131" s="410"/>
      <c r="P131" s="410"/>
      <c r="Q131" s="410"/>
    </row>
    <row r="132" spans="1:17" x14ac:dyDescent="0.25">
      <c r="A132" s="32"/>
      <c r="B132" s="33"/>
      <c r="C132" s="33"/>
      <c r="D132" s="327" t="s">
        <v>391</v>
      </c>
      <c r="E132" s="35">
        <v>9112437</v>
      </c>
      <c r="F132" s="35">
        <v>1274846.71</v>
      </c>
      <c r="G132" s="180">
        <f t="shared" si="1"/>
        <v>0.13990184074797993</v>
      </c>
      <c r="H132" s="13"/>
      <c r="I132" s="13"/>
      <c r="J132" s="180"/>
      <c r="K132" s="167">
        <f t="shared" si="8"/>
        <v>9112437</v>
      </c>
      <c r="L132" s="167">
        <f t="shared" si="9"/>
        <v>1274846.71</v>
      </c>
      <c r="M132" s="334">
        <f t="shared" si="7"/>
        <v>0.13990184074797993</v>
      </c>
      <c r="N132" s="410"/>
      <c r="O132" s="410"/>
      <c r="P132" s="410"/>
      <c r="Q132" s="410"/>
    </row>
    <row r="133" spans="1:17" ht="31.5" x14ac:dyDescent="0.25">
      <c r="A133" s="32"/>
      <c r="B133" s="33"/>
      <c r="C133" s="33"/>
      <c r="D133" s="327" t="s">
        <v>392</v>
      </c>
      <c r="E133" s="35">
        <v>103247</v>
      </c>
      <c r="F133" s="35">
        <v>40489.93</v>
      </c>
      <c r="G133" s="180">
        <f t="shared" si="1"/>
        <v>0.39216568035875132</v>
      </c>
      <c r="H133" s="13"/>
      <c r="I133" s="13"/>
      <c r="J133" s="180"/>
      <c r="K133" s="167">
        <f t="shared" si="8"/>
        <v>103247</v>
      </c>
      <c r="L133" s="167">
        <f t="shared" si="9"/>
        <v>40489.93</v>
      </c>
      <c r="M133" s="334">
        <f t="shared" si="7"/>
        <v>0.39216568035875132</v>
      </c>
      <c r="N133" s="410"/>
      <c r="O133" s="410"/>
      <c r="P133" s="410"/>
      <c r="Q133" s="410"/>
    </row>
    <row r="134" spans="1:17" ht="31.5" x14ac:dyDescent="0.25">
      <c r="A134" s="32" t="s">
        <v>70</v>
      </c>
      <c r="B134" s="33" t="s">
        <v>71</v>
      </c>
      <c r="C134" s="33" t="s">
        <v>69</v>
      </c>
      <c r="D134" s="28" t="s">
        <v>72</v>
      </c>
      <c r="E134" s="35">
        <f>E135</f>
        <v>25982962</v>
      </c>
      <c r="F134" s="35">
        <f>F135</f>
        <v>3765168</v>
      </c>
      <c r="G134" s="181">
        <f t="shared" si="1"/>
        <v>0.14490911390318009</v>
      </c>
      <c r="H134" s="13">
        <v>0</v>
      </c>
      <c r="I134" s="13">
        <f>I135</f>
        <v>0</v>
      </c>
      <c r="J134" s="180"/>
      <c r="K134" s="167">
        <f t="shared" si="8"/>
        <v>25982962</v>
      </c>
      <c r="L134" s="167">
        <f t="shared" si="9"/>
        <v>3765168</v>
      </c>
      <c r="M134" s="334">
        <f t="shared" si="7"/>
        <v>0.14490911390318009</v>
      </c>
      <c r="N134" s="410"/>
      <c r="O134" s="410"/>
      <c r="P134" s="410"/>
      <c r="Q134" s="410"/>
    </row>
    <row r="135" spans="1:17" ht="16.5" thickBot="1" x14ac:dyDescent="0.3">
      <c r="A135" s="32"/>
      <c r="B135" s="33"/>
      <c r="C135" s="33"/>
      <c r="D135" s="328" t="s">
        <v>390</v>
      </c>
      <c r="E135" s="35">
        <v>25982962</v>
      </c>
      <c r="F135" s="35">
        <v>3765168</v>
      </c>
      <c r="G135" s="181">
        <f t="shared" si="1"/>
        <v>0.14490911390318009</v>
      </c>
      <c r="H135" s="13"/>
      <c r="I135" s="13">
        <v>0</v>
      </c>
      <c r="J135" s="181"/>
      <c r="K135" s="170">
        <f t="shared" si="8"/>
        <v>25982962</v>
      </c>
      <c r="L135" s="170">
        <f t="shared" si="9"/>
        <v>3765168</v>
      </c>
      <c r="M135" s="334">
        <f t="shared" si="7"/>
        <v>0.14490911390318009</v>
      </c>
      <c r="N135" s="410"/>
      <c r="O135" s="410"/>
      <c r="P135" s="410"/>
      <c r="Q135" s="410"/>
    </row>
    <row r="136" spans="1:17" ht="45.75" customHeight="1" thickBot="1" x14ac:dyDescent="0.3">
      <c r="A136" s="29" t="s">
        <v>73</v>
      </c>
      <c r="B136" s="30" t="s">
        <v>14</v>
      </c>
      <c r="C136" s="30" t="s">
        <v>14</v>
      </c>
      <c r="D136" s="31" t="s">
        <v>420</v>
      </c>
      <c r="E136" s="48">
        <f>E137</f>
        <v>2970953</v>
      </c>
      <c r="F136" s="48">
        <f>F137</f>
        <v>698925.07</v>
      </c>
      <c r="G136" s="178">
        <f t="shared" si="1"/>
        <v>0.23525281954982119</v>
      </c>
      <c r="H136" s="48">
        <f>H137</f>
        <v>0</v>
      </c>
      <c r="I136" s="48">
        <f>I137</f>
        <v>0</v>
      </c>
      <c r="J136" s="178"/>
      <c r="K136" s="176">
        <f>K137</f>
        <v>2970953</v>
      </c>
      <c r="L136" s="176">
        <f>L137</f>
        <v>698925.07</v>
      </c>
      <c r="M136" s="186">
        <f t="shared" si="7"/>
        <v>0.23525281954982119</v>
      </c>
      <c r="N136" s="410"/>
      <c r="O136" s="410"/>
      <c r="P136" s="410"/>
      <c r="Q136" s="410"/>
    </row>
    <row r="137" spans="1:17" ht="47.25" x14ac:dyDescent="0.25">
      <c r="A137" s="42" t="s">
        <v>74</v>
      </c>
      <c r="B137" s="43" t="s">
        <v>14</v>
      </c>
      <c r="C137" s="43" t="s">
        <v>14</v>
      </c>
      <c r="D137" s="44" t="s">
        <v>420</v>
      </c>
      <c r="E137" s="36">
        <f>E138+E143</f>
        <v>2970953</v>
      </c>
      <c r="F137" s="36">
        <f>F138+F143</f>
        <v>698925.07</v>
      </c>
      <c r="G137" s="179">
        <f t="shared" si="1"/>
        <v>0.23525281954982119</v>
      </c>
      <c r="H137" s="36">
        <f>H138</f>
        <v>0</v>
      </c>
      <c r="I137" s="36">
        <v>0</v>
      </c>
      <c r="J137" s="179"/>
      <c r="K137" s="177">
        <f>K138+K143</f>
        <v>2970953</v>
      </c>
      <c r="L137" s="177">
        <f>L138+L143</f>
        <v>698925.07</v>
      </c>
      <c r="M137" s="335">
        <f t="shared" si="7"/>
        <v>0.23525281954982119</v>
      </c>
      <c r="N137" s="410"/>
      <c r="O137" s="410"/>
      <c r="P137" s="410"/>
      <c r="Q137" s="410"/>
    </row>
    <row r="138" spans="1:17" ht="47.25" x14ac:dyDescent="0.25">
      <c r="A138" s="819" t="s">
        <v>169</v>
      </c>
      <c r="B138" s="820" t="s">
        <v>39</v>
      </c>
      <c r="C138" s="820" t="s">
        <v>16</v>
      </c>
      <c r="D138" s="22" t="s">
        <v>154</v>
      </c>
      <c r="E138" s="34">
        <f>E139</f>
        <v>2870953</v>
      </c>
      <c r="F138" s="34">
        <f>F139</f>
        <v>698925.07</v>
      </c>
      <c r="G138" s="180">
        <f t="shared" si="1"/>
        <v>0.24344706095850399</v>
      </c>
      <c r="H138" s="8">
        <f>H141</f>
        <v>0</v>
      </c>
      <c r="I138" s="8">
        <v>0</v>
      </c>
      <c r="J138" s="180"/>
      <c r="K138" s="167">
        <f>E138+H138</f>
        <v>2870953</v>
      </c>
      <c r="L138" s="167">
        <f>F138+I138</f>
        <v>698925.07</v>
      </c>
      <c r="M138" s="334">
        <f t="shared" si="7"/>
        <v>0.24344706095850399</v>
      </c>
      <c r="N138" s="410"/>
      <c r="O138" s="410"/>
      <c r="P138" s="410"/>
      <c r="Q138" s="410"/>
    </row>
    <row r="139" spans="1:17" x14ac:dyDescent="0.25">
      <c r="A139" s="32"/>
      <c r="B139" s="33"/>
      <c r="C139" s="33"/>
      <c r="D139" s="326" t="s">
        <v>390</v>
      </c>
      <c r="E139" s="35">
        <v>2870953</v>
      </c>
      <c r="F139" s="35">
        <v>698925.07</v>
      </c>
      <c r="G139" s="180">
        <f t="shared" si="1"/>
        <v>0.24344706095850399</v>
      </c>
      <c r="H139" s="13"/>
      <c r="I139" s="13"/>
      <c r="J139" s="180"/>
      <c r="K139" s="167">
        <f t="shared" ref="K139:K144" si="10">E139+H139</f>
        <v>2870953</v>
      </c>
      <c r="L139" s="167">
        <f t="shared" ref="L139:L144" si="11">F139+I139</f>
        <v>698925.07</v>
      </c>
      <c r="M139" s="334">
        <f t="shared" si="7"/>
        <v>0.24344706095850399</v>
      </c>
      <c r="N139" s="410"/>
      <c r="O139" s="410"/>
      <c r="P139" s="410"/>
      <c r="Q139" s="410"/>
    </row>
    <row r="140" spans="1:17" x14ac:dyDescent="0.25">
      <c r="A140" s="32"/>
      <c r="B140" s="33"/>
      <c r="C140" s="33"/>
      <c r="D140" s="327" t="s">
        <v>391</v>
      </c>
      <c r="E140" s="35">
        <v>2746068</v>
      </c>
      <c r="F140" s="35">
        <v>692693.31</v>
      </c>
      <c r="G140" s="180">
        <f t="shared" si="1"/>
        <v>0.25224914678005061</v>
      </c>
      <c r="H140" s="13"/>
      <c r="I140" s="13"/>
      <c r="J140" s="180"/>
      <c r="K140" s="167">
        <f t="shared" si="10"/>
        <v>2746068</v>
      </c>
      <c r="L140" s="167">
        <f t="shared" si="11"/>
        <v>692693.31</v>
      </c>
      <c r="M140" s="334">
        <f t="shared" si="7"/>
        <v>0.25224914678005061</v>
      </c>
      <c r="N140" s="410"/>
      <c r="O140" s="410"/>
      <c r="P140" s="410"/>
      <c r="Q140" s="410"/>
    </row>
    <row r="141" spans="1:17" x14ac:dyDescent="0.25">
      <c r="A141" s="32"/>
      <c r="B141" s="33"/>
      <c r="C141" s="33"/>
      <c r="D141" s="328" t="s">
        <v>393</v>
      </c>
      <c r="E141" s="35"/>
      <c r="F141" s="35"/>
      <c r="G141" s="181"/>
      <c r="H141" s="13"/>
      <c r="I141" s="13">
        <f>I142</f>
        <v>0</v>
      </c>
      <c r="J141" s="180"/>
      <c r="K141" s="167">
        <f t="shared" si="10"/>
        <v>0</v>
      </c>
      <c r="L141" s="167">
        <f t="shared" si="11"/>
        <v>0</v>
      </c>
      <c r="M141" s="334"/>
      <c r="N141" s="410"/>
      <c r="O141" s="410"/>
      <c r="P141" s="410"/>
      <c r="Q141" s="410"/>
    </row>
    <row r="142" spans="1:17" x14ac:dyDescent="0.25">
      <c r="A142" s="32"/>
      <c r="B142" s="33"/>
      <c r="C142" s="33"/>
      <c r="D142" s="329" t="s">
        <v>394</v>
      </c>
      <c r="E142" s="35"/>
      <c r="F142" s="35"/>
      <c r="G142" s="181"/>
      <c r="H142" s="13"/>
      <c r="I142" s="13">
        <v>0</v>
      </c>
      <c r="J142" s="180"/>
      <c r="K142" s="167">
        <f t="shared" si="10"/>
        <v>0</v>
      </c>
      <c r="L142" s="167">
        <f t="shared" si="11"/>
        <v>0</v>
      </c>
      <c r="M142" s="334"/>
      <c r="N142" s="410"/>
      <c r="O142" s="410"/>
      <c r="P142" s="410"/>
      <c r="Q142" s="410"/>
    </row>
    <row r="143" spans="1:17" ht="31.5" x14ac:dyDescent="0.25">
      <c r="A143" s="32" t="s">
        <v>75</v>
      </c>
      <c r="B143" s="33" t="s">
        <v>76</v>
      </c>
      <c r="C143" s="33" t="s">
        <v>62</v>
      </c>
      <c r="D143" s="28" t="s">
        <v>77</v>
      </c>
      <c r="E143" s="35">
        <f>E144</f>
        <v>100000</v>
      </c>
      <c r="F143" s="35">
        <f>F144</f>
        <v>0</v>
      </c>
      <c r="G143" s="181">
        <f t="shared" si="1"/>
        <v>0</v>
      </c>
      <c r="H143" s="13">
        <v>0</v>
      </c>
      <c r="I143" s="13">
        <v>0</v>
      </c>
      <c r="J143" s="181"/>
      <c r="K143" s="167">
        <f t="shared" si="10"/>
        <v>100000</v>
      </c>
      <c r="L143" s="167">
        <f t="shared" si="11"/>
        <v>0</v>
      </c>
      <c r="M143" s="334">
        <f t="shared" si="7"/>
        <v>0</v>
      </c>
      <c r="N143" s="410"/>
      <c r="O143" s="410"/>
      <c r="P143" s="410"/>
      <c r="Q143" s="410"/>
    </row>
    <row r="144" spans="1:17" ht="16.5" thickBot="1" x14ac:dyDescent="0.3">
      <c r="A144" s="32"/>
      <c r="B144" s="33"/>
      <c r="C144" s="33"/>
      <c r="D144" s="328" t="s">
        <v>390</v>
      </c>
      <c r="E144" s="35">
        <v>100000</v>
      </c>
      <c r="F144" s="35">
        <v>0</v>
      </c>
      <c r="G144" s="181">
        <f t="shared" si="1"/>
        <v>0</v>
      </c>
      <c r="H144" s="13"/>
      <c r="I144" s="13"/>
      <c r="J144" s="181"/>
      <c r="K144" s="170">
        <f t="shared" si="10"/>
        <v>100000</v>
      </c>
      <c r="L144" s="170">
        <f t="shared" si="11"/>
        <v>0</v>
      </c>
      <c r="M144" s="334">
        <f t="shared" si="7"/>
        <v>0</v>
      </c>
      <c r="N144" s="410"/>
      <c r="O144" s="410"/>
      <c r="P144" s="410"/>
      <c r="Q144" s="410"/>
    </row>
    <row r="145" spans="1:17" s="25" customFormat="1" ht="64.5" customHeight="1" thickBot="1" x14ac:dyDescent="0.3">
      <c r="A145" s="29" t="s">
        <v>78</v>
      </c>
      <c r="B145" s="30" t="s">
        <v>14</v>
      </c>
      <c r="C145" s="30" t="s">
        <v>14</v>
      </c>
      <c r="D145" s="31" t="s">
        <v>421</v>
      </c>
      <c r="E145" s="48">
        <f>E146</f>
        <v>120132942</v>
      </c>
      <c r="F145" s="48">
        <f>F146</f>
        <v>25808751.779999997</v>
      </c>
      <c r="G145" s="178">
        <f t="shared" si="1"/>
        <v>0.21483492662653678</v>
      </c>
      <c r="H145" s="48">
        <f>H146</f>
        <v>1056260</v>
      </c>
      <c r="I145" s="48">
        <f>I146</f>
        <v>332970.46000000002</v>
      </c>
      <c r="J145" s="178">
        <f t="shared" si="4"/>
        <v>0.31523532084903338</v>
      </c>
      <c r="K145" s="176">
        <f>K146</f>
        <v>121189202</v>
      </c>
      <c r="L145" s="176">
        <f>L146</f>
        <v>26141722.239999998</v>
      </c>
      <c r="M145" s="186">
        <f t="shared" si="7"/>
        <v>0.21570999568096832</v>
      </c>
      <c r="N145" s="410"/>
      <c r="O145" s="410"/>
      <c r="P145" s="410"/>
      <c r="Q145" s="410"/>
    </row>
    <row r="146" spans="1:17" s="24" customFormat="1" ht="63" x14ac:dyDescent="0.25">
      <c r="A146" s="42" t="s">
        <v>79</v>
      </c>
      <c r="B146" s="43" t="s">
        <v>14</v>
      </c>
      <c r="C146" s="43" t="s">
        <v>14</v>
      </c>
      <c r="D146" s="44" t="s">
        <v>421</v>
      </c>
      <c r="E146" s="36">
        <f>E147+E150+E154+E156+E161+E167+E171+E174+E176+E178+E182+E184+E188</f>
        <v>120132942</v>
      </c>
      <c r="F146" s="36">
        <f>F147+F150+F154+F156+F161+F167+F171+F174+F176+F178+F182+F184+F188</f>
        <v>25808751.779999997</v>
      </c>
      <c r="G146" s="179">
        <f t="shared" si="1"/>
        <v>0.21483492662653678</v>
      </c>
      <c r="H146" s="36">
        <f>H147+H150+H154+H156+H161+H167+H171+H174+H176+H178+H182+H184+H188</f>
        <v>1056260</v>
      </c>
      <c r="I146" s="36">
        <f>I147+I150+I154+I156+I161+I167+I171+I174+I176+I178+I182+I184+I188</f>
        <v>332970.46000000002</v>
      </c>
      <c r="J146" s="179">
        <f t="shared" si="4"/>
        <v>0.31523532084903338</v>
      </c>
      <c r="K146" s="177">
        <f>K147+K150+K154+K156+K161+K167+K171+K174+K176+K178+K182+K184+K188</f>
        <v>121189202</v>
      </c>
      <c r="L146" s="177">
        <f>L147+L150+L154+L156+L161+L167+L171+L174+L176+L178+L182+L184+L188</f>
        <v>26141722.239999998</v>
      </c>
      <c r="M146" s="335">
        <f t="shared" si="7"/>
        <v>0.21570999568096832</v>
      </c>
      <c r="N146" s="410"/>
      <c r="O146" s="410"/>
      <c r="P146" s="410"/>
      <c r="Q146" s="410"/>
    </row>
    <row r="147" spans="1:17" ht="49.5" customHeight="1" x14ac:dyDescent="0.25">
      <c r="A147" s="819" t="s">
        <v>170</v>
      </c>
      <c r="B147" s="820" t="s">
        <v>39</v>
      </c>
      <c r="C147" s="820" t="s">
        <v>16</v>
      </c>
      <c r="D147" s="22" t="s">
        <v>154</v>
      </c>
      <c r="E147" s="34">
        <f>E148</f>
        <v>3842183</v>
      </c>
      <c r="F147" s="34">
        <f>F148</f>
        <v>987125.68</v>
      </c>
      <c r="G147" s="180">
        <f t="shared" si="1"/>
        <v>0.25691792400309932</v>
      </c>
      <c r="H147" s="8">
        <v>0</v>
      </c>
      <c r="I147" s="8">
        <v>0</v>
      </c>
      <c r="J147" s="180"/>
      <c r="K147" s="167">
        <f>E147+H147</f>
        <v>3842183</v>
      </c>
      <c r="L147" s="167">
        <f>F147+I147</f>
        <v>987125.68</v>
      </c>
      <c r="M147" s="334">
        <f t="shared" si="7"/>
        <v>0.25691792400309932</v>
      </c>
      <c r="N147" s="410"/>
      <c r="O147" s="410"/>
      <c r="P147" s="410"/>
      <c r="Q147" s="410"/>
    </row>
    <row r="148" spans="1:17" x14ac:dyDescent="0.25">
      <c r="A148" s="819"/>
      <c r="B148" s="820"/>
      <c r="C148" s="820"/>
      <c r="D148" s="326" t="s">
        <v>390</v>
      </c>
      <c r="E148" s="34">
        <v>3842183</v>
      </c>
      <c r="F148" s="34">
        <v>987125.68</v>
      </c>
      <c r="G148" s="180">
        <f t="shared" si="1"/>
        <v>0.25691792400309932</v>
      </c>
      <c r="H148" s="8"/>
      <c r="I148" s="8"/>
      <c r="J148" s="180"/>
      <c r="K148" s="167">
        <f t="shared" ref="K148:K189" si="12">E148+H148</f>
        <v>3842183</v>
      </c>
      <c r="L148" s="167">
        <f t="shared" ref="L148:L189" si="13">F148+I148</f>
        <v>987125.68</v>
      </c>
      <c r="M148" s="334">
        <f t="shared" si="7"/>
        <v>0.25691792400309932</v>
      </c>
      <c r="N148" s="410"/>
      <c r="O148" s="410"/>
      <c r="P148" s="410"/>
      <c r="Q148" s="410"/>
    </row>
    <row r="149" spans="1:17" x14ac:dyDescent="0.25">
      <c r="A149" s="819"/>
      <c r="B149" s="820"/>
      <c r="C149" s="820"/>
      <c r="D149" s="327" t="s">
        <v>391</v>
      </c>
      <c r="E149" s="34">
        <v>3785075</v>
      </c>
      <c r="F149" s="34">
        <v>946508.80000000005</v>
      </c>
      <c r="G149" s="180">
        <f t="shared" si="1"/>
        <v>0.25006342014359029</v>
      </c>
      <c r="H149" s="8"/>
      <c r="I149" s="8"/>
      <c r="J149" s="180"/>
      <c r="K149" s="167">
        <f t="shared" si="12"/>
        <v>3785075</v>
      </c>
      <c r="L149" s="167">
        <f t="shared" si="13"/>
        <v>946508.80000000005</v>
      </c>
      <c r="M149" s="333">
        <f t="shared" si="7"/>
        <v>0.25006342014359029</v>
      </c>
      <c r="N149" s="410"/>
      <c r="O149" s="410"/>
      <c r="P149" s="410"/>
      <c r="Q149" s="410"/>
    </row>
    <row r="150" spans="1:17" ht="31.5" x14ac:dyDescent="0.25">
      <c r="A150" s="819" t="s">
        <v>80</v>
      </c>
      <c r="B150" s="820" t="s">
        <v>81</v>
      </c>
      <c r="C150" s="820" t="s">
        <v>50</v>
      </c>
      <c r="D150" s="22" t="s">
        <v>82</v>
      </c>
      <c r="E150" s="34">
        <f>E151</f>
        <v>18875672</v>
      </c>
      <c r="F150" s="34">
        <f>F151</f>
        <v>4224288.96</v>
      </c>
      <c r="G150" s="180">
        <f t="shared" si="1"/>
        <v>0.22379542089945195</v>
      </c>
      <c r="H150" s="8">
        <f>H151</f>
        <v>885060</v>
      </c>
      <c r="I150" s="8">
        <f>I151</f>
        <v>294996</v>
      </c>
      <c r="J150" s="180">
        <f t="shared" si="4"/>
        <v>0.33330621652769304</v>
      </c>
      <c r="K150" s="167">
        <f t="shared" si="12"/>
        <v>19760732</v>
      </c>
      <c r="L150" s="167">
        <f t="shared" si="13"/>
        <v>4519284.96</v>
      </c>
      <c r="M150" s="334">
        <f t="shared" si="7"/>
        <v>0.22870028094100966</v>
      </c>
      <c r="N150" s="410"/>
      <c r="O150" s="410"/>
      <c r="P150" s="410"/>
      <c r="Q150" s="410"/>
    </row>
    <row r="151" spans="1:17" x14ac:dyDescent="0.25">
      <c r="A151" s="819"/>
      <c r="B151" s="820"/>
      <c r="C151" s="820"/>
      <c r="D151" s="326" t="s">
        <v>390</v>
      </c>
      <c r="E151" s="34">
        <v>18875672</v>
      </c>
      <c r="F151" s="34">
        <v>4224288.96</v>
      </c>
      <c r="G151" s="180">
        <f t="shared" si="1"/>
        <v>0.22379542089945195</v>
      </c>
      <c r="H151" s="8">
        <f>H152</f>
        <v>885060</v>
      </c>
      <c r="I151" s="8">
        <f>I152</f>
        <v>294996</v>
      </c>
      <c r="J151" s="180">
        <f t="shared" si="4"/>
        <v>0.33330621652769304</v>
      </c>
      <c r="K151" s="167">
        <f t="shared" si="12"/>
        <v>19760732</v>
      </c>
      <c r="L151" s="167">
        <f t="shared" si="13"/>
        <v>4519284.96</v>
      </c>
      <c r="M151" s="334">
        <f t="shared" si="7"/>
        <v>0.22870028094100966</v>
      </c>
      <c r="N151" s="410"/>
      <c r="O151" s="410"/>
      <c r="P151" s="410"/>
      <c r="Q151" s="410"/>
    </row>
    <row r="152" spans="1:17" x14ac:dyDescent="0.25">
      <c r="A152" s="819"/>
      <c r="B152" s="820"/>
      <c r="C152" s="820"/>
      <c r="D152" s="327" t="s">
        <v>391</v>
      </c>
      <c r="E152" s="34">
        <v>18112340</v>
      </c>
      <c r="F152" s="34">
        <v>4078958.07</v>
      </c>
      <c r="G152" s="180">
        <f t="shared" si="1"/>
        <v>0.22520326307920455</v>
      </c>
      <c r="H152" s="8">
        <v>885060</v>
      </c>
      <c r="I152" s="8">
        <v>294996</v>
      </c>
      <c r="J152" s="180">
        <f t="shared" si="4"/>
        <v>0.33330621652769304</v>
      </c>
      <c r="K152" s="167">
        <f t="shared" si="12"/>
        <v>18997400</v>
      </c>
      <c r="L152" s="167">
        <f t="shared" si="13"/>
        <v>4373954.07</v>
      </c>
      <c r="M152" s="334">
        <f t="shared" si="7"/>
        <v>0.23023961542105764</v>
      </c>
      <c r="N152" s="410"/>
      <c r="O152" s="410"/>
      <c r="P152" s="410"/>
      <c r="Q152" s="410"/>
    </row>
    <row r="153" spans="1:17" ht="31.5" x14ac:dyDescent="0.25">
      <c r="A153" s="819"/>
      <c r="B153" s="820"/>
      <c r="C153" s="820"/>
      <c r="D153" s="327" t="s">
        <v>392</v>
      </c>
      <c r="E153" s="34">
        <v>425291</v>
      </c>
      <c r="F153" s="34">
        <v>116693.19</v>
      </c>
      <c r="G153" s="180">
        <f t="shared" si="1"/>
        <v>0.27438433919363447</v>
      </c>
      <c r="H153" s="8"/>
      <c r="I153" s="8"/>
      <c r="J153" s="180"/>
      <c r="K153" s="167">
        <f t="shared" si="12"/>
        <v>425291</v>
      </c>
      <c r="L153" s="167">
        <f t="shared" si="13"/>
        <v>116693.19</v>
      </c>
      <c r="M153" s="334">
        <f t="shared" si="7"/>
        <v>0.27438433919363447</v>
      </c>
      <c r="N153" s="410"/>
      <c r="O153" s="410"/>
      <c r="P153" s="410"/>
      <c r="Q153" s="410"/>
    </row>
    <row r="154" spans="1:17" ht="63" x14ac:dyDescent="0.25">
      <c r="A154" s="819" t="s">
        <v>83</v>
      </c>
      <c r="B154" s="820" t="s">
        <v>84</v>
      </c>
      <c r="C154" s="820" t="s">
        <v>62</v>
      </c>
      <c r="D154" s="22" t="s">
        <v>455</v>
      </c>
      <c r="E154" s="34">
        <f>E155</f>
        <v>369732</v>
      </c>
      <c r="F154" s="34">
        <f>F155</f>
        <v>67320</v>
      </c>
      <c r="G154" s="180">
        <f t="shared" si="1"/>
        <v>0.18207782934666192</v>
      </c>
      <c r="H154" s="8">
        <v>0</v>
      </c>
      <c r="I154" s="8">
        <v>0</v>
      </c>
      <c r="J154" s="180"/>
      <c r="K154" s="167">
        <f t="shared" si="12"/>
        <v>369732</v>
      </c>
      <c r="L154" s="167">
        <f t="shared" si="13"/>
        <v>67320</v>
      </c>
      <c r="M154" s="334">
        <f t="shared" si="7"/>
        <v>0.18207782934666192</v>
      </c>
      <c r="N154" s="410"/>
      <c r="O154" s="410"/>
      <c r="P154" s="410"/>
      <c r="Q154" s="410"/>
    </row>
    <row r="155" spans="1:17" x14ac:dyDescent="0.25">
      <c r="A155" s="819"/>
      <c r="B155" s="820"/>
      <c r="C155" s="820"/>
      <c r="D155" s="326" t="s">
        <v>390</v>
      </c>
      <c r="E155" s="34">
        <v>369732</v>
      </c>
      <c r="F155" s="34">
        <v>67320</v>
      </c>
      <c r="G155" s="180"/>
      <c r="H155" s="8"/>
      <c r="I155" s="8"/>
      <c r="J155" s="180"/>
      <c r="K155" s="167">
        <f t="shared" si="12"/>
        <v>369732</v>
      </c>
      <c r="L155" s="167">
        <f t="shared" si="13"/>
        <v>67320</v>
      </c>
      <c r="M155" s="334">
        <f t="shared" si="7"/>
        <v>0.18207782934666192</v>
      </c>
      <c r="N155" s="410"/>
      <c r="O155" s="410"/>
      <c r="P155" s="410"/>
      <c r="Q155" s="410"/>
    </row>
    <row r="156" spans="1:17" ht="21.75" customHeight="1" x14ac:dyDescent="0.25">
      <c r="A156" s="819" t="s">
        <v>86</v>
      </c>
      <c r="B156" s="820" t="s">
        <v>87</v>
      </c>
      <c r="C156" s="820" t="s">
        <v>88</v>
      </c>
      <c r="D156" s="22" t="s">
        <v>89</v>
      </c>
      <c r="E156" s="34">
        <f>E157</f>
        <v>5729705</v>
      </c>
      <c r="F156" s="34">
        <f>F157</f>
        <v>1421026.36</v>
      </c>
      <c r="G156" s="180">
        <f t="shared" si="1"/>
        <v>0.2480103879693632</v>
      </c>
      <c r="H156" s="8"/>
      <c r="I156" s="8">
        <f>I160</f>
        <v>37164.199999999997</v>
      </c>
      <c r="J156" s="180"/>
      <c r="K156" s="167">
        <f t="shared" si="12"/>
        <v>5729705</v>
      </c>
      <c r="L156" s="167">
        <f t="shared" si="13"/>
        <v>1458190.56</v>
      </c>
      <c r="M156" s="334">
        <f t="shared" si="7"/>
        <v>0.25449662068116946</v>
      </c>
      <c r="N156" s="410"/>
      <c r="O156" s="410"/>
      <c r="P156" s="410"/>
      <c r="Q156" s="410"/>
    </row>
    <row r="157" spans="1:17" x14ac:dyDescent="0.25">
      <c r="A157" s="819"/>
      <c r="B157" s="820"/>
      <c r="C157" s="820"/>
      <c r="D157" s="326" t="s">
        <v>390</v>
      </c>
      <c r="E157" s="34">
        <v>5729705</v>
      </c>
      <c r="F157" s="34">
        <v>1421026.36</v>
      </c>
      <c r="G157" s="180">
        <f t="shared" si="1"/>
        <v>0.2480103879693632</v>
      </c>
      <c r="H157" s="8"/>
      <c r="I157" s="8"/>
      <c r="J157" s="180"/>
      <c r="K157" s="167">
        <f t="shared" si="12"/>
        <v>5729705</v>
      </c>
      <c r="L157" s="167">
        <f t="shared" si="13"/>
        <v>1421026.36</v>
      </c>
      <c r="M157" s="334">
        <f t="shared" si="7"/>
        <v>0.2480103879693632</v>
      </c>
      <c r="N157" s="410"/>
      <c r="O157" s="410"/>
      <c r="P157" s="410"/>
      <c r="Q157" s="410"/>
    </row>
    <row r="158" spans="1:17" x14ac:dyDescent="0.25">
      <c r="A158" s="819"/>
      <c r="B158" s="820"/>
      <c r="C158" s="820"/>
      <c r="D158" s="327" t="s">
        <v>391</v>
      </c>
      <c r="E158" s="34">
        <v>4980488</v>
      </c>
      <c r="F158" s="34">
        <v>1252742.46</v>
      </c>
      <c r="G158" s="180">
        <f t="shared" si="1"/>
        <v>0.25153006291752938</v>
      </c>
      <c r="H158" s="8"/>
      <c r="I158" s="8"/>
      <c r="J158" s="180"/>
      <c r="K158" s="167">
        <f t="shared" si="12"/>
        <v>4980488</v>
      </c>
      <c r="L158" s="167">
        <f t="shared" si="13"/>
        <v>1252742.46</v>
      </c>
      <c r="M158" s="334">
        <f t="shared" si="7"/>
        <v>0.25153006291752938</v>
      </c>
      <c r="N158" s="410"/>
      <c r="O158" s="410"/>
      <c r="P158" s="410"/>
      <c r="Q158" s="410"/>
    </row>
    <row r="159" spans="1:17" ht="33" customHeight="1" x14ac:dyDescent="0.25">
      <c r="A159" s="819"/>
      <c r="B159" s="820"/>
      <c r="C159" s="820"/>
      <c r="D159" s="327" t="s">
        <v>392</v>
      </c>
      <c r="E159" s="34">
        <v>317493</v>
      </c>
      <c r="F159" s="34">
        <v>83202.070000000007</v>
      </c>
      <c r="G159" s="180">
        <f t="shared" si="1"/>
        <v>0.26205954147020566</v>
      </c>
      <c r="H159" s="8"/>
      <c r="I159" s="8"/>
      <c r="J159" s="180"/>
      <c r="K159" s="167">
        <f t="shared" si="12"/>
        <v>317493</v>
      </c>
      <c r="L159" s="167">
        <f t="shared" si="13"/>
        <v>83202.070000000007</v>
      </c>
      <c r="M159" s="334">
        <f t="shared" si="7"/>
        <v>0.26205954147020566</v>
      </c>
      <c r="N159" s="410"/>
      <c r="O159" s="410"/>
      <c r="P159" s="410"/>
      <c r="Q159" s="410"/>
    </row>
    <row r="160" spans="1:17" x14ac:dyDescent="0.25">
      <c r="A160" s="819"/>
      <c r="B160" s="820"/>
      <c r="C160" s="820"/>
      <c r="D160" s="326" t="s">
        <v>393</v>
      </c>
      <c r="E160" s="34"/>
      <c r="F160" s="34"/>
      <c r="G160" s="180"/>
      <c r="H160" s="8"/>
      <c r="I160" s="8">
        <v>37164.199999999997</v>
      </c>
      <c r="J160" s="180"/>
      <c r="K160" s="167">
        <f t="shared" si="12"/>
        <v>0</v>
      </c>
      <c r="L160" s="167">
        <f t="shared" si="13"/>
        <v>37164.199999999997</v>
      </c>
      <c r="M160" s="334"/>
      <c r="N160" s="410"/>
      <c r="O160" s="410"/>
      <c r="P160" s="410"/>
      <c r="Q160" s="410"/>
    </row>
    <row r="161" spans="1:17" ht="27.75" customHeight="1" x14ac:dyDescent="0.25">
      <c r="A161" s="819" t="s">
        <v>90</v>
      </c>
      <c r="B161" s="820" t="s">
        <v>91</v>
      </c>
      <c r="C161" s="820" t="s">
        <v>88</v>
      </c>
      <c r="D161" s="22" t="s">
        <v>92</v>
      </c>
      <c r="E161" s="34">
        <f>E162</f>
        <v>1511101</v>
      </c>
      <c r="F161" s="34">
        <f>F162</f>
        <v>360446.11</v>
      </c>
      <c r="G161" s="180">
        <f t="shared" si="1"/>
        <v>0.23853211003103034</v>
      </c>
      <c r="H161" s="8"/>
      <c r="I161" s="8">
        <f>I162+I165</f>
        <v>0</v>
      </c>
      <c r="J161" s="180"/>
      <c r="K161" s="167">
        <f t="shared" si="12"/>
        <v>1511101</v>
      </c>
      <c r="L161" s="167">
        <f t="shared" si="13"/>
        <v>360446.11</v>
      </c>
      <c r="M161" s="334">
        <f t="shared" ref="M161:M228" si="14">L161/K161</f>
        <v>0.23853211003103034</v>
      </c>
      <c r="N161" s="410"/>
      <c r="O161" s="410"/>
      <c r="P161" s="410"/>
      <c r="Q161" s="410"/>
    </row>
    <row r="162" spans="1:17" x14ac:dyDescent="0.25">
      <c r="A162" s="819"/>
      <c r="B162" s="820"/>
      <c r="C162" s="820"/>
      <c r="D162" s="326" t="s">
        <v>390</v>
      </c>
      <c r="E162" s="34">
        <v>1511101</v>
      </c>
      <c r="F162" s="34">
        <v>360446.11</v>
      </c>
      <c r="G162" s="180">
        <f t="shared" si="1"/>
        <v>0.23853211003103034</v>
      </c>
      <c r="H162" s="8"/>
      <c r="I162" s="8"/>
      <c r="J162" s="180"/>
      <c r="K162" s="167">
        <f t="shared" si="12"/>
        <v>1511101</v>
      </c>
      <c r="L162" s="167">
        <f t="shared" si="13"/>
        <v>360446.11</v>
      </c>
      <c r="M162" s="334">
        <f t="shared" si="14"/>
        <v>0.23853211003103034</v>
      </c>
      <c r="N162" s="410"/>
      <c r="O162" s="410"/>
      <c r="P162" s="410"/>
      <c r="Q162" s="410"/>
    </row>
    <row r="163" spans="1:17" x14ac:dyDescent="0.25">
      <c r="A163" s="819"/>
      <c r="B163" s="820"/>
      <c r="C163" s="820"/>
      <c r="D163" s="327" t="s">
        <v>391</v>
      </c>
      <c r="E163" s="34">
        <v>1219370</v>
      </c>
      <c r="F163" s="34">
        <v>302571.82</v>
      </c>
      <c r="G163" s="180">
        <f t="shared" si="1"/>
        <v>0.24813782527042655</v>
      </c>
      <c r="H163" s="8"/>
      <c r="I163" s="8"/>
      <c r="J163" s="180"/>
      <c r="K163" s="167">
        <f t="shared" si="12"/>
        <v>1219370</v>
      </c>
      <c r="L163" s="167">
        <f t="shared" si="13"/>
        <v>302571.82</v>
      </c>
      <c r="M163" s="334">
        <f t="shared" si="14"/>
        <v>0.24813782527042655</v>
      </c>
      <c r="N163" s="410"/>
      <c r="O163" s="410"/>
      <c r="P163" s="410"/>
      <c r="Q163" s="410"/>
    </row>
    <row r="164" spans="1:17" ht="34.9" customHeight="1" x14ac:dyDescent="0.25">
      <c r="A164" s="819"/>
      <c r="B164" s="820"/>
      <c r="C164" s="820"/>
      <c r="D164" s="327" t="s">
        <v>392</v>
      </c>
      <c r="E164" s="34">
        <v>108458</v>
      </c>
      <c r="F164" s="34">
        <v>28883.67</v>
      </c>
      <c r="G164" s="180">
        <f t="shared" si="1"/>
        <v>0.26631202861937336</v>
      </c>
      <c r="H164" s="8"/>
      <c r="I164" s="8"/>
      <c r="J164" s="180"/>
      <c r="K164" s="167">
        <f t="shared" si="12"/>
        <v>108458</v>
      </c>
      <c r="L164" s="167">
        <f t="shared" si="13"/>
        <v>28883.67</v>
      </c>
      <c r="M164" s="334">
        <f t="shared" si="14"/>
        <v>0.26631202861937336</v>
      </c>
      <c r="N164" s="410"/>
      <c r="O164" s="410"/>
      <c r="P164" s="410"/>
      <c r="Q164" s="410"/>
    </row>
    <row r="165" spans="1:17" x14ac:dyDescent="0.25">
      <c r="A165" s="819"/>
      <c r="B165" s="820"/>
      <c r="C165" s="820"/>
      <c r="D165" s="326" t="s">
        <v>393</v>
      </c>
      <c r="E165" s="34"/>
      <c r="F165" s="34"/>
      <c r="G165" s="180"/>
      <c r="H165" s="8"/>
      <c r="I165" s="8">
        <f>I166</f>
        <v>0</v>
      </c>
      <c r="J165" s="180"/>
      <c r="K165" s="167">
        <f t="shared" si="12"/>
        <v>0</v>
      </c>
      <c r="L165" s="167">
        <f t="shared" si="13"/>
        <v>0</v>
      </c>
      <c r="M165" s="334"/>
      <c r="N165" s="410"/>
      <c r="O165" s="410"/>
      <c r="P165" s="410"/>
      <c r="Q165" s="410"/>
    </row>
    <row r="166" spans="1:17" x14ac:dyDescent="0.25">
      <c r="A166" s="819"/>
      <c r="B166" s="820"/>
      <c r="C166" s="820"/>
      <c r="D166" s="327" t="s">
        <v>394</v>
      </c>
      <c r="E166" s="34"/>
      <c r="F166" s="34"/>
      <c r="G166" s="180"/>
      <c r="H166" s="8"/>
      <c r="I166" s="8">
        <v>0</v>
      </c>
      <c r="J166" s="180"/>
      <c r="K166" s="167">
        <f t="shared" si="12"/>
        <v>0</v>
      </c>
      <c r="L166" s="167">
        <f t="shared" si="13"/>
        <v>0</v>
      </c>
      <c r="M166" s="334"/>
      <c r="N166" s="410"/>
      <c r="O166" s="410"/>
      <c r="P166" s="410"/>
      <c r="Q166" s="410"/>
    </row>
    <row r="167" spans="1:17" ht="45.75" customHeight="1" x14ac:dyDescent="0.25">
      <c r="A167" s="819" t="s">
        <v>93</v>
      </c>
      <c r="B167" s="820" t="s">
        <v>94</v>
      </c>
      <c r="C167" s="820" t="s">
        <v>95</v>
      </c>
      <c r="D167" s="22" t="s">
        <v>96</v>
      </c>
      <c r="E167" s="34">
        <f>E168</f>
        <v>27649752</v>
      </c>
      <c r="F167" s="34">
        <f>F168</f>
        <v>7076264.7800000003</v>
      </c>
      <c r="G167" s="180">
        <f t="shared" si="1"/>
        <v>0.25592507231167932</v>
      </c>
      <c r="H167" s="8">
        <f>H168</f>
        <v>171200</v>
      </c>
      <c r="I167" s="8">
        <f>I168</f>
        <v>810.26</v>
      </c>
      <c r="J167" s="180">
        <f t="shared" si="4"/>
        <v>4.732827102803738E-3</v>
      </c>
      <c r="K167" s="167">
        <f t="shared" si="12"/>
        <v>27820952</v>
      </c>
      <c r="L167" s="167">
        <f t="shared" si="13"/>
        <v>7077075.04</v>
      </c>
      <c r="M167" s="334">
        <f t="shared" si="14"/>
        <v>0.25437932677501474</v>
      </c>
      <c r="N167" s="410"/>
      <c r="O167" s="410"/>
      <c r="P167" s="410"/>
      <c r="Q167" s="410"/>
    </row>
    <row r="168" spans="1:17" x14ac:dyDescent="0.25">
      <c r="A168" s="819"/>
      <c r="B168" s="820"/>
      <c r="C168" s="820"/>
      <c r="D168" s="326" t="s">
        <v>390</v>
      </c>
      <c r="E168" s="34">
        <v>27649752</v>
      </c>
      <c r="F168" s="34">
        <v>7076264.7800000003</v>
      </c>
      <c r="G168" s="180">
        <f t="shared" si="1"/>
        <v>0.25592507231167932</v>
      </c>
      <c r="H168" s="8">
        <v>171200</v>
      </c>
      <c r="I168" s="8">
        <v>810.26</v>
      </c>
      <c r="J168" s="180">
        <f t="shared" si="4"/>
        <v>4.732827102803738E-3</v>
      </c>
      <c r="K168" s="167">
        <f t="shared" si="12"/>
        <v>27820952</v>
      </c>
      <c r="L168" s="167">
        <f t="shared" si="13"/>
        <v>7077075.04</v>
      </c>
      <c r="M168" s="334">
        <f t="shared" si="14"/>
        <v>0.25437932677501474</v>
      </c>
      <c r="N168" s="410"/>
      <c r="O168" s="410"/>
      <c r="P168" s="410"/>
      <c r="Q168" s="410"/>
    </row>
    <row r="169" spans="1:17" x14ac:dyDescent="0.25">
      <c r="A169" s="819"/>
      <c r="B169" s="820"/>
      <c r="C169" s="820"/>
      <c r="D169" s="327" t="s">
        <v>391</v>
      </c>
      <c r="E169" s="34">
        <v>20538087</v>
      </c>
      <c r="F169" s="34">
        <v>5383645.8600000003</v>
      </c>
      <c r="G169" s="180">
        <f t="shared" si="1"/>
        <v>0.26212985951417972</v>
      </c>
      <c r="H169" s="8"/>
      <c r="I169" s="8"/>
      <c r="J169" s="180"/>
      <c r="K169" s="167">
        <f t="shared" si="12"/>
        <v>20538087</v>
      </c>
      <c r="L169" s="167">
        <f t="shared" si="13"/>
        <v>5383645.8600000003</v>
      </c>
      <c r="M169" s="334">
        <f t="shared" si="14"/>
        <v>0.26212985951417972</v>
      </c>
      <c r="N169" s="410"/>
      <c r="O169" s="410"/>
      <c r="P169" s="410"/>
      <c r="Q169" s="410"/>
    </row>
    <row r="170" spans="1:17" ht="31.5" x14ac:dyDescent="0.25">
      <c r="A170" s="819"/>
      <c r="B170" s="820"/>
      <c r="C170" s="820"/>
      <c r="D170" s="327" t="s">
        <v>392</v>
      </c>
      <c r="E170" s="34">
        <v>5050494</v>
      </c>
      <c r="F170" s="34">
        <v>1323897.69</v>
      </c>
      <c r="G170" s="180">
        <f t="shared" si="1"/>
        <v>0.26213231616550775</v>
      </c>
      <c r="H170" s="8"/>
      <c r="I170" s="8"/>
      <c r="J170" s="180"/>
      <c r="K170" s="167">
        <f t="shared" si="12"/>
        <v>5050494</v>
      </c>
      <c r="L170" s="167">
        <f t="shared" si="13"/>
        <v>1323897.69</v>
      </c>
      <c r="M170" s="334">
        <f t="shared" si="14"/>
        <v>0.26213231616550775</v>
      </c>
      <c r="N170" s="410"/>
      <c r="O170" s="410"/>
      <c r="P170" s="410"/>
      <c r="Q170" s="410"/>
    </row>
    <row r="171" spans="1:17" ht="31.5" x14ac:dyDescent="0.25">
      <c r="A171" s="819" t="s">
        <v>171</v>
      </c>
      <c r="B171" s="820" t="s">
        <v>172</v>
      </c>
      <c r="C171" s="820" t="s">
        <v>97</v>
      </c>
      <c r="D171" s="22" t="s">
        <v>173</v>
      </c>
      <c r="E171" s="34">
        <f>E172</f>
        <v>2584066</v>
      </c>
      <c r="F171" s="34">
        <f>F172</f>
        <v>670209.93000000005</v>
      </c>
      <c r="G171" s="180">
        <f t="shared" si="1"/>
        <v>0.25936254337157028</v>
      </c>
      <c r="H171" s="8">
        <v>0</v>
      </c>
      <c r="I171" s="8">
        <v>0</v>
      </c>
      <c r="J171" s="180"/>
      <c r="K171" s="167">
        <f t="shared" si="12"/>
        <v>2584066</v>
      </c>
      <c r="L171" s="167">
        <f t="shared" si="13"/>
        <v>670209.93000000005</v>
      </c>
      <c r="M171" s="334">
        <f t="shared" si="14"/>
        <v>0.25936254337157028</v>
      </c>
      <c r="N171" s="410"/>
      <c r="O171" s="410"/>
      <c r="P171" s="410"/>
      <c r="Q171" s="410"/>
    </row>
    <row r="172" spans="1:17" x14ac:dyDescent="0.25">
      <c r="A172" s="819"/>
      <c r="B172" s="820"/>
      <c r="C172" s="820"/>
      <c r="D172" s="326" t="s">
        <v>390</v>
      </c>
      <c r="E172" s="34">
        <v>2584066</v>
      </c>
      <c r="F172" s="34">
        <v>670209.93000000005</v>
      </c>
      <c r="G172" s="180">
        <f t="shared" si="1"/>
        <v>0.25936254337157028</v>
      </c>
      <c r="H172" s="8"/>
      <c r="I172" s="8"/>
      <c r="J172" s="180"/>
      <c r="K172" s="167">
        <f t="shared" si="12"/>
        <v>2584066</v>
      </c>
      <c r="L172" s="167">
        <f t="shared" si="13"/>
        <v>670209.93000000005</v>
      </c>
      <c r="M172" s="333">
        <f t="shared" si="14"/>
        <v>0.25936254337157028</v>
      </c>
      <c r="N172" s="410"/>
      <c r="O172" s="410"/>
      <c r="P172" s="410"/>
      <c r="Q172" s="410"/>
    </row>
    <row r="173" spans="1:17" x14ac:dyDescent="0.25">
      <c r="A173" s="819"/>
      <c r="B173" s="820"/>
      <c r="C173" s="820"/>
      <c r="D173" s="327" t="s">
        <v>391</v>
      </c>
      <c r="E173" s="34">
        <v>2457761</v>
      </c>
      <c r="F173" s="34">
        <v>621937.18000000005</v>
      </c>
      <c r="G173" s="180">
        <f t="shared" si="1"/>
        <v>0.25305030879731594</v>
      </c>
      <c r="H173" s="8"/>
      <c r="I173" s="8"/>
      <c r="J173" s="180"/>
      <c r="K173" s="167">
        <f t="shared" si="12"/>
        <v>2457761</v>
      </c>
      <c r="L173" s="167">
        <f t="shared" si="13"/>
        <v>621937.18000000005</v>
      </c>
      <c r="M173" s="334">
        <f t="shared" si="14"/>
        <v>0.25305030879731594</v>
      </c>
      <c r="N173" s="410"/>
      <c r="O173" s="410"/>
      <c r="P173" s="410"/>
      <c r="Q173" s="410"/>
    </row>
    <row r="174" spans="1:17" ht="31.5" x14ac:dyDescent="0.25">
      <c r="A174" s="819" t="s">
        <v>98</v>
      </c>
      <c r="B174" s="820" t="s">
        <v>99</v>
      </c>
      <c r="C174" s="820" t="s">
        <v>97</v>
      </c>
      <c r="D174" s="22" t="s">
        <v>100</v>
      </c>
      <c r="E174" s="34">
        <f>E175</f>
        <v>329000</v>
      </c>
      <c r="F174" s="34">
        <f>F175</f>
        <v>57439</v>
      </c>
      <c r="G174" s="180">
        <f t="shared" si="1"/>
        <v>0.17458662613981762</v>
      </c>
      <c r="H174" s="8">
        <v>0</v>
      </c>
      <c r="I174" s="8">
        <v>0</v>
      </c>
      <c r="J174" s="180"/>
      <c r="K174" s="167">
        <f t="shared" si="12"/>
        <v>329000</v>
      </c>
      <c r="L174" s="167">
        <f t="shared" si="13"/>
        <v>57439</v>
      </c>
      <c r="M174" s="334">
        <f t="shared" si="14"/>
        <v>0.17458662613981762</v>
      </c>
      <c r="N174" s="410"/>
      <c r="O174" s="410"/>
      <c r="P174" s="410"/>
      <c r="Q174" s="410"/>
    </row>
    <row r="175" spans="1:17" x14ac:dyDescent="0.25">
      <c r="A175" s="819"/>
      <c r="B175" s="820"/>
      <c r="C175" s="820"/>
      <c r="D175" s="326" t="s">
        <v>390</v>
      </c>
      <c r="E175" s="34">
        <v>329000</v>
      </c>
      <c r="F175" s="34">
        <v>57439</v>
      </c>
      <c r="G175" s="180">
        <f t="shared" si="1"/>
        <v>0.17458662613981762</v>
      </c>
      <c r="H175" s="8"/>
      <c r="I175" s="8"/>
      <c r="J175" s="180"/>
      <c r="K175" s="167">
        <f t="shared" si="12"/>
        <v>329000</v>
      </c>
      <c r="L175" s="167">
        <f t="shared" si="13"/>
        <v>57439</v>
      </c>
      <c r="M175" s="334">
        <f t="shared" si="14"/>
        <v>0.17458662613981762</v>
      </c>
      <c r="N175" s="410"/>
      <c r="O175" s="410"/>
      <c r="P175" s="410"/>
      <c r="Q175" s="410"/>
    </row>
    <row r="176" spans="1:17" ht="47.25" x14ac:dyDescent="0.25">
      <c r="A176" s="819" t="s">
        <v>101</v>
      </c>
      <c r="B176" s="820" t="s">
        <v>102</v>
      </c>
      <c r="C176" s="820" t="s">
        <v>103</v>
      </c>
      <c r="D176" s="22" t="s">
        <v>104</v>
      </c>
      <c r="E176" s="34">
        <f>E177</f>
        <v>100000</v>
      </c>
      <c r="F176" s="34">
        <f>F177</f>
        <v>21252</v>
      </c>
      <c r="G176" s="180">
        <f t="shared" si="1"/>
        <v>0.21251999999999999</v>
      </c>
      <c r="H176" s="8">
        <v>0</v>
      </c>
      <c r="I176" s="8">
        <v>0</v>
      </c>
      <c r="J176" s="180"/>
      <c r="K176" s="167">
        <f t="shared" si="12"/>
        <v>100000</v>
      </c>
      <c r="L176" s="167">
        <f t="shared" si="13"/>
        <v>21252</v>
      </c>
      <c r="M176" s="334">
        <f t="shared" si="14"/>
        <v>0.21251999999999999</v>
      </c>
      <c r="N176" s="410"/>
      <c r="O176" s="410"/>
      <c r="P176" s="410"/>
      <c r="Q176" s="410"/>
    </row>
    <row r="177" spans="1:17" x14ac:dyDescent="0.25">
      <c r="A177" s="819"/>
      <c r="B177" s="820"/>
      <c r="C177" s="820"/>
      <c r="D177" s="326" t="s">
        <v>390</v>
      </c>
      <c r="E177" s="34">
        <v>100000</v>
      </c>
      <c r="F177" s="34">
        <v>21252</v>
      </c>
      <c r="G177" s="180">
        <f t="shared" si="1"/>
        <v>0.21251999999999999</v>
      </c>
      <c r="H177" s="8"/>
      <c r="I177" s="8"/>
      <c r="J177" s="180"/>
      <c r="K177" s="167">
        <f t="shared" si="12"/>
        <v>100000</v>
      </c>
      <c r="L177" s="167">
        <f t="shared" si="13"/>
        <v>21252</v>
      </c>
      <c r="M177" s="334">
        <f t="shared" si="14"/>
        <v>0.21251999999999999</v>
      </c>
      <c r="N177" s="410"/>
      <c r="O177" s="410"/>
      <c r="P177" s="410"/>
      <c r="Q177" s="410"/>
    </row>
    <row r="178" spans="1:17" ht="63" x14ac:dyDescent="0.25">
      <c r="A178" s="819" t="s">
        <v>105</v>
      </c>
      <c r="B178" s="820" t="s">
        <v>106</v>
      </c>
      <c r="C178" s="820" t="s">
        <v>103</v>
      </c>
      <c r="D178" s="22" t="s">
        <v>456</v>
      </c>
      <c r="E178" s="34">
        <f>E179</f>
        <v>12786835</v>
      </c>
      <c r="F178" s="34">
        <f>F179</f>
        <v>2897569.63</v>
      </c>
      <c r="G178" s="180">
        <f t="shared" si="1"/>
        <v>0.22660569484160856</v>
      </c>
      <c r="H178" s="8">
        <v>0</v>
      </c>
      <c r="I178" s="8">
        <v>0</v>
      </c>
      <c r="J178" s="180"/>
      <c r="K178" s="167">
        <f t="shared" si="12"/>
        <v>12786835</v>
      </c>
      <c r="L178" s="167">
        <f t="shared" si="13"/>
        <v>2897569.63</v>
      </c>
      <c r="M178" s="334">
        <f t="shared" si="14"/>
        <v>0.22660569484160856</v>
      </c>
      <c r="N178" s="410"/>
      <c r="O178" s="410"/>
      <c r="P178" s="410"/>
      <c r="Q178" s="410"/>
    </row>
    <row r="179" spans="1:17" x14ac:dyDescent="0.25">
      <c r="A179" s="819"/>
      <c r="B179" s="820"/>
      <c r="C179" s="820"/>
      <c r="D179" s="326" t="s">
        <v>390</v>
      </c>
      <c r="E179" s="34">
        <v>12786835</v>
      </c>
      <c r="F179" s="34">
        <v>2897569.63</v>
      </c>
      <c r="G179" s="180">
        <f t="shared" si="1"/>
        <v>0.22660569484160856</v>
      </c>
      <c r="H179" s="8"/>
      <c r="I179" s="8"/>
      <c r="J179" s="180"/>
      <c r="K179" s="167">
        <f t="shared" si="12"/>
        <v>12786835</v>
      </c>
      <c r="L179" s="167">
        <f t="shared" si="13"/>
        <v>2897569.63</v>
      </c>
      <c r="M179" s="334">
        <f t="shared" si="14"/>
        <v>0.22660569484160856</v>
      </c>
      <c r="N179" s="410"/>
      <c r="O179" s="410"/>
      <c r="P179" s="410"/>
      <c r="Q179" s="410"/>
    </row>
    <row r="180" spans="1:17" x14ac:dyDescent="0.25">
      <c r="A180" s="819"/>
      <c r="B180" s="820"/>
      <c r="C180" s="820"/>
      <c r="D180" s="327" t="s">
        <v>391</v>
      </c>
      <c r="E180" s="34">
        <v>7923322</v>
      </c>
      <c r="F180" s="34">
        <v>2039844.11</v>
      </c>
      <c r="G180" s="180">
        <f t="shared" si="1"/>
        <v>0.25744808932414964</v>
      </c>
      <c r="H180" s="8"/>
      <c r="I180" s="8"/>
      <c r="J180" s="180"/>
      <c r="K180" s="167">
        <f t="shared" si="12"/>
        <v>7923322</v>
      </c>
      <c r="L180" s="167">
        <f t="shared" si="13"/>
        <v>2039844.11</v>
      </c>
      <c r="M180" s="334">
        <f t="shared" si="14"/>
        <v>0.25744808932414964</v>
      </c>
      <c r="N180" s="410"/>
      <c r="O180" s="410"/>
      <c r="P180" s="410"/>
      <c r="Q180" s="410"/>
    </row>
    <row r="181" spans="1:17" ht="31.5" x14ac:dyDescent="0.25">
      <c r="A181" s="819"/>
      <c r="B181" s="820"/>
      <c r="C181" s="820"/>
      <c r="D181" s="327" t="s">
        <v>392</v>
      </c>
      <c r="E181" s="34">
        <v>559734</v>
      </c>
      <c r="F181" s="34">
        <v>165969.16</v>
      </c>
      <c r="G181" s="180">
        <f t="shared" si="1"/>
        <v>0.29651434431354895</v>
      </c>
      <c r="H181" s="8"/>
      <c r="I181" s="8"/>
      <c r="J181" s="180"/>
      <c r="K181" s="167">
        <f t="shared" si="12"/>
        <v>559734</v>
      </c>
      <c r="L181" s="167">
        <f t="shared" si="13"/>
        <v>165969.16</v>
      </c>
      <c r="M181" s="334">
        <f t="shared" si="14"/>
        <v>0.29651434431354895</v>
      </c>
      <c r="N181" s="410"/>
      <c r="O181" s="410"/>
      <c r="P181" s="410"/>
      <c r="Q181" s="410"/>
    </row>
    <row r="182" spans="1:17" ht="31.5" x14ac:dyDescent="0.25">
      <c r="A182" s="819" t="s">
        <v>174</v>
      </c>
      <c r="B182" s="820" t="s">
        <v>175</v>
      </c>
      <c r="C182" s="820" t="s">
        <v>103</v>
      </c>
      <c r="D182" s="22" t="s">
        <v>457</v>
      </c>
      <c r="E182" s="34">
        <f>E183</f>
        <v>39476905</v>
      </c>
      <c r="F182" s="34">
        <f>F183</f>
        <v>6663567.3799999999</v>
      </c>
      <c r="G182" s="180">
        <f t="shared" si="1"/>
        <v>0.16879660094933988</v>
      </c>
      <c r="H182" s="8">
        <v>0</v>
      </c>
      <c r="I182" s="8">
        <v>0</v>
      </c>
      <c r="J182" s="180"/>
      <c r="K182" s="167">
        <f t="shared" si="12"/>
        <v>39476905</v>
      </c>
      <c r="L182" s="167">
        <f t="shared" si="13"/>
        <v>6663567.3799999999</v>
      </c>
      <c r="M182" s="334">
        <f t="shared" si="14"/>
        <v>0.16879660094933988</v>
      </c>
      <c r="N182" s="410"/>
      <c r="O182" s="410"/>
      <c r="P182" s="410"/>
      <c r="Q182" s="410"/>
    </row>
    <row r="183" spans="1:17" x14ac:dyDescent="0.25">
      <c r="A183" s="819"/>
      <c r="B183" s="820"/>
      <c r="C183" s="820"/>
      <c r="D183" s="326" t="s">
        <v>390</v>
      </c>
      <c r="E183" s="34">
        <v>39476905</v>
      </c>
      <c r="F183" s="34">
        <v>6663567.3799999999</v>
      </c>
      <c r="G183" s="180">
        <f t="shared" si="1"/>
        <v>0.16879660094933988</v>
      </c>
      <c r="H183" s="8"/>
      <c r="I183" s="8"/>
      <c r="J183" s="180"/>
      <c r="K183" s="167">
        <f t="shared" si="12"/>
        <v>39476905</v>
      </c>
      <c r="L183" s="167">
        <f t="shared" si="13"/>
        <v>6663567.3799999999</v>
      </c>
      <c r="M183" s="334">
        <f t="shared" si="14"/>
        <v>0.16879660094933988</v>
      </c>
      <c r="N183" s="410"/>
      <c r="O183" s="410"/>
      <c r="P183" s="410"/>
      <c r="Q183" s="410"/>
    </row>
    <row r="184" spans="1:17" ht="79.5" customHeight="1" x14ac:dyDescent="0.25">
      <c r="A184" s="819" t="s">
        <v>108</v>
      </c>
      <c r="B184" s="820" t="s">
        <v>109</v>
      </c>
      <c r="C184" s="820" t="s">
        <v>103</v>
      </c>
      <c r="D184" s="22" t="s">
        <v>110</v>
      </c>
      <c r="E184" s="34">
        <f>E185</f>
        <v>6244141</v>
      </c>
      <c r="F184" s="34">
        <f>F185</f>
        <v>1228741.95</v>
      </c>
      <c r="G184" s="180">
        <f t="shared" si="1"/>
        <v>0.19678318442841056</v>
      </c>
      <c r="H184" s="8">
        <v>0</v>
      </c>
      <c r="I184" s="8">
        <v>0</v>
      </c>
      <c r="J184" s="180"/>
      <c r="K184" s="167">
        <f t="shared" si="12"/>
        <v>6244141</v>
      </c>
      <c r="L184" s="167">
        <f t="shared" si="13"/>
        <v>1228741.95</v>
      </c>
      <c r="M184" s="334">
        <f t="shared" si="14"/>
        <v>0.19678318442841056</v>
      </c>
      <c r="N184" s="410"/>
      <c r="O184" s="410"/>
      <c r="P184" s="410"/>
      <c r="Q184" s="410"/>
    </row>
    <row r="185" spans="1:17" x14ac:dyDescent="0.25">
      <c r="A185" s="819"/>
      <c r="B185" s="820"/>
      <c r="C185" s="820"/>
      <c r="D185" s="326" t="s">
        <v>390</v>
      </c>
      <c r="E185" s="34">
        <v>6244141</v>
      </c>
      <c r="F185" s="34">
        <v>1228741.95</v>
      </c>
      <c r="G185" s="180">
        <f t="shared" si="1"/>
        <v>0.19678318442841056</v>
      </c>
      <c r="H185" s="8"/>
      <c r="I185" s="8"/>
      <c r="J185" s="180"/>
      <c r="K185" s="167">
        <f t="shared" si="12"/>
        <v>6244141</v>
      </c>
      <c r="L185" s="167">
        <f t="shared" si="13"/>
        <v>1228741.95</v>
      </c>
      <c r="M185" s="334">
        <f t="shared" si="14"/>
        <v>0.19678318442841056</v>
      </c>
      <c r="N185" s="410"/>
      <c r="O185" s="410"/>
      <c r="P185" s="410"/>
      <c r="Q185" s="410"/>
    </row>
    <row r="186" spans="1:17" x14ac:dyDescent="0.25">
      <c r="A186" s="819"/>
      <c r="B186" s="820"/>
      <c r="C186" s="820"/>
      <c r="D186" s="327" t="s">
        <v>391</v>
      </c>
      <c r="E186" s="34">
        <v>4308304</v>
      </c>
      <c r="F186" s="34">
        <v>1000649.39</v>
      </c>
      <c r="G186" s="180">
        <f t="shared" si="1"/>
        <v>0.23226062738376865</v>
      </c>
      <c r="H186" s="8"/>
      <c r="I186" s="8"/>
      <c r="J186" s="180"/>
      <c r="K186" s="167">
        <f t="shared" si="12"/>
        <v>4308304</v>
      </c>
      <c r="L186" s="167">
        <f t="shared" si="13"/>
        <v>1000649.39</v>
      </c>
      <c r="M186" s="334">
        <f t="shared" si="14"/>
        <v>0.23226062738376865</v>
      </c>
      <c r="N186" s="410"/>
      <c r="O186" s="410"/>
      <c r="P186" s="410"/>
      <c r="Q186" s="410"/>
    </row>
    <row r="187" spans="1:17" ht="31.5" x14ac:dyDescent="0.25">
      <c r="A187" s="819"/>
      <c r="B187" s="820"/>
      <c r="C187" s="820"/>
      <c r="D187" s="327" t="s">
        <v>392</v>
      </c>
      <c r="E187" s="34">
        <v>114831</v>
      </c>
      <c r="F187" s="34">
        <v>6503.4</v>
      </c>
      <c r="G187" s="180">
        <f t="shared" si="1"/>
        <v>5.6634532486872009E-2</v>
      </c>
      <c r="H187" s="8"/>
      <c r="I187" s="8"/>
      <c r="J187" s="180"/>
      <c r="K187" s="167">
        <f t="shared" si="12"/>
        <v>114831</v>
      </c>
      <c r="L187" s="167">
        <f t="shared" si="13"/>
        <v>6503.4</v>
      </c>
      <c r="M187" s="334">
        <f t="shared" si="14"/>
        <v>5.6634532486872009E-2</v>
      </c>
      <c r="N187" s="410"/>
      <c r="O187" s="410"/>
      <c r="P187" s="410"/>
      <c r="Q187" s="410"/>
    </row>
    <row r="188" spans="1:17" ht="57" customHeight="1" x14ac:dyDescent="0.25">
      <c r="A188" s="819" t="s">
        <v>111</v>
      </c>
      <c r="B188" s="820" t="s">
        <v>112</v>
      </c>
      <c r="C188" s="820" t="s">
        <v>103</v>
      </c>
      <c r="D188" s="22" t="s">
        <v>113</v>
      </c>
      <c r="E188" s="34">
        <f>E189</f>
        <v>633850</v>
      </c>
      <c r="F188" s="34">
        <f>F189</f>
        <v>133500</v>
      </c>
      <c r="G188" s="180">
        <f t="shared" si="1"/>
        <v>0.21061765401908969</v>
      </c>
      <c r="H188" s="8">
        <v>0</v>
      </c>
      <c r="I188" s="8">
        <v>0</v>
      </c>
      <c r="J188" s="180"/>
      <c r="K188" s="167">
        <f t="shared" si="12"/>
        <v>633850</v>
      </c>
      <c r="L188" s="167">
        <f t="shared" si="13"/>
        <v>133500</v>
      </c>
      <c r="M188" s="334">
        <f t="shared" si="14"/>
        <v>0.21061765401908969</v>
      </c>
      <c r="N188" s="410"/>
      <c r="O188" s="410"/>
      <c r="P188" s="410"/>
      <c r="Q188" s="410"/>
    </row>
    <row r="189" spans="1:17" ht="16.5" thickBot="1" x14ac:dyDescent="0.3">
      <c r="A189" s="32"/>
      <c r="B189" s="33"/>
      <c r="C189" s="33"/>
      <c r="D189" s="328" t="s">
        <v>390</v>
      </c>
      <c r="E189" s="35">
        <v>633850</v>
      </c>
      <c r="F189" s="35">
        <v>133500</v>
      </c>
      <c r="G189" s="181">
        <f t="shared" si="1"/>
        <v>0.21061765401908969</v>
      </c>
      <c r="H189" s="13"/>
      <c r="I189" s="13"/>
      <c r="J189" s="181"/>
      <c r="K189" s="170">
        <f t="shared" si="12"/>
        <v>633850</v>
      </c>
      <c r="L189" s="170">
        <f t="shared" si="13"/>
        <v>133500</v>
      </c>
      <c r="M189" s="334">
        <f t="shared" si="14"/>
        <v>0.21061765401908969</v>
      </c>
      <c r="N189" s="410"/>
      <c r="O189" s="410"/>
      <c r="P189" s="410"/>
      <c r="Q189" s="410"/>
    </row>
    <row r="190" spans="1:17" s="25" customFormat="1" ht="61.5" customHeight="1" thickBot="1" x14ac:dyDescent="0.3">
      <c r="A190" s="29" t="s">
        <v>114</v>
      </c>
      <c r="B190" s="30" t="s">
        <v>14</v>
      </c>
      <c r="C190" s="30" t="s">
        <v>14</v>
      </c>
      <c r="D190" s="31" t="s">
        <v>115</v>
      </c>
      <c r="E190" s="48">
        <f>E191</f>
        <v>72704748</v>
      </c>
      <c r="F190" s="48">
        <f>F191</f>
        <v>14046274.360000001</v>
      </c>
      <c r="G190" s="178">
        <f t="shared" si="1"/>
        <v>0.19319610818264579</v>
      </c>
      <c r="H190" s="11">
        <f>H191</f>
        <v>5208912</v>
      </c>
      <c r="I190" s="11">
        <f>I191</f>
        <v>87290</v>
      </c>
      <c r="J190" s="178">
        <f t="shared" ref="J190:J236" si="15">I190/H190</f>
        <v>1.6757818139373444E-2</v>
      </c>
      <c r="K190" s="176">
        <f>K191</f>
        <v>77913660</v>
      </c>
      <c r="L190" s="176">
        <f>L191</f>
        <v>14133564.360000001</v>
      </c>
      <c r="M190" s="186">
        <f t="shared" si="14"/>
        <v>0.18140033929865446</v>
      </c>
      <c r="N190" s="410"/>
      <c r="O190" s="410"/>
      <c r="P190" s="410"/>
      <c r="Q190" s="410"/>
    </row>
    <row r="191" spans="1:17" s="24" customFormat="1" ht="46.5" customHeight="1" x14ac:dyDescent="0.25">
      <c r="A191" s="42" t="s">
        <v>116</v>
      </c>
      <c r="B191" s="43" t="s">
        <v>14</v>
      </c>
      <c r="C191" s="43" t="s">
        <v>14</v>
      </c>
      <c r="D191" s="44" t="s">
        <v>115</v>
      </c>
      <c r="E191" s="36">
        <f>E192+E195+E197+E202+E206+E208+E211</f>
        <v>72704748</v>
      </c>
      <c r="F191" s="36">
        <f>F192+F195+F197+F202+F206+F208+F211</f>
        <v>14046274.360000001</v>
      </c>
      <c r="G191" s="179">
        <f t="shared" si="1"/>
        <v>0.19319610818264579</v>
      </c>
      <c r="H191" s="36">
        <f>H192+H195+H197+H202+H206+H208+H199+H211+H214</f>
        <v>5208912</v>
      </c>
      <c r="I191" s="36">
        <f>I192+I195+I197+I199+I202+I206+I208+I210+I211++I214</f>
        <v>87290</v>
      </c>
      <c r="J191" s="179">
        <f t="shared" si="15"/>
        <v>1.6757818139373444E-2</v>
      </c>
      <c r="K191" s="177">
        <f>K192+K195+K197+K202+K206+K208+K199+K211+K214</f>
        <v>77913660</v>
      </c>
      <c r="L191" s="177">
        <f>L192+L195+L197+L202+L206+L208+L199+L211+L214</f>
        <v>14133564.360000001</v>
      </c>
      <c r="M191" s="335">
        <f t="shared" si="14"/>
        <v>0.18140033929865446</v>
      </c>
      <c r="N191" s="410"/>
      <c r="O191" s="410"/>
      <c r="P191" s="410"/>
      <c r="Q191" s="410"/>
    </row>
    <row r="192" spans="1:17" ht="47.25" x14ac:dyDescent="0.25">
      <c r="A192" s="819" t="s">
        <v>117</v>
      </c>
      <c r="B192" s="820" t="s">
        <v>39</v>
      </c>
      <c r="C192" s="820" t="s">
        <v>16</v>
      </c>
      <c r="D192" s="22" t="s">
        <v>154</v>
      </c>
      <c r="E192" s="34">
        <f>E193</f>
        <v>5048128</v>
      </c>
      <c r="F192" s="34">
        <f>F193</f>
        <v>1084710.43</v>
      </c>
      <c r="G192" s="180">
        <f t="shared" si="1"/>
        <v>0.21487379678169807</v>
      </c>
      <c r="H192" s="8">
        <v>0</v>
      </c>
      <c r="I192" s="8">
        <v>0</v>
      </c>
      <c r="J192" s="179"/>
      <c r="K192" s="167">
        <f>E192+H192</f>
        <v>5048128</v>
      </c>
      <c r="L192" s="167">
        <f>F192+I192</f>
        <v>1084710.43</v>
      </c>
      <c r="M192" s="334">
        <f t="shared" si="14"/>
        <v>0.21487379678169807</v>
      </c>
      <c r="N192" s="410"/>
      <c r="O192" s="410"/>
      <c r="P192" s="410"/>
      <c r="Q192" s="410"/>
    </row>
    <row r="193" spans="1:17" x14ac:dyDescent="0.25">
      <c r="A193" s="819"/>
      <c r="B193" s="820"/>
      <c r="C193" s="820"/>
      <c r="D193" s="326" t="s">
        <v>390</v>
      </c>
      <c r="E193" s="34">
        <v>5048128</v>
      </c>
      <c r="F193" s="34">
        <v>1084710.43</v>
      </c>
      <c r="G193" s="180">
        <f t="shared" si="1"/>
        <v>0.21487379678169807</v>
      </c>
      <c r="H193" s="8"/>
      <c r="I193" s="8"/>
      <c r="J193" s="179"/>
      <c r="K193" s="167">
        <f t="shared" ref="K193:K215" si="16">E193+H193</f>
        <v>5048128</v>
      </c>
      <c r="L193" s="167">
        <f t="shared" ref="L193:L215" si="17">F193+I193</f>
        <v>1084710.43</v>
      </c>
      <c r="M193" s="334">
        <f t="shared" si="14"/>
        <v>0.21487379678169807</v>
      </c>
      <c r="N193" s="410"/>
      <c r="O193" s="410"/>
      <c r="P193" s="410"/>
      <c r="Q193" s="410"/>
    </row>
    <row r="194" spans="1:17" x14ac:dyDescent="0.25">
      <c r="A194" s="819"/>
      <c r="B194" s="820"/>
      <c r="C194" s="820"/>
      <c r="D194" s="327" t="s">
        <v>391</v>
      </c>
      <c r="E194" s="34">
        <v>4928540</v>
      </c>
      <c r="F194" s="34">
        <v>1034483.17</v>
      </c>
      <c r="G194" s="180">
        <f t="shared" si="1"/>
        <v>0.20989647441230061</v>
      </c>
      <c r="H194" s="8"/>
      <c r="I194" s="8"/>
      <c r="J194" s="179"/>
      <c r="K194" s="167">
        <f t="shared" si="16"/>
        <v>4928540</v>
      </c>
      <c r="L194" s="167">
        <f t="shared" si="17"/>
        <v>1034483.17</v>
      </c>
      <c r="M194" s="334">
        <f t="shared" si="14"/>
        <v>0.20989647441230061</v>
      </c>
      <c r="N194" s="410"/>
      <c r="O194" s="410"/>
      <c r="P194" s="410"/>
      <c r="Q194" s="410"/>
    </row>
    <row r="195" spans="1:17" ht="31.5" x14ac:dyDescent="0.25">
      <c r="A195" s="819" t="s">
        <v>118</v>
      </c>
      <c r="B195" s="820" t="s">
        <v>119</v>
      </c>
      <c r="C195" s="820" t="s">
        <v>120</v>
      </c>
      <c r="D195" s="22" t="s">
        <v>121</v>
      </c>
      <c r="E195" s="34">
        <f>E196</f>
        <v>10550</v>
      </c>
      <c r="F195" s="34">
        <f>F196</f>
        <v>0</v>
      </c>
      <c r="G195" s="180">
        <f t="shared" si="1"/>
        <v>0</v>
      </c>
      <c r="H195" s="8">
        <v>0</v>
      </c>
      <c r="I195" s="8">
        <v>0</v>
      </c>
      <c r="J195" s="179"/>
      <c r="K195" s="167">
        <f t="shared" si="16"/>
        <v>10550</v>
      </c>
      <c r="L195" s="167">
        <f t="shared" si="17"/>
        <v>0</v>
      </c>
      <c r="M195" s="334">
        <f t="shared" si="14"/>
        <v>0</v>
      </c>
      <c r="N195" s="410"/>
      <c r="O195" s="410"/>
      <c r="P195" s="410"/>
      <c r="Q195" s="410"/>
    </row>
    <row r="196" spans="1:17" x14ac:dyDescent="0.25">
      <c r="A196" s="819"/>
      <c r="B196" s="820"/>
      <c r="C196" s="820"/>
      <c r="D196" s="326" t="s">
        <v>390</v>
      </c>
      <c r="E196" s="34">
        <v>10550</v>
      </c>
      <c r="F196" s="34">
        <v>0</v>
      </c>
      <c r="G196" s="180">
        <f t="shared" si="1"/>
        <v>0</v>
      </c>
      <c r="H196" s="8"/>
      <c r="I196" s="8"/>
      <c r="J196" s="179"/>
      <c r="K196" s="167">
        <f t="shared" si="16"/>
        <v>10550</v>
      </c>
      <c r="L196" s="167">
        <f t="shared" si="17"/>
        <v>0</v>
      </c>
      <c r="M196" s="334">
        <f t="shared" si="14"/>
        <v>0</v>
      </c>
      <c r="N196" s="410"/>
      <c r="O196" s="410"/>
      <c r="P196" s="410"/>
      <c r="Q196" s="410"/>
    </row>
    <row r="197" spans="1:17" ht="31.5" x14ac:dyDescent="0.25">
      <c r="A197" s="819" t="s">
        <v>122</v>
      </c>
      <c r="B197" s="820" t="s">
        <v>123</v>
      </c>
      <c r="C197" s="820" t="s">
        <v>26</v>
      </c>
      <c r="D197" s="22" t="s">
        <v>124</v>
      </c>
      <c r="E197" s="34">
        <f>E198</f>
        <v>1627245</v>
      </c>
      <c r="F197" s="34">
        <f>F198</f>
        <v>55778.76</v>
      </c>
      <c r="G197" s="180">
        <f t="shared" si="1"/>
        <v>3.4278034346395286E-2</v>
      </c>
      <c r="H197" s="8">
        <v>0</v>
      </c>
      <c r="I197" s="8">
        <v>0</v>
      </c>
      <c r="J197" s="179"/>
      <c r="K197" s="167">
        <f t="shared" si="16"/>
        <v>1627245</v>
      </c>
      <c r="L197" s="167">
        <f t="shared" si="17"/>
        <v>55778.76</v>
      </c>
      <c r="M197" s="334">
        <f t="shared" si="14"/>
        <v>3.4278034346395286E-2</v>
      </c>
      <c r="N197" s="410"/>
      <c r="O197" s="410"/>
      <c r="P197" s="410"/>
      <c r="Q197" s="410"/>
    </row>
    <row r="198" spans="1:17" x14ac:dyDescent="0.25">
      <c r="A198" s="819"/>
      <c r="B198" s="820"/>
      <c r="C198" s="820"/>
      <c r="D198" s="326" t="s">
        <v>390</v>
      </c>
      <c r="E198" s="34">
        <v>1627245</v>
      </c>
      <c r="F198" s="34">
        <v>55778.76</v>
      </c>
      <c r="G198" s="180">
        <f t="shared" si="1"/>
        <v>3.4278034346395286E-2</v>
      </c>
      <c r="H198" s="8"/>
      <c r="I198" s="8"/>
      <c r="J198" s="179"/>
      <c r="K198" s="167">
        <f t="shared" si="16"/>
        <v>1627245</v>
      </c>
      <c r="L198" s="167">
        <f t="shared" si="17"/>
        <v>55778.76</v>
      </c>
      <c r="M198" s="334">
        <f t="shared" si="14"/>
        <v>3.4278034346395286E-2</v>
      </c>
      <c r="N198" s="410"/>
      <c r="O198" s="410"/>
      <c r="P198" s="410"/>
      <c r="Q198" s="410"/>
    </row>
    <row r="199" spans="1:17" ht="78.75" x14ac:dyDescent="0.25">
      <c r="A199" s="819">
        <v>1216015</v>
      </c>
      <c r="B199" s="820">
        <v>6091</v>
      </c>
      <c r="C199" s="46" t="s">
        <v>227</v>
      </c>
      <c r="D199" s="327" t="s">
        <v>544</v>
      </c>
      <c r="E199" s="34"/>
      <c r="F199" s="34"/>
      <c r="G199" s="180"/>
      <c r="H199" s="8">
        <f>H200</f>
        <v>4765512</v>
      </c>
      <c r="I199" s="8">
        <f>I200</f>
        <v>0</v>
      </c>
      <c r="J199" s="179">
        <f t="shared" si="15"/>
        <v>0</v>
      </c>
      <c r="K199" s="167">
        <f t="shared" si="16"/>
        <v>4765512</v>
      </c>
      <c r="L199" s="167">
        <f t="shared" si="17"/>
        <v>0</v>
      </c>
      <c r="M199" s="334">
        <f t="shared" si="14"/>
        <v>0</v>
      </c>
      <c r="N199" s="410"/>
      <c r="O199" s="410"/>
      <c r="P199" s="410"/>
      <c r="Q199" s="410"/>
    </row>
    <row r="200" spans="1:17" x14ac:dyDescent="0.25">
      <c r="A200" s="819"/>
      <c r="B200" s="820"/>
      <c r="C200" s="820"/>
      <c r="D200" s="326" t="s">
        <v>393</v>
      </c>
      <c r="E200" s="34"/>
      <c r="F200" s="34"/>
      <c r="G200" s="180"/>
      <c r="H200" s="8">
        <f>H201</f>
        <v>4765512</v>
      </c>
      <c r="I200" s="8">
        <f>I201</f>
        <v>0</v>
      </c>
      <c r="J200" s="179">
        <f t="shared" si="15"/>
        <v>0</v>
      </c>
      <c r="K200" s="167">
        <f t="shared" si="16"/>
        <v>4765512</v>
      </c>
      <c r="L200" s="167">
        <f t="shared" si="17"/>
        <v>0</v>
      </c>
      <c r="M200" s="334">
        <f t="shared" si="14"/>
        <v>0</v>
      </c>
      <c r="N200" s="410"/>
      <c r="O200" s="410"/>
      <c r="P200" s="410"/>
      <c r="Q200" s="410"/>
    </row>
    <row r="201" spans="1:17" x14ac:dyDescent="0.25">
      <c r="A201" s="819"/>
      <c r="B201" s="820"/>
      <c r="C201" s="820"/>
      <c r="D201" s="327" t="s">
        <v>394</v>
      </c>
      <c r="E201" s="34"/>
      <c r="F201" s="34"/>
      <c r="G201" s="180"/>
      <c r="H201" s="8">
        <v>4765512</v>
      </c>
      <c r="I201" s="8">
        <v>0</v>
      </c>
      <c r="J201" s="179">
        <f t="shared" si="15"/>
        <v>0</v>
      </c>
      <c r="K201" s="167">
        <f t="shared" si="16"/>
        <v>4765512</v>
      </c>
      <c r="L201" s="167">
        <f t="shared" si="17"/>
        <v>0</v>
      </c>
      <c r="M201" s="334">
        <f t="shared" si="14"/>
        <v>0</v>
      </c>
      <c r="N201" s="410"/>
      <c r="O201" s="410"/>
      <c r="P201" s="410"/>
      <c r="Q201" s="410"/>
    </row>
    <row r="202" spans="1:17" ht="31.5" x14ac:dyDescent="0.25">
      <c r="A202" s="819" t="s">
        <v>125</v>
      </c>
      <c r="B202" s="820" t="s">
        <v>25</v>
      </c>
      <c r="C202" s="820" t="s">
        <v>26</v>
      </c>
      <c r="D202" s="22" t="s">
        <v>27</v>
      </c>
      <c r="E202" s="34">
        <f>E203</f>
        <v>61242816</v>
      </c>
      <c r="F202" s="34">
        <f>F203</f>
        <v>11624204.57</v>
      </c>
      <c r="G202" s="180">
        <f t="shared" ref="G202:G270" si="18">F202/E202</f>
        <v>0.18980519396756676</v>
      </c>
      <c r="H202" s="8"/>
      <c r="I202" s="8">
        <v>0</v>
      </c>
      <c r="J202" s="180"/>
      <c r="K202" s="167">
        <f t="shared" si="16"/>
        <v>61242816</v>
      </c>
      <c r="L202" s="167">
        <f t="shared" si="17"/>
        <v>11624204.57</v>
      </c>
      <c r="M202" s="334">
        <f t="shared" si="14"/>
        <v>0.18980519396756676</v>
      </c>
      <c r="N202" s="410"/>
      <c r="O202" s="410"/>
      <c r="P202" s="410"/>
      <c r="Q202" s="410"/>
    </row>
    <row r="203" spans="1:17" x14ac:dyDescent="0.25">
      <c r="A203" s="819"/>
      <c r="B203" s="820"/>
      <c r="C203" s="820"/>
      <c r="D203" s="326" t="s">
        <v>390</v>
      </c>
      <c r="E203" s="34">
        <v>61242816</v>
      </c>
      <c r="F203" s="34">
        <v>11624204.57</v>
      </c>
      <c r="G203" s="180">
        <f t="shared" si="18"/>
        <v>0.18980519396756676</v>
      </c>
      <c r="H203" s="8"/>
      <c r="I203" s="8"/>
      <c r="J203" s="180"/>
      <c r="K203" s="167">
        <f t="shared" si="16"/>
        <v>61242816</v>
      </c>
      <c r="L203" s="167">
        <f t="shared" si="17"/>
        <v>11624204.57</v>
      </c>
      <c r="M203" s="334">
        <f>L203/K203</f>
        <v>0.18980519396756676</v>
      </c>
      <c r="N203" s="410"/>
      <c r="O203" s="410"/>
      <c r="P203" s="410"/>
      <c r="Q203" s="410"/>
    </row>
    <row r="204" spans="1:17" x14ac:dyDescent="0.25">
      <c r="A204" s="819"/>
      <c r="B204" s="820"/>
      <c r="C204" s="820"/>
      <c r="D204" s="326" t="s">
        <v>393</v>
      </c>
      <c r="E204" s="34"/>
      <c r="F204" s="34"/>
      <c r="G204" s="180"/>
      <c r="H204" s="8"/>
      <c r="I204" s="8">
        <f>I205</f>
        <v>0</v>
      </c>
      <c r="J204" s="180"/>
      <c r="K204" s="167">
        <f t="shared" si="16"/>
        <v>0</v>
      </c>
      <c r="L204" s="167">
        <f t="shared" si="17"/>
        <v>0</v>
      </c>
      <c r="M204" s="334"/>
      <c r="N204" s="410"/>
      <c r="O204" s="410"/>
      <c r="P204" s="410"/>
      <c r="Q204" s="410"/>
    </row>
    <row r="205" spans="1:17" x14ac:dyDescent="0.25">
      <c r="A205" s="819"/>
      <c r="B205" s="820"/>
      <c r="C205" s="820"/>
      <c r="D205" s="327" t="s">
        <v>394</v>
      </c>
      <c r="E205" s="34"/>
      <c r="F205" s="34"/>
      <c r="G205" s="180"/>
      <c r="H205" s="8"/>
      <c r="I205" s="8">
        <v>0</v>
      </c>
      <c r="J205" s="180"/>
      <c r="K205" s="167">
        <f t="shared" si="16"/>
        <v>0</v>
      </c>
      <c r="L205" s="167">
        <f t="shared" si="17"/>
        <v>0</v>
      </c>
      <c r="M205" s="334"/>
      <c r="N205" s="410"/>
      <c r="O205" s="410"/>
      <c r="P205" s="410"/>
      <c r="Q205" s="410"/>
    </row>
    <row r="206" spans="1:17" ht="45.75" customHeight="1" x14ac:dyDescent="0.25">
      <c r="A206" s="819" t="s">
        <v>126</v>
      </c>
      <c r="B206" s="820" t="s">
        <v>127</v>
      </c>
      <c r="C206" s="820" t="s">
        <v>128</v>
      </c>
      <c r="D206" s="22" t="s">
        <v>129</v>
      </c>
      <c r="E206" s="34">
        <f>E207</f>
        <v>4000982</v>
      </c>
      <c r="F206" s="34">
        <f>F207</f>
        <v>643467.38</v>
      </c>
      <c r="G206" s="180">
        <f t="shared" si="18"/>
        <v>0.16082736188265781</v>
      </c>
      <c r="H206" s="8">
        <v>0</v>
      </c>
      <c r="I206" s="8">
        <v>0</v>
      </c>
      <c r="J206" s="180"/>
      <c r="K206" s="167">
        <f t="shared" si="16"/>
        <v>4000982</v>
      </c>
      <c r="L206" s="167">
        <f t="shared" si="17"/>
        <v>643467.38</v>
      </c>
      <c r="M206" s="334">
        <f t="shared" si="14"/>
        <v>0.16082736188265781</v>
      </c>
      <c r="N206" s="410"/>
      <c r="O206" s="410"/>
      <c r="P206" s="410"/>
      <c r="Q206" s="410"/>
    </row>
    <row r="207" spans="1:17" x14ac:dyDescent="0.25">
      <c r="A207" s="819"/>
      <c r="B207" s="820"/>
      <c r="C207" s="820"/>
      <c r="D207" s="326" t="s">
        <v>390</v>
      </c>
      <c r="E207" s="34">
        <v>4000982</v>
      </c>
      <c r="F207" s="34">
        <v>643467.38</v>
      </c>
      <c r="G207" s="180">
        <f t="shared" si="18"/>
        <v>0.16082736188265781</v>
      </c>
      <c r="H207" s="8"/>
      <c r="I207" s="8"/>
      <c r="J207" s="180"/>
      <c r="K207" s="167">
        <f t="shared" si="16"/>
        <v>4000982</v>
      </c>
      <c r="L207" s="167">
        <f t="shared" si="17"/>
        <v>643467.38</v>
      </c>
      <c r="M207" s="333">
        <f t="shared" si="14"/>
        <v>0.16082736188265781</v>
      </c>
      <c r="N207" s="410"/>
      <c r="O207" s="410"/>
      <c r="P207" s="410"/>
      <c r="Q207" s="410"/>
    </row>
    <row r="208" spans="1:17" ht="44.25" customHeight="1" x14ac:dyDescent="0.25">
      <c r="A208" s="32">
        <v>1218110</v>
      </c>
      <c r="B208" s="33">
        <v>8110</v>
      </c>
      <c r="C208" s="107" t="s">
        <v>204</v>
      </c>
      <c r="D208" s="28" t="s">
        <v>205</v>
      </c>
      <c r="E208" s="35">
        <f>E209</f>
        <v>743027</v>
      </c>
      <c r="F208" s="35">
        <f>F209</f>
        <v>638113.22</v>
      </c>
      <c r="G208" s="180">
        <f t="shared" si="18"/>
        <v>0.85880219695919524</v>
      </c>
      <c r="H208" s="13"/>
      <c r="I208" s="13"/>
      <c r="J208" s="181"/>
      <c r="K208" s="167">
        <f t="shared" si="16"/>
        <v>743027</v>
      </c>
      <c r="L208" s="167">
        <f t="shared" si="17"/>
        <v>638113.22</v>
      </c>
      <c r="M208" s="334">
        <f t="shared" si="14"/>
        <v>0.85880219695919524</v>
      </c>
      <c r="N208" s="410"/>
      <c r="O208" s="410"/>
      <c r="P208" s="410"/>
      <c r="Q208" s="410"/>
    </row>
    <row r="209" spans="1:17" x14ac:dyDescent="0.25">
      <c r="A209" s="32"/>
      <c r="B209" s="33"/>
      <c r="C209" s="33"/>
      <c r="D209" s="328" t="s">
        <v>390</v>
      </c>
      <c r="E209" s="35">
        <v>743027</v>
      </c>
      <c r="F209" s="35">
        <v>638113.22</v>
      </c>
      <c r="G209" s="181">
        <f t="shared" si="18"/>
        <v>0.85880219695919524</v>
      </c>
      <c r="H209" s="13"/>
      <c r="I209" s="13"/>
      <c r="J209" s="181"/>
      <c r="K209" s="170">
        <f t="shared" si="16"/>
        <v>743027</v>
      </c>
      <c r="L209" s="170">
        <f t="shared" si="17"/>
        <v>638113.22</v>
      </c>
      <c r="M209" s="334">
        <f t="shared" si="14"/>
        <v>0.85880219695919524</v>
      </c>
      <c r="N209" s="410"/>
      <c r="O209" s="410"/>
      <c r="P209" s="410"/>
      <c r="Q209" s="410"/>
    </row>
    <row r="210" spans="1:17" ht="31.5" x14ac:dyDescent="0.25">
      <c r="A210" s="32"/>
      <c r="B210" s="33"/>
      <c r="C210" s="33"/>
      <c r="D210" s="327" t="s">
        <v>392</v>
      </c>
      <c r="E210" s="35">
        <v>327927</v>
      </c>
      <c r="F210" s="35">
        <v>298038.59999999998</v>
      </c>
      <c r="G210" s="181">
        <f t="shared" si="18"/>
        <v>0.90885654429186979</v>
      </c>
      <c r="H210" s="13"/>
      <c r="I210" s="13"/>
      <c r="J210" s="181"/>
      <c r="K210" s="170"/>
      <c r="L210" s="170"/>
      <c r="M210" s="334"/>
      <c r="N210" s="410"/>
      <c r="O210" s="410"/>
      <c r="P210" s="410"/>
      <c r="Q210" s="410"/>
    </row>
    <row r="211" spans="1:17" ht="44.25" customHeight="1" x14ac:dyDescent="0.25">
      <c r="A211" s="819">
        <v>1218311</v>
      </c>
      <c r="B211" s="820">
        <v>8311</v>
      </c>
      <c r="C211" s="46" t="s">
        <v>460</v>
      </c>
      <c r="D211" s="327" t="s">
        <v>557</v>
      </c>
      <c r="E211" s="34">
        <f>E212</f>
        <v>32000</v>
      </c>
      <c r="F211" s="34">
        <f>F212</f>
        <v>0</v>
      </c>
      <c r="G211" s="181">
        <f t="shared" si="18"/>
        <v>0</v>
      </c>
      <c r="H211" s="8"/>
      <c r="I211" s="8">
        <f>I212+I213</f>
        <v>0</v>
      </c>
      <c r="J211" s="180"/>
      <c r="K211" s="170">
        <f t="shared" si="16"/>
        <v>32000</v>
      </c>
      <c r="L211" s="170">
        <f t="shared" si="17"/>
        <v>0</v>
      </c>
      <c r="M211" s="334">
        <f t="shared" si="14"/>
        <v>0</v>
      </c>
      <c r="N211" s="410"/>
      <c r="O211" s="410"/>
      <c r="P211" s="410"/>
      <c r="Q211" s="410"/>
    </row>
    <row r="212" spans="1:17" x14ac:dyDescent="0.25">
      <c r="A212" s="819"/>
      <c r="B212" s="820"/>
      <c r="C212" s="820"/>
      <c r="D212" s="326" t="s">
        <v>390</v>
      </c>
      <c r="E212" s="34">
        <v>32000</v>
      </c>
      <c r="F212" s="34">
        <v>0</v>
      </c>
      <c r="G212" s="181">
        <f t="shared" si="18"/>
        <v>0</v>
      </c>
      <c r="H212" s="8"/>
      <c r="I212" s="8">
        <v>0</v>
      </c>
      <c r="J212" s="180"/>
      <c r="K212" s="170">
        <f t="shared" si="16"/>
        <v>32000</v>
      </c>
      <c r="L212" s="170">
        <f t="shared" si="17"/>
        <v>0</v>
      </c>
      <c r="M212" s="334">
        <f t="shared" si="14"/>
        <v>0</v>
      </c>
      <c r="N212" s="410"/>
      <c r="O212" s="410"/>
      <c r="P212" s="410"/>
      <c r="Q212" s="410"/>
    </row>
    <row r="213" spans="1:17" x14ac:dyDescent="0.25">
      <c r="A213" s="32"/>
      <c r="B213" s="33"/>
      <c r="C213" s="33"/>
      <c r="D213" s="328" t="s">
        <v>393</v>
      </c>
      <c r="E213" s="35"/>
      <c r="F213" s="35"/>
      <c r="G213" s="181"/>
      <c r="H213" s="13"/>
      <c r="I213" s="13">
        <v>0</v>
      </c>
      <c r="J213" s="181"/>
      <c r="K213" s="170">
        <f t="shared" si="16"/>
        <v>0</v>
      </c>
      <c r="L213" s="170">
        <f t="shared" si="17"/>
        <v>0</v>
      </c>
      <c r="M213" s="334"/>
      <c r="N213" s="410"/>
      <c r="O213" s="410"/>
      <c r="P213" s="410"/>
      <c r="Q213" s="410"/>
    </row>
    <row r="214" spans="1:17" ht="31.5" x14ac:dyDescent="0.25">
      <c r="A214" s="819">
        <v>1218340</v>
      </c>
      <c r="B214" s="820">
        <v>8340</v>
      </c>
      <c r="C214" s="46" t="s">
        <v>132</v>
      </c>
      <c r="D214" s="327" t="s">
        <v>133</v>
      </c>
      <c r="E214" s="34"/>
      <c r="F214" s="34"/>
      <c r="G214" s="180"/>
      <c r="H214" s="8">
        <f>H215</f>
        <v>443400</v>
      </c>
      <c r="I214" s="8">
        <f>I215</f>
        <v>87290</v>
      </c>
      <c r="J214" s="180"/>
      <c r="K214" s="170">
        <f t="shared" si="16"/>
        <v>443400</v>
      </c>
      <c r="L214" s="170">
        <f t="shared" si="17"/>
        <v>87290</v>
      </c>
      <c r="M214" s="334">
        <f t="shared" si="14"/>
        <v>0.19686513306269735</v>
      </c>
      <c r="N214" s="410"/>
      <c r="O214" s="410"/>
      <c r="P214" s="410"/>
      <c r="Q214" s="410"/>
    </row>
    <row r="215" spans="1:17" ht="16.5" thickBot="1" x14ac:dyDescent="0.3">
      <c r="A215" s="32"/>
      <c r="B215" s="33"/>
      <c r="C215" s="33"/>
      <c r="D215" s="328" t="s">
        <v>390</v>
      </c>
      <c r="E215" s="35"/>
      <c r="F215" s="35"/>
      <c r="G215" s="181"/>
      <c r="H215" s="13">
        <v>443400</v>
      </c>
      <c r="I215" s="13">
        <v>87290</v>
      </c>
      <c r="J215" s="181"/>
      <c r="K215" s="170">
        <f t="shared" si="16"/>
        <v>443400</v>
      </c>
      <c r="L215" s="170">
        <f t="shared" si="17"/>
        <v>87290</v>
      </c>
      <c r="M215" s="334">
        <f t="shared" si="14"/>
        <v>0.19686513306269735</v>
      </c>
      <c r="N215" s="410"/>
      <c r="O215" s="410"/>
      <c r="P215" s="410"/>
      <c r="Q215" s="410"/>
    </row>
    <row r="216" spans="1:17" s="25" customFormat="1" ht="63.75" thickBot="1" x14ac:dyDescent="0.3">
      <c r="A216" s="29" t="s">
        <v>134</v>
      </c>
      <c r="B216" s="30" t="s">
        <v>14</v>
      </c>
      <c r="C216" s="30" t="s">
        <v>14</v>
      </c>
      <c r="D216" s="31" t="s">
        <v>422</v>
      </c>
      <c r="E216" s="48">
        <f>E217</f>
        <v>3609777</v>
      </c>
      <c r="F216" s="48">
        <f>F217</f>
        <v>752268.11</v>
      </c>
      <c r="G216" s="178">
        <f t="shared" si="18"/>
        <v>0.20839739130699764</v>
      </c>
      <c r="H216" s="48">
        <f>H217</f>
        <v>33763323</v>
      </c>
      <c r="I216" s="48">
        <f>I217</f>
        <v>0</v>
      </c>
      <c r="J216" s="178">
        <f t="shared" si="15"/>
        <v>0</v>
      </c>
      <c r="K216" s="176">
        <f>K217</f>
        <v>37373100</v>
      </c>
      <c r="L216" s="176">
        <f>L217</f>
        <v>752268.11</v>
      </c>
      <c r="M216" s="186">
        <f t="shared" si="14"/>
        <v>2.0128598109335323E-2</v>
      </c>
      <c r="N216" s="410"/>
      <c r="O216" s="410"/>
      <c r="P216" s="410"/>
      <c r="Q216" s="410"/>
    </row>
    <row r="217" spans="1:17" s="24" customFormat="1" ht="47.25" x14ac:dyDescent="0.25">
      <c r="A217" s="42" t="s">
        <v>135</v>
      </c>
      <c r="B217" s="43" t="s">
        <v>14</v>
      </c>
      <c r="C217" s="43" t="s">
        <v>14</v>
      </c>
      <c r="D217" s="44" t="s">
        <v>422</v>
      </c>
      <c r="E217" s="36">
        <f>E218+E228+E234</f>
        <v>3609777</v>
      </c>
      <c r="F217" s="36">
        <f>F218+F228+F234</f>
        <v>752268.11</v>
      </c>
      <c r="G217" s="179">
        <f t="shared" si="18"/>
        <v>0.20839739130699764</v>
      </c>
      <c r="H217" s="36">
        <f>H218+H228+H234+H225+H231+H222</f>
        <v>33763323</v>
      </c>
      <c r="I217" s="36">
        <f>I218+I228+I234+I225+I231+I222</f>
        <v>0</v>
      </c>
      <c r="J217" s="179">
        <f t="shared" si="15"/>
        <v>0</v>
      </c>
      <c r="K217" s="36">
        <f>K218+K228+K234+K225+K231+K222</f>
        <v>37373100</v>
      </c>
      <c r="L217" s="36">
        <f>L218+L228+L234+L225+L231</f>
        <v>752268.11</v>
      </c>
      <c r="M217" s="335">
        <f t="shared" si="14"/>
        <v>2.0128598109335323E-2</v>
      </c>
      <c r="N217" s="410"/>
      <c r="O217" s="410"/>
      <c r="P217" s="410"/>
      <c r="Q217" s="410"/>
    </row>
    <row r="218" spans="1:17" ht="47.25" x14ac:dyDescent="0.25">
      <c r="A218" s="819" t="s">
        <v>176</v>
      </c>
      <c r="B218" s="820" t="s">
        <v>39</v>
      </c>
      <c r="C218" s="820" t="s">
        <v>16</v>
      </c>
      <c r="D218" s="22" t="s">
        <v>154</v>
      </c>
      <c r="E218" s="34">
        <f>E219</f>
        <v>3609777</v>
      </c>
      <c r="F218" s="34">
        <f>F219</f>
        <v>752268.11</v>
      </c>
      <c r="G218" s="180">
        <f t="shared" si="18"/>
        <v>0.20839739130699764</v>
      </c>
      <c r="H218" s="8">
        <v>0</v>
      </c>
      <c r="I218" s="8">
        <v>0</v>
      </c>
      <c r="J218" s="179"/>
      <c r="K218" s="8">
        <f>E218+H218</f>
        <v>3609777</v>
      </c>
      <c r="L218" s="167">
        <f>F218+I218</f>
        <v>752268.11</v>
      </c>
      <c r="M218" s="334">
        <f t="shared" si="14"/>
        <v>0.20839739130699764</v>
      </c>
      <c r="N218" s="410"/>
      <c r="O218" s="410"/>
      <c r="P218" s="410"/>
      <c r="Q218" s="410"/>
    </row>
    <row r="219" spans="1:17" x14ac:dyDescent="0.25">
      <c r="A219" s="819"/>
      <c r="B219" s="820"/>
      <c r="C219" s="820"/>
      <c r="D219" s="326" t="s">
        <v>390</v>
      </c>
      <c r="E219" s="34">
        <v>3609777</v>
      </c>
      <c r="F219" s="34">
        <v>752268.11</v>
      </c>
      <c r="G219" s="180">
        <f t="shared" si="18"/>
        <v>0.20839739130699764</v>
      </c>
      <c r="H219" s="8"/>
      <c r="I219" s="8"/>
      <c r="J219" s="179"/>
      <c r="K219" s="167">
        <f t="shared" ref="K219:K236" si="19">E219+H219</f>
        <v>3609777</v>
      </c>
      <c r="L219" s="167">
        <f t="shared" ref="L219:L236" si="20">F219+I219</f>
        <v>752268.11</v>
      </c>
      <c r="M219" s="334">
        <f t="shared" si="14"/>
        <v>0.20839739130699764</v>
      </c>
      <c r="N219" s="410"/>
      <c r="O219" s="410"/>
      <c r="P219" s="410"/>
      <c r="Q219" s="410"/>
    </row>
    <row r="220" spans="1:17" x14ac:dyDescent="0.25">
      <c r="A220" s="819"/>
      <c r="B220" s="820"/>
      <c r="C220" s="820"/>
      <c r="D220" s="327" t="s">
        <v>391</v>
      </c>
      <c r="E220" s="34">
        <v>3328222</v>
      </c>
      <c r="F220" s="34">
        <v>679299.38</v>
      </c>
      <c r="G220" s="180">
        <f t="shared" si="18"/>
        <v>0.2041027852108423</v>
      </c>
      <c r="H220" s="8"/>
      <c r="I220" s="8"/>
      <c r="J220" s="179"/>
      <c r="K220" s="167">
        <f t="shared" si="19"/>
        <v>3328222</v>
      </c>
      <c r="L220" s="167">
        <f t="shared" si="20"/>
        <v>679299.38</v>
      </c>
      <c r="M220" s="334">
        <f t="shared" si="14"/>
        <v>0.2041027852108423</v>
      </c>
      <c r="N220" s="410"/>
      <c r="O220" s="410"/>
      <c r="P220" s="410"/>
      <c r="Q220" s="410"/>
    </row>
    <row r="221" spans="1:17" ht="31.5" x14ac:dyDescent="0.25">
      <c r="A221" s="819"/>
      <c r="B221" s="820"/>
      <c r="C221" s="820"/>
      <c r="D221" s="327" t="s">
        <v>392</v>
      </c>
      <c r="E221" s="34">
        <v>118663</v>
      </c>
      <c r="F221" s="34">
        <v>21781.51</v>
      </c>
      <c r="G221" s="180">
        <f t="shared" si="18"/>
        <v>0.18355772228917183</v>
      </c>
      <c r="H221" s="8"/>
      <c r="I221" s="8"/>
      <c r="J221" s="179"/>
      <c r="K221" s="167">
        <f t="shared" si="19"/>
        <v>118663</v>
      </c>
      <c r="L221" s="167">
        <f t="shared" si="20"/>
        <v>21781.51</v>
      </c>
      <c r="M221" s="334">
        <f t="shared" si="14"/>
        <v>0.18355772228917183</v>
      </c>
      <c r="N221" s="410"/>
      <c r="O221" s="410"/>
      <c r="P221" s="410"/>
      <c r="Q221" s="410"/>
    </row>
    <row r="222" spans="1:17" ht="94.5" x14ac:dyDescent="0.25">
      <c r="A222" s="819">
        <v>1510150</v>
      </c>
      <c r="B222" s="46" t="s">
        <v>146</v>
      </c>
      <c r="C222" s="46" t="s">
        <v>16</v>
      </c>
      <c r="D222" s="327" t="s">
        <v>147</v>
      </c>
      <c r="E222" s="34"/>
      <c r="F222" s="34"/>
      <c r="G222" s="180"/>
      <c r="H222" s="8">
        <f>H223</f>
        <v>3266000</v>
      </c>
      <c r="I222" s="8">
        <f>I223</f>
        <v>0</v>
      </c>
      <c r="J222" s="179">
        <f t="shared" si="15"/>
        <v>0</v>
      </c>
      <c r="K222" s="167">
        <f t="shared" si="19"/>
        <v>3266000</v>
      </c>
      <c r="L222" s="167">
        <f t="shared" si="20"/>
        <v>0</v>
      </c>
      <c r="M222" s="334">
        <f t="shared" si="14"/>
        <v>0</v>
      </c>
      <c r="N222" s="410"/>
      <c r="O222" s="410"/>
      <c r="P222" s="410"/>
      <c r="Q222" s="410"/>
    </row>
    <row r="223" spans="1:17" x14ac:dyDescent="0.25">
      <c r="A223" s="819"/>
      <c r="B223" s="46"/>
      <c r="C223" s="46"/>
      <c r="D223" s="326" t="s">
        <v>393</v>
      </c>
      <c r="E223" s="34"/>
      <c r="F223" s="34"/>
      <c r="G223" s="180"/>
      <c r="H223" s="8">
        <v>3266000</v>
      </c>
      <c r="I223" s="8">
        <v>0</v>
      </c>
      <c r="J223" s="179">
        <f t="shared" si="15"/>
        <v>0</v>
      </c>
      <c r="K223" s="167">
        <f t="shared" si="19"/>
        <v>3266000</v>
      </c>
      <c r="L223" s="167">
        <f t="shared" si="20"/>
        <v>0</v>
      </c>
      <c r="M223" s="334">
        <f t="shared" si="14"/>
        <v>0</v>
      </c>
      <c r="N223" s="410"/>
      <c r="O223" s="410"/>
      <c r="P223" s="410"/>
      <c r="Q223" s="410"/>
    </row>
    <row r="224" spans="1:17" x14ac:dyDescent="0.25">
      <c r="A224" s="819"/>
      <c r="B224" s="820"/>
      <c r="C224" s="820"/>
      <c r="D224" s="327" t="s">
        <v>394</v>
      </c>
      <c r="E224" s="34"/>
      <c r="F224" s="34"/>
      <c r="G224" s="180"/>
      <c r="H224" s="8">
        <v>3266000</v>
      </c>
      <c r="I224" s="8">
        <v>0</v>
      </c>
      <c r="J224" s="179">
        <f t="shared" si="15"/>
        <v>0</v>
      </c>
      <c r="K224" s="167">
        <f t="shared" si="19"/>
        <v>3266000</v>
      </c>
      <c r="L224" s="167">
        <f t="shared" si="20"/>
        <v>0</v>
      </c>
      <c r="M224" s="334">
        <f t="shared" si="14"/>
        <v>0</v>
      </c>
      <c r="N224" s="410"/>
      <c r="O224" s="410"/>
      <c r="P224" s="410"/>
      <c r="Q224" s="410"/>
    </row>
    <row r="225" spans="1:17" ht="63" x14ac:dyDescent="0.25">
      <c r="A225" s="819">
        <v>1511300</v>
      </c>
      <c r="B225" s="820">
        <v>1300</v>
      </c>
      <c r="C225" s="46" t="s">
        <v>52</v>
      </c>
      <c r="D225" s="327" t="s">
        <v>562</v>
      </c>
      <c r="E225" s="34"/>
      <c r="F225" s="34"/>
      <c r="G225" s="180"/>
      <c r="H225" s="8">
        <f>H226</f>
        <v>15081098</v>
      </c>
      <c r="I225" s="8">
        <f>I226</f>
        <v>0</v>
      </c>
      <c r="J225" s="179">
        <f t="shared" si="15"/>
        <v>0</v>
      </c>
      <c r="K225" s="167">
        <f t="shared" si="19"/>
        <v>15081098</v>
      </c>
      <c r="L225" s="167">
        <f t="shared" si="20"/>
        <v>0</v>
      </c>
      <c r="M225" s="334">
        <f t="shared" si="14"/>
        <v>0</v>
      </c>
      <c r="N225" s="410"/>
      <c r="O225" s="410"/>
      <c r="P225" s="410"/>
      <c r="Q225" s="410"/>
    </row>
    <row r="226" spans="1:17" x14ac:dyDescent="0.25">
      <c r="A226" s="819"/>
      <c r="B226" s="820"/>
      <c r="C226" s="820"/>
      <c r="D226" s="326" t="s">
        <v>393</v>
      </c>
      <c r="E226" s="34"/>
      <c r="F226" s="34"/>
      <c r="G226" s="180"/>
      <c r="H226" s="8">
        <f>H227</f>
        <v>15081098</v>
      </c>
      <c r="I226" s="8">
        <f>I227</f>
        <v>0</v>
      </c>
      <c r="J226" s="179">
        <f t="shared" si="15"/>
        <v>0</v>
      </c>
      <c r="K226" s="167">
        <f t="shared" si="19"/>
        <v>15081098</v>
      </c>
      <c r="L226" s="167">
        <f t="shared" si="20"/>
        <v>0</v>
      </c>
      <c r="M226" s="334">
        <f t="shared" si="14"/>
        <v>0</v>
      </c>
      <c r="N226" s="410"/>
      <c r="O226" s="410"/>
      <c r="P226" s="410"/>
      <c r="Q226" s="410"/>
    </row>
    <row r="227" spans="1:17" x14ac:dyDescent="0.25">
      <c r="A227" s="819"/>
      <c r="B227" s="820"/>
      <c r="C227" s="820"/>
      <c r="D227" s="327" t="s">
        <v>394</v>
      </c>
      <c r="E227" s="34"/>
      <c r="F227" s="34"/>
      <c r="G227" s="180"/>
      <c r="H227" s="8">
        <v>15081098</v>
      </c>
      <c r="I227" s="8"/>
      <c r="J227" s="179">
        <f t="shared" si="15"/>
        <v>0</v>
      </c>
      <c r="K227" s="167">
        <f t="shared" si="19"/>
        <v>15081098</v>
      </c>
      <c r="L227" s="167">
        <f t="shared" si="20"/>
        <v>0</v>
      </c>
      <c r="M227" s="334">
        <f t="shared" si="14"/>
        <v>0</v>
      </c>
      <c r="N227" s="410"/>
      <c r="O227" s="410"/>
      <c r="P227" s="410"/>
      <c r="Q227" s="410"/>
    </row>
    <row r="228" spans="1:17" x14ac:dyDescent="0.25">
      <c r="A228" s="53">
        <v>1512170</v>
      </c>
      <c r="B228" s="54">
        <v>2170</v>
      </c>
      <c r="C228" s="55" t="s">
        <v>202</v>
      </c>
      <c r="D228" s="26" t="s">
        <v>465</v>
      </c>
      <c r="E228" s="34">
        <v>0</v>
      </c>
      <c r="F228" s="34">
        <v>0</v>
      </c>
      <c r="G228" s="180"/>
      <c r="H228" s="8">
        <f>H229</f>
        <v>4709663</v>
      </c>
      <c r="I228" s="8">
        <f>I229</f>
        <v>0</v>
      </c>
      <c r="J228" s="180">
        <f t="shared" si="15"/>
        <v>0</v>
      </c>
      <c r="K228" s="167">
        <f t="shared" si="19"/>
        <v>4709663</v>
      </c>
      <c r="L228" s="167">
        <f t="shared" si="20"/>
        <v>0</v>
      </c>
      <c r="M228" s="334">
        <f t="shared" si="14"/>
        <v>0</v>
      </c>
      <c r="N228" s="410"/>
      <c r="O228" s="410"/>
      <c r="P228" s="410"/>
      <c r="Q228" s="410"/>
    </row>
    <row r="229" spans="1:17" x14ac:dyDescent="0.25">
      <c r="A229" s="187"/>
      <c r="B229" s="56"/>
      <c r="C229" s="57"/>
      <c r="D229" s="326" t="s">
        <v>393</v>
      </c>
      <c r="E229" s="8"/>
      <c r="F229" s="8"/>
      <c r="G229" s="180"/>
      <c r="H229" s="8">
        <f>H230</f>
        <v>4709663</v>
      </c>
      <c r="I229" s="8">
        <f>I230</f>
        <v>0</v>
      </c>
      <c r="J229" s="180">
        <f t="shared" si="15"/>
        <v>0</v>
      </c>
      <c r="K229" s="167">
        <f t="shared" si="19"/>
        <v>4709663</v>
      </c>
      <c r="L229" s="167">
        <f t="shared" si="20"/>
        <v>0</v>
      </c>
      <c r="M229" s="334">
        <f t="shared" ref="M229:M269" si="21">L229/K229</f>
        <v>0</v>
      </c>
      <c r="N229" s="410"/>
      <c r="O229" s="410"/>
      <c r="P229" s="410"/>
      <c r="Q229" s="410"/>
    </row>
    <row r="230" spans="1:17" x14ac:dyDescent="0.25">
      <c r="A230" s="187"/>
      <c r="B230" s="56"/>
      <c r="C230" s="57"/>
      <c r="D230" s="327" t="s">
        <v>394</v>
      </c>
      <c r="E230" s="8"/>
      <c r="F230" s="8"/>
      <c r="G230" s="180"/>
      <c r="H230" s="13">
        <v>4709663</v>
      </c>
      <c r="I230" s="13">
        <v>0</v>
      </c>
      <c r="J230" s="180">
        <f t="shared" si="15"/>
        <v>0</v>
      </c>
      <c r="K230" s="167">
        <f t="shared" si="19"/>
        <v>4709663</v>
      </c>
      <c r="L230" s="167">
        <f t="shared" si="20"/>
        <v>0</v>
      </c>
      <c r="M230" s="334">
        <f t="shared" si="21"/>
        <v>0</v>
      </c>
      <c r="N230" s="410"/>
      <c r="O230" s="410"/>
      <c r="P230" s="410"/>
      <c r="Q230" s="410"/>
    </row>
    <row r="231" spans="1:17" ht="78.75" x14ac:dyDescent="0.25">
      <c r="A231" s="411" t="s">
        <v>564</v>
      </c>
      <c r="B231" s="57" t="s">
        <v>563</v>
      </c>
      <c r="C231" s="57" t="s">
        <v>227</v>
      </c>
      <c r="D231" s="329" t="s">
        <v>544</v>
      </c>
      <c r="E231" s="8"/>
      <c r="F231" s="8"/>
      <c r="G231" s="180"/>
      <c r="H231" s="13">
        <f>H232</f>
        <v>10615428</v>
      </c>
      <c r="I231" s="13">
        <f>I232</f>
        <v>0</v>
      </c>
      <c r="J231" s="180">
        <f t="shared" si="15"/>
        <v>0</v>
      </c>
      <c r="K231" s="167">
        <f t="shared" si="19"/>
        <v>10615428</v>
      </c>
      <c r="L231" s="167">
        <f t="shared" si="20"/>
        <v>0</v>
      </c>
      <c r="M231" s="334">
        <f t="shared" si="21"/>
        <v>0</v>
      </c>
      <c r="N231" s="410"/>
      <c r="O231" s="410"/>
      <c r="P231" s="410"/>
      <c r="Q231" s="410"/>
    </row>
    <row r="232" spans="1:17" x14ac:dyDescent="0.25">
      <c r="A232" s="411"/>
      <c r="B232" s="57"/>
      <c r="C232" s="57"/>
      <c r="D232" s="328" t="s">
        <v>393</v>
      </c>
      <c r="E232" s="8"/>
      <c r="F232" s="8"/>
      <c r="G232" s="180"/>
      <c r="H232" s="13">
        <f>H233</f>
        <v>10615428</v>
      </c>
      <c r="I232" s="13">
        <f>I233</f>
        <v>0</v>
      </c>
      <c r="J232" s="180">
        <f t="shared" si="15"/>
        <v>0</v>
      </c>
      <c r="K232" s="167">
        <f t="shared" si="19"/>
        <v>10615428</v>
      </c>
      <c r="L232" s="167">
        <f t="shared" si="20"/>
        <v>0</v>
      </c>
      <c r="M232" s="334">
        <f t="shared" si="21"/>
        <v>0</v>
      </c>
      <c r="N232" s="410"/>
      <c r="O232" s="410"/>
      <c r="P232" s="410"/>
      <c r="Q232" s="410"/>
    </row>
    <row r="233" spans="1:17" x14ac:dyDescent="0.25">
      <c r="A233" s="411"/>
      <c r="B233" s="57"/>
      <c r="C233" s="57"/>
      <c r="D233" s="329" t="s">
        <v>394</v>
      </c>
      <c r="E233" s="8"/>
      <c r="F233" s="8"/>
      <c r="G233" s="180"/>
      <c r="H233" s="13">
        <v>10615428</v>
      </c>
      <c r="I233" s="13">
        <v>0</v>
      </c>
      <c r="J233" s="180">
        <f t="shared" si="15"/>
        <v>0</v>
      </c>
      <c r="K233" s="167">
        <f t="shared" si="19"/>
        <v>10615428</v>
      </c>
      <c r="L233" s="167">
        <f t="shared" si="20"/>
        <v>0</v>
      </c>
      <c r="M233" s="334">
        <f t="shared" si="21"/>
        <v>0</v>
      </c>
      <c r="N233" s="410"/>
      <c r="O233" s="410"/>
      <c r="P233" s="410"/>
      <c r="Q233" s="410"/>
    </row>
    <row r="234" spans="1:17" ht="78.75" x14ac:dyDescent="0.25">
      <c r="A234" s="106">
        <v>1517480</v>
      </c>
      <c r="B234" s="33">
        <v>7480</v>
      </c>
      <c r="C234" s="412" t="s">
        <v>128</v>
      </c>
      <c r="D234" s="28" t="s">
        <v>565</v>
      </c>
      <c r="E234" s="13">
        <v>0</v>
      </c>
      <c r="F234" s="13">
        <v>0</v>
      </c>
      <c r="G234" s="181"/>
      <c r="H234" s="13">
        <f>H235</f>
        <v>91134</v>
      </c>
      <c r="I234" s="13">
        <f>I235</f>
        <v>0</v>
      </c>
      <c r="J234" s="181">
        <f t="shared" si="15"/>
        <v>0</v>
      </c>
      <c r="K234" s="167">
        <f t="shared" si="19"/>
        <v>91134</v>
      </c>
      <c r="L234" s="167">
        <f t="shared" si="20"/>
        <v>0</v>
      </c>
      <c r="M234" s="334">
        <f t="shared" si="21"/>
        <v>0</v>
      </c>
      <c r="N234" s="410"/>
      <c r="O234" s="410"/>
      <c r="P234" s="410"/>
      <c r="Q234" s="410"/>
    </row>
    <row r="235" spans="1:17" x14ac:dyDescent="0.25">
      <c r="A235" s="819"/>
      <c r="B235" s="820"/>
      <c r="C235" s="820"/>
      <c r="D235" s="326" t="s">
        <v>393</v>
      </c>
      <c r="E235" s="8"/>
      <c r="F235" s="8"/>
      <c r="G235" s="180"/>
      <c r="H235" s="8">
        <f>H236</f>
        <v>91134</v>
      </c>
      <c r="I235" s="8">
        <f>I236</f>
        <v>0</v>
      </c>
      <c r="J235" s="181">
        <f t="shared" si="15"/>
        <v>0</v>
      </c>
      <c r="K235" s="167">
        <f t="shared" si="19"/>
        <v>91134</v>
      </c>
      <c r="L235" s="167">
        <f t="shared" si="20"/>
        <v>0</v>
      </c>
      <c r="M235" s="334">
        <f t="shared" si="21"/>
        <v>0</v>
      </c>
      <c r="N235" s="410"/>
      <c r="O235" s="410"/>
      <c r="P235" s="410"/>
      <c r="Q235" s="410"/>
    </row>
    <row r="236" spans="1:17" ht="16.5" thickBot="1" x14ac:dyDescent="0.3">
      <c r="A236" s="32"/>
      <c r="B236" s="33"/>
      <c r="C236" s="33"/>
      <c r="D236" s="329" t="s">
        <v>394</v>
      </c>
      <c r="E236" s="13"/>
      <c r="F236" s="13"/>
      <c r="G236" s="181"/>
      <c r="H236" s="13">
        <v>91134</v>
      </c>
      <c r="I236" s="13">
        <v>0</v>
      </c>
      <c r="J236" s="181">
        <f t="shared" si="15"/>
        <v>0</v>
      </c>
      <c r="K236" s="170">
        <f t="shared" si="19"/>
        <v>91134</v>
      </c>
      <c r="L236" s="170">
        <f t="shared" si="20"/>
        <v>0</v>
      </c>
      <c r="M236" s="334">
        <f t="shared" si="21"/>
        <v>0</v>
      </c>
      <c r="N236" s="410"/>
      <c r="O236" s="410"/>
      <c r="P236" s="410"/>
      <c r="Q236" s="410"/>
    </row>
    <row r="237" spans="1:17" s="25" customFormat="1" ht="62.25" customHeight="1" thickBot="1" x14ac:dyDescent="0.3">
      <c r="A237" s="29" t="s">
        <v>177</v>
      </c>
      <c r="B237" s="30" t="s">
        <v>14</v>
      </c>
      <c r="C237" s="30" t="s">
        <v>14</v>
      </c>
      <c r="D237" s="31" t="s">
        <v>178</v>
      </c>
      <c r="E237" s="48">
        <f t="shared" ref="E237:F239" si="22">E238</f>
        <v>5828958</v>
      </c>
      <c r="F237" s="48">
        <f t="shared" si="22"/>
        <v>1479805.73</v>
      </c>
      <c r="G237" s="178">
        <f t="shared" si="18"/>
        <v>0.25387140034290862</v>
      </c>
      <c r="H237" s="11">
        <f>H238</f>
        <v>0</v>
      </c>
      <c r="I237" s="11">
        <f>I238</f>
        <v>0</v>
      </c>
      <c r="J237" s="178"/>
      <c r="K237" s="176">
        <f>K238</f>
        <v>5828958</v>
      </c>
      <c r="L237" s="176">
        <f>L238</f>
        <v>1479805.73</v>
      </c>
      <c r="M237" s="186">
        <f t="shared" si="21"/>
        <v>0.25387140034290862</v>
      </c>
      <c r="N237" s="410"/>
      <c r="O237" s="410"/>
      <c r="P237" s="410"/>
      <c r="Q237" s="410"/>
    </row>
    <row r="238" spans="1:17" s="24" customFormat="1" ht="63" x14ac:dyDescent="0.25">
      <c r="A238" s="42" t="s">
        <v>179</v>
      </c>
      <c r="B238" s="43" t="s">
        <v>14</v>
      </c>
      <c r="C238" s="43" t="s">
        <v>14</v>
      </c>
      <c r="D238" s="44" t="s">
        <v>178</v>
      </c>
      <c r="E238" s="36">
        <f t="shared" si="22"/>
        <v>5828958</v>
      </c>
      <c r="F238" s="36">
        <f t="shared" si="22"/>
        <v>1479805.73</v>
      </c>
      <c r="G238" s="179">
        <f t="shared" si="18"/>
        <v>0.25387140034290862</v>
      </c>
      <c r="H238" s="14">
        <f>H239</f>
        <v>0</v>
      </c>
      <c r="I238" s="14">
        <f>I239</f>
        <v>0</v>
      </c>
      <c r="J238" s="179"/>
      <c r="K238" s="14">
        <f>K239</f>
        <v>5828958</v>
      </c>
      <c r="L238" s="14">
        <f>L239</f>
        <v>1479805.73</v>
      </c>
      <c r="M238" s="335">
        <f>L238/K238</f>
        <v>0.25387140034290862</v>
      </c>
      <c r="N238" s="410"/>
      <c r="O238" s="410"/>
      <c r="P238" s="410"/>
      <c r="Q238" s="410"/>
    </row>
    <row r="239" spans="1:17" ht="54.6" customHeight="1" x14ac:dyDescent="0.25">
      <c r="A239" s="32" t="s">
        <v>180</v>
      </c>
      <c r="B239" s="33" t="s">
        <v>39</v>
      </c>
      <c r="C239" s="33" t="s">
        <v>16</v>
      </c>
      <c r="D239" s="28" t="s">
        <v>154</v>
      </c>
      <c r="E239" s="35">
        <f t="shared" si="22"/>
        <v>5828958</v>
      </c>
      <c r="F239" s="35">
        <f t="shared" si="22"/>
        <v>1479805.73</v>
      </c>
      <c r="G239" s="181">
        <f t="shared" si="18"/>
        <v>0.25387140034290862</v>
      </c>
      <c r="H239" s="8">
        <v>0</v>
      </c>
      <c r="I239" s="8"/>
      <c r="J239" s="180"/>
      <c r="K239" s="8">
        <f>E239+H239</f>
        <v>5828958</v>
      </c>
      <c r="L239" s="170">
        <f>F239+I239</f>
        <v>1479805.73</v>
      </c>
      <c r="M239" s="334">
        <f t="shared" si="21"/>
        <v>0.25387140034290862</v>
      </c>
      <c r="N239" s="410"/>
      <c r="O239" s="410"/>
      <c r="P239" s="410"/>
      <c r="Q239" s="410"/>
    </row>
    <row r="240" spans="1:17" x14ac:dyDescent="0.25">
      <c r="A240" s="819"/>
      <c r="B240" s="820"/>
      <c r="C240" s="820"/>
      <c r="D240" s="326" t="s">
        <v>390</v>
      </c>
      <c r="E240" s="34">
        <v>5828958</v>
      </c>
      <c r="F240" s="34">
        <v>1479805.73</v>
      </c>
      <c r="G240" s="180">
        <f t="shared" si="18"/>
        <v>0.25387140034290862</v>
      </c>
      <c r="H240" s="8"/>
      <c r="I240" s="8"/>
      <c r="J240" s="180"/>
      <c r="K240" s="167">
        <f t="shared" ref="K240:K241" si="23">E240+H240</f>
        <v>5828958</v>
      </c>
      <c r="L240" s="167">
        <f t="shared" ref="L240:L241" si="24">F240+I240</f>
        <v>1479805.73</v>
      </c>
      <c r="M240" s="333">
        <f t="shared" si="21"/>
        <v>0.25387140034290862</v>
      </c>
      <c r="N240" s="410"/>
      <c r="O240" s="410"/>
      <c r="P240" s="410"/>
      <c r="Q240" s="410"/>
    </row>
    <row r="241" spans="1:17" ht="16.5" thickBot="1" x14ac:dyDescent="0.3">
      <c r="A241" s="32"/>
      <c r="B241" s="33"/>
      <c r="C241" s="33"/>
      <c r="D241" s="329" t="s">
        <v>391</v>
      </c>
      <c r="E241" s="35">
        <v>5534688</v>
      </c>
      <c r="F241" s="35">
        <v>1380695.71</v>
      </c>
      <c r="G241" s="181">
        <f t="shared" si="18"/>
        <v>0.24946224791713642</v>
      </c>
      <c r="H241" s="13"/>
      <c r="I241" s="13"/>
      <c r="J241" s="181"/>
      <c r="K241" s="170">
        <f t="shared" si="23"/>
        <v>5534688</v>
      </c>
      <c r="L241" s="170">
        <f t="shared" si="24"/>
        <v>1380695.71</v>
      </c>
      <c r="M241" s="334">
        <f t="shared" si="21"/>
        <v>0.24946224791713642</v>
      </c>
      <c r="N241" s="410"/>
      <c r="O241" s="410"/>
      <c r="P241" s="410"/>
      <c r="Q241" s="410"/>
    </row>
    <row r="242" spans="1:17" s="25" customFormat="1" ht="48" thickBot="1" x14ac:dyDescent="0.3">
      <c r="A242" s="29" t="s">
        <v>181</v>
      </c>
      <c r="B242" s="30" t="s">
        <v>14</v>
      </c>
      <c r="C242" s="30" t="s">
        <v>14</v>
      </c>
      <c r="D242" s="31" t="s">
        <v>182</v>
      </c>
      <c r="E242" s="48">
        <f>E243</f>
        <v>11843753</v>
      </c>
      <c r="F242" s="48">
        <f>F243</f>
        <v>2466702.25</v>
      </c>
      <c r="G242" s="178">
        <f t="shared" si="18"/>
        <v>0.20827032191569683</v>
      </c>
      <c r="H242" s="11">
        <v>0</v>
      </c>
      <c r="I242" s="11"/>
      <c r="J242" s="178"/>
      <c r="K242" s="176">
        <f>K243</f>
        <v>11843753</v>
      </c>
      <c r="L242" s="176">
        <f>L243</f>
        <v>2466702.25</v>
      </c>
      <c r="M242" s="186">
        <f t="shared" si="21"/>
        <v>0.20827032191569683</v>
      </c>
      <c r="N242" s="410"/>
      <c r="O242" s="410"/>
      <c r="P242" s="410"/>
      <c r="Q242" s="410"/>
    </row>
    <row r="243" spans="1:17" s="24" customFormat="1" ht="44.25" customHeight="1" x14ac:dyDescent="0.25">
      <c r="A243" s="42" t="s">
        <v>183</v>
      </c>
      <c r="B243" s="43" t="s">
        <v>14</v>
      </c>
      <c r="C243" s="43" t="s">
        <v>14</v>
      </c>
      <c r="D243" s="44" t="s">
        <v>182</v>
      </c>
      <c r="E243" s="36">
        <f>E244+E247+E249</f>
        <v>11843753</v>
      </c>
      <c r="F243" s="36">
        <f>F244+F247+F249</f>
        <v>2466702.25</v>
      </c>
      <c r="G243" s="179">
        <f t="shared" si="18"/>
        <v>0.20827032191569683</v>
      </c>
      <c r="H243" s="14">
        <v>0</v>
      </c>
      <c r="I243" s="14"/>
      <c r="J243" s="418"/>
      <c r="K243" s="177">
        <f>K244+K247+K249</f>
        <v>11843753</v>
      </c>
      <c r="L243" s="177">
        <f>L244+L247+L249</f>
        <v>2466702.25</v>
      </c>
      <c r="M243" s="335">
        <f t="shared" si="21"/>
        <v>0.20827032191569683</v>
      </c>
      <c r="N243" s="410"/>
      <c r="O243" s="410"/>
      <c r="P243" s="410"/>
      <c r="Q243" s="410"/>
    </row>
    <row r="244" spans="1:17" ht="47.25" x14ac:dyDescent="0.25">
      <c r="A244" s="32" t="s">
        <v>184</v>
      </c>
      <c r="B244" s="33" t="s">
        <v>39</v>
      </c>
      <c r="C244" s="33" t="s">
        <v>16</v>
      </c>
      <c r="D244" s="28" t="s">
        <v>154</v>
      </c>
      <c r="E244" s="35">
        <f>E245</f>
        <v>5551403</v>
      </c>
      <c r="F244" s="35">
        <f>F245</f>
        <v>1599567.25</v>
      </c>
      <c r="G244" s="180">
        <f t="shared" si="18"/>
        <v>0.28813747623798885</v>
      </c>
      <c r="H244" s="13">
        <v>0</v>
      </c>
      <c r="I244" s="13"/>
      <c r="J244" s="181"/>
      <c r="K244" s="170">
        <f>E244+H244</f>
        <v>5551403</v>
      </c>
      <c r="L244" s="170">
        <f>F244+I244</f>
        <v>1599567.25</v>
      </c>
      <c r="M244" s="334">
        <f t="shared" si="21"/>
        <v>0.28813747623798885</v>
      </c>
      <c r="N244" s="410"/>
      <c r="O244" s="410"/>
      <c r="P244" s="410"/>
      <c r="Q244" s="410"/>
    </row>
    <row r="245" spans="1:17" x14ac:dyDescent="0.25">
      <c r="A245" s="32"/>
      <c r="B245" s="33"/>
      <c r="C245" s="33"/>
      <c r="D245" s="326" t="s">
        <v>390</v>
      </c>
      <c r="E245" s="35">
        <v>5551403</v>
      </c>
      <c r="F245" s="35">
        <v>1599567.25</v>
      </c>
      <c r="G245" s="180">
        <f t="shared" si="18"/>
        <v>0.28813747623798885</v>
      </c>
      <c r="H245" s="13"/>
      <c r="I245" s="13"/>
      <c r="J245" s="181"/>
      <c r="K245" s="170">
        <f t="shared" ref="K245:K250" si="25">E245+H245</f>
        <v>5551403</v>
      </c>
      <c r="L245" s="170">
        <f t="shared" ref="L245:L250" si="26">F245+I245</f>
        <v>1599567.25</v>
      </c>
      <c r="M245" s="334">
        <f t="shared" si="21"/>
        <v>0.28813747623798885</v>
      </c>
      <c r="N245" s="410"/>
      <c r="O245" s="410"/>
      <c r="P245" s="410"/>
      <c r="Q245" s="410"/>
    </row>
    <row r="246" spans="1:17" x14ac:dyDescent="0.25">
      <c r="A246" s="32"/>
      <c r="B246" s="33"/>
      <c r="C246" s="33"/>
      <c r="D246" s="327" t="s">
        <v>391</v>
      </c>
      <c r="E246" s="35">
        <v>5356455</v>
      </c>
      <c r="F246" s="35">
        <v>1554433.43</v>
      </c>
      <c r="G246" s="180">
        <f t="shared" si="18"/>
        <v>0.2901981683781531</v>
      </c>
      <c r="H246" s="13"/>
      <c r="I246" s="13"/>
      <c r="J246" s="181"/>
      <c r="K246" s="170">
        <f t="shared" si="25"/>
        <v>5356455</v>
      </c>
      <c r="L246" s="170">
        <f t="shared" si="26"/>
        <v>1554433.43</v>
      </c>
      <c r="M246" s="334">
        <f t="shared" si="21"/>
        <v>0.2901981683781531</v>
      </c>
      <c r="N246" s="410"/>
      <c r="O246" s="410"/>
      <c r="P246" s="410"/>
      <c r="Q246" s="410"/>
    </row>
    <row r="247" spans="1:17" ht="22.5" customHeight="1" x14ac:dyDescent="0.25">
      <c r="A247" s="32">
        <v>2717413</v>
      </c>
      <c r="B247" s="33">
        <v>7413</v>
      </c>
      <c r="C247" s="107" t="s">
        <v>208</v>
      </c>
      <c r="D247" s="28" t="s">
        <v>207</v>
      </c>
      <c r="E247" s="35">
        <f>E248</f>
        <v>6021350</v>
      </c>
      <c r="F247" s="35">
        <f>F248</f>
        <v>867135</v>
      </c>
      <c r="G247" s="181">
        <f t="shared" si="18"/>
        <v>0.14401006418826343</v>
      </c>
      <c r="H247" s="13"/>
      <c r="I247" s="13"/>
      <c r="J247" s="181"/>
      <c r="K247" s="170">
        <f t="shared" si="25"/>
        <v>6021350</v>
      </c>
      <c r="L247" s="170">
        <f t="shared" si="26"/>
        <v>867135</v>
      </c>
      <c r="M247" s="334">
        <f t="shared" si="21"/>
        <v>0.14401006418826343</v>
      </c>
      <c r="N247" s="410"/>
      <c r="O247" s="410"/>
      <c r="P247" s="410"/>
      <c r="Q247" s="410"/>
    </row>
    <row r="248" spans="1:17" x14ac:dyDescent="0.25">
      <c r="A248" s="32"/>
      <c r="B248" s="33"/>
      <c r="C248" s="107"/>
      <c r="D248" s="328" t="s">
        <v>390</v>
      </c>
      <c r="E248" s="35">
        <v>6021350</v>
      </c>
      <c r="F248" s="35">
        <v>867135</v>
      </c>
      <c r="G248" s="181">
        <f t="shared" si="18"/>
        <v>0.14401006418826343</v>
      </c>
      <c r="H248" s="13"/>
      <c r="I248" s="13"/>
      <c r="J248" s="181"/>
      <c r="K248" s="170">
        <f t="shared" si="25"/>
        <v>6021350</v>
      </c>
      <c r="L248" s="170">
        <f t="shared" si="26"/>
        <v>867135</v>
      </c>
      <c r="M248" s="334">
        <f t="shared" si="21"/>
        <v>0.14401006418826343</v>
      </c>
      <c r="N248" s="410"/>
      <c r="O248" s="410"/>
      <c r="P248" s="410"/>
      <c r="Q248" s="410"/>
    </row>
    <row r="249" spans="1:17" x14ac:dyDescent="0.25">
      <c r="A249" s="32">
        <v>2717693</v>
      </c>
      <c r="B249" s="33">
        <v>7693</v>
      </c>
      <c r="C249" s="107" t="s">
        <v>150</v>
      </c>
      <c r="D249" s="28" t="s">
        <v>207</v>
      </c>
      <c r="E249" s="34">
        <f>E250</f>
        <v>271000</v>
      </c>
      <c r="F249" s="34">
        <f>F250</f>
        <v>0</v>
      </c>
      <c r="G249" s="181">
        <f t="shared" si="18"/>
        <v>0</v>
      </c>
      <c r="H249" s="8"/>
      <c r="I249" s="8"/>
      <c r="J249" s="180"/>
      <c r="K249" s="170">
        <f t="shared" si="25"/>
        <v>271000</v>
      </c>
      <c r="L249" s="170">
        <f t="shared" si="26"/>
        <v>0</v>
      </c>
      <c r="M249" s="334">
        <f t="shared" si="21"/>
        <v>0</v>
      </c>
      <c r="N249" s="410"/>
      <c r="O249" s="410"/>
      <c r="P249" s="410"/>
      <c r="Q249" s="410"/>
    </row>
    <row r="250" spans="1:17" x14ac:dyDescent="0.25">
      <c r="A250" s="819"/>
      <c r="B250" s="820"/>
      <c r="C250" s="46"/>
      <c r="D250" s="326" t="s">
        <v>390</v>
      </c>
      <c r="E250" s="34">
        <v>271000</v>
      </c>
      <c r="F250" s="34">
        <v>0</v>
      </c>
      <c r="G250" s="180">
        <f t="shared" si="18"/>
        <v>0</v>
      </c>
      <c r="H250" s="8"/>
      <c r="I250" s="8"/>
      <c r="J250" s="180"/>
      <c r="K250" s="167">
        <f t="shared" si="25"/>
        <v>271000</v>
      </c>
      <c r="L250" s="167">
        <f t="shared" si="26"/>
        <v>0</v>
      </c>
      <c r="M250" s="333">
        <f t="shared" si="21"/>
        <v>0</v>
      </c>
      <c r="N250" s="410"/>
      <c r="O250" s="410"/>
      <c r="P250" s="410"/>
      <c r="Q250" s="410"/>
    </row>
    <row r="251" spans="1:17" s="25" customFormat="1" ht="48" thickBot="1" x14ac:dyDescent="0.3">
      <c r="A251" s="567" t="s">
        <v>185</v>
      </c>
      <c r="B251" s="568" t="s">
        <v>14</v>
      </c>
      <c r="C251" s="568" t="s">
        <v>14</v>
      </c>
      <c r="D251" s="569" t="s">
        <v>423</v>
      </c>
      <c r="E251" s="570">
        <f t="shared" ref="E251:F253" si="27">E252</f>
        <v>5884605</v>
      </c>
      <c r="F251" s="570">
        <f t="shared" si="27"/>
        <v>1168950.52</v>
      </c>
      <c r="G251" s="571">
        <f t="shared" si="18"/>
        <v>0.19864553695617634</v>
      </c>
      <c r="H251" s="572">
        <f>H252</f>
        <v>0</v>
      </c>
      <c r="I251" s="572">
        <f>I252</f>
        <v>0</v>
      </c>
      <c r="J251" s="571">
        <v>0</v>
      </c>
      <c r="K251" s="573">
        <f>K252</f>
        <v>5884605</v>
      </c>
      <c r="L251" s="573">
        <f>L252</f>
        <v>1168950.52</v>
      </c>
      <c r="M251" s="574">
        <f t="shared" si="21"/>
        <v>0.19864553695617634</v>
      </c>
      <c r="N251" s="410"/>
      <c r="O251" s="410"/>
      <c r="P251" s="410"/>
      <c r="Q251" s="410"/>
    </row>
    <row r="252" spans="1:17" s="24" customFormat="1" ht="47.25" x14ac:dyDescent="0.25">
      <c r="A252" s="42" t="s">
        <v>186</v>
      </c>
      <c r="B252" s="43" t="s">
        <v>14</v>
      </c>
      <c r="C252" s="43" t="s">
        <v>14</v>
      </c>
      <c r="D252" s="44" t="s">
        <v>423</v>
      </c>
      <c r="E252" s="36">
        <f>E253+E256+E259</f>
        <v>5884605</v>
      </c>
      <c r="F252" s="36">
        <f>F253+F256+F259</f>
        <v>1168950.52</v>
      </c>
      <c r="G252" s="179">
        <f t="shared" si="18"/>
        <v>0.19864553695617634</v>
      </c>
      <c r="H252" s="14">
        <f>H253</f>
        <v>0</v>
      </c>
      <c r="I252" s="14">
        <f>I253</f>
        <v>0</v>
      </c>
      <c r="J252" s="179">
        <v>0</v>
      </c>
      <c r="K252" s="14">
        <f>K253+K256+K259</f>
        <v>5884605</v>
      </c>
      <c r="L252" s="14">
        <f>L253+L256+L259</f>
        <v>1168950.52</v>
      </c>
      <c r="M252" s="335">
        <f t="shared" si="21"/>
        <v>0.19864553695617634</v>
      </c>
      <c r="N252" s="410"/>
      <c r="O252" s="410"/>
      <c r="P252" s="410"/>
      <c r="Q252" s="410"/>
    </row>
    <row r="253" spans="1:17" ht="47.25" x14ac:dyDescent="0.25">
      <c r="A253" s="32" t="s">
        <v>187</v>
      </c>
      <c r="B253" s="33" t="s">
        <v>39</v>
      </c>
      <c r="C253" s="33" t="s">
        <v>16</v>
      </c>
      <c r="D253" s="28" t="s">
        <v>154</v>
      </c>
      <c r="E253" s="35">
        <f>E254</f>
        <v>4462574</v>
      </c>
      <c r="F253" s="35">
        <f t="shared" si="27"/>
        <v>1118988.98</v>
      </c>
      <c r="G253" s="181">
        <f t="shared" si="18"/>
        <v>0.25074967496337314</v>
      </c>
      <c r="H253" s="13"/>
      <c r="I253" s="8"/>
      <c r="J253" s="180"/>
      <c r="K253" s="8">
        <f>K254</f>
        <v>4462574</v>
      </c>
      <c r="L253" s="170">
        <f>L254</f>
        <v>1118988.98</v>
      </c>
      <c r="M253" s="333">
        <f t="shared" si="21"/>
        <v>0.25074967496337314</v>
      </c>
      <c r="N253" s="410"/>
      <c r="O253" s="410"/>
      <c r="P253" s="410"/>
      <c r="Q253" s="410"/>
    </row>
    <row r="254" spans="1:17" x14ac:dyDescent="0.25">
      <c r="A254" s="819"/>
      <c r="B254" s="820"/>
      <c r="C254" s="820"/>
      <c r="D254" s="326" t="s">
        <v>390</v>
      </c>
      <c r="E254" s="34">
        <v>4462574</v>
      </c>
      <c r="F254" s="34">
        <v>1118988.98</v>
      </c>
      <c r="G254" s="181">
        <f t="shared" si="18"/>
        <v>0.25074967496337314</v>
      </c>
      <c r="H254" s="8"/>
      <c r="I254" s="8"/>
      <c r="J254" s="181"/>
      <c r="K254" s="8">
        <f>E254+H254</f>
        <v>4462574</v>
      </c>
      <c r="L254" s="8">
        <f>F254+I254</f>
        <v>1118988.98</v>
      </c>
      <c r="M254" s="335">
        <f t="shared" si="21"/>
        <v>0.25074967496337314</v>
      </c>
      <c r="N254" s="410"/>
      <c r="O254" s="410"/>
      <c r="P254" s="410"/>
      <c r="Q254" s="410"/>
    </row>
    <row r="255" spans="1:17" x14ac:dyDescent="0.25">
      <c r="A255" s="819"/>
      <c r="B255" s="820"/>
      <c r="C255" s="820"/>
      <c r="D255" s="327" t="s">
        <v>391</v>
      </c>
      <c r="E255" s="34">
        <v>4204063</v>
      </c>
      <c r="F255" s="34">
        <v>1000392.38</v>
      </c>
      <c r="G255" s="181">
        <f t="shared" si="18"/>
        <v>0.23795846541785887</v>
      </c>
      <c r="H255" s="8"/>
      <c r="I255" s="8"/>
      <c r="J255" s="181"/>
      <c r="K255" s="8">
        <f t="shared" ref="K255:K260" si="28">E255+H255</f>
        <v>4204063</v>
      </c>
      <c r="L255" s="8">
        <f t="shared" ref="L255:L260" si="29">F255+I255</f>
        <v>1000392.38</v>
      </c>
      <c r="M255" s="334">
        <f t="shared" si="21"/>
        <v>0.23795846541785887</v>
      </c>
      <c r="N255" s="410"/>
      <c r="O255" s="410"/>
      <c r="P255" s="410"/>
      <c r="Q255" s="410"/>
    </row>
    <row r="256" spans="1:17" ht="31.5" x14ac:dyDescent="0.25">
      <c r="A256" s="819">
        <v>3117693</v>
      </c>
      <c r="B256" s="820">
        <v>7693</v>
      </c>
      <c r="C256" s="46" t="s">
        <v>150</v>
      </c>
      <c r="D256" s="327" t="s">
        <v>458</v>
      </c>
      <c r="E256" s="34">
        <f>E257</f>
        <v>1128531</v>
      </c>
      <c r="F256" s="34">
        <f>F257</f>
        <v>49961.54</v>
      </c>
      <c r="G256" s="181">
        <f t="shared" si="18"/>
        <v>4.4271304908770785E-2</v>
      </c>
      <c r="H256" s="8"/>
      <c r="I256" s="8"/>
      <c r="J256" s="180"/>
      <c r="K256" s="8">
        <f t="shared" si="28"/>
        <v>1128531</v>
      </c>
      <c r="L256" s="8">
        <f t="shared" si="29"/>
        <v>49961.54</v>
      </c>
      <c r="M256" s="333">
        <f t="shared" si="21"/>
        <v>4.4271304908770785E-2</v>
      </c>
      <c r="N256" s="410"/>
      <c r="O256" s="410"/>
      <c r="P256" s="410"/>
      <c r="Q256" s="410"/>
    </row>
    <row r="257" spans="1:17" x14ac:dyDescent="0.25">
      <c r="A257" s="819"/>
      <c r="B257" s="820"/>
      <c r="C257" s="820"/>
      <c r="D257" s="326" t="s">
        <v>390</v>
      </c>
      <c r="E257" s="34">
        <v>1128531</v>
      </c>
      <c r="F257" s="34">
        <v>49961.54</v>
      </c>
      <c r="G257" s="181">
        <f t="shared" si="18"/>
        <v>4.4271304908770785E-2</v>
      </c>
      <c r="H257" s="8"/>
      <c r="I257" s="8"/>
      <c r="J257" s="180"/>
      <c r="K257" s="8">
        <f t="shared" si="28"/>
        <v>1128531</v>
      </c>
      <c r="L257" s="8">
        <f t="shared" si="29"/>
        <v>49961.54</v>
      </c>
      <c r="M257" s="333">
        <f t="shared" si="21"/>
        <v>4.4271304908770785E-2</v>
      </c>
      <c r="N257" s="410"/>
      <c r="O257" s="410"/>
      <c r="P257" s="410"/>
      <c r="Q257" s="410"/>
    </row>
    <row r="258" spans="1:17" ht="31.5" x14ac:dyDescent="0.25">
      <c r="A258" s="819"/>
      <c r="B258" s="820"/>
      <c r="C258" s="820"/>
      <c r="D258" s="327" t="s">
        <v>392</v>
      </c>
      <c r="E258" s="34">
        <v>423996</v>
      </c>
      <c r="F258" s="34">
        <v>24118.37</v>
      </c>
      <c r="G258" s="180">
        <f t="shared" si="18"/>
        <v>5.6883484749856127E-2</v>
      </c>
      <c r="H258" s="8"/>
      <c r="I258" s="8"/>
      <c r="J258" s="180"/>
      <c r="K258" s="8">
        <f t="shared" si="28"/>
        <v>423996</v>
      </c>
      <c r="L258" s="8">
        <f t="shared" si="29"/>
        <v>24118.37</v>
      </c>
      <c r="M258" s="333">
        <f t="shared" si="21"/>
        <v>5.6883484749856127E-2</v>
      </c>
      <c r="N258" s="410"/>
      <c r="O258" s="410"/>
      <c r="P258" s="410"/>
      <c r="Q258" s="410"/>
    </row>
    <row r="259" spans="1:17" ht="47.25" x14ac:dyDescent="0.25">
      <c r="A259" s="819">
        <v>3118110</v>
      </c>
      <c r="B259" s="820">
        <v>8110</v>
      </c>
      <c r="C259" s="820" t="s">
        <v>204</v>
      </c>
      <c r="D259" s="327" t="s">
        <v>205</v>
      </c>
      <c r="E259" s="34">
        <f>E260</f>
        <v>293500</v>
      </c>
      <c r="F259" s="34">
        <f>F260</f>
        <v>0</v>
      </c>
      <c r="G259" s="181">
        <f t="shared" si="18"/>
        <v>0</v>
      </c>
      <c r="H259" s="8"/>
      <c r="I259" s="8"/>
      <c r="J259" s="180"/>
      <c r="K259" s="8">
        <f t="shared" si="28"/>
        <v>293500</v>
      </c>
      <c r="L259" s="8">
        <f t="shared" si="29"/>
        <v>0</v>
      </c>
      <c r="M259" s="333">
        <f t="shared" si="21"/>
        <v>0</v>
      </c>
      <c r="N259" s="410"/>
      <c r="O259" s="410"/>
      <c r="P259" s="410"/>
      <c r="Q259" s="410"/>
    </row>
    <row r="260" spans="1:17" ht="16.5" thickBot="1" x14ac:dyDescent="0.3">
      <c r="A260" s="819"/>
      <c r="B260" s="820"/>
      <c r="C260" s="820"/>
      <c r="D260" s="326" t="s">
        <v>390</v>
      </c>
      <c r="E260" s="34">
        <v>293500</v>
      </c>
      <c r="F260" s="34">
        <v>0</v>
      </c>
      <c r="G260" s="181">
        <f t="shared" si="18"/>
        <v>0</v>
      </c>
      <c r="H260" s="8"/>
      <c r="I260" s="8"/>
      <c r="J260" s="180"/>
      <c r="K260" s="8">
        <f t="shared" si="28"/>
        <v>293500</v>
      </c>
      <c r="L260" s="8">
        <f t="shared" si="29"/>
        <v>0</v>
      </c>
      <c r="M260" s="333">
        <f t="shared" si="21"/>
        <v>0</v>
      </c>
      <c r="N260" s="410"/>
      <c r="O260" s="410"/>
      <c r="P260" s="410"/>
      <c r="Q260" s="410"/>
    </row>
    <row r="261" spans="1:17" s="25" customFormat="1" ht="48.75" customHeight="1" thickBot="1" x14ac:dyDescent="0.3">
      <c r="A261" s="29" t="s">
        <v>188</v>
      </c>
      <c r="B261" s="30" t="s">
        <v>14</v>
      </c>
      <c r="C261" s="30" t="s">
        <v>14</v>
      </c>
      <c r="D261" s="31" t="s">
        <v>429</v>
      </c>
      <c r="E261" s="48">
        <f>E262</f>
        <v>65380130</v>
      </c>
      <c r="F261" s="48">
        <f>F262</f>
        <v>15384374.4</v>
      </c>
      <c r="G261" s="178">
        <f t="shared" si="18"/>
        <v>0.23530657403097854</v>
      </c>
      <c r="H261" s="11">
        <v>0</v>
      </c>
      <c r="I261" s="11"/>
      <c r="J261" s="178"/>
      <c r="K261" s="176">
        <f>K262</f>
        <v>65380130</v>
      </c>
      <c r="L261" s="11">
        <f>L262</f>
        <v>15384374.4</v>
      </c>
      <c r="M261" s="186">
        <f t="shared" si="21"/>
        <v>0.23530657403097854</v>
      </c>
      <c r="N261" s="410"/>
      <c r="O261" s="410"/>
      <c r="P261" s="410"/>
      <c r="Q261" s="410"/>
    </row>
    <row r="262" spans="1:17" s="24" customFormat="1" ht="47.25" x14ac:dyDescent="0.25">
      <c r="A262" s="42" t="s">
        <v>189</v>
      </c>
      <c r="B262" s="43" t="s">
        <v>14</v>
      </c>
      <c r="C262" s="43" t="s">
        <v>14</v>
      </c>
      <c r="D262" s="44" t="s">
        <v>429</v>
      </c>
      <c r="E262" s="36">
        <f>E263+E266+E268</f>
        <v>65380130</v>
      </c>
      <c r="F262" s="36">
        <f>F263+F266+F268</f>
        <v>15384374.4</v>
      </c>
      <c r="G262" s="179">
        <f t="shared" si="18"/>
        <v>0.23530657403097854</v>
      </c>
      <c r="H262" s="36">
        <f t="shared" ref="H262:L262" si="30">H263+H266+H268</f>
        <v>0</v>
      </c>
      <c r="I262" s="36">
        <f t="shared" si="30"/>
        <v>0</v>
      </c>
      <c r="J262" s="36">
        <f t="shared" si="30"/>
        <v>0</v>
      </c>
      <c r="K262" s="36">
        <f>K263+K266+K268</f>
        <v>65380130</v>
      </c>
      <c r="L262" s="36">
        <f t="shared" si="30"/>
        <v>15384374.4</v>
      </c>
      <c r="M262" s="335">
        <f t="shared" si="21"/>
        <v>0.23530657403097854</v>
      </c>
      <c r="N262" s="410"/>
      <c r="O262" s="410"/>
      <c r="P262" s="410"/>
      <c r="Q262" s="410"/>
    </row>
    <row r="263" spans="1:17" ht="47.25" x14ac:dyDescent="0.25">
      <c r="A263" s="819" t="s">
        <v>190</v>
      </c>
      <c r="B263" s="820" t="s">
        <v>39</v>
      </c>
      <c r="C263" s="820" t="s">
        <v>16</v>
      </c>
      <c r="D263" s="22" t="s">
        <v>154</v>
      </c>
      <c r="E263" s="34">
        <f>E264</f>
        <v>8962430</v>
      </c>
      <c r="F263" s="34">
        <f>F264</f>
        <v>2176274.4</v>
      </c>
      <c r="G263" s="180">
        <f t="shared" si="18"/>
        <v>0.24282191325343683</v>
      </c>
      <c r="H263" s="8">
        <v>0</v>
      </c>
      <c r="I263" s="8"/>
      <c r="J263" s="181"/>
      <c r="K263" s="167">
        <f>E263+H263</f>
        <v>8962430</v>
      </c>
      <c r="L263" s="167">
        <f>F263+I263</f>
        <v>2176274.4</v>
      </c>
      <c r="M263" s="334">
        <f t="shared" si="21"/>
        <v>0.24282191325343683</v>
      </c>
      <c r="N263" s="410"/>
      <c r="O263" s="410"/>
      <c r="P263" s="410"/>
      <c r="Q263" s="410"/>
    </row>
    <row r="264" spans="1:17" x14ac:dyDescent="0.25">
      <c r="A264" s="32"/>
      <c r="B264" s="33"/>
      <c r="C264" s="33"/>
      <c r="D264" s="326" t="s">
        <v>390</v>
      </c>
      <c r="E264" s="35">
        <v>8962430</v>
      </c>
      <c r="F264" s="35">
        <v>2176274.4</v>
      </c>
      <c r="G264" s="180">
        <f t="shared" si="18"/>
        <v>0.24282191325343683</v>
      </c>
      <c r="H264" s="13"/>
      <c r="I264" s="13"/>
      <c r="J264" s="181"/>
      <c r="K264" s="167">
        <f t="shared" ref="K264:K269" si="31">E264+H264</f>
        <v>8962430</v>
      </c>
      <c r="L264" s="167">
        <f t="shared" ref="L264:L269" si="32">F264+I264</f>
        <v>2176274.4</v>
      </c>
      <c r="M264" s="334">
        <f t="shared" si="21"/>
        <v>0.24282191325343683</v>
      </c>
      <c r="N264" s="410"/>
      <c r="O264" s="410"/>
      <c r="P264" s="410"/>
      <c r="Q264" s="410"/>
    </row>
    <row r="265" spans="1:17" x14ac:dyDescent="0.25">
      <c r="A265" s="32"/>
      <c r="B265" s="33"/>
      <c r="C265" s="33"/>
      <c r="D265" s="327" t="s">
        <v>391</v>
      </c>
      <c r="E265" s="35">
        <v>8506777</v>
      </c>
      <c r="F265" s="35">
        <v>2156573.5</v>
      </c>
      <c r="G265" s="180">
        <f t="shared" si="18"/>
        <v>0.25351240546213921</v>
      </c>
      <c r="H265" s="13"/>
      <c r="I265" s="13"/>
      <c r="J265" s="181"/>
      <c r="K265" s="167">
        <f t="shared" si="31"/>
        <v>8506777</v>
      </c>
      <c r="L265" s="167">
        <f t="shared" si="32"/>
        <v>2156573.5</v>
      </c>
      <c r="M265" s="334">
        <f t="shared" si="21"/>
        <v>0.25351240546213921</v>
      </c>
      <c r="N265" s="410"/>
      <c r="O265" s="410"/>
      <c r="P265" s="410"/>
      <c r="Q265" s="410"/>
    </row>
    <row r="266" spans="1:17" x14ac:dyDescent="0.25">
      <c r="A266" s="32" t="s">
        <v>191</v>
      </c>
      <c r="B266" s="33" t="s">
        <v>192</v>
      </c>
      <c r="C266" s="33" t="s">
        <v>193</v>
      </c>
      <c r="D266" s="28" t="s">
        <v>194</v>
      </c>
      <c r="E266" s="35">
        <f>E267</f>
        <v>3584900</v>
      </c>
      <c r="F266" s="35">
        <f>F267</f>
        <v>0</v>
      </c>
      <c r="G266" s="181">
        <f t="shared" si="18"/>
        <v>0</v>
      </c>
      <c r="H266" s="13">
        <v>0</v>
      </c>
      <c r="I266" s="13"/>
      <c r="J266" s="181"/>
      <c r="K266" s="167">
        <f t="shared" si="31"/>
        <v>3584900</v>
      </c>
      <c r="L266" s="167">
        <f t="shared" si="32"/>
        <v>0</v>
      </c>
      <c r="M266" s="334">
        <f t="shared" si="21"/>
        <v>0</v>
      </c>
      <c r="N266" s="410"/>
      <c r="O266" s="410"/>
      <c r="P266" s="410"/>
      <c r="Q266" s="410"/>
    </row>
    <row r="267" spans="1:17" x14ac:dyDescent="0.25">
      <c r="A267" s="819"/>
      <c r="B267" s="820"/>
      <c r="C267" s="820"/>
      <c r="D267" s="326" t="s">
        <v>390</v>
      </c>
      <c r="E267" s="34">
        <v>3584900</v>
      </c>
      <c r="F267" s="34">
        <v>0</v>
      </c>
      <c r="G267" s="180">
        <f t="shared" si="18"/>
        <v>0</v>
      </c>
      <c r="H267" s="8"/>
      <c r="I267" s="8"/>
      <c r="J267" s="180"/>
      <c r="K267" s="8">
        <f t="shared" si="31"/>
        <v>3584900</v>
      </c>
      <c r="L267" s="8">
        <f t="shared" si="32"/>
        <v>0</v>
      </c>
      <c r="M267" s="333">
        <f t="shared" si="21"/>
        <v>0</v>
      </c>
      <c r="N267" s="410"/>
      <c r="O267" s="410"/>
      <c r="P267" s="410"/>
      <c r="Q267" s="410"/>
    </row>
    <row r="268" spans="1:17" x14ac:dyDescent="0.25">
      <c r="A268" s="819">
        <v>3719110</v>
      </c>
      <c r="B268" s="820">
        <v>9110</v>
      </c>
      <c r="C268" s="46" t="s">
        <v>195</v>
      </c>
      <c r="D268" s="327" t="s">
        <v>461</v>
      </c>
      <c r="E268" s="34">
        <f>E269</f>
        <v>52832800</v>
      </c>
      <c r="F268" s="34">
        <f>F269</f>
        <v>13208100</v>
      </c>
      <c r="G268" s="180">
        <f t="shared" si="18"/>
        <v>0.24999810723641375</v>
      </c>
      <c r="H268" s="8"/>
      <c r="I268" s="8"/>
      <c r="J268" s="180"/>
      <c r="K268" s="8">
        <f t="shared" si="31"/>
        <v>52832800</v>
      </c>
      <c r="L268" s="8">
        <f t="shared" si="32"/>
        <v>13208100</v>
      </c>
      <c r="M268" s="333">
        <f t="shared" si="21"/>
        <v>0.24999810723641375</v>
      </c>
      <c r="N268" s="410"/>
      <c r="O268" s="410"/>
      <c r="P268" s="410"/>
      <c r="Q268" s="410"/>
    </row>
    <row r="269" spans="1:17" ht="16.5" thickBot="1" x14ac:dyDescent="0.3">
      <c r="A269" s="32"/>
      <c r="B269" s="33"/>
      <c r="C269" s="33"/>
      <c r="D269" s="328" t="s">
        <v>390</v>
      </c>
      <c r="E269" s="35">
        <v>52832800</v>
      </c>
      <c r="F269" s="35">
        <v>13208100</v>
      </c>
      <c r="G269" s="181">
        <f t="shared" si="18"/>
        <v>0.24999810723641375</v>
      </c>
      <c r="H269" s="13"/>
      <c r="I269" s="13"/>
      <c r="J269" s="181"/>
      <c r="K269" s="13">
        <f t="shared" si="31"/>
        <v>52832800</v>
      </c>
      <c r="L269" s="13">
        <f t="shared" si="32"/>
        <v>13208100</v>
      </c>
      <c r="M269" s="334">
        <f t="shared" si="21"/>
        <v>0.24999810723641375</v>
      </c>
      <c r="N269" s="410"/>
      <c r="O269" s="410"/>
      <c r="P269" s="410"/>
      <c r="Q269" s="410"/>
    </row>
    <row r="270" spans="1:17" ht="16.5" thickBot="1" x14ac:dyDescent="0.3">
      <c r="A270" s="29" t="s">
        <v>6</v>
      </c>
      <c r="B270" s="30" t="s">
        <v>6</v>
      </c>
      <c r="C270" s="30" t="s">
        <v>6</v>
      </c>
      <c r="D270" s="413" t="s">
        <v>136</v>
      </c>
      <c r="E270" s="48">
        <f>E15+E48+E105+E136+E145+E190+E216+E237+E242+E251+E261</f>
        <v>737405488</v>
      </c>
      <c r="F270" s="414">
        <f>F15+F48+F105+F136+F145+F190+F216+F237+F242+F251+F261</f>
        <v>171798786.07000002</v>
      </c>
      <c r="G270" s="415">
        <f t="shared" si="18"/>
        <v>0.23297736301902872</v>
      </c>
      <c r="H270" s="48">
        <f>H15+H48+H105+H136+H145+H190+H216+H237+H242+H251+H261</f>
        <v>58594141</v>
      </c>
      <c r="I270" s="48">
        <f>I15+I48+I105+I136+I145+I190+I216+I237+I242+I251+I261</f>
        <v>3335506.8499999996</v>
      </c>
      <c r="J270" s="416">
        <f t="shared" ref="J270" si="33">I270/H270</f>
        <v>5.6925603704984763E-2</v>
      </c>
      <c r="K270" s="48">
        <f>K15+K48+K105+K136+K145+K190+K216+K237+K242+K251+K261</f>
        <v>795999629</v>
      </c>
      <c r="L270" s="48">
        <f>L15+L48+L105+L136+L145+L190+L216+L237+L242+L251+L261</f>
        <v>175134292.92000002</v>
      </c>
      <c r="M270" s="417">
        <f>L270/K270</f>
        <v>0.2200180584757534</v>
      </c>
      <c r="N270" s="410"/>
      <c r="O270" s="410"/>
      <c r="P270" s="410"/>
      <c r="Q270" s="410"/>
    </row>
    <row r="271" spans="1:17" x14ac:dyDescent="0.25">
      <c r="A271" s="15"/>
      <c r="B271" s="15"/>
      <c r="C271" s="15"/>
      <c r="D271" s="16"/>
      <c r="E271" s="49"/>
      <c r="F271" s="49"/>
      <c r="G271" s="49"/>
      <c r="H271" s="49"/>
      <c r="I271" s="49"/>
      <c r="J271" s="49"/>
      <c r="K271" s="49"/>
      <c r="L271" s="49"/>
      <c r="M271" s="49"/>
    </row>
    <row r="272" spans="1:17" ht="16.899999999999999" customHeight="1" x14ac:dyDescent="0.25"/>
    <row r="273" spans="1:13" s="21" customFormat="1" ht="28.9" customHeight="1" x14ac:dyDescent="0.2">
      <c r="A273" s="1035" t="s">
        <v>415</v>
      </c>
      <c r="B273" s="1035"/>
      <c r="C273" s="1035"/>
      <c r="D273" s="1035"/>
      <c r="E273" s="50"/>
      <c r="F273" s="404"/>
      <c r="G273" s="50"/>
      <c r="H273" s="50" t="s">
        <v>395</v>
      </c>
      <c r="I273" s="50"/>
      <c r="J273" s="51"/>
      <c r="K273" s="52"/>
      <c r="L273" s="52"/>
      <c r="M273" s="52"/>
    </row>
    <row r="274" spans="1:13" ht="16.899999999999999" customHeight="1" x14ac:dyDescent="0.25">
      <c r="A274" s="188"/>
      <c r="B274" s="188"/>
      <c r="C274" s="188"/>
      <c r="D274" s="189"/>
      <c r="E274" s="191"/>
      <c r="F274" s="405"/>
      <c r="G274" s="191"/>
      <c r="H274" s="191"/>
      <c r="I274" s="192"/>
      <c r="J274" s="192"/>
      <c r="K274" s="191"/>
      <c r="L274" s="191"/>
      <c r="M274" s="191"/>
    </row>
    <row r="275" spans="1:13" ht="16.5" x14ac:dyDescent="0.25">
      <c r="A275" s="188"/>
      <c r="B275" s="188"/>
      <c r="C275" s="188"/>
      <c r="D275" s="189"/>
      <c r="E275" s="191"/>
      <c r="F275" s="409"/>
      <c r="G275" s="191"/>
      <c r="H275" s="191"/>
      <c r="I275" s="191"/>
      <c r="J275" s="191"/>
      <c r="K275" s="191"/>
      <c r="L275" s="191"/>
      <c r="M275" s="191"/>
    </row>
    <row r="276" spans="1:13" ht="16.5" x14ac:dyDescent="0.25">
      <c r="A276" s="188"/>
      <c r="B276" s="188"/>
      <c r="C276" s="188"/>
      <c r="D276" s="189"/>
      <c r="E276" s="191"/>
      <c r="F276" s="405"/>
      <c r="G276" s="191"/>
      <c r="H276" s="192"/>
      <c r="I276" s="192"/>
      <c r="J276" s="192"/>
      <c r="K276" s="191"/>
      <c r="L276" s="191"/>
      <c r="M276" s="191"/>
    </row>
    <row r="277" spans="1:13" ht="16.5" x14ac:dyDescent="0.25">
      <c r="A277" s="188"/>
      <c r="B277" s="188"/>
      <c r="C277" s="188"/>
      <c r="D277" s="189"/>
      <c r="E277" s="191"/>
      <c r="F277" s="405"/>
      <c r="G277" s="191"/>
      <c r="H277" s="192"/>
      <c r="I277" s="192"/>
      <c r="J277" s="192"/>
      <c r="K277" s="191"/>
      <c r="L277" s="191"/>
      <c r="M277" s="191"/>
    </row>
    <row r="278" spans="1:13" ht="16.5" x14ac:dyDescent="0.25">
      <c r="A278" s="188"/>
      <c r="B278" s="188"/>
      <c r="C278" s="188"/>
      <c r="D278" s="189"/>
      <c r="E278" s="191"/>
      <c r="F278" s="408"/>
      <c r="G278" s="191"/>
      <c r="H278" s="192"/>
      <c r="I278" s="192"/>
      <c r="J278" s="192"/>
      <c r="K278" s="191"/>
      <c r="L278" s="191"/>
      <c r="M278" s="191"/>
    </row>
    <row r="279" spans="1:13" ht="16.5" x14ac:dyDescent="0.25">
      <c r="A279" s="188"/>
      <c r="B279" s="188"/>
      <c r="C279" s="188"/>
      <c r="D279" s="189"/>
      <c r="E279" s="191"/>
      <c r="F279" s="409"/>
      <c r="G279" s="191"/>
      <c r="H279" s="192"/>
      <c r="I279" s="192"/>
      <c r="J279" s="192"/>
      <c r="K279" s="191"/>
      <c r="L279" s="191"/>
      <c r="M279" s="191"/>
    </row>
    <row r="280" spans="1:13" ht="16.5" x14ac:dyDescent="0.25">
      <c r="A280" s="188"/>
      <c r="B280" s="188"/>
      <c r="C280" s="188"/>
      <c r="D280" s="189"/>
      <c r="E280" s="191"/>
      <c r="F280" s="405"/>
      <c r="G280" s="191"/>
      <c r="H280" s="192"/>
      <c r="I280" s="192"/>
      <c r="J280" s="192"/>
      <c r="K280" s="191"/>
      <c r="L280" s="191"/>
      <c r="M280" s="191"/>
    </row>
    <row r="281" spans="1:13" ht="16.5" x14ac:dyDescent="0.25">
      <c r="A281" s="188"/>
      <c r="B281" s="188"/>
      <c r="C281" s="188"/>
      <c r="D281" s="189"/>
      <c r="E281" s="191"/>
      <c r="F281" s="408"/>
      <c r="G281" s="191"/>
      <c r="H281" s="192"/>
      <c r="I281" s="192"/>
      <c r="J281" s="192"/>
      <c r="K281" s="191"/>
      <c r="L281" s="191"/>
      <c r="M281" s="191"/>
    </row>
    <row r="282" spans="1:13" ht="16.5" x14ac:dyDescent="0.25">
      <c r="A282" s="188"/>
      <c r="B282" s="188"/>
      <c r="C282" s="188"/>
      <c r="D282" s="189"/>
      <c r="E282" s="191"/>
      <c r="F282" s="409"/>
      <c r="G282" s="191"/>
      <c r="H282" s="192"/>
      <c r="I282" s="192"/>
      <c r="J282" s="192"/>
      <c r="K282" s="191"/>
      <c r="L282" s="191"/>
      <c r="M282" s="191"/>
    </row>
    <row r="283" spans="1:13" ht="16.5" x14ac:dyDescent="0.25">
      <c r="A283" s="188"/>
      <c r="B283" s="188"/>
      <c r="C283" s="188"/>
      <c r="D283" s="189"/>
      <c r="E283" s="191"/>
      <c r="F283" s="405"/>
      <c r="G283" s="191"/>
      <c r="H283" s="192"/>
      <c r="I283" s="192"/>
      <c r="J283" s="192"/>
      <c r="K283" s="191"/>
      <c r="L283" s="191"/>
      <c r="M283" s="191"/>
    </row>
    <row r="284" spans="1:13" ht="16.5" x14ac:dyDescent="0.25">
      <c r="A284" s="188"/>
      <c r="B284" s="188"/>
      <c r="C284" s="188"/>
      <c r="D284" s="189"/>
      <c r="E284" s="191"/>
      <c r="F284" s="405"/>
      <c r="G284" s="191"/>
      <c r="H284" s="192"/>
      <c r="I284" s="192"/>
      <c r="J284" s="192"/>
      <c r="K284" s="191"/>
      <c r="L284" s="191"/>
      <c r="M284" s="191"/>
    </row>
    <row r="285" spans="1:13" ht="16.5" x14ac:dyDescent="0.25">
      <c r="A285" s="188"/>
      <c r="B285" s="188"/>
      <c r="C285" s="188"/>
      <c r="E285" s="191"/>
      <c r="F285" s="405"/>
      <c r="G285" s="191"/>
      <c r="H285" s="192"/>
      <c r="I285" s="192"/>
      <c r="J285" s="192"/>
      <c r="K285" s="191"/>
      <c r="L285" s="191"/>
      <c r="M285" s="191"/>
    </row>
    <row r="286" spans="1:13" ht="16.5" x14ac:dyDescent="0.25">
      <c r="A286" s="188"/>
      <c r="B286" s="188"/>
      <c r="C286" s="188"/>
      <c r="D286" s="189"/>
      <c r="E286" s="191"/>
      <c r="F286" s="405"/>
      <c r="G286" s="191"/>
      <c r="H286" s="192"/>
      <c r="I286" s="192"/>
      <c r="J286" s="192"/>
      <c r="K286" s="191"/>
      <c r="L286" s="191"/>
      <c r="M286" s="191"/>
    </row>
    <row r="287" spans="1:13" ht="16.5" x14ac:dyDescent="0.25">
      <c r="A287" s="188"/>
      <c r="B287" s="188"/>
      <c r="C287" s="188"/>
      <c r="D287" s="189"/>
      <c r="E287" s="191"/>
      <c r="F287" s="405"/>
      <c r="G287" s="191"/>
      <c r="H287" s="192"/>
      <c r="I287" s="192"/>
      <c r="J287" s="192"/>
      <c r="K287" s="191"/>
      <c r="L287" s="191"/>
      <c r="M287" s="191"/>
    </row>
    <row r="288" spans="1:13" ht="16.5" x14ac:dyDescent="0.25">
      <c r="A288" s="188"/>
      <c r="B288" s="188"/>
      <c r="C288" s="188"/>
      <c r="D288" s="189"/>
      <c r="E288" s="191"/>
      <c r="F288" s="405"/>
      <c r="G288" s="191"/>
      <c r="H288" s="192"/>
      <c r="I288" s="192"/>
      <c r="J288" s="192"/>
      <c r="K288" s="191"/>
      <c r="L288" s="191"/>
      <c r="M288" s="191"/>
    </row>
    <row r="289" spans="1:13" ht="16.5" x14ac:dyDescent="0.25">
      <c r="A289" s="188"/>
      <c r="B289" s="188"/>
      <c r="C289" s="188"/>
      <c r="D289" s="189"/>
      <c r="E289" s="189"/>
      <c r="F289" s="405"/>
      <c r="G289" s="189"/>
      <c r="H289" s="190"/>
      <c r="I289" s="190"/>
      <c r="J289" s="190"/>
      <c r="K289" s="189"/>
      <c r="L289" s="189"/>
      <c r="M289" s="189"/>
    </row>
    <row r="290" spans="1:13" ht="16.5" x14ac:dyDescent="0.25">
      <c r="A290" s="188"/>
      <c r="B290" s="188"/>
      <c r="C290" s="188"/>
      <c r="D290" s="189"/>
      <c r="E290" s="189"/>
      <c r="F290" s="405"/>
      <c r="G290" s="189"/>
      <c r="H290" s="190"/>
      <c r="I290" s="190"/>
      <c r="J290" s="190"/>
      <c r="K290" s="189"/>
      <c r="L290" s="189"/>
      <c r="M290" s="189"/>
    </row>
    <row r="291" spans="1:13" ht="16.5" x14ac:dyDescent="0.25">
      <c r="A291" s="188"/>
      <c r="B291" s="188"/>
      <c r="C291" s="188"/>
      <c r="D291" s="189"/>
      <c r="E291" s="189"/>
      <c r="F291" s="405"/>
      <c r="G291" s="189"/>
      <c r="H291" s="190"/>
      <c r="I291" s="190"/>
      <c r="J291" s="190"/>
      <c r="K291" s="189"/>
      <c r="L291" s="189"/>
      <c r="M291" s="189"/>
    </row>
    <row r="292" spans="1:13" ht="16.5" x14ac:dyDescent="0.25">
      <c r="A292" s="188"/>
      <c r="B292" s="188"/>
      <c r="C292" s="188"/>
      <c r="D292" s="189"/>
      <c r="E292" s="189"/>
      <c r="F292" s="405"/>
      <c r="G292" s="189"/>
      <c r="H292" s="190"/>
      <c r="I292" s="190"/>
      <c r="J292" s="190"/>
      <c r="K292" s="189"/>
      <c r="L292" s="189"/>
      <c r="M292" s="189"/>
    </row>
    <row r="293" spans="1:13" ht="16.5" x14ac:dyDescent="0.25">
      <c r="A293" s="188"/>
      <c r="B293" s="188"/>
      <c r="C293" s="188"/>
      <c r="D293" s="189"/>
      <c r="E293" s="189"/>
      <c r="F293" s="405"/>
      <c r="G293" s="189"/>
      <c r="H293" s="190"/>
      <c r="I293" s="190"/>
      <c r="J293" s="190"/>
      <c r="K293" s="189"/>
      <c r="L293" s="189"/>
      <c r="M293" s="189"/>
    </row>
  </sheetData>
  <mergeCells count="19">
    <mergeCell ref="L11:L13"/>
    <mergeCell ref="M11:M13"/>
    <mergeCell ref="I11:I13"/>
    <mergeCell ref="H11:H13"/>
    <mergeCell ref="J11:J13"/>
    <mergeCell ref="K11:K13"/>
    <mergeCell ref="A273:D273"/>
    <mergeCell ref="A6:K6"/>
    <mergeCell ref="A7:K7"/>
    <mergeCell ref="A10:A13"/>
    <mergeCell ref="B10:B13"/>
    <mergeCell ref="C10:C13"/>
    <mergeCell ref="D10:D13"/>
    <mergeCell ref="E10:G10"/>
    <mergeCell ref="E11:E13"/>
    <mergeCell ref="F11:F13"/>
    <mergeCell ref="G11:G13"/>
    <mergeCell ref="H10:J10"/>
    <mergeCell ref="K10:M10"/>
  </mergeCells>
  <pageMargins left="1.1811023622047245" right="0.39370078740157483" top="0.78740157480314965" bottom="0.59055118110236227" header="0.31496062992125984" footer="0.31496062992125984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5"/>
  <sheetViews>
    <sheetView view="pageBreakPreview" zoomScale="80" zoomScaleNormal="40" zoomScaleSheetLayoutView="80" workbookViewId="0">
      <selection activeCell="W18" sqref="W18"/>
    </sheetView>
  </sheetViews>
  <sheetFormatPr defaultRowHeight="12.75" x14ac:dyDescent="0.2"/>
  <cols>
    <col min="1" max="1" width="18.28515625" style="196" customWidth="1"/>
    <col min="2" max="2" width="11.7109375" style="196" customWidth="1"/>
    <col min="3" max="3" width="13.140625" style="196" customWidth="1"/>
    <col min="4" max="4" width="69.7109375" style="196" customWidth="1"/>
    <col min="5" max="5" width="13" style="196" customWidth="1"/>
    <col min="6" max="7" width="8.85546875" style="196"/>
    <col min="8" max="8" width="13.7109375" style="196" customWidth="1"/>
    <col min="9" max="9" width="14.140625" style="196" customWidth="1"/>
    <col min="10" max="11" width="8.85546875" style="196"/>
    <col min="12" max="12" width="13.28515625" style="196" customWidth="1"/>
    <col min="13" max="256" width="8.85546875" style="196"/>
    <col min="257" max="257" width="18.28515625" style="196" customWidth="1"/>
    <col min="258" max="258" width="11.7109375" style="196" customWidth="1"/>
    <col min="259" max="259" width="13.140625" style="196" customWidth="1"/>
    <col min="260" max="260" width="69.7109375" style="196" customWidth="1"/>
    <col min="261" max="261" width="13" style="196" customWidth="1"/>
    <col min="262" max="263" width="8.85546875" style="196"/>
    <col min="264" max="264" width="13.7109375" style="196" customWidth="1"/>
    <col min="265" max="265" width="14.140625" style="196" customWidth="1"/>
    <col min="266" max="267" width="8.85546875" style="196"/>
    <col min="268" max="268" width="13.28515625" style="196" customWidth="1"/>
    <col min="269" max="512" width="8.85546875" style="196"/>
    <col min="513" max="513" width="18.28515625" style="196" customWidth="1"/>
    <col min="514" max="514" width="11.7109375" style="196" customWidth="1"/>
    <col min="515" max="515" width="13.140625" style="196" customWidth="1"/>
    <col min="516" max="516" width="69.7109375" style="196" customWidth="1"/>
    <col min="517" max="517" width="13" style="196" customWidth="1"/>
    <col min="518" max="519" width="8.85546875" style="196"/>
    <col min="520" max="520" width="13.7109375" style="196" customWidth="1"/>
    <col min="521" max="521" width="14.140625" style="196" customWidth="1"/>
    <col min="522" max="523" width="8.85546875" style="196"/>
    <col min="524" max="524" width="13.28515625" style="196" customWidth="1"/>
    <col min="525" max="768" width="8.85546875" style="196"/>
    <col min="769" max="769" width="18.28515625" style="196" customWidth="1"/>
    <col min="770" max="770" width="11.7109375" style="196" customWidth="1"/>
    <col min="771" max="771" width="13.140625" style="196" customWidth="1"/>
    <col min="772" max="772" width="69.7109375" style="196" customWidth="1"/>
    <col min="773" max="773" width="13" style="196" customWidth="1"/>
    <col min="774" max="775" width="8.85546875" style="196"/>
    <col min="776" max="776" width="13.7109375" style="196" customWidth="1"/>
    <col min="777" max="777" width="14.140625" style="196" customWidth="1"/>
    <col min="778" max="779" width="8.85546875" style="196"/>
    <col min="780" max="780" width="13.28515625" style="196" customWidth="1"/>
    <col min="781" max="1024" width="8.85546875" style="196"/>
    <col min="1025" max="1025" width="18.28515625" style="196" customWidth="1"/>
    <col min="1026" max="1026" width="11.7109375" style="196" customWidth="1"/>
    <col min="1027" max="1027" width="13.140625" style="196" customWidth="1"/>
    <col min="1028" max="1028" width="69.7109375" style="196" customWidth="1"/>
    <col min="1029" max="1029" width="13" style="196" customWidth="1"/>
    <col min="1030" max="1031" width="8.85546875" style="196"/>
    <col min="1032" max="1032" width="13.7109375" style="196" customWidth="1"/>
    <col min="1033" max="1033" width="14.140625" style="196" customWidth="1"/>
    <col min="1034" max="1035" width="8.85546875" style="196"/>
    <col min="1036" max="1036" width="13.28515625" style="196" customWidth="1"/>
    <col min="1037" max="1280" width="8.85546875" style="196"/>
    <col min="1281" max="1281" width="18.28515625" style="196" customWidth="1"/>
    <col min="1282" max="1282" width="11.7109375" style="196" customWidth="1"/>
    <col min="1283" max="1283" width="13.140625" style="196" customWidth="1"/>
    <col min="1284" max="1284" width="69.7109375" style="196" customWidth="1"/>
    <col min="1285" max="1285" width="13" style="196" customWidth="1"/>
    <col min="1286" max="1287" width="8.85546875" style="196"/>
    <col min="1288" max="1288" width="13.7109375" style="196" customWidth="1"/>
    <col min="1289" max="1289" width="14.140625" style="196" customWidth="1"/>
    <col min="1290" max="1291" width="8.85546875" style="196"/>
    <col min="1292" max="1292" width="13.28515625" style="196" customWidth="1"/>
    <col min="1293" max="1536" width="8.85546875" style="196"/>
    <col min="1537" max="1537" width="18.28515625" style="196" customWidth="1"/>
    <col min="1538" max="1538" width="11.7109375" style="196" customWidth="1"/>
    <col min="1539" max="1539" width="13.140625" style="196" customWidth="1"/>
    <col min="1540" max="1540" width="69.7109375" style="196" customWidth="1"/>
    <col min="1541" max="1541" width="13" style="196" customWidth="1"/>
    <col min="1542" max="1543" width="8.85546875" style="196"/>
    <col min="1544" max="1544" width="13.7109375" style="196" customWidth="1"/>
    <col min="1545" max="1545" width="14.140625" style="196" customWidth="1"/>
    <col min="1546" max="1547" width="8.85546875" style="196"/>
    <col min="1548" max="1548" width="13.28515625" style="196" customWidth="1"/>
    <col min="1549" max="1792" width="8.85546875" style="196"/>
    <col min="1793" max="1793" width="18.28515625" style="196" customWidth="1"/>
    <col min="1794" max="1794" width="11.7109375" style="196" customWidth="1"/>
    <col min="1795" max="1795" width="13.140625" style="196" customWidth="1"/>
    <col min="1796" max="1796" width="69.7109375" style="196" customWidth="1"/>
    <col min="1797" max="1797" width="13" style="196" customWidth="1"/>
    <col min="1798" max="1799" width="8.85546875" style="196"/>
    <col min="1800" max="1800" width="13.7109375" style="196" customWidth="1"/>
    <col min="1801" max="1801" width="14.140625" style="196" customWidth="1"/>
    <col min="1802" max="1803" width="8.85546875" style="196"/>
    <col min="1804" max="1804" width="13.28515625" style="196" customWidth="1"/>
    <col min="1805" max="2048" width="8.85546875" style="196"/>
    <col min="2049" max="2049" width="18.28515625" style="196" customWidth="1"/>
    <col min="2050" max="2050" width="11.7109375" style="196" customWidth="1"/>
    <col min="2051" max="2051" width="13.140625" style="196" customWidth="1"/>
    <col min="2052" max="2052" width="69.7109375" style="196" customWidth="1"/>
    <col min="2053" max="2053" width="13" style="196" customWidth="1"/>
    <col min="2054" max="2055" width="8.85546875" style="196"/>
    <col min="2056" max="2056" width="13.7109375" style="196" customWidth="1"/>
    <col min="2057" max="2057" width="14.140625" style="196" customWidth="1"/>
    <col min="2058" max="2059" width="8.85546875" style="196"/>
    <col min="2060" max="2060" width="13.28515625" style="196" customWidth="1"/>
    <col min="2061" max="2304" width="8.85546875" style="196"/>
    <col min="2305" max="2305" width="18.28515625" style="196" customWidth="1"/>
    <col min="2306" max="2306" width="11.7109375" style="196" customWidth="1"/>
    <col min="2307" max="2307" width="13.140625" style="196" customWidth="1"/>
    <col min="2308" max="2308" width="69.7109375" style="196" customWidth="1"/>
    <col min="2309" max="2309" width="13" style="196" customWidth="1"/>
    <col min="2310" max="2311" width="8.85546875" style="196"/>
    <col min="2312" max="2312" width="13.7109375" style="196" customWidth="1"/>
    <col min="2313" max="2313" width="14.140625" style="196" customWidth="1"/>
    <col min="2314" max="2315" width="8.85546875" style="196"/>
    <col min="2316" max="2316" width="13.28515625" style="196" customWidth="1"/>
    <col min="2317" max="2560" width="8.85546875" style="196"/>
    <col min="2561" max="2561" width="18.28515625" style="196" customWidth="1"/>
    <col min="2562" max="2562" width="11.7109375" style="196" customWidth="1"/>
    <col min="2563" max="2563" width="13.140625" style="196" customWidth="1"/>
    <col min="2564" max="2564" width="69.7109375" style="196" customWidth="1"/>
    <col min="2565" max="2565" width="13" style="196" customWidth="1"/>
    <col min="2566" max="2567" width="8.85546875" style="196"/>
    <col min="2568" max="2568" width="13.7109375" style="196" customWidth="1"/>
    <col min="2569" max="2569" width="14.140625" style="196" customWidth="1"/>
    <col min="2570" max="2571" width="8.85546875" style="196"/>
    <col min="2572" max="2572" width="13.28515625" style="196" customWidth="1"/>
    <col min="2573" max="2816" width="8.85546875" style="196"/>
    <col min="2817" max="2817" width="18.28515625" style="196" customWidth="1"/>
    <col min="2818" max="2818" width="11.7109375" style="196" customWidth="1"/>
    <col min="2819" max="2819" width="13.140625" style="196" customWidth="1"/>
    <col min="2820" max="2820" width="69.7109375" style="196" customWidth="1"/>
    <col min="2821" max="2821" width="13" style="196" customWidth="1"/>
    <col min="2822" max="2823" width="8.85546875" style="196"/>
    <col min="2824" max="2824" width="13.7109375" style="196" customWidth="1"/>
    <col min="2825" max="2825" width="14.140625" style="196" customWidth="1"/>
    <col min="2826" max="2827" width="8.85546875" style="196"/>
    <col min="2828" max="2828" width="13.28515625" style="196" customWidth="1"/>
    <col min="2829" max="3072" width="8.85546875" style="196"/>
    <col min="3073" max="3073" width="18.28515625" style="196" customWidth="1"/>
    <col min="3074" max="3074" width="11.7109375" style="196" customWidth="1"/>
    <col min="3075" max="3075" width="13.140625" style="196" customWidth="1"/>
    <col min="3076" max="3076" width="69.7109375" style="196" customWidth="1"/>
    <col min="3077" max="3077" width="13" style="196" customWidth="1"/>
    <col min="3078" max="3079" width="8.85546875" style="196"/>
    <col min="3080" max="3080" width="13.7109375" style="196" customWidth="1"/>
    <col min="3081" max="3081" width="14.140625" style="196" customWidth="1"/>
    <col min="3082" max="3083" width="8.85546875" style="196"/>
    <col min="3084" max="3084" width="13.28515625" style="196" customWidth="1"/>
    <col min="3085" max="3328" width="8.85546875" style="196"/>
    <col min="3329" max="3329" width="18.28515625" style="196" customWidth="1"/>
    <col min="3330" max="3330" width="11.7109375" style="196" customWidth="1"/>
    <col min="3331" max="3331" width="13.140625" style="196" customWidth="1"/>
    <col min="3332" max="3332" width="69.7109375" style="196" customWidth="1"/>
    <col min="3333" max="3333" width="13" style="196" customWidth="1"/>
    <col min="3334" max="3335" width="8.85546875" style="196"/>
    <col min="3336" max="3336" width="13.7109375" style="196" customWidth="1"/>
    <col min="3337" max="3337" width="14.140625" style="196" customWidth="1"/>
    <col min="3338" max="3339" width="8.85546875" style="196"/>
    <col min="3340" max="3340" width="13.28515625" style="196" customWidth="1"/>
    <col min="3341" max="3584" width="8.85546875" style="196"/>
    <col min="3585" max="3585" width="18.28515625" style="196" customWidth="1"/>
    <col min="3586" max="3586" width="11.7109375" style="196" customWidth="1"/>
    <col min="3587" max="3587" width="13.140625" style="196" customWidth="1"/>
    <col min="3588" max="3588" width="69.7109375" style="196" customWidth="1"/>
    <col min="3589" max="3589" width="13" style="196" customWidth="1"/>
    <col min="3590" max="3591" width="8.85546875" style="196"/>
    <col min="3592" max="3592" width="13.7109375" style="196" customWidth="1"/>
    <col min="3593" max="3593" width="14.140625" style="196" customWidth="1"/>
    <col min="3594" max="3595" width="8.85546875" style="196"/>
    <col min="3596" max="3596" width="13.28515625" style="196" customWidth="1"/>
    <col min="3597" max="3840" width="8.85546875" style="196"/>
    <col min="3841" max="3841" width="18.28515625" style="196" customWidth="1"/>
    <col min="3842" max="3842" width="11.7109375" style="196" customWidth="1"/>
    <col min="3843" max="3843" width="13.140625" style="196" customWidth="1"/>
    <col min="3844" max="3844" width="69.7109375" style="196" customWidth="1"/>
    <col min="3845" max="3845" width="13" style="196" customWidth="1"/>
    <col min="3846" max="3847" width="8.85546875" style="196"/>
    <col min="3848" max="3848" width="13.7109375" style="196" customWidth="1"/>
    <col min="3849" max="3849" width="14.140625" style="196" customWidth="1"/>
    <col min="3850" max="3851" width="8.85546875" style="196"/>
    <col min="3852" max="3852" width="13.28515625" style="196" customWidth="1"/>
    <col min="3853" max="4096" width="8.85546875" style="196"/>
    <col min="4097" max="4097" width="18.28515625" style="196" customWidth="1"/>
    <col min="4098" max="4098" width="11.7109375" style="196" customWidth="1"/>
    <col min="4099" max="4099" width="13.140625" style="196" customWidth="1"/>
    <col min="4100" max="4100" width="69.7109375" style="196" customWidth="1"/>
    <col min="4101" max="4101" width="13" style="196" customWidth="1"/>
    <col min="4102" max="4103" width="8.85546875" style="196"/>
    <col min="4104" max="4104" width="13.7109375" style="196" customWidth="1"/>
    <col min="4105" max="4105" width="14.140625" style="196" customWidth="1"/>
    <col min="4106" max="4107" width="8.85546875" style="196"/>
    <col min="4108" max="4108" width="13.28515625" style="196" customWidth="1"/>
    <col min="4109" max="4352" width="8.85546875" style="196"/>
    <col min="4353" max="4353" width="18.28515625" style="196" customWidth="1"/>
    <col min="4354" max="4354" width="11.7109375" style="196" customWidth="1"/>
    <col min="4355" max="4355" width="13.140625" style="196" customWidth="1"/>
    <col min="4356" max="4356" width="69.7109375" style="196" customWidth="1"/>
    <col min="4357" max="4357" width="13" style="196" customWidth="1"/>
    <col min="4358" max="4359" width="8.85546875" style="196"/>
    <col min="4360" max="4360" width="13.7109375" style="196" customWidth="1"/>
    <col min="4361" max="4361" width="14.140625" style="196" customWidth="1"/>
    <col min="4362" max="4363" width="8.85546875" style="196"/>
    <col min="4364" max="4364" width="13.28515625" style="196" customWidth="1"/>
    <col min="4365" max="4608" width="8.85546875" style="196"/>
    <col min="4609" max="4609" width="18.28515625" style="196" customWidth="1"/>
    <col min="4610" max="4610" width="11.7109375" style="196" customWidth="1"/>
    <col min="4611" max="4611" width="13.140625" style="196" customWidth="1"/>
    <col min="4612" max="4612" width="69.7109375" style="196" customWidth="1"/>
    <col min="4613" max="4613" width="13" style="196" customWidth="1"/>
    <col min="4614" max="4615" width="8.85546875" style="196"/>
    <col min="4616" max="4616" width="13.7109375" style="196" customWidth="1"/>
    <col min="4617" max="4617" width="14.140625" style="196" customWidth="1"/>
    <col min="4618" max="4619" width="8.85546875" style="196"/>
    <col min="4620" max="4620" width="13.28515625" style="196" customWidth="1"/>
    <col min="4621" max="4864" width="8.85546875" style="196"/>
    <col min="4865" max="4865" width="18.28515625" style="196" customWidth="1"/>
    <col min="4866" max="4866" width="11.7109375" style="196" customWidth="1"/>
    <col min="4867" max="4867" width="13.140625" style="196" customWidth="1"/>
    <col min="4868" max="4868" width="69.7109375" style="196" customWidth="1"/>
    <col min="4869" max="4869" width="13" style="196" customWidth="1"/>
    <col min="4870" max="4871" width="8.85546875" style="196"/>
    <col min="4872" max="4872" width="13.7109375" style="196" customWidth="1"/>
    <col min="4873" max="4873" width="14.140625" style="196" customWidth="1"/>
    <col min="4874" max="4875" width="8.85546875" style="196"/>
    <col min="4876" max="4876" width="13.28515625" style="196" customWidth="1"/>
    <col min="4877" max="5120" width="8.85546875" style="196"/>
    <col min="5121" max="5121" width="18.28515625" style="196" customWidth="1"/>
    <col min="5122" max="5122" width="11.7109375" style="196" customWidth="1"/>
    <col min="5123" max="5123" width="13.140625" style="196" customWidth="1"/>
    <col min="5124" max="5124" width="69.7109375" style="196" customWidth="1"/>
    <col min="5125" max="5125" width="13" style="196" customWidth="1"/>
    <col min="5126" max="5127" width="8.85546875" style="196"/>
    <col min="5128" max="5128" width="13.7109375" style="196" customWidth="1"/>
    <col min="5129" max="5129" width="14.140625" style="196" customWidth="1"/>
    <col min="5130" max="5131" width="8.85546875" style="196"/>
    <col min="5132" max="5132" width="13.28515625" style="196" customWidth="1"/>
    <col min="5133" max="5376" width="8.85546875" style="196"/>
    <col min="5377" max="5377" width="18.28515625" style="196" customWidth="1"/>
    <col min="5378" max="5378" width="11.7109375" style="196" customWidth="1"/>
    <col min="5379" max="5379" width="13.140625" style="196" customWidth="1"/>
    <col min="5380" max="5380" width="69.7109375" style="196" customWidth="1"/>
    <col min="5381" max="5381" width="13" style="196" customWidth="1"/>
    <col min="5382" max="5383" width="8.85546875" style="196"/>
    <col min="5384" max="5384" width="13.7109375" style="196" customWidth="1"/>
    <col min="5385" max="5385" width="14.140625" style="196" customWidth="1"/>
    <col min="5386" max="5387" width="8.85546875" style="196"/>
    <col min="5388" max="5388" width="13.28515625" style="196" customWidth="1"/>
    <col min="5389" max="5632" width="8.85546875" style="196"/>
    <col min="5633" max="5633" width="18.28515625" style="196" customWidth="1"/>
    <col min="5634" max="5634" width="11.7109375" style="196" customWidth="1"/>
    <col min="5635" max="5635" width="13.140625" style="196" customWidth="1"/>
    <col min="5636" max="5636" width="69.7109375" style="196" customWidth="1"/>
    <col min="5637" max="5637" width="13" style="196" customWidth="1"/>
    <col min="5638" max="5639" width="8.85546875" style="196"/>
    <col min="5640" max="5640" width="13.7109375" style="196" customWidth="1"/>
    <col min="5641" max="5641" width="14.140625" style="196" customWidth="1"/>
    <col min="5642" max="5643" width="8.85546875" style="196"/>
    <col min="5644" max="5644" width="13.28515625" style="196" customWidth="1"/>
    <col min="5645" max="5888" width="8.85546875" style="196"/>
    <col min="5889" max="5889" width="18.28515625" style="196" customWidth="1"/>
    <col min="5890" max="5890" width="11.7109375" style="196" customWidth="1"/>
    <col min="5891" max="5891" width="13.140625" style="196" customWidth="1"/>
    <col min="5892" max="5892" width="69.7109375" style="196" customWidth="1"/>
    <col min="5893" max="5893" width="13" style="196" customWidth="1"/>
    <col min="5894" max="5895" width="8.85546875" style="196"/>
    <col min="5896" max="5896" width="13.7109375" style="196" customWidth="1"/>
    <col min="5897" max="5897" width="14.140625" style="196" customWidth="1"/>
    <col min="5898" max="5899" width="8.85546875" style="196"/>
    <col min="5900" max="5900" width="13.28515625" style="196" customWidth="1"/>
    <col min="5901" max="6144" width="8.85546875" style="196"/>
    <col min="6145" max="6145" width="18.28515625" style="196" customWidth="1"/>
    <col min="6146" max="6146" width="11.7109375" style="196" customWidth="1"/>
    <col min="6147" max="6147" width="13.140625" style="196" customWidth="1"/>
    <col min="6148" max="6148" width="69.7109375" style="196" customWidth="1"/>
    <col min="6149" max="6149" width="13" style="196" customWidth="1"/>
    <col min="6150" max="6151" width="8.85546875" style="196"/>
    <col min="6152" max="6152" width="13.7109375" style="196" customWidth="1"/>
    <col min="6153" max="6153" width="14.140625" style="196" customWidth="1"/>
    <col min="6154" max="6155" width="8.85546875" style="196"/>
    <col min="6156" max="6156" width="13.28515625" style="196" customWidth="1"/>
    <col min="6157" max="6400" width="8.85546875" style="196"/>
    <col min="6401" max="6401" width="18.28515625" style="196" customWidth="1"/>
    <col min="6402" max="6402" width="11.7109375" style="196" customWidth="1"/>
    <col min="6403" max="6403" width="13.140625" style="196" customWidth="1"/>
    <col min="6404" max="6404" width="69.7109375" style="196" customWidth="1"/>
    <col min="6405" max="6405" width="13" style="196" customWidth="1"/>
    <col min="6406" max="6407" width="8.85546875" style="196"/>
    <col min="6408" max="6408" width="13.7109375" style="196" customWidth="1"/>
    <col min="6409" max="6409" width="14.140625" style="196" customWidth="1"/>
    <col min="6410" max="6411" width="8.85546875" style="196"/>
    <col min="6412" max="6412" width="13.28515625" style="196" customWidth="1"/>
    <col min="6413" max="6656" width="8.85546875" style="196"/>
    <col min="6657" max="6657" width="18.28515625" style="196" customWidth="1"/>
    <col min="6658" max="6658" width="11.7109375" style="196" customWidth="1"/>
    <col min="6659" max="6659" width="13.140625" style="196" customWidth="1"/>
    <col min="6660" max="6660" width="69.7109375" style="196" customWidth="1"/>
    <col min="6661" max="6661" width="13" style="196" customWidth="1"/>
    <col min="6662" max="6663" width="8.85546875" style="196"/>
    <col min="6664" max="6664" width="13.7109375" style="196" customWidth="1"/>
    <col min="6665" max="6665" width="14.140625" style="196" customWidth="1"/>
    <col min="6666" max="6667" width="8.85546875" style="196"/>
    <col min="6668" max="6668" width="13.28515625" style="196" customWidth="1"/>
    <col min="6669" max="6912" width="8.85546875" style="196"/>
    <col min="6913" max="6913" width="18.28515625" style="196" customWidth="1"/>
    <col min="6914" max="6914" width="11.7109375" style="196" customWidth="1"/>
    <col min="6915" max="6915" width="13.140625" style="196" customWidth="1"/>
    <col min="6916" max="6916" width="69.7109375" style="196" customWidth="1"/>
    <col min="6917" max="6917" width="13" style="196" customWidth="1"/>
    <col min="6918" max="6919" width="8.85546875" style="196"/>
    <col min="6920" max="6920" width="13.7109375" style="196" customWidth="1"/>
    <col min="6921" max="6921" width="14.140625" style="196" customWidth="1"/>
    <col min="6922" max="6923" width="8.85546875" style="196"/>
    <col min="6924" max="6924" width="13.28515625" style="196" customWidth="1"/>
    <col min="6925" max="7168" width="8.85546875" style="196"/>
    <col min="7169" max="7169" width="18.28515625" style="196" customWidth="1"/>
    <col min="7170" max="7170" width="11.7109375" style="196" customWidth="1"/>
    <col min="7171" max="7171" width="13.140625" style="196" customWidth="1"/>
    <col min="7172" max="7172" width="69.7109375" style="196" customWidth="1"/>
    <col min="7173" max="7173" width="13" style="196" customWidth="1"/>
    <col min="7174" max="7175" width="8.85546875" style="196"/>
    <col min="7176" max="7176" width="13.7109375" style="196" customWidth="1"/>
    <col min="7177" max="7177" width="14.140625" style="196" customWidth="1"/>
    <col min="7178" max="7179" width="8.85546875" style="196"/>
    <col min="7180" max="7180" width="13.28515625" style="196" customWidth="1"/>
    <col min="7181" max="7424" width="8.85546875" style="196"/>
    <col min="7425" max="7425" width="18.28515625" style="196" customWidth="1"/>
    <col min="7426" max="7426" width="11.7109375" style="196" customWidth="1"/>
    <col min="7427" max="7427" width="13.140625" style="196" customWidth="1"/>
    <col min="7428" max="7428" width="69.7109375" style="196" customWidth="1"/>
    <col min="7429" max="7429" width="13" style="196" customWidth="1"/>
    <col min="7430" max="7431" width="8.85546875" style="196"/>
    <col min="7432" max="7432" width="13.7109375" style="196" customWidth="1"/>
    <col min="7433" max="7433" width="14.140625" style="196" customWidth="1"/>
    <col min="7434" max="7435" width="8.85546875" style="196"/>
    <col min="7436" max="7436" width="13.28515625" style="196" customWidth="1"/>
    <col min="7437" max="7680" width="8.85546875" style="196"/>
    <col min="7681" max="7681" width="18.28515625" style="196" customWidth="1"/>
    <col min="7682" max="7682" width="11.7109375" style="196" customWidth="1"/>
    <col min="7683" max="7683" width="13.140625" style="196" customWidth="1"/>
    <col min="7684" max="7684" width="69.7109375" style="196" customWidth="1"/>
    <col min="7685" max="7685" width="13" style="196" customWidth="1"/>
    <col min="7686" max="7687" width="8.85546875" style="196"/>
    <col min="7688" max="7688" width="13.7109375" style="196" customWidth="1"/>
    <col min="7689" max="7689" width="14.140625" style="196" customWidth="1"/>
    <col min="7690" max="7691" width="8.85546875" style="196"/>
    <col min="7692" max="7692" width="13.28515625" style="196" customWidth="1"/>
    <col min="7693" max="7936" width="8.85546875" style="196"/>
    <col min="7937" max="7937" width="18.28515625" style="196" customWidth="1"/>
    <col min="7938" max="7938" width="11.7109375" style="196" customWidth="1"/>
    <col min="7939" max="7939" width="13.140625" style="196" customWidth="1"/>
    <col min="7940" max="7940" width="69.7109375" style="196" customWidth="1"/>
    <col min="7941" max="7941" width="13" style="196" customWidth="1"/>
    <col min="7942" max="7943" width="8.85546875" style="196"/>
    <col min="7944" max="7944" width="13.7109375" style="196" customWidth="1"/>
    <col min="7945" max="7945" width="14.140625" style="196" customWidth="1"/>
    <col min="7946" max="7947" width="8.85546875" style="196"/>
    <col min="7948" max="7948" width="13.28515625" style="196" customWidth="1"/>
    <col min="7949" max="8192" width="8.85546875" style="196"/>
    <col min="8193" max="8193" width="18.28515625" style="196" customWidth="1"/>
    <col min="8194" max="8194" width="11.7109375" style="196" customWidth="1"/>
    <col min="8195" max="8195" width="13.140625" style="196" customWidth="1"/>
    <col min="8196" max="8196" width="69.7109375" style="196" customWidth="1"/>
    <col min="8197" max="8197" width="13" style="196" customWidth="1"/>
    <col min="8198" max="8199" width="8.85546875" style="196"/>
    <col min="8200" max="8200" width="13.7109375" style="196" customWidth="1"/>
    <col min="8201" max="8201" width="14.140625" style="196" customWidth="1"/>
    <col min="8202" max="8203" width="8.85546875" style="196"/>
    <col min="8204" max="8204" width="13.28515625" style="196" customWidth="1"/>
    <col min="8205" max="8448" width="8.85546875" style="196"/>
    <col min="8449" max="8449" width="18.28515625" style="196" customWidth="1"/>
    <col min="8450" max="8450" width="11.7109375" style="196" customWidth="1"/>
    <col min="8451" max="8451" width="13.140625" style="196" customWidth="1"/>
    <col min="8452" max="8452" width="69.7109375" style="196" customWidth="1"/>
    <col min="8453" max="8453" width="13" style="196" customWidth="1"/>
    <col min="8454" max="8455" width="8.85546875" style="196"/>
    <col min="8456" max="8456" width="13.7109375" style="196" customWidth="1"/>
    <col min="8457" max="8457" width="14.140625" style="196" customWidth="1"/>
    <col min="8458" max="8459" width="8.85546875" style="196"/>
    <col min="8460" max="8460" width="13.28515625" style="196" customWidth="1"/>
    <col min="8461" max="8704" width="8.85546875" style="196"/>
    <col min="8705" max="8705" width="18.28515625" style="196" customWidth="1"/>
    <col min="8706" max="8706" width="11.7109375" style="196" customWidth="1"/>
    <col min="8707" max="8707" width="13.140625" style="196" customWidth="1"/>
    <col min="8708" max="8708" width="69.7109375" style="196" customWidth="1"/>
    <col min="8709" max="8709" width="13" style="196" customWidth="1"/>
    <col min="8710" max="8711" width="8.85546875" style="196"/>
    <col min="8712" max="8712" width="13.7109375" style="196" customWidth="1"/>
    <col min="8713" max="8713" width="14.140625" style="196" customWidth="1"/>
    <col min="8714" max="8715" width="8.85546875" style="196"/>
    <col min="8716" max="8716" width="13.28515625" style="196" customWidth="1"/>
    <col min="8717" max="8960" width="8.85546875" style="196"/>
    <col min="8961" max="8961" width="18.28515625" style="196" customWidth="1"/>
    <col min="8962" max="8962" width="11.7109375" style="196" customWidth="1"/>
    <col min="8963" max="8963" width="13.140625" style="196" customWidth="1"/>
    <col min="8964" max="8964" width="69.7109375" style="196" customWidth="1"/>
    <col min="8965" max="8965" width="13" style="196" customWidth="1"/>
    <col min="8966" max="8967" width="8.85546875" style="196"/>
    <col min="8968" max="8968" width="13.7109375" style="196" customWidth="1"/>
    <col min="8969" max="8969" width="14.140625" style="196" customWidth="1"/>
    <col min="8970" max="8971" width="8.85546875" style="196"/>
    <col min="8972" max="8972" width="13.28515625" style="196" customWidth="1"/>
    <col min="8973" max="9216" width="8.85546875" style="196"/>
    <col min="9217" max="9217" width="18.28515625" style="196" customWidth="1"/>
    <col min="9218" max="9218" width="11.7109375" style="196" customWidth="1"/>
    <col min="9219" max="9219" width="13.140625" style="196" customWidth="1"/>
    <col min="9220" max="9220" width="69.7109375" style="196" customWidth="1"/>
    <col min="9221" max="9221" width="13" style="196" customWidth="1"/>
    <col min="9222" max="9223" width="8.85546875" style="196"/>
    <col min="9224" max="9224" width="13.7109375" style="196" customWidth="1"/>
    <col min="9225" max="9225" width="14.140625" style="196" customWidth="1"/>
    <col min="9226" max="9227" width="8.85546875" style="196"/>
    <col min="9228" max="9228" width="13.28515625" style="196" customWidth="1"/>
    <col min="9229" max="9472" width="8.85546875" style="196"/>
    <col min="9473" max="9473" width="18.28515625" style="196" customWidth="1"/>
    <col min="9474" max="9474" width="11.7109375" style="196" customWidth="1"/>
    <col min="9475" max="9475" width="13.140625" style="196" customWidth="1"/>
    <col min="9476" max="9476" width="69.7109375" style="196" customWidth="1"/>
    <col min="9477" max="9477" width="13" style="196" customWidth="1"/>
    <col min="9478" max="9479" width="8.85546875" style="196"/>
    <col min="9480" max="9480" width="13.7109375" style="196" customWidth="1"/>
    <col min="9481" max="9481" width="14.140625" style="196" customWidth="1"/>
    <col min="9482" max="9483" width="8.85546875" style="196"/>
    <col min="9484" max="9484" width="13.28515625" style="196" customWidth="1"/>
    <col min="9485" max="9728" width="8.85546875" style="196"/>
    <col min="9729" max="9729" width="18.28515625" style="196" customWidth="1"/>
    <col min="9730" max="9730" width="11.7109375" style="196" customWidth="1"/>
    <col min="9731" max="9731" width="13.140625" style="196" customWidth="1"/>
    <col min="9732" max="9732" width="69.7109375" style="196" customWidth="1"/>
    <col min="9733" max="9733" width="13" style="196" customWidth="1"/>
    <col min="9734" max="9735" width="8.85546875" style="196"/>
    <col min="9736" max="9736" width="13.7109375" style="196" customWidth="1"/>
    <col min="9737" max="9737" width="14.140625" style="196" customWidth="1"/>
    <col min="9738" max="9739" width="8.85546875" style="196"/>
    <col min="9740" max="9740" width="13.28515625" style="196" customWidth="1"/>
    <col min="9741" max="9984" width="8.85546875" style="196"/>
    <col min="9985" max="9985" width="18.28515625" style="196" customWidth="1"/>
    <col min="9986" max="9986" width="11.7109375" style="196" customWidth="1"/>
    <col min="9987" max="9987" width="13.140625" style="196" customWidth="1"/>
    <col min="9988" max="9988" width="69.7109375" style="196" customWidth="1"/>
    <col min="9989" max="9989" width="13" style="196" customWidth="1"/>
    <col min="9990" max="9991" width="8.85546875" style="196"/>
    <col min="9992" max="9992" width="13.7109375" style="196" customWidth="1"/>
    <col min="9993" max="9993" width="14.140625" style="196" customWidth="1"/>
    <col min="9994" max="9995" width="8.85546875" style="196"/>
    <col min="9996" max="9996" width="13.28515625" style="196" customWidth="1"/>
    <col min="9997" max="10240" width="8.85546875" style="196"/>
    <col min="10241" max="10241" width="18.28515625" style="196" customWidth="1"/>
    <col min="10242" max="10242" width="11.7109375" style="196" customWidth="1"/>
    <col min="10243" max="10243" width="13.140625" style="196" customWidth="1"/>
    <col min="10244" max="10244" width="69.7109375" style="196" customWidth="1"/>
    <col min="10245" max="10245" width="13" style="196" customWidth="1"/>
    <col min="10246" max="10247" width="8.85546875" style="196"/>
    <col min="10248" max="10248" width="13.7109375" style="196" customWidth="1"/>
    <col min="10249" max="10249" width="14.140625" style="196" customWidth="1"/>
    <col min="10250" max="10251" width="8.85546875" style="196"/>
    <col min="10252" max="10252" width="13.28515625" style="196" customWidth="1"/>
    <col min="10253" max="10496" width="8.85546875" style="196"/>
    <col min="10497" max="10497" width="18.28515625" style="196" customWidth="1"/>
    <col min="10498" max="10498" width="11.7109375" style="196" customWidth="1"/>
    <col min="10499" max="10499" width="13.140625" style="196" customWidth="1"/>
    <col min="10500" max="10500" width="69.7109375" style="196" customWidth="1"/>
    <col min="10501" max="10501" width="13" style="196" customWidth="1"/>
    <col min="10502" max="10503" width="8.85546875" style="196"/>
    <col min="10504" max="10504" width="13.7109375" style="196" customWidth="1"/>
    <col min="10505" max="10505" width="14.140625" style="196" customWidth="1"/>
    <col min="10506" max="10507" width="8.85546875" style="196"/>
    <col min="10508" max="10508" width="13.28515625" style="196" customWidth="1"/>
    <col min="10509" max="10752" width="8.85546875" style="196"/>
    <col min="10753" max="10753" width="18.28515625" style="196" customWidth="1"/>
    <col min="10754" max="10754" width="11.7109375" style="196" customWidth="1"/>
    <col min="10755" max="10755" width="13.140625" style="196" customWidth="1"/>
    <col min="10756" max="10756" width="69.7109375" style="196" customWidth="1"/>
    <col min="10757" max="10757" width="13" style="196" customWidth="1"/>
    <col min="10758" max="10759" width="8.85546875" style="196"/>
    <col min="10760" max="10760" width="13.7109375" style="196" customWidth="1"/>
    <col min="10761" max="10761" width="14.140625" style="196" customWidth="1"/>
    <col min="10762" max="10763" width="8.85546875" style="196"/>
    <col min="10764" max="10764" width="13.28515625" style="196" customWidth="1"/>
    <col min="10765" max="11008" width="8.85546875" style="196"/>
    <col min="11009" max="11009" width="18.28515625" style="196" customWidth="1"/>
    <col min="11010" max="11010" width="11.7109375" style="196" customWidth="1"/>
    <col min="11011" max="11011" width="13.140625" style="196" customWidth="1"/>
    <col min="11012" max="11012" width="69.7109375" style="196" customWidth="1"/>
    <col min="11013" max="11013" width="13" style="196" customWidth="1"/>
    <col min="11014" max="11015" width="8.85546875" style="196"/>
    <col min="11016" max="11016" width="13.7109375" style="196" customWidth="1"/>
    <col min="11017" max="11017" width="14.140625" style="196" customWidth="1"/>
    <col min="11018" max="11019" width="8.85546875" style="196"/>
    <col min="11020" max="11020" width="13.28515625" style="196" customWidth="1"/>
    <col min="11021" max="11264" width="8.85546875" style="196"/>
    <col min="11265" max="11265" width="18.28515625" style="196" customWidth="1"/>
    <col min="11266" max="11266" width="11.7109375" style="196" customWidth="1"/>
    <col min="11267" max="11267" width="13.140625" style="196" customWidth="1"/>
    <col min="11268" max="11268" width="69.7109375" style="196" customWidth="1"/>
    <col min="11269" max="11269" width="13" style="196" customWidth="1"/>
    <col min="11270" max="11271" width="8.85546875" style="196"/>
    <col min="11272" max="11272" width="13.7109375" style="196" customWidth="1"/>
    <col min="11273" max="11273" width="14.140625" style="196" customWidth="1"/>
    <col min="11274" max="11275" width="8.85546875" style="196"/>
    <col min="11276" max="11276" width="13.28515625" style="196" customWidth="1"/>
    <col min="11277" max="11520" width="8.85546875" style="196"/>
    <col min="11521" max="11521" width="18.28515625" style="196" customWidth="1"/>
    <col min="11522" max="11522" width="11.7109375" style="196" customWidth="1"/>
    <col min="11523" max="11523" width="13.140625" style="196" customWidth="1"/>
    <col min="11524" max="11524" width="69.7109375" style="196" customWidth="1"/>
    <col min="11525" max="11525" width="13" style="196" customWidth="1"/>
    <col min="11526" max="11527" width="8.85546875" style="196"/>
    <col min="11528" max="11528" width="13.7109375" style="196" customWidth="1"/>
    <col min="11529" max="11529" width="14.140625" style="196" customWidth="1"/>
    <col min="11530" max="11531" width="8.85546875" style="196"/>
    <col min="11532" max="11532" width="13.28515625" style="196" customWidth="1"/>
    <col min="11533" max="11776" width="8.85546875" style="196"/>
    <col min="11777" max="11777" width="18.28515625" style="196" customWidth="1"/>
    <col min="11778" max="11778" width="11.7109375" style="196" customWidth="1"/>
    <col min="11779" max="11779" width="13.140625" style="196" customWidth="1"/>
    <col min="11780" max="11780" width="69.7109375" style="196" customWidth="1"/>
    <col min="11781" max="11781" width="13" style="196" customWidth="1"/>
    <col min="11782" max="11783" width="8.85546875" style="196"/>
    <col min="11784" max="11784" width="13.7109375" style="196" customWidth="1"/>
    <col min="11785" max="11785" width="14.140625" style="196" customWidth="1"/>
    <col min="11786" max="11787" width="8.85546875" style="196"/>
    <col min="11788" max="11788" width="13.28515625" style="196" customWidth="1"/>
    <col min="11789" max="12032" width="8.85546875" style="196"/>
    <col min="12033" max="12033" width="18.28515625" style="196" customWidth="1"/>
    <col min="12034" max="12034" width="11.7109375" style="196" customWidth="1"/>
    <col min="12035" max="12035" width="13.140625" style="196" customWidth="1"/>
    <col min="12036" max="12036" width="69.7109375" style="196" customWidth="1"/>
    <col min="12037" max="12037" width="13" style="196" customWidth="1"/>
    <col min="12038" max="12039" width="8.85546875" style="196"/>
    <col min="12040" max="12040" width="13.7109375" style="196" customWidth="1"/>
    <col min="12041" max="12041" width="14.140625" style="196" customWidth="1"/>
    <col min="12042" max="12043" width="8.85546875" style="196"/>
    <col min="12044" max="12044" width="13.28515625" style="196" customWidth="1"/>
    <col min="12045" max="12288" width="8.85546875" style="196"/>
    <col min="12289" max="12289" width="18.28515625" style="196" customWidth="1"/>
    <col min="12290" max="12290" width="11.7109375" style="196" customWidth="1"/>
    <col min="12291" max="12291" width="13.140625" style="196" customWidth="1"/>
    <col min="12292" max="12292" width="69.7109375" style="196" customWidth="1"/>
    <col min="12293" max="12293" width="13" style="196" customWidth="1"/>
    <col min="12294" max="12295" width="8.85546875" style="196"/>
    <col min="12296" max="12296" width="13.7109375" style="196" customWidth="1"/>
    <col min="12297" max="12297" width="14.140625" style="196" customWidth="1"/>
    <col min="12298" max="12299" width="8.85546875" style="196"/>
    <col min="12300" max="12300" width="13.28515625" style="196" customWidth="1"/>
    <col min="12301" max="12544" width="8.85546875" style="196"/>
    <col min="12545" max="12545" width="18.28515625" style="196" customWidth="1"/>
    <col min="12546" max="12546" width="11.7109375" style="196" customWidth="1"/>
    <col min="12547" max="12547" width="13.140625" style="196" customWidth="1"/>
    <col min="12548" max="12548" width="69.7109375" style="196" customWidth="1"/>
    <col min="12549" max="12549" width="13" style="196" customWidth="1"/>
    <col min="12550" max="12551" width="8.85546875" style="196"/>
    <col min="12552" max="12552" width="13.7109375" style="196" customWidth="1"/>
    <col min="12553" max="12553" width="14.140625" style="196" customWidth="1"/>
    <col min="12554" max="12555" width="8.85546875" style="196"/>
    <col min="12556" max="12556" width="13.28515625" style="196" customWidth="1"/>
    <col min="12557" max="12800" width="8.85546875" style="196"/>
    <col min="12801" max="12801" width="18.28515625" style="196" customWidth="1"/>
    <col min="12802" max="12802" width="11.7109375" style="196" customWidth="1"/>
    <col min="12803" max="12803" width="13.140625" style="196" customWidth="1"/>
    <col min="12804" max="12804" width="69.7109375" style="196" customWidth="1"/>
    <col min="12805" max="12805" width="13" style="196" customWidth="1"/>
    <col min="12806" max="12807" width="8.85546875" style="196"/>
    <col min="12808" max="12808" width="13.7109375" style="196" customWidth="1"/>
    <col min="12809" max="12809" width="14.140625" style="196" customWidth="1"/>
    <col min="12810" max="12811" width="8.85546875" style="196"/>
    <col min="12812" max="12812" width="13.28515625" style="196" customWidth="1"/>
    <col min="12813" max="13056" width="8.85546875" style="196"/>
    <col min="13057" max="13057" width="18.28515625" style="196" customWidth="1"/>
    <col min="13058" max="13058" width="11.7109375" style="196" customWidth="1"/>
    <col min="13059" max="13059" width="13.140625" style="196" customWidth="1"/>
    <col min="13060" max="13060" width="69.7109375" style="196" customWidth="1"/>
    <col min="13061" max="13061" width="13" style="196" customWidth="1"/>
    <col min="13062" max="13063" width="8.85546875" style="196"/>
    <col min="13064" max="13064" width="13.7109375" style="196" customWidth="1"/>
    <col min="13065" max="13065" width="14.140625" style="196" customWidth="1"/>
    <col min="13066" max="13067" width="8.85546875" style="196"/>
    <col min="13068" max="13068" width="13.28515625" style="196" customWidth="1"/>
    <col min="13069" max="13312" width="8.85546875" style="196"/>
    <col min="13313" max="13313" width="18.28515625" style="196" customWidth="1"/>
    <col min="13314" max="13314" width="11.7109375" style="196" customWidth="1"/>
    <col min="13315" max="13315" width="13.140625" style="196" customWidth="1"/>
    <col min="13316" max="13316" width="69.7109375" style="196" customWidth="1"/>
    <col min="13317" max="13317" width="13" style="196" customWidth="1"/>
    <col min="13318" max="13319" width="8.85546875" style="196"/>
    <col min="13320" max="13320" width="13.7109375" style="196" customWidth="1"/>
    <col min="13321" max="13321" width="14.140625" style="196" customWidth="1"/>
    <col min="13322" max="13323" width="8.85546875" style="196"/>
    <col min="13324" max="13324" width="13.28515625" style="196" customWidth="1"/>
    <col min="13325" max="13568" width="8.85546875" style="196"/>
    <col min="13569" max="13569" width="18.28515625" style="196" customWidth="1"/>
    <col min="13570" max="13570" width="11.7109375" style="196" customWidth="1"/>
    <col min="13571" max="13571" width="13.140625" style="196" customWidth="1"/>
    <col min="13572" max="13572" width="69.7109375" style="196" customWidth="1"/>
    <col min="13573" max="13573" width="13" style="196" customWidth="1"/>
    <col min="13574" max="13575" width="8.85546875" style="196"/>
    <col min="13576" max="13576" width="13.7109375" style="196" customWidth="1"/>
    <col min="13577" max="13577" width="14.140625" style="196" customWidth="1"/>
    <col min="13578" max="13579" width="8.85546875" style="196"/>
    <col min="13580" max="13580" width="13.28515625" style="196" customWidth="1"/>
    <col min="13581" max="13824" width="8.85546875" style="196"/>
    <col min="13825" max="13825" width="18.28515625" style="196" customWidth="1"/>
    <col min="13826" max="13826" width="11.7109375" style="196" customWidth="1"/>
    <col min="13827" max="13827" width="13.140625" style="196" customWidth="1"/>
    <col min="13828" max="13828" width="69.7109375" style="196" customWidth="1"/>
    <col min="13829" max="13829" width="13" style="196" customWidth="1"/>
    <col min="13830" max="13831" width="8.85546875" style="196"/>
    <col min="13832" max="13832" width="13.7109375" style="196" customWidth="1"/>
    <col min="13833" max="13833" width="14.140625" style="196" customWidth="1"/>
    <col min="13834" max="13835" width="8.85546875" style="196"/>
    <col min="13836" max="13836" width="13.28515625" style="196" customWidth="1"/>
    <col min="13837" max="14080" width="8.85546875" style="196"/>
    <col min="14081" max="14081" width="18.28515625" style="196" customWidth="1"/>
    <col min="14082" max="14082" width="11.7109375" style="196" customWidth="1"/>
    <col min="14083" max="14083" width="13.140625" style="196" customWidth="1"/>
    <col min="14084" max="14084" width="69.7109375" style="196" customWidth="1"/>
    <col min="14085" max="14085" width="13" style="196" customWidth="1"/>
    <col min="14086" max="14087" width="8.85546875" style="196"/>
    <col min="14088" max="14088" width="13.7109375" style="196" customWidth="1"/>
    <col min="14089" max="14089" width="14.140625" style="196" customWidth="1"/>
    <col min="14090" max="14091" width="8.85546875" style="196"/>
    <col min="14092" max="14092" width="13.28515625" style="196" customWidth="1"/>
    <col min="14093" max="14336" width="8.85546875" style="196"/>
    <col min="14337" max="14337" width="18.28515625" style="196" customWidth="1"/>
    <col min="14338" max="14338" width="11.7109375" style="196" customWidth="1"/>
    <col min="14339" max="14339" width="13.140625" style="196" customWidth="1"/>
    <col min="14340" max="14340" width="69.7109375" style="196" customWidth="1"/>
    <col min="14341" max="14341" width="13" style="196" customWidth="1"/>
    <col min="14342" max="14343" width="8.85546875" style="196"/>
    <col min="14344" max="14344" width="13.7109375" style="196" customWidth="1"/>
    <col min="14345" max="14345" width="14.140625" style="196" customWidth="1"/>
    <col min="14346" max="14347" width="8.85546875" style="196"/>
    <col min="14348" max="14348" width="13.28515625" style="196" customWidth="1"/>
    <col min="14349" max="14592" width="8.85546875" style="196"/>
    <col min="14593" max="14593" width="18.28515625" style="196" customWidth="1"/>
    <col min="14594" max="14594" width="11.7109375" style="196" customWidth="1"/>
    <col min="14595" max="14595" width="13.140625" style="196" customWidth="1"/>
    <col min="14596" max="14596" width="69.7109375" style="196" customWidth="1"/>
    <col min="14597" max="14597" width="13" style="196" customWidth="1"/>
    <col min="14598" max="14599" width="8.85546875" style="196"/>
    <col min="14600" max="14600" width="13.7109375" style="196" customWidth="1"/>
    <col min="14601" max="14601" width="14.140625" style="196" customWidth="1"/>
    <col min="14602" max="14603" width="8.85546875" style="196"/>
    <col min="14604" max="14604" width="13.28515625" style="196" customWidth="1"/>
    <col min="14605" max="14848" width="8.85546875" style="196"/>
    <col min="14849" max="14849" width="18.28515625" style="196" customWidth="1"/>
    <col min="14850" max="14850" width="11.7109375" style="196" customWidth="1"/>
    <col min="14851" max="14851" width="13.140625" style="196" customWidth="1"/>
    <col min="14852" max="14852" width="69.7109375" style="196" customWidth="1"/>
    <col min="14853" max="14853" width="13" style="196" customWidth="1"/>
    <col min="14854" max="14855" width="8.85546875" style="196"/>
    <col min="14856" max="14856" width="13.7109375" style="196" customWidth="1"/>
    <col min="14857" max="14857" width="14.140625" style="196" customWidth="1"/>
    <col min="14858" max="14859" width="8.85546875" style="196"/>
    <col min="14860" max="14860" width="13.28515625" style="196" customWidth="1"/>
    <col min="14861" max="15104" width="8.85546875" style="196"/>
    <col min="15105" max="15105" width="18.28515625" style="196" customWidth="1"/>
    <col min="15106" max="15106" width="11.7109375" style="196" customWidth="1"/>
    <col min="15107" max="15107" width="13.140625" style="196" customWidth="1"/>
    <col min="15108" max="15108" width="69.7109375" style="196" customWidth="1"/>
    <col min="15109" max="15109" width="13" style="196" customWidth="1"/>
    <col min="15110" max="15111" width="8.85546875" style="196"/>
    <col min="15112" max="15112" width="13.7109375" style="196" customWidth="1"/>
    <col min="15113" max="15113" width="14.140625" style="196" customWidth="1"/>
    <col min="15114" max="15115" width="8.85546875" style="196"/>
    <col min="15116" max="15116" width="13.28515625" style="196" customWidth="1"/>
    <col min="15117" max="15360" width="8.85546875" style="196"/>
    <col min="15361" max="15361" width="18.28515625" style="196" customWidth="1"/>
    <col min="15362" max="15362" width="11.7109375" style="196" customWidth="1"/>
    <col min="15363" max="15363" width="13.140625" style="196" customWidth="1"/>
    <col min="15364" max="15364" width="69.7109375" style="196" customWidth="1"/>
    <col min="15365" max="15365" width="13" style="196" customWidth="1"/>
    <col min="15366" max="15367" width="8.85546875" style="196"/>
    <col min="15368" max="15368" width="13.7109375" style="196" customWidth="1"/>
    <col min="15369" max="15369" width="14.140625" style="196" customWidth="1"/>
    <col min="15370" max="15371" width="8.85546875" style="196"/>
    <col min="15372" max="15372" width="13.28515625" style="196" customWidth="1"/>
    <col min="15373" max="15616" width="8.85546875" style="196"/>
    <col min="15617" max="15617" width="18.28515625" style="196" customWidth="1"/>
    <col min="15618" max="15618" width="11.7109375" style="196" customWidth="1"/>
    <col min="15619" max="15619" width="13.140625" style="196" customWidth="1"/>
    <col min="15620" max="15620" width="69.7109375" style="196" customWidth="1"/>
    <col min="15621" max="15621" width="13" style="196" customWidth="1"/>
    <col min="15622" max="15623" width="8.85546875" style="196"/>
    <col min="15624" max="15624" width="13.7109375" style="196" customWidth="1"/>
    <col min="15625" max="15625" width="14.140625" style="196" customWidth="1"/>
    <col min="15626" max="15627" width="8.85546875" style="196"/>
    <col min="15628" max="15628" width="13.28515625" style="196" customWidth="1"/>
    <col min="15629" max="15872" width="8.85546875" style="196"/>
    <col min="15873" max="15873" width="18.28515625" style="196" customWidth="1"/>
    <col min="15874" max="15874" width="11.7109375" style="196" customWidth="1"/>
    <col min="15875" max="15875" width="13.140625" style="196" customWidth="1"/>
    <col min="15876" max="15876" width="69.7109375" style="196" customWidth="1"/>
    <col min="15877" max="15877" width="13" style="196" customWidth="1"/>
    <col min="15878" max="15879" width="8.85546875" style="196"/>
    <col min="15880" max="15880" width="13.7109375" style="196" customWidth="1"/>
    <col min="15881" max="15881" width="14.140625" style="196" customWidth="1"/>
    <col min="15882" max="15883" width="8.85546875" style="196"/>
    <col min="15884" max="15884" width="13.28515625" style="196" customWidth="1"/>
    <col min="15885" max="16128" width="8.85546875" style="196"/>
    <col min="16129" max="16129" width="18.28515625" style="196" customWidth="1"/>
    <col min="16130" max="16130" width="11.7109375" style="196" customWidth="1"/>
    <col min="16131" max="16131" width="13.140625" style="196" customWidth="1"/>
    <col min="16132" max="16132" width="69.7109375" style="196" customWidth="1"/>
    <col min="16133" max="16133" width="13" style="196" customWidth="1"/>
    <col min="16134" max="16135" width="8.85546875" style="196"/>
    <col min="16136" max="16136" width="13.7109375" style="196" customWidth="1"/>
    <col min="16137" max="16137" width="14.140625" style="196" customWidth="1"/>
    <col min="16138" max="16139" width="8.85546875" style="196"/>
    <col min="16140" max="16140" width="13.28515625" style="196" customWidth="1"/>
    <col min="16141" max="16384" width="8.85546875" style="196"/>
  </cols>
  <sheetData>
    <row r="1" spans="1:12" ht="15.75" x14ac:dyDescent="0.2">
      <c r="G1" s="197" t="s">
        <v>401</v>
      </c>
      <c r="H1" s="198"/>
      <c r="I1" s="199"/>
    </row>
    <row r="2" spans="1:12" ht="15.75" x14ac:dyDescent="0.25">
      <c r="G2" s="200" t="s">
        <v>431</v>
      </c>
      <c r="H2" s="201"/>
      <c r="I2" s="198"/>
    </row>
    <row r="3" spans="1:12" ht="15.75" x14ac:dyDescent="0.25">
      <c r="G3" s="202" t="s">
        <v>571</v>
      </c>
      <c r="H3" s="203"/>
      <c r="I3" s="204"/>
    </row>
    <row r="4" spans="1:12" ht="15.75" x14ac:dyDescent="0.25">
      <c r="G4" s="205" t="s">
        <v>503</v>
      </c>
      <c r="H4" s="206"/>
      <c r="I4" s="207"/>
    </row>
    <row r="7" spans="1:12" ht="17.25" x14ac:dyDescent="0.2">
      <c r="C7" s="1063" t="s">
        <v>364</v>
      </c>
      <c r="D7" s="1063"/>
      <c r="E7" s="1063"/>
      <c r="F7" s="1063"/>
      <c r="G7" s="1063"/>
      <c r="H7" s="208"/>
      <c r="I7" s="208"/>
    </row>
    <row r="8" spans="1:12" ht="13.9" customHeight="1" x14ac:dyDescent="0.2">
      <c r="B8" s="1063" t="s">
        <v>705</v>
      </c>
      <c r="C8" s="1063"/>
      <c r="D8" s="1063"/>
      <c r="E8" s="1063"/>
      <c r="F8" s="1063"/>
      <c r="G8" s="1063"/>
      <c r="H8" s="1063"/>
      <c r="I8" s="208"/>
    </row>
    <row r="9" spans="1:12" ht="13.9" customHeight="1" x14ac:dyDescent="0.2">
      <c r="B9" s="209"/>
      <c r="C9" s="209"/>
      <c r="D9" s="209"/>
      <c r="E9" s="209"/>
      <c r="F9" s="209"/>
      <c r="G9" s="209"/>
      <c r="H9" s="209"/>
      <c r="I9" s="209"/>
    </row>
    <row r="10" spans="1:12" s="210" customFormat="1" ht="15.75" x14ac:dyDescent="0.25">
      <c r="A10" s="1064">
        <v>1559100000</v>
      </c>
      <c r="B10" s="1064"/>
    </row>
    <row r="11" spans="1:12" s="210" customFormat="1" ht="15.75" x14ac:dyDescent="0.25">
      <c r="A11" s="211" t="s">
        <v>0</v>
      </c>
      <c r="B11" s="211"/>
    </row>
    <row r="12" spans="1:12" ht="16.5" thickBot="1" x14ac:dyDescent="0.25">
      <c r="I12" s="199" t="s">
        <v>228</v>
      </c>
    </row>
    <row r="13" spans="1:12" ht="15.75" x14ac:dyDescent="0.2">
      <c r="A13" s="1065" t="s">
        <v>8</v>
      </c>
      <c r="B13" s="1068" t="s">
        <v>9</v>
      </c>
      <c r="C13" s="1068" t="s">
        <v>10</v>
      </c>
      <c r="D13" s="1071" t="s">
        <v>365</v>
      </c>
      <c r="E13" s="1074" t="s">
        <v>366</v>
      </c>
      <c r="F13" s="1075"/>
      <c r="G13" s="1075"/>
      <c r="H13" s="1075"/>
      <c r="I13" s="1075"/>
      <c r="J13" s="1075"/>
      <c r="K13" s="1075"/>
      <c r="L13" s="1076"/>
    </row>
    <row r="14" spans="1:12" ht="62.45" customHeight="1" x14ac:dyDescent="0.25">
      <c r="A14" s="1066"/>
      <c r="B14" s="1069"/>
      <c r="C14" s="1069"/>
      <c r="D14" s="1072"/>
      <c r="E14" s="1077" t="s">
        <v>577</v>
      </c>
      <c r="F14" s="1077"/>
      <c r="G14" s="1077"/>
      <c r="H14" s="1077"/>
      <c r="I14" s="1078" t="s">
        <v>498</v>
      </c>
      <c r="J14" s="1079"/>
      <c r="K14" s="1079"/>
      <c r="L14" s="1080"/>
    </row>
    <row r="15" spans="1:12" ht="31.15" customHeight="1" x14ac:dyDescent="0.2">
      <c r="A15" s="1066"/>
      <c r="B15" s="1069"/>
      <c r="C15" s="1069"/>
      <c r="D15" s="1072"/>
      <c r="E15" s="1057" t="s">
        <v>367</v>
      </c>
      <c r="F15" s="1059" t="s">
        <v>368</v>
      </c>
      <c r="G15" s="1060"/>
      <c r="H15" s="1057" t="s">
        <v>369</v>
      </c>
      <c r="I15" s="1057" t="s">
        <v>367</v>
      </c>
      <c r="J15" s="1059" t="s">
        <v>368</v>
      </c>
      <c r="K15" s="1060"/>
      <c r="L15" s="1061" t="s">
        <v>369</v>
      </c>
    </row>
    <row r="16" spans="1:12" ht="96.6" customHeight="1" thickBot="1" x14ac:dyDescent="0.25">
      <c r="A16" s="1067"/>
      <c r="B16" s="1070"/>
      <c r="C16" s="1070"/>
      <c r="D16" s="1073"/>
      <c r="E16" s="1058"/>
      <c r="F16" s="317" t="s">
        <v>4</v>
      </c>
      <c r="G16" s="317" t="s">
        <v>5</v>
      </c>
      <c r="H16" s="1058"/>
      <c r="I16" s="1058"/>
      <c r="J16" s="317" t="s">
        <v>4</v>
      </c>
      <c r="K16" s="317" t="s">
        <v>5</v>
      </c>
      <c r="L16" s="1062"/>
    </row>
    <row r="17" spans="1:12" ht="16.5" thickBot="1" x14ac:dyDescent="0.25">
      <c r="A17" s="212">
        <v>1</v>
      </c>
      <c r="B17" s="213">
        <v>2</v>
      </c>
      <c r="C17" s="213">
        <v>3</v>
      </c>
      <c r="D17" s="213">
        <v>4</v>
      </c>
      <c r="E17" s="213">
        <v>5</v>
      </c>
      <c r="F17" s="213">
        <v>6</v>
      </c>
      <c r="G17" s="213">
        <v>7</v>
      </c>
      <c r="H17" s="213">
        <v>8</v>
      </c>
      <c r="I17" s="214">
        <v>9</v>
      </c>
      <c r="J17" s="214">
        <v>10</v>
      </c>
      <c r="K17" s="214">
        <v>11</v>
      </c>
      <c r="L17" s="215">
        <v>12</v>
      </c>
    </row>
    <row r="18" spans="1:12" s="221" customFormat="1" ht="44.25" customHeight="1" thickBot="1" x14ac:dyDescent="0.25">
      <c r="A18" s="216"/>
      <c r="B18" s="217"/>
      <c r="C18" s="217"/>
      <c r="D18" s="218"/>
      <c r="E18" s="219"/>
      <c r="F18" s="219"/>
      <c r="G18" s="219"/>
      <c r="H18" s="219"/>
      <c r="I18" s="220"/>
      <c r="J18" s="220"/>
      <c r="K18" s="220"/>
      <c r="L18" s="336"/>
    </row>
    <row r="19" spans="1:12" s="227" customFormat="1" ht="15.75" x14ac:dyDescent="0.2">
      <c r="A19" s="222"/>
      <c r="B19" s="223"/>
      <c r="C19" s="223"/>
      <c r="D19" s="224"/>
      <c r="E19" s="225"/>
      <c r="F19" s="225"/>
      <c r="G19" s="225"/>
      <c r="H19" s="225"/>
      <c r="I19" s="226"/>
      <c r="J19" s="226"/>
      <c r="K19" s="226"/>
      <c r="L19" s="337"/>
    </row>
    <row r="20" spans="1:12" ht="15.75" x14ac:dyDescent="0.2">
      <c r="A20" s="228"/>
      <c r="B20" s="229"/>
      <c r="C20" s="229"/>
      <c r="D20" s="230"/>
      <c r="E20" s="231"/>
      <c r="F20" s="232"/>
      <c r="G20" s="232"/>
      <c r="H20" s="231"/>
      <c r="I20" s="233"/>
      <c r="J20" s="233"/>
      <c r="K20" s="233"/>
      <c r="L20" s="338"/>
    </row>
    <row r="21" spans="1:12" s="227" customFormat="1" ht="16.5" thickBot="1" x14ac:dyDescent="0.25">
      <c r="A21" s="234"/>
      <c r="B21" s="235"/>
      <c r="C21" s="236"/>
      <c r="D21" s="237"/>
      <c r="E21" s="238"/>
      <c r="F21" s="239"/>
      <c r="G21" s="239"/>
      <c r="H21" s="238"/>
      <c r="I21" s="240"/>
      <c r="J21" s="240"/>
      <c r="K21" s="240"/>
      <c r="L21" s="339"/>
    </row>
    <row r="22" spans="1:12" s="242" customFormat="1" ht="16.5" thickBot="1" x14ac:dyDescent="0.25">
      <c r="A22" s="216" t="s">
        <v>247</v>
      </c>
      <c r="B22" s="217" t="s">
        <v>247</v>
      </c>
      <c r="C22" s="217" t="s">
        <v>247</v>
      </c>
      <c r="D22" s="241" t="s">
        <v>136</v>
      </c>
      <c r="E22" s="219">
        <f t="shared" ref="E22:K22" si="0">E18</f>
        <v>0</v>
      </c>
      <c r="F22" s="219">
        <f t="shared" si="0"/>
        <v>0</v>
      </c>
      <c r="G22" s="219">
        <f t="shared" si="0"/>
        <v>0</v>
      </c>
      <c r="H22" s="219">
        <f t="shared" si="0"/>
        <v>0</v>
      </c>
      <c r="I22" s="220">
        <f t="shared" si="0"/>
        <v>0</v>
      </c>
      <c r="J22" s="220">
        <f t="shared" si="0"/>
        <v>0</v>
      </c>
      <c r="K22" s="220">
        <f t="shared" si="0"/>
        <v>0</v>
      </c>
      <c r="L22" s="336">
        <f>I22</f>
        <v>0</v>
      </c>
    </row>
    <row r="23" spans="1:12" ht="15.75" x14ac:dyDescent="0.2">
      <c r="A23" s="243"/>
      <c r="B23" s="243"/>
      <c r="C23" s="243"/>
      <c r="D23" s="244"/>
      <c r="E23" s="243"/>
      <c r="F23" s="243"/>
      <c r="G23" s="243"/>
      <c r="H23" s="243"/>
      <c r="I23" s="243"/>
    </row>
    <row r="25" spans="1:12" s="246" customFormat="1" ht="28.9" customHeight="1" x14ac:dyDescent="0.2">
      <c r="A25" s="1056" t="s">
        <v>415</v>
      </c>
      <c r="B25" s="1056"/>
      <c r="C25" s="1056"/>
      <c r="D25" s="1056"/>
      <c r="E25" s="245"/>
      <c r="F25" s="245"/>
      <c r="G25" s="245" t="s">
        <v>395</v>
      </c>
      <c r="H25" s="245"/>
      <c r="I25" s="245"/>
    </row>
  </sheetData>
  <mergeCells count="17">
    <mergeCell ref="J15:K15"/>
    <mergeCell ref="L15:L16"/>
    <mergeCell ref="C7:G7"/>
    <mergeCell ref="B8:H8"/>
    <mergeCell ref="A10:B10"/>
    <mergeCell ref="A13:A16"/>
    <mergeCell ref="B13:B16"/>
    <mergeCell ref="C13:C16"/>
    <mergeCell ref="D13:D16"/>
    <mergeCell ref="E13:L13"/>
    <mergeCell ref="E14:H14"/>
    <mergeCell ref="I14:L14"/>
    <mergeCell ref="A25:D25"/>
    <mergeCell ref="E15:E16"/>
    <mergeCell ref="F15:G15"/>
    <mergeCell ref="H15:H16"/>
    <mergeCell ref="I15:I16"/>
  </mergeCells>
  <pageMargins left="1.1811023622047245" right="0.39370078740157483" top="0.78740157480314965" bottom="0.78740157480314965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P59"/>
  <sheetViews>
    <sheetView view="pageBreakPreview" topLeftCell="A41" zoomScale="90" zoomScaleNormal="100" zoomScaleSheetLayoutView="90" workbookViewId="0">
      <selection activeCell="Q47" sqref="Q47"/>
    </sheetView>
  </sheetViews>
  <sheetFormatPr defaultRowHeight="12.75" x14ac:dyDescent="0.2"/>
  <cols>
    <col min="1" max="1" width="16" customWidth="1"/>
    <col min="2" max="2" width="20.7109375" customWidth="1"/>
    <col min="3" max="3" width="63.7109375" customWidth="1"/>
    <col min="4" max="4" width="16.28515625" customWidth="1"/>
    <col min="5" max="5" width="15.5703125" customWidth="1"/>
    <col min="6" max="6" width="13.5703125" customWidth="1"/>
  </cols>
  <sheetData>
    <row r="1" spans="1:6" x14ac:dyDescent="0.2">
      <c r="C1" s="312"/>
    </row>
    <row r="2" spans="1:6" ht="15.75" x14ac:dyDescent="0.25">
      <c r="C2" s="312"/>
      <c r="D2" s="200" t="s">
        <v>414</v>
      </c>
    </row>
    <row r="3" spans="1:6" ht="15.75" x14ac:dyDescent="0.25">
      <c r="A3" s="5"/>
      <c r="B3" s="5"/>
      <c r="C3" s="5"/>
      <c r="D3" s="200" t="s">
        <v>431</v>
      </c>
      <c r="E3" s="5"/>
    </row>
    <row r="4" spans="1:6" ht="15.75" x14ac:dyDescent="0.2">
      <c r="A4" s="5"/>
      <c r="B4" s="5"/>
      <c r="C4" s="5"/>
      <c r="D4" s="202" t="s">
        <v>572</v>
      </c>
      <c r="E4" s="306"/>
      <c r="F4" s="310"/>
    </row>
    <row r="5" spans="1:6" ht="15.75" x14ac:dyDescent="0.25">
      <c r="A5" s="5"/>
      <c r="B5" s="5"/>
      <c r="C5" s="5"/>
      <c r="D5" s="205" t="s">
        <v>568</v>
      </c>
      <c r="E5" s="307"/>
      <c r="F5" s="311"/>
    </row>
    <row r="6" spans="1:6" ht="15.75" x14ac:dyDescent="0.2">
      <c r="A6" s="5"/>
      <c r="B6" s="5"/>
      <c r="C6" s="103"/>
      <c r="D6" s="5"/>
      <c r="E6" s="5"/>
    </row>
    <row r="7" spans="1:6" ht="19.149999999999999" hidden="1" customHeight="1" x14ac:dyDescent="0.2">
      <c r="A7" s="5"/>
      <c r="B7" s="5"/>
      <c r="C7" s="5"/>
      <c r="D7" s="5"/>
      <c r="E7" s="5"/>
    </row>
    <row r="8" spans="1:6" ht="15.6" customHeight="1" x14ac:dyDescent="0.2">
      <c r="A8" s="5"/>
      <c r="B8" s="5"/>
      <c r="C8" s="5"/>
      <c r="D8" s="5"/>
      <c r="E8" s="5"/>
    </row>
    <row r="9" spans="1:6" ht="20.25" x14ac:dyDescent="0.3">
      <c r="A9" s="1017" t="s">
        <v>573</v>
      </c>
      <c r="B9" s="1017"/>
      <c r="C9" s="1017"/>
      <c r="D9" s="1017"/>
      <c r="E9" s="1017"/>
      <c r="F9" s="1017"/>
    </row>
    <row r="10" spans="1:6" ht="15.75" x14ac:dyDescent="0.25">
      <c r="A10" s="1005" t="s">
        <v>141</v>
      </c>
      <c r="B10" s="1081"/>
      <c r="C10" s="1081"/>
      <c r="D10" s="1081"/>
    </row>
    <row r="11" spans="1:6" ht="15.75" x14ac:dyDescent="0.25">
      <c r="A11" s="1081" t="s">
        <v>0</v>
      </c>
      <c r="B11" s="1081"/>
      <c r="C11" s="1081"/>
      <c r="D11" s="1081"/>
    </row>
    <row r="12" spans="1:6" ht="21.95" customHeight="1" x14ac:dyDescent="0.25">
      <c r="B12" s="1"/>
      <c r="C12" s="1"/>
      <c r="D12" s="1"/>
    </row>
    <row r="13" spans="1:6" ht="16.5" thickBot="1" x14ac:dyDescent="0.3">
      <c r="A13" s="425" t="s">
        <v>370</v>
      </c>
      <c r="B13" s="1"/>
      <c r="C13" s="1"/>
      <c r="D13" s="1086" t="s">
        <v>228</v>
      </c>
      <c r="E13" s="1086"/>
      <c r="F13" s="1086"/>
    </row>
    <row r="14" spans="1:6" ht="48.75" customHeight="1" thickBot="1" x14ac:dyDescent="0.25">
      <c r="A14" s="863" t="s">
        <v>371</v>
      </c>
      <c r="B14" s="1082" t="s">
        <v>372</v>
      </c>
      <c r="C14" s="1083"/>
      <c r="D14" s="283" t="s">
        <v>574</v>
      </c>
      <c r="E14" s="284" t="s">
        <v>498</v>
      </c>
      <c r="F14" s="285" t="s">
        <v>388</v>
      </c>
    </row>
    <row r="15" spans="1:6" ht="15.75" thickBot="1" x14ac:dyDescent="0.3">
      <c r="A15" s="868">
        <v>1</v>
      </c>
      <c r="B15" s="1084">
        <v>2</v>
      </c>
      <c r="C15" s="1085"/>
      <c r="D15" s="869">
        <v>3</v>
      </c>
      <c r="E15" s="870">
        <v>4</v>
      </c>
      <c r="F15" s="871">
        <v>5</v>
      </c>
    </row>
    <row r="16" spans="1:6" ht="15.75" x14ac:dyDescent="0.25">
      <c r="A16" s="1087" t="s">
        <v>411</v>
      </c>
      <c r="B16" s="1088"/>
      <c r="C16" s="1088"/>
      <c r="D16" s="1088"/>
      <c r="E16" s="1088"/>
      <c r="F16" s="1089"/>
    </row>
    <row r="17" spans="1:6" ht="36" customHeight="1" x14ac:dyDescent="0.25">
      <c r="A17" s="281">
        <v>41020300</v>
      </c>
      <c r="B17" s="1096" t="s">
        <v>575</v>
      </c>
      <c r="C17" s="1097"/>
      <c r="D17" s="287">
        <f>D18</f>
        <v>34024600</v>
      </c>
      <c r="E17" s="292">
        <f>E18</f>
        <v>1677648.2</v>
      </c>
      <c r="F17" s="527">
        <f>E17/D17*100</f>
        <v>4.9306919111466412</v>
      </c>
    </row>
    <row r="18" spans="1:6" ht="18" customHeight="1" x14ac:dyDescent="0.25">
      <c r="A18" s="134" t="s">
        <v>373</v>
      </c>
      <c r="B18" s="1098" t="s">
        <v>374</v>
      </c>
      <c r="C18" s="1099"/>
      <c r="D18" s="276">
        <f>34024600</f>
        <v>34024600</v>
      </c>
      <c r="E18" s="286">
        <v>1677648.2</v>
      </c>
      <c r="F18" s="302">
        <f t="shared" ref="F18:F38" si="0">E18/D18*100</f>
        <v>4.9306919111466412</v>
      </c>
    </row>
    <row r="19" spans="1:6" ht="35.25" customHeight="1" x14ac:dyDescent="0.25">
      <c r="A19" s="132">
        <v>41031100</v>
      </c>
      <c r="B19" s="1096" t="s">
        <v>576</v>
      </c>
      <c r="C19" s="1097"/>
      <c r="D19" s="287">
        <f>D20</f>
        <v>14228400</v>
      </c>
      <c r="E19" s="292">
        <f>E20</f>
        <v>3554893.61</v>
      </c>
      <c r="F19" s="527">
        <f t="shared" si="0"/>
        <v>24.98449305614124</v>
      </c>
    </row>
    <row r="20" spans="1:6" ht="22.9" customHeight="1" x14ac:dyDescent="0.25">
      <c r="A20" s="134" t="s">
        <v>373</v>
      </c>
      <c r="B20" s="1098" t="s">
        <v>374</v>
      </c>
      <c r="C20" s="1099"/>
      <c r="D20" s="276">
        <f>14228400</f>
        <v>14228400</v>
      </c>
      <c r="E20" s="286">
        <v>3554893.61</v>
      </c>
      <c r="F20" s="302">
        <f t="shared" si="0"/>
        <v>24.98449305614124</v>
      </c>
    </row>
    <row r="21" spans="1:6" ht="21" customHeight="1" x14ac:dyDescent="0.25">
      <c r="A21" s="132" t="s">
        <v>335</v>
      </c>
      <c r="B21" s="1096" t="s">
        <v>336</v>
      </c>
      <c r="C21" s="1097"/>
      <c r="D21" s="277">
        <f>D22</f>
        <v>71924600</v>
      </c>
      <c r="E21" s="292">
        <f>E22</f>
        <v>24684600</v>
      </c>
      <c r="F21" s="527">
        <f t="shared" si="0"/>
        <v>34.320107445853019</v>
      </c>
    </row>
    <row r="22" spans="1:6" ht="22.15" customHeight="1" x14ac:dyDescent="0.25">
      <c r="A22" s="134" t="s">
        <v>373</v>
      </c>
      <c r="B22" s="1098" t="s">
        <v>374</v>
      </c>
      <c r="C22" s="1099"/>
      <c r="D22" s="288">
        <v>71924600</v>
      </c>
      <c r="E22" s="286">
        <v>24684600</v>
      </c>
      <c r="F22" s="302">
        <f t="shared" si="0"/>
        <v>34.320107445853019</v>
      </c>
    </row>
    <row r="23" spans="1:6" ht="29.25" customHeight="1" x14ac:dyDescent="0.25">
      <c r="A23" s="132">
        <v>41035400</v>
      </c>
      <c r="B23" s="1096" t="s">
        <v>484</v>
      </c>
      <c r="C23" s="1097"/>
      <c r="D23" s="277">
        <f>D24</f>
        <v>413700</v>
      </c>
      <c r="E23" s="292">
        <f>E24</f>
        <v>158909.35</v>
      </c>
      <c r="F23" s="527">
        <f>F24</f>
        <v>38.411735557167034</v>
      </c>
    </row>
    <row r="24" spans="1:6" ht="18.75" customHeight="1" x14ac:dyDescent="0.25">
      <c r="A24" s="134" t="s">
        <v>373</v>
      </c>
      <c r="B24" s="1098" t="s">
        <v>374</v>
      </c>
      <c r="C24" s="1099"/>
      <c r="D24" s="288">
        <v>413700</v>
      </c>
      <c r="E24" s="286">
        <v>158909.35</v>
      </c>
      <c r="F24" s="302">
        <f t="shared" ref="F24" si="1">E24/D24*100</f>
        <v>38.411735557167034</v>
      </c>
    </row>
    <row r="25" spans="1:6" ht="33" customHeight="1" x14ac:dyDescent="0.25">
      <c r="A25" s="132">
        <v>41036300</v>
      </c>
      <c r="B25" s="1096" t="s">
        <v>486</v>
      </c>
      <c r="C25" s="1097"/>
      <c r="D25" s="277">
        <f>D26</f>
        <v>8319600</v>
      </c>
      <c r="E25" s="292">
        <f>E26</f>
        <v>3804993.03</v>
      </c>
      <c r="F25" s="527">
        <f>F26</f>
        <v>45.735288114813208</v>
      </c>
    </row>
    <row r="26" spans="1:6" ht="15.75" x14ac:dyDescent="0.25">
      <c r="A26" s="134" t="s">
        <v>373</v>
      </c>
      <c r="B26" s="1098" t="s">
        <v>374</v>
      </c>
      <c r="C26" s="1099"/>
      <c r="D26" s="288">
        <v>8319600</v>
      </c>
      <c r="E26" s="286">
        <v>3804993.03</v>
      </c>
      <c r="F26" s="302">
        <f t="shared" si="0"/>
        <v>45.735288114813208</v>
      </c>
    </row>
    <row r="27" spans="1:6" ht="33" hidden="1" customHeight="1" x14ac:dyDescent="0.25">
      <c r="A27" s="132">
        <v>41040400</v>
      </c>
      <c r="B27" s="1096" t="s">
        <v>488</v>
      </c>
      <c r="C27" s="1097"/>
      <c r="D27" s="277">
        <v>0</v>
      </c>
      <c r="E27" s="292">
        <f>E28</f>
        <v>0</v>
      </c>
      <c r="F27" s="527" t="str">
        <f>F28</f>
        <v>х</v>
      </c>
    </row>
    <row r="28" spans="1:6" ht="19.5" hidden="1" customHeight="1" x14ac:dyDescent="0.25">
      <c r="A28" s="137" t="s">
        <v>376</v>
      </c>
      <c r="B28" s="1092" t="s">
        <v>375</v>
      </c>
      <c r="C28" s="1093"/>
      <c r="D28" s="288">
        <v>0</v>
      </c>
      <c r="E28" s="286">
        <v>0</v>
      </c>
      <c r="F28" s="302" t="s">
        <v>247</v>
      </c>
    </row>
    <row r="29" spans="1:6" ht="39.6" customHeight="1" x14ac:dyDescent="0.25">
      <c r="A29" s="132" t="s">
        <v>337</v>
      </c>
      <c r="B29" s="1096" t="s">
        <v>338</v>
      </c>
      <c r="C29" s="1097"/>
      <c r="D29" s="277">
        <f>D30</f>
        <v>1474598</v>
      </c>
      <c r="E29" s="292">
        <f>E30</f>
        <v>459527.57</v>
      </c>
      <c r="F29" s="527">
        <f t="shared" si="0"/>
        <v>31.162904737426743</v>
      </c>
    </row>
    <row r="30" spans="1:6" ht="25.15" customHeight="1" x14ac:dyDescent="0.25">
      <c r="A30" s="134">
        <v>15100000000</v>
      </c>
      <c r="B30" s="1098" t="s">
        <v>375</v>
      </c>
      <c r="C30" s="1099"/>
      <c r="D30" s="288">
        <v>1474598</v>
      </c>
      <c r="E30" s="286">
        <v>459527.57</v>
      </c>
      <c r="F30" s="302">
        <f t="shared" si="0"/>
        <v>31.162904737426743</v>
      </c>
    </row>
    <row r="31" spans="1:6" s="136" customFormat="1" ht="38.450000000000003" customHeight="1" x14ac:dyDescent="0.25">
      <c r="A31" s="135">
        <v>41053900</v>
      </c>
      <c r="B31" s="1090" t="s">
        <v>339</v>
      </c>
      <c r="C31" s="1091"/>
      <c r="D31" s="289">
        <f>D32</f>
        <v>148318</v>
      </c>
      <c r="E31" s="528">
        <f>E32</f>
        <v>0</v>
      </c>
      <c r="F31" s="527">
        <f t="shared" si="0"/>
        <v>0</v>
      </c>
    </row>
    <row r="32" spans="1:6" s="136" customFormat="1" ht="15.75" x14ac:dyDescent="0.25">
      <c r="A32" s="137" t="s">
        <v>376</v>
      </c>
      <c r="B32" s="1094" t="s">
        <v>375</v>
      </c>
      <c r="C32" s="1095"/>
      <c r="D32" s="290">
        <v>148318</v>
      </c>
      <c r="E32" s="529">
        <v>0</v>
      </c>
      <c r="F32" s="302">
        <f t="shared" si="0"/>
        <v>0</v>
      </c>
    </row>
    <row r="33" spans="1:13" s="136" customFormat="1" ht="35.450000000000003" customHeight="1" x14ac:dyDescent="0.25">
      <c r="A33" s="135">
        <v>41053900</v>
      </c>
      <c r="B33" s="1090" t="s">
        <v>340</v>
      </c>
      <c r="C33" s="1091"/>
      <c r="D33" s="291">
        <f>D34</f>
        <v>178853</v>
      </c>
      <c r="E33" s="292">
        <f>E34</f>
        <v>12025</v>
      </c>
      <c r="F33" s="527">
        <f t="shared" si="0"/>
        <v>6.7233985451739695</v>
      </c>
    </row>
    <row r="34" spans="1:13" s="136" customFormat="1" ht="18.600000000000001" customHeight="1" x14ac:dyDescent="0.25">
      <c r="A34" s="137" t="s">
        <v>376</v>
      </c>
      <c r="B34" s="1092" t="s">
        <v>375</v>
      </c>
      <c r="C34" s="1093"/>
      <c r="D34" s="290">
        <v>178853</v>
      </c>
      <c r="E34" s="290">
        <v>12025</v>
      </c>
      <c r="F34" s="302">
        <f t="shared" si="0"/>
        <v>6.7233985451739695</v>
      </c>
    </row>
    <row r="35" spans="1:13" s="136" customFormat="1" ht="52.9" customHeight="1" x14ac:dyDescent="0.25">
      <c r="A35" s="135">
        <v>41053900</v>
      </c>
      <c r="B35" s="1090" t="s">
        <v>341</v>
      </c>
      <c r="C35" s="1091"/>
      <c r="D35" s="291">
        <f>D36</f>
        <v>19139</v>
      </c>
      <c r="E35" s="528">
        <f>E36</f>
        <v>0</v>
      </c>
      <c r="F35" s="527">
        <f t="shared" si="0"/>
        <v>0</v>
      </c>
    </row>
    <row r="36" spans="1:13" s="136" customFormat="1" ht="15.75" x14ac:dyDescent="0.25">
      <c r="A36" s="137" t="s">
        <v>376</v>
      </c>
      <c r="B36" s="1094" t="s">
        <v>375</v>
      </c>
      <c r="C36" s="1095"/>
      <c r="D36" s="530">
        <v>19139</v>
      </c>
      <c r="E36" s="529">
        <v>0</v>
      </c>
      <c r="F36" s="302">
        <f t="shared" si="0"/>
        <v>0</v>
      </c>
    </row>
    <row r="37" spans="1:13" s="136" customFormat="1" ht="66.75" customHeight="1" thickBot="1" x14ac:dyDescent="0.3">
      <c r="A37" s="591" t="s">
        <v>492</v>
      </c>
      <c r="B37" s="1100" t="s">
        <v>493</v>
      </c>
      <c r="C37" s="1101"/>
      <c r="D37" s="592">
        <f>D38</f>
        <v>400320</v>
      </c>
      <c r="E37" s="588">
        <f>E38</f>
        <v>100079.03999999999</v>
      </c>
      <c r="F37" s="589">
        <f t="shared" si="0"/>
        <v>24.999760191846519</v>
      </c>
    </row>
    <row r="38" spans="1:13" s="136" customFormat="1" ht="24.75" customHeight="1" thickBot="1" x14ac:dyDescent="0.3">
      <c r="A38" s="593" t="s">
        <v>376</v>
      </c>
      <c r="B38" s="1103" t="s">
        <v>375</v>
      </c>
      <c r="C38" s="1104"/>
      <c r="D38" s="866">
        <v>400320</v>
      </c>
      <c r="E38" s="865">
        <v>100079.03999999999</v>
      </c>
      <c r="F38" s="590">
        <f t="shared" si="0"/>
        <v>24.999760191846519</v>
      </c>
    </row>
    <row r="39" spans="1:13" ht="16.5" thickBot="1" x14ac:dyDescent="0.25">
      <c r="A39" s="1105"/>
      <c r="B39" s="1106"/>
      <c r="C39" s="1106"/>
      <c r="D39" s="1106"/>
      <c r="E39" s="1106"/>
      <c r="F39" s="1107"/>
    </row>
    <row r="40" spans="1:13" ht="16.5" thickBot="1" x14ac:dyDescent="0.3">
      <c r="A40" s="1113" t="s">
        <v>412</v>
      </c>
      <c r="B40" s="1114"/>
      <c r="C40" s="1114"/>
      <c r="D40" s="1114"/>
      <c r="E40" s="1114"/>
      <c r="F40" s="1115"/>
    </row>
    <row r="41" spans="1:13" s="138" customFormat="1" ht="56.25" customHeight="1" x14ac:dyDescent="0.2">
      <c r="A41" s="577">
        <v>41037400</v>
      </c>
      <c r="B41" s="1108" t="s">
        <v>499</v>
      </c>
      <c r="C41" s="1109"/>
      <c r="D41" s="578">
        <f>D42</f>
        <v>574400</v>
      </c>
      <c r="E41" s="586">
        <f>E42</f>
        <v>505093.98</v>
      </c>
      <c r="F41" s="873" t="str">
        <f>F42</f>
        <v>х</v>
      </c>
    </row>
    <row r="42" spans="1:13" s="138" customFormat="1" ht="18.600000000000001" customHeight="1" thickBot="1" x14ac:dyDescent="0.3">
      <c r="A42" s="134" t="s">
        <v>373</v>
      </c>
      <c r="B42" s="1098" t="s">
        <v>374</v>
      </c>
      <c r="C42" s="1099"/>
      <c r="D42" s="576">
        <f>574400</f>
        <v>574400</v>
      </c>
      <c r="E42" s="294">
        <v>505093.98</v>
      </c>
      <c r="F42" s="301" t="s">
        <v>247</v>
      </c>
    </row>
    <row r="43" spans="1:13" ht="15.75" x14ac:dyDescent="0.25">
      <c r="A43" s="295" t="s">
        <v>6</v>
      </c>
      <c r="B43" s="296" t="s">
        <v>377</v>
      </c>
      <c r="C43" s="297"/>
      <c r="D43" s="293">
        <f>D44+D45</f>
        <v>131706528</v>
      </c>
      <c r="E43" s="293">
        <f>E44+E45</f>
        <v>34957769.779999994</v>
      </c>
      <c r="F43" s="300">
        <f t="shared" ref="F43:F44" si="2">E43/D43*100</f>
        <v>26.542169405604554</v>
      </c>
    </row>
    <row r="44" spans="1:13" ht="15.75" x14ac:dyDescent="0.25">
      <c r="A44" s="274" t="s">
        <v>6</v>
      </c>
      <c r="B44" s="139" t="s">
        <v>367</v>
      </c>
      <c r="C44" s="133"/>
      <c r="D44" s="292">
        <f>D17+D19+D21+D23+D25+D29+D31+D33+D35+D37</f>
        <v>131132128</v>
      </c>
      <c r="E44" s="292">
        <f>E17+E19+E21+E23+E25+E29+E31+E33+E35+E37</f>
        <v>34452675.799999997</v>
      </c>
      <c r="F44" s="302">
        <f t="shared" si="2"/>
        <v>26.273253035289716</v>
      </c>
    </row>
    <row r="45" spans="1:13" ht="16.5" thickBot="1" x14ac:dyDescent="0.3">
      <c r="A45" s="298" t="s">
        <v>6</v>
      </c>
      <c r="B45" s="145" t="s">
        <v>368</v>
      </c>
      <c r="C45" s="299"/>
      <c r="D45" s="867">
        <f>D41</f>
        <v>574400</v>
      </c>
      <c r="E45" s="587">
        <f>E41</f>
        <v>505093.98</v>
      </c>
      <c r="F45" s="301" t="s">
        <v>247</v>
      </c>
    </row>
    <row r="46" spans="1:13" ht="21.95" customHeight="1" thickBot="1" x14ac:dyDescent="0.3">
      <c r="A46" s="140" t="s">
        <v>378</v>
      </c>
      <c r="B46" s="864"/>
      <c r="C46" s="864"/>
      <c r="D46" s="1116" t="s">
        <v>228</v>
      </c>
      <c r="E46" s="1116"/>
      <c r="F46" s="1117"/>
    </row>
    <row r="47" spans="1:13" ht="111.75" customHeight="1" thickBot="1" x14ac:dyDescent="0.25">
      <c r="A47" s="582" t="s">
        <v>379</v>
      </c>
      <c r="B47" s="583" t="s">
        <v>380</v>
      </c>
      <c r="C47" s="875" t="s">
        <v>381</v>
      </c>
      <c r="D47" s="579" t="s">
        <v>574</v>
      </c>
      <c r="E47" s="284" t="s">
        <v>498</v>
      </c>
      <c r="F47" s="285" t="s">
        <v>388</v>
      </c>
      <c r="J47" s="535"/>
      <c r="K47" s="535"/>
      <c r="L47" s="536"/>
      <c r="M47" s="537"/>
    </row>
    <row r="48" spans="1:13" ht="15.75" x14ac:dyDescent="0.2">
      <c r="A48" s="580">
        <v>1</v>
      </c>
      <c r="B48" s="581">
        <v>2</v>
      </c>
      <c r="C48" s="581">
        <v>3</v>
      </c>
      <c r="D48" s="275">
        <v>4</v>
      </c>
      <c r="E48" s="280"/>
      <c r="F48" s="282"/>
      <c r="J48" s="538"/>
      <c r="K48" s="538"/>
      <c r="L48" s="539"/>
      <c r="M48" s="540"/>
    </row>
    <row r="49" spans="1:16" ht="15.75" customHeight="1" x14ac:dyDescent="0.25">
      <c r="A49" s="1110" t="s">
        <v>382</v>
      </c>
      <c r="B49" s="1111"/>
      <c r="C49" s="1111"/>
      <c r="D49" s="1111"/>
      <c r="E49" s="1111"/>
      <c r="F49" s="1112"/>
    </row>
    <row r="50" spans="1:16" ht="19.899999999999999" customHeight="1" x14ac:dyDescent="0.2">
      <c r="A50" s="584" t="s">
        <v>494</v>
      </c>
      <c r="B50" s="531" t="s">
        <v>495</v>
      </c>
      <c r="C50" s="532" t="s">
        <v>461</v>
      </c>
      <c r="D50" s="545">
        <f>D51</f>
        <v>52832800</v>
      </c>
      <c r="E50" s="545">
        <f>E51</f>
        <v>13208100</v>
      </c>
      <c r="F50" s="541">
        <f t="shared" ref="F50:F54" si="3">E50/D50*100</f>
        <v>24.999810723641374</v>
      </c>
    </row>
    <row r="51" spans="1:16" ht="19.899999999999999" customHeight="1" x14ac:dyDescent="0.2">
      <c r="A51" s="585" t="s">
        <v>373</v>
      </c>
      <c r="B51" s="533" t="s">
        <v>495</v>
      </c>
      <c r="C51" s="534" t="s">
        <v>374</v>
      </c>
      <c r="D51" s="546">
        <v>52832800</v>
      </c>
      <c r="E51" s="546">
        <v>13208100</v>
      </c>
      <c r="F51" s="542">
        <f t="shared" si="3"/>
        <v>24.999810723641374</v>
      </c>
    </row>
    <row r="52" spans="1:16" ht="20.100000000000001" customHeight="1" x14ac:dyDescent="0.25">
      <c r="A52" s="1110" t="s">
        <v>383</v>
      </c>
      <c r="B52" s="1111"/>
      <c r="C52" s="1111"/>
      <c r="D52" s="1111"/>
      <c r="E52" s="1111"/>
      <c r="F52" s="1112"/>
    </row>
    <row r="53" spans="1:16" ht="15.75" x14ac:dyDescent="0.25">
      <c r="A53" s="141" t="s">
        <v>6</v>
      </c>
      <c r="B53" s="142" t="s">
        <v>6</v>
      </c>
      <c r="C53" s="139" t="s">
        <v>377</v>
      </c>
      <c r="D53" s="278">
        <f>D54+D55</f>
        <v>52832800</v>
      </c>
      <c r="E53" s="278">
        <f>E54+E55</f>
        <v>13208100</v>
      </c>
      <c r="F53" s="544">
        <f t="shared" si="3"/>
        <v>24.999810723641374</v>
      </c>
    </row>
    <row r="54" spans="1:16" ht="15.75" x14ac:dyDescent="0.25">
      <c r="A54" s="141" t="s">
        <v>6</v>
      </c>
      <c r="B54" s="142" t="s">
        <v>6</v>
      </c>
      <c r="C54" s="139" t="s">
        <v>367</v>
      </c>
      <c r="D54" s="279">
        <f>D50</f>
        <v>52832800</v>
      </c>
      <c r="E54" s="279">
        <f>E50</f>
        <v>13208100</v>
      </c>
      <c r="F54" s="544">
        <f t="shared" si="3"/>
        <v>24.999810723641374</v>
      </c>
    </row>
    <row r="55" spans="1:16" ht="16.5" thickBot="1" x14ac:dyDescent="0.3">
      <c r="A55" s="143" t="s">
        <v>6</v>
      </c>
      <c r="B55" s="144" t="s">
        <v>6</v>
      </c>
      <c r="C55" s="145" t="s">
        <v>368</v>
      </c>
      <c r="D55" s="543">
        <v>0</v>
      </c>
      <c r="E55" s="872">
        <v>0</v>
      </c>
      <c r="F55" s="874">
        <v>0</v>
      </c>
    </row>
    <row r="56" spans="1:16" ht="15.75" x14ac:dyDescent="0.25">
      <c r="A56" s="1"/>
      <c r="B56" s="1"/>
      <c r="C56" s="1"/>
      <c r="D56" s="1"/>
    </row>
    <row r="57" spans="1:16" s="72" customFormat="1" ht="42.6" customHeight="1" x14ac:dyDescent="0.25">
      <c r="A57" s="1102" t="s">
        <v>416</v>
      </c>
      <c r="B57" s="1102"/>
      <c r="C57" s="1102"/>
      <c r="D57" s="1102"/>
      <c r="E57" s="1102"/>
      <c r="F57" s="1102"/>
      <c r="G57" s="146"/>
      <c r="H57" s="146"/>
      <c r="I57" s="146"/>
      <c r="K57" s="146"/>
      <c r="L57" s="147"/>
      <c r="M57" s="146"/>
      <c r="N57" s="148"/>
      <c r="O57" s="149"/>
      <c r="P57" s="150"/>
    </row>
    <row r="58" spans="1:16" s="153" customFormat="1" ht="20.45" customHeight="1" x14ac:dyDescent="0.3">
      <c r="A58" s="151"/>
      <c r="B58" s="152"/>
      <c r="C58" s="1"/>
      <c r="D58" s="152"/>
    </row>
    <row r="59" spans="1:16" ht="15.75" x14ac:dyDescent="0.25">
      <c r="A59" s="1"/>
      <c r="B59" s="1"/>
      <c r="D59" s="1"/>
    </row>
  </sheetData>
  <mergeCells count="37">
    <mergeCell ref="A57:F57"/>
    <mergeCell ref="B38:C38"/>
    <mergeCell ref="A39:F39"/>
    <mergeCell ref="B41:C41"/>
    <mergeCell ref="B42:C42"/>
    <mergeCell ref="A49:F49"/>
    <mergeCell ref="A52:F52"/>
    <mergeCell ref="A40:F40"/>
    <mergeCell ref="D46:F46"/>
    <mergeCell ref="B37:C37"/>
    <mergeCell ref="B32:C32"/>
    <mergeCell ref="B31:C31"/>
    <mergeCell ref="B25:C25"/>
    <mergeCell ref="B26:C26"/>
    <mergeCell ref="B27:C27"/>
    <mergeCell ref="B28:C28"/>
    <mergeCell ref="B29:C29"/>
    <mergeCell ref="B30:C30"/>
    <mergeCell ref="A16:F16"/>
    <mergeCell ref="B33:C33"/>
    <mergeCell ref="B34:C34"/>
    <mergeCell ref="B35:C35"/>
    <mergeCell ref="B36:C36"/>
    <mergeCell ref="B17:C17"/>
    <mergeCell ref="B18:C18"/>
    <mergeCell ref="B24:C24"/>
    <mergeCell ref="B21:C21"/>
    <mergeCell ref="B22:C22"/>
    <mergeCell ref="B23:C23"/>
    <mergeCell ref="B19:C19"/>
    <mergeCell ref="B20:C20"/>
    <mergeCell ref="A10:D10"/>
    <mergeCell ref="A11:D11"/>
    <mergeCell ref="B14:C14"/>
    <mergeCell ref="B15:C15"/>
    <mergeCell ref="A9:F9"/>
    <mergeCell ref="D13:F13"/>
  </mergeCells>
  <pageMargins left="1.1811023622047245" right="0.39370078740157483" top="0.78740157480314965" bottom="0.78740157480314965" header="0.31496062992125984" footer="0.31496062992125984"/>
  <pageSetup paperSize="9" scale="62" orientation="portrait" r:id="rId1"/>
  <rowBreaks count="1" manualBreakCount="1">
    <brk id="45" max="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view="pageBreakPreview" topLeftCell="A28" zoomScale="60" zoomScaleNormal="100" workbookViewId="0">
      <selection activeCell="A23" sqref="A23:T30"/>
    </sheetView>
  </sheetViews>
  <sheetFormatPr defaultRowHeight="12.75" x14ac:dyDescent="0.2"/>
  <cols>
    <col min="1" max="1" width="9.28515625" bestFit="1" customWidth="1"/>
    <col min="2" max="2" width="18.7109375" customWidth="1"/>
    <col min="3" max="3" width="19.5703125" customWidth="1"/>
    <col min="4" max="4" width="26.42578125" customWidth="1"/>
    <col min="5" max="5" width="51.5703125" customWidth="1"/>
    <col min="6" max="6" width="23" customWidth="1"/>
    <col min="7" max="7" width="15.85546875" customWidth="1"/>
    <col min="8" max="8" width="18" customWidth="1"/>
    <col min="9" max="9" width="20.42578125" customWidth="1"/>
    <col min="10" max="10" width="16.42578125" customWidth="1"/>
    <col min="11" max="11" width="15.5703125" customWidth="1"/>
    <col min="12" max="12" width="12" customWidth="1"/>
    <col min="13" max="13" width="17" customWidth="1"/>
    <col min="14" max="14" width="18.7109375" customWidth="1"/>
    <col min="15" max="15" width="14.42578125" customWidth="1"/>
    <col min="16" max="16" width="15.85546875" customWidth="1"/>
    <col min="17" max="17" width="14.85546875" customWidth="1"/>
    <col min="18" max="18" width="14.5703125" customWidth="1"/>
    <col min="19" max="19" width="14.140625" customWidth="1"/>
    <col min="20" max="20" width="16.5703125" customWidth="1"/>
  </cols>
  <sheetData>
    <row r="1" spans="1:20" ht="18.75" x14ac:dyDescent="0.2">
      <c r="L1" s="716"/>
      <c r="Q1" s="715" t="s">
        <v>591</v>
      </c>
    </row>
    <row r="2" spans="1:20" ht="18.75" x14ac:dyDescent="0.2">
      <c r="L2" s="716"/>
      <c r="Q2" s="715" t="s">
        <v>431</v>
      </c>
    </row>
    <row r="3" spans="1:20" ht="18.75" x14ac:dyDescent="0.2">
      <c r="L3" s="716"/>
      <c r="Q3" s="715" t="s">
        <v>592</v>
      </c>
    </row>
    <row r="4" spans="1:20" ht="18.75" x14ac:dyDescent="0.3">
      <c r="L4" s="716"/>
      <c r="Q4" s="717" t="s">
        <v>699</v>
      </c>
    </row>
    <row r="5" spans="1:20" ht="18.75" x14ac:dyDescent="0.3">
      <c r="L5" s="716"/>
      <c r="Q5" s="719" t="s">
        <v>700</v>
      </c>
    </row>
    <row r="6" spans="1:20" ht="15" x14ac:dyDescent="0.25">
      <c r="A6" s="61"/>
      <c r="B6" s="61"/>
      <c r="C6" s="62"/>
      <c r="D6" s="63"/>
      <c r="E6" s="65"/>
      <c r="F6" s="63"/>
      <c r="G6" s="65"/>
      <c r="H6" s="67"/>
      <c r="I6" s="61"/>
      <c r="J6" s="61"/>
      <c r="K6" s="61"/>
      <c r="L6" s="61"/>
      <c r="M6" s="61"/>
    </row>
    <row r="7" spans="1:20" ht="20.25" x14ac:dyDescent="0.3">
      <c r="A7" s="61"/>
      <c r="B7" s="61"/>
      <c r="C7" s="62"/>
      <c r="D7" s="63"/>
      <c r="E7" s="1141"/>
      <c r="F7" s="1142"/>
      <c r="G7" s="1142"/>
      <c r="H7" s="1142"/>
      <c r="I7" s="1142"/>
      <c r="J7" s="1142"/>
      <c r="K7" s="1142"/>
      <c r="L7" s="1142"/>
      <c r="M7" s="1142"/>
      <c r="N7" s="1142"/>
      <c r="O7" s="1142"/>
    </row>
    <row r="8" spans="1:20" ht="15.75" x14ac:dyDescent="0.25">
      <c r="A8" s="66"/>
      <c r="B8" s="61"/>
      <c r="C8" s="62"/>
      <c r="D8" s="63"/>
      <c r="E8" s="65"/>
      <c r="F8" s="63"/>
      <c r="G8" s="65"/>
      <c r="H8" s="66"/>
      <c r="I8" s="66"/>
      <c r="J8" s="66"/>
      <c r="K8" s="66"/>
      <c r="L8" s="66"/>
      <c r="M8" s="66"/>
    </row>
    <row r="9" spans="1:20" s="138" customFormat="1" ht="20.25" customHeight="1" x14ac:dyDescent="0.2">
      <c r="A9" s="1143" t="s">
        <v>641</v>
      </c>
      <c r="B9" s="1143"/>
      <c r="C9" s="1143"/>
      <c r="D9" s="1143"/>
      <c r="E9" s="1143"/>
      <c r="F9" s="1143"/>
      <c r="G9" s="1143"/>
      <c r="H9" s="1143"/>
      <c r="I9" s="1143"/>
      <c r="J9" s="1143"/>
      <c r="K9" s="1143"/>
      <c r="L9" s="1143"/>
      <c r="M9" s="1143"/>
      <c r="N9" s="1143"/>
      <c r="O9" s="1143"/>
      <c r="P9" s="1143"/>
      <c r="Q9" s="1143"/>
      <c r="R9" s="1143"/>
      <c r="S9" s="1143"/>
    </row>
    <row r="10" spans="1:20" ht="20.25" x14ac:dyDescent="0.3">
      <c r="A10" s="101"/>
      <c r="B10" s="1144">
        <v>1559100000</v>
      </c>
      <c r="C10" s="1144"/>
      <c r="D10" s="1144"/>
      <c r="E10" s="1145"/>
      <c r="F10" s="1145"/>
      <c r="G10" s="1145"/>
      <c r="H10" s="1145"/>
      <c r="I10" s="101"/>
      <c r="J10" s="101"/>
      <c r="K10" s="101"/>
      <c r="L10" s="101"/>
      <c r="M10" s="101"/>
    </row>
    <row r="11" spans="1:20" ht="21" thickBot="1" x14ac:dyDescent="0.35">
      <c r="A11" s="101"/>
      <c r="B11" s="1146" t="s">
        <v>0</v>
      </c>
      <c r="C11" s="1146"/>
      <c r="D11" s="1146"/>
      <c r="E11" s="596"/>
      <c r="F11" s="781"/>
      <c r="G11" s="596"/>
      <c r="H11" s="596"/>
      <c r="I11" s="101"/>
      <c r="J11" s="101"/>
      <c r="K11" s="101"/>
      <c r="L11" s="101"/>
      <c r="T11" s="101" t="s">
        <v>642</v>
      </c>
    </row>
    <row r="12" spans="1:20" ht="22.5" customHeight="1" x14ac:dyDescent="0.2">
      <c r="A12" s="1118" t="s">
        <v>643</v>
      </c>
      <c r="B12" s="1119" t="s">
        <v>644</v>
      </c>
      <c r="C12" s="1126" t="s">
        <v>645</v>
      </c>
      <c r="D12" s="1119" t="s">
        <v>646</v>
      </c>
      <c r="E12" s="1129" t="s">
        <v>647</v>
      </c>
      <c r="F12" s="1118" t="s">
        <v>703</v>
      </c>
      <c r="G12" s="1119"/>
      <c r="H12" s="1119"/>
      <c r="I12" s="1119"/>
      <c r="J12" s="1119"/>
      <c r="K12" s="1119"/>
      <c r="L12" s="1119"/>
      <c r="M12" s="1120"/>
      <c r="N12" s="1121" t="s">
        <v>498</v>
      </c>
      <c r="O12" s="1119"/>
      <c r="P12" s="1119"/>
      <c r="Q12" s="1119"/>
      <c r="R12" s="1119"/>
      <c r="S12" s="1119"/>
      <c r="T12" s="1120"/>
    </row>
    <row r="13" spans="1:20" ht="15" customHeight="1" x14ac:dyDescent="0.2">
      <c r="A13" s="1122"/>
      <c r="B13" s="1124"/>
      <c r="C13" s="1127"/>
      <c r="D13" s="1124"/>
      <c r="E13" s="1130"/>
      <c r="F13" s="1122" t="s">
        <v>648</v>
      </c>
      <c r="G13" s="1124" t="s">
        <v>649</v>
      </c>
      <c r="H13" s="1135" t="s">
        <v>650</v>
      </c>
      <c r="I13" s="1137" t="s">
        <v>651</v>
      </c>
      <c r="J13" s="1137"/>
      <c r="K13" s="1137"/>
      <c r="L13" s="1137"/>
      <c r="M13" s="1138"/>
      <c r="N13" s="1139" t="s">
        <v>652</v>
      </c>
      <c r="O13" s="1137" t="s">
        <v>651</v>
      </c>
      <c r="P13" s="1137"/>
      <c r="Q13" s="1137"/>
      <c r="R13" s="1137"/>
      <c r="S13" s="1137"/>
      <c r="T13" s="1132" t="s">
        <v>236</v>
      </c>
    </row>
    <row r="14" spans="1:20" ht="163.5" customHeight="1" thickBot="1" x14ac:dyDescent="0.25">
      <c r="A14" s="1123"/>
      <c r="B14" s="1125"/>
      <c r="C14" s="1128"/>
      <c r="D14" s="1125"/>
      <c r="E14" s="1131"/>
      <c r="F14" s="1123"/>
      <c r="G14" s="1125"/>
      <c r="H14" s="1136"/>
      <c r="I14" s="821" t="s">
        <v>653</v>
      </c>
      <c r="J14" s="821" t="s">
        <v>654</v>
      </c>
      <c r="K14" s="821" t="s">
        <v>655</v>
      </c>
      <c r="L14" s="821" t="s">
        <v>656</v>
      </c>
      <c r="M14" s="816" t="s">
        <v>657</v>
      </c>
      <c r="N14" s="1140"/>
      <c r="O14" s="821" t="s">
        <v>653</v>
      </c>
      <c r="P14" s="821" t="s">
        <v>654</v>
      </c>
      <c r="Q14" s="821" t="s">
        <v>655</v>
      </c>
      <c r="R14" s="821" t="s">
        <v>656</v>
      </c>
      <c r="S14" s="821" t="s">
        <v>657</v>
      </c>
      <c r="T14" s="1133"/>
    </row>
    <row r="15" spans="1:20" ht="19.5" thickBot="1" x14ac:dyDescent="0.25">
      <c r="A15" s="782" t="s">
        <v>237</v>
      </c>
      <c r="B15" s="822" t="s">
        <v>238</v>
      </c>
      <c r="C15" s="822" t="s">
        <v>239</v>
      </c>
      <c r="D15" s="822" t="s">
        <v>387</v>
      </c>
      <c r="E15" s="879" t="s">
        <v>240</v>
      </c>
      <c r="F15" s="782" t="s">
        <v>241</v>
      </c>
      <c r="G15" s="680" t="s">
        <v>242</v>
      </c>
      <c r="H15" s="815" t="s">
        <v>243</v>
      </c>
      <c r="I15" s="822" t="s">
        <v>244</v>
      </c>
      <c r="J15" s="822" t="s">
        <v>658</v>
      </c>
      <c r="K15" s="822" t="s">
        <v>659</v>
      </c>
      <c r="L15" s="822" t="s">
        <v>706</v>
      </c>
      <c r="M15" s="823" t="s">
        <v>707</v>
      </c>
      <c r="N15" s="815" t="s">
        <v>708</v>
      </c>
      <c r="O15" s="822" t="s">
        <v>709</v>
      </c>
      <c r="P15" s="822" t="s">
        <v>710</v>
      </c>
      <c r="Q15" s="822" t="s">
        <v>711</v>
      </c>
      <c r="R15" s="822" t="s">
        <v>712</v>
      </c>
      <c r="S15" s="680" t="s">
        <v>713</v>
      </c>
      <c r="T15" s="876">
        <v>20</v>
      </c>
    </row>
    <row r="16" spans="1:20" ht="75" x14ac:dyDescent="0.2">
      <c r="A16" s="906" t="s">
        <v>436</v>
      </c>
      <c r="B16" s="907" t="s">
        <v>597</v>
      </c>
      <c r="C16" s="897" t="s">
        <v>660</v>
      </c>
      <c r="D16" s="897" t="s">
        <v>661</v>
      </c>
      <c r="E16" s="908" t="s">
        <v>662</v>
      </c>
      <c r="F16" s="906" t="s">
        <v>614</v>
      </c>
      <c r="G16" s="909">
        <v>2100000</v>
      </c>
      <c r="H16" s="910">
        <v>2020106</v>
      </c>
      <c r="I16" s="910">
        <v>2020106</v>
      </c>
      <c r="J16" s="909"/>
      <c r="K16" s="909"/>
      <c r="L16" s="909"/>
      <c r="M16" s="911"/>
      <c r="N16" s="912"/>
      <c r="O16" s="910"/>
      <c r="P16" s="909"/>
      <c r="Q16" s="909"/>
      <c r="R16" s="909"/>
      <c r="S16" s="913"/>
      <c r="T16" s="905">
        <v>0</v>
      </c>
    </row>
    <row r="17" spans="1:20" ht="111" customHeight="1" x14ac:dyDescent="0.2">
      <c r="A17" s="783" t="s">
        <v>436</v>
      </c>
      <c r="B17" s="784" t="s">
        <v>597</v>
      </c>
      <c r="C17" s="734" t="s">
        <v>660</v>
      </c>
      <c r="D17" s="734" t="s">
        <v>663</v>
      </c>
      <c r="E17" s="880" t="s">
        <v>664</v>
      </c>
      <c r="F17" s="886" t="s">
        <v>608</v>
      </c>
      <c r="G17" s="826">
        <v>10266433</v>
      </c>
      <c r="H17" s="649">
        <v>4709663</v>
      </c>
      <c r="I17" s="649">
        <v>4709663</v>
      </c>
      <c r="J17" s="825"/>
      <c r="K17" s="825"/>
      <c r="L17" s="825"/>
      <c r="M17" s="885"/>
      <c r="N17" s="786"/>
      <c r="O17" s="649"/>
      <c r="P17" s="825"/>
      <c r="Q17" s="825"/>
      <c r="R17" s="825"/>
      <c r="S17" s="785"/>
      <c r="T17" s="787">
        <v>0</v>
      </c>
    </row>
    <row r="18" spans="1:20" ht="75" x14ac:dyDescent="0.2">
      <c r="A18" s="457" t="s">
        <v>563</v>
      </c>
      <c r="B18" s="434" t="s">
        <v>600</v>
      </c>
      <c r="C18" s="734" t="s">
        <v>660</v>
      </c>
      <c r="D18" s="788" t="s">
        <v>665</v>
      </c>
      <c r="E18" s="881" t="s">
        <v>666</v>
      </c>
      <c r="F18" s="457" t="s">
        <v>617</v>
      </c>
      <c r="G18" s="388">
        <v>2153714</v>
      </c>
      <c r="H18" s="631">
        <v>2132177</v>
      </c>
      <c r="I18" s="631">
        <v>2132177</v>
      </c>
      <c r="J18" s="388"/>
      <c r="K18" s="388"/>
      <c r="L18" s="388"/>
      <c r="M18" s="887">
        <v>21537</v>
      </c>
      <c r="N18" s="790"/>
      <c r="O18" s="631"/>
      <c r="P18" s="388"/>
      <c r="Q18" s="388"/>
      <c r="R18" s="388"/>
      <c r="S18" s="789"/>
      <c r="T18" s="787">
        <v>0</v>
      </c>
    </row>
    <row r="19" spans="1:20" ht="75" x14ac:dyDescent="0.2">
      <c r="A19" s="457" t="s">
        <v>563</v>
      </c>
      <c r="B19" s="434" t="s">
        <v>600</v>
      </c>
      <c r="C19" s="734" t="s">
        <v>660</v>
      </c>
      <c r="D19" s="788" t="s">
        <v>667</v>
      </c>
      <c r="E19" s="881" t="s">
        <v>668</v>
      </c>
      <c r="F19" s="457" t="s">
        <v>617</v>
      </c>
      <c r="G19" s="388">
        <v>2153714</v>
      </c>
      <c r="H19" s="631">
        <v>2132177</v>
      </c>
      <c r="I19" s="631">
        <v>2132177</v>
      </c>
      <c r="J19" s="388"/>
      <c r="K19" s="388"/>
      <c r="L19" s="388"/>
      <c r="M19" s="887">
        <v>21537</v>
      </c>
      <c r="N19" s="790"/>
      <c r="O19" s="631"/>
      <c r="P19" s="388"/>
      <c r="Q19" s="388"/>
      <c r="R19" s="388"/>
      <c r="S19" s="789"/>
      <c r="T19" s="787">
        <v>0</v>
      </c>
    </row>
    <row r="20" spans="1:20" ht="81" customHeight="1" x14ac:dyDescent="0.2">
      <c r="A20" s="457" t="s">
        <v>563</v>
      </c>
      <c r="B20" s="434" t="s">
        <v>600</v>
      </c>
      <c r="C20" s="734" t="s">
        <v>660</v>
      </c>
      <c r="D20" s="791" t="s">
        <v>669</v>
      </c>
      <c r="E20" s="881" t="s">
        <v>670</v>
      </c>
      <c r="F20" s="457" t="s">
        <v>617</v>
      </c>
      <c r="G20" s="825">
        <v>1863309</v>
      </c>
      <c r="H20" s="649">
        <v>501158</v>
      </c>
      <c r="I20" s="649">
        <v>501158</v>
      </c>
      <c r="J20" s="825"/>
      <c r="K20" s="825"/>
      <c r="L20" s="825"/>
      <c r="M20" s="888">
        <v>8932</v>
      </c>
      <c r="N20" s="786"/>
      <c r="O20" s="649"/>
      <c r="P20" s="825"/>
      <c r="Q20" s="825"/>
      <c r="R20" s="825"/>
      <c r="S20" s="792"/>
      <c r="T20" s="787">
        <v>0</v>
      </c>
    </row>
    <row r="21" spans="1:20" ht="131.25" x14ac:dyDescent="0.2">
      <c r="A21" s="793" t="s">
        <v>146</v>
      </c>
      <c r="B21" s="794" t="s">
        <v>578</v>
      </c>
      <c r="C21" s="734" t="s">
        <v>660</v>
      </c>
      <c r="D21" s="795" t="s">
        <v>671</v>
      </c>
      <c r="E21" s="881" t="s">
        <v>672</v>
      </c>
      <c r="F21" s="472" t="s">
        <v>602</v>
      </c>
      <c r="G21" s="649">
        <v>18200000</v>
      </c>
      <c r="H21" s="619">
        <f>5500000-1480000-754000</f>
        <v>3266000</v>
      </c>
      <c r="I21" s="619">
        <f>5500000-1480000-754000</f>
        <v>3266000</v>
      </c>
      <c r="J21" s="619"/>
      <c r="K21" s="619"/>
      <c r="L21" s="619"/>
      <c r="M21" s="889"/>
      <c r="N21" s="797"/>
      <c r="O21" s="619"/>
      <c r="P21" s="619"/>
      <c r="Q21" s="619"/>
      <c r="R21" s="619"/>
      <c r="S21" s="796"/>
      <c r="T21" s="787">
        <v>0</v>
      </c>
    </row>
    <row r="22" spans="1:20" ht="169.5" thickBot="1" x14ac:dyDescent="0.25">
      <c r="A22" s="914" t="s">
        <v>606</v>
      </c>
      <c r="B22" s="915" t="s">
        <v>605</v>
      </c>
      <c r="C22" s="916" t="s">
        <v>673</v>
      </c>
      <c r="D22" s="917" t="s">
        <v>674</v>
      </c>
      <c r="E22" s="918" t="s">
        <v>675</v>
      </c>
      <c r="F22" s="919" t="s">
        <v>611</v>
      </c>
      <c r="G22" s="920">
        <v>16389490</v>
      </c>
      <c r="H22" s="921">
        <f>4989690+1071</f>
        <v>4990761</v>
      </c>
      <c r="I22" s="922">
        <v>4990761</v>
      </c>
      <c r="J22" s="922"/>
      <c r="K22" s="922"/>
      <c r="L22" s="922"/>
      <c r="M22" s="923"/>
      <c r="N22" s="924"/>
      <c r="O22" s="922"/>
      <c r="P22" s="922"/>
      <c r="Q22" s="922"/>
      <c r="R22" s="922"/>
      <c r="S22" s="925"/>
      <c r="T22" s="926">
        <v>0</v>
      </c>
    </row>
    <row r="23" spans="1:20" ht="187.5" x14ac:dyDescent="0.2">
      <c r="A23" s="895" t="s">
        <v>606</v>
      </c>
      <c r="B23" s="896" t="s">
        <v>605</v>
      </c>
      <c r="C23" s="927" t="s">
        <v>673</v>
      </c>
      <c r="D23" s="928" t="s">
        <v>676</v>
      </c>
      <c r="E23" s="929" t="s">
        <v>677</v>
      </c>
      <c r="F23" s="930" t="s">
        <v>614</v>
      </c>
      <c r="G23" s="909">
        <v>49219132</v>
      </c>
      <c r="H23" s="910">
        <v>10000000</v>
      </c>
      <c r="I23" s="931">
        <v>10000000</v>
      </c>
      <c r="J23" s="931"/>
      <c r="K23" s="931"/>
      <c r="L23" s="931"/>
      <c r="M23" s="932"/>
      <c r="N23" s="912"/>
      <c r="O23" s="931"/>
      <c r="P23" s="931"/>
      <c r="Q23" s="931"/>
      <c r="R23" s="931"/>
      <c r="S23" s="933"/>
      <c r="T23" s="905">
        <v>0</v>
      </c>
    </row>
    <row r="24" spans="1:20" ht="187.5" x14ac:dyDescent="0.2">
      <c r="A24" s="472" t="s">
        <v>606</v>
      </c>
      <c r="B24" s="798" t="s">
        <v>605</v>
      </c>
      <c r="C24" s="799" t="s">
        <v>673</v>
      </c>
      <c r="D24" s="791" t="s">
        <v>678</v>
      </c>
      <c r="E24" s="882" t="s">
        <v>679</v>
      </c>
      <c r="F24" s="890" t="s">
        <v>608</v>
      </c>
      <c r="G24" s="388">
        <v>24112549</v>
      </c>
      <c r="H24" s="631">
        <v>90337</v>
      </c>
      <c r="I24" s="619">
        <v>90337</v>
      </c>
      <c r="J24" s="619"/>
      <c r="K24" s="619"/>
      <c r="L24" s="619"/>
      <c r="M24" s="889"/>
      <c r="N24" s="790"/>
      <c r="O24" s="619"/>
      <c r="P24" s="619"/>
      <c r="Q24" s="619"/>
      <c r="R24" s="619"/>
      <c r="S24" s="796"/>
      <c r="T24" s="787">
        <v>0</v>
      </c>
    </row>
    <row r="25" spans="1:20" ht="112.5" x14ac:dyDescent="0.2">
      <c r="A25" s="472" t="s">
        <v>563</v>
      </c>
      <c r="B25" s="798" t="s">
        <v>564</v>
      </c>
      <c r="C25" s="734" t="s">
        <v>660</v>
      </c>
      <c r="D25" s="791" t="s">
        <v>680</v>
      </c>
      <c r="E25" s="881" t="s">
        <v>681</v>
      </c>
      <c r="F25" s="891" t="s">
        <v>602</v>
      </c>
      <c r="G25" s="631">
        <v>11533080</v>
      </c>
      <c r="H25" s="631">
        <f>I25</f>
        <v>970680</v>
      </c>
      <c r="I25" s="800">
        <f>11518080-11518080+970680</f>
        <v>970680</v>
      </c>
      <c r="J25" s="619"/>
      <c r="K25" s="619"/>
      <c r="L25" s="619"/>
      <c r="M25" s="889"/>
      <c r="N25" s="790"/>
      <c r="O25" s="800"/>
      <c r="P25" s="619"/>
      <c r="Q25" s="619"/>
      <c r="R25" s="619"/>
      <c r="S25" s="796"/>
      <c r="T25" s="787">
        <v>0</v>
      </c>
    </row>
    <row r="26" spans="1:20" ht="150" x14ac:dyDescent="0.2">
      <c r="A26" s="472" t="s">
        <v>563</v>
      </c>
      <c r="B26" s="798" t="s">
        <v>564</v>
      </c>
      <c r="C26" s="734" t="s">
        <v>660</v>
      </c>
      <c r="D26" s="795" t="s">
        <v>682</v>
      </c>
      <c r="E26" s="881" t="s">
        <v>683</v>
      </c>
      <c r="F26" s="472" t="s">
        <v>622</v>
      </c>
      <c r="G26" s="631">
        <v>20406558</v>
      </c>
      <c r="H26" s="801">
        <f>I26</f>
        <v>251111</v>
      </c>
      <c r="I26" s="800">
        <f>10611228-10611228+251111</f>
        <v>251111</v>
      </c>
      <c r="J26" s="619"/>
      <c r="K26" s="619"/>
      <c r="L26" s="619"/>
      <c r="M26" s="889"/>
      <c r="N26" s="802"/>
      <c r="O26" s="800"/>
      <c r="P26" s="619"/>
      <c r="Q26" s="619"/>
      <c r="R26" s="619"/>
      <c r="S26" s="796"/>
      <c r="T26" s="787">
        <v>0</v>
      </c>
    </row>
    <row r="27" spans="1:20" ht="93.75" x14ac:dyDescent="0.2">
      <c r="A27" s="472" t="s">
        <v>563</v>
      </c>
      <c r="B27" s="798" t="s">
        <v>564</v>
      </c>
      <c r="C27" s="734" t="s">
        <v>660</v>
      </c>
      <c r="D27" s="434" t="s">
        <v>684</v>
      </c>
      <c r="E27" s="881" t="s">
        <v>685</v>
      </c>
      <c r="F27" s="457" t="s">
        <v>617</v>
      </c>
      <c r="G27" s="631">
        <f>49800+1480000</f>
        <v>1529800</v>
      </c>
      <c r="H27" s="801">
        <f>49800+1480000</f>
        <v>1529800</v>
      </c>
      <c r="I27" s="623">
        <f>49800+1480000</f>
        <v>1529800</v>
      </c>
      <c r="J27" s="623"/>
      <c r="K27" s="623"/>
      <c r="L27" s="623"/>
      <c r="M27" s="892"/>
      <c r="N27" s="802"/>
      <c r="O27" s="623"/>
      <c r="P27" s="623"/>
      <c r="Q27" s="623"/>
      <c r="R27" s="623"/>
      <c r="S27" s="803"/>
      <c r="T27" s="787">
        <v>0</v>
      </c>
    </row>
    <row r="28" spans="1:20" ht="112.5" x14ac:dyDescent="0.2">
      <c r="A28" s="472" t="s">
        <v>563</v>
      </c>
      <c r="B28" s="798" t="s">
        <v>564</v>
      </c>
      <c r="C28" s="734" t="s">
        <v>660</v>
      </c>
      <c r="D28" s="795" t="s">
        <v>686</v>
      </c>
      <c r="E28" s="882" t="s">
        <v>687</v>
      </c>
      <c r="F28" s="457" t="s">
        <v>608</v>
      </c>
      <c r="G28" s="631">
        <v>3910004</v>
      </c>
      <c r="H28" s="801">
        <f>I28</f>
        <v>2680093</v>
      </c>
      <c r="I28" s="619">
        <f>569300+224293+1886500</f>
        <v>2680093</v>
      </c>
      <c r="J28" s="619"/>
      <c r="K28" s="619"/>
      <c r="L28" s="619"/>
      <c r="M28" s="889"/>
      <c r="N28" s="802"/>
      <c r="O28" s="619"/>
      <c r="P28" s="619"/>
      <c r="Q28" s="619"/>
      <c r="R28" s="619"/>
      <c r="S28" s="796"/>
      <c r="T28" s="787">
        <v>0</v>
      </c>
    </row>
    <row r="29" spans="1:20" ht="112.5" x14ac:dyDescent="0.2">
      <c r="A29" s="472" t="s">
        <v>563</v>
      </c>
      <c r="B29" s="798" t="s">
        <v>564</v>
      </c>
      <c r="C29" s="734" t="s">
        <v>660</v>
      </c>
      <c r="D29" s="388" t="s">
        <v>688</v>
      </c>
      <c r="E29" s="882" t="s">
        <v>628</v>
      </c>
      <c r="F29" s="472" t="s">
        <v>617</v>
      </c>
      <c r="G29" s="650">
        <v>410000</v>
      </c>
      <c r="H29" s="804">
        <v>410000</v>
      </c>
      <c r="I29" s="623">
        <v>410000</v>
      </c>
      <c r="J29" s="623"/>
      <c r="K29" s="623"/>
      <c r="L29" s="623"/>
      <c r="M29" s="892"/>
      <c r="N29" s="805"/>
      <c r="O29" s="623"/>
      <c r="P29" s="623"/>
      <c r="Q29" s="623"/>
      <c r="R29" s="623"/>
      <c r="S29" s="803"/>
      <c r="T29" s="787">
        <v>0</v>
      </c>
    </row>
    <row r="30" spans="1:20" ht="169.5" thickBot="1" x14ac:dyDescent="0.25">
      <c r="A30" s="914" t="s">
        <v>563</v>
      </c>
      <c r="B30" s="915" t="s">
        <v>564</v>
      </c>
      <c r="C30" s="934" t="s">
        <v>660</v>
      </c>
      <c r="D30" s="935" t="s">
        <v>689</v>
      </c>
      <c r="E30" s="918" t="s">
        <v>690</v>
      </c>
      <c r="F30" s="914" t="s">
        <v>614</v>
      </c>
      <c r="G30" s="921">
        <v>5864853</v>
      </c>
      <c r="H30" s="936">
        <v>582673</v>
      </c>
      <c r="I30" s="922">
        <v>582673</v>
      </c>
      <c r="J30" s="922"/>
      <c r="K30" s="922"/>
      <c r="L30" s="922"/>
      <c r="M30" s="923"/>
      <c r="N30" s="937"/>
      <c r="O30" s="922"/>
      <c r="P30" s="922"/>
      <c r="Q30" s="922"/>
      <c r="R30" s="922"/>
      <c r="S30" s="925"/>
      <c r="T30" s="926">
        <v>0</v>
      </c>
    </row>
    <row r="31" spans="1:20" ht="125.25" customHeight="1" x14ac:dyDescent="0.2">
      <c r="A31" s="895" t="s">
        <v>563</v>
      </c>
      <c r="B31" s="896" t="s">
        <v>564</v>
      </c>
      <c r="C31" s="897" t="s">
        <v>660</v>
      </c>
      <c r="D31" s="898" t="s">
        <v>691</v>
      </c>
      <c r="E31" s="899" t="s">
        <v>616</v>
      </c>
      <c r="F31" s="895" t="s">
        <v>617</v>
      </c>
      <c r="G31" s="900">
        <v>4191071</v>
      </c>
      <c r="H31" s="900">
        <v>4191071</v>
      </c>
      <c r="I31" s="900">
        <v>4191071</v>
      </c>
      <c r="J31" s="901"/>
      <c r="K31" s="901"/>
      <c r="L31" s="901"/>
      <c r="M31" s="902"/>
      <c r="N31" s="903"/>
      <c r="O31" s="900"/>
      <c r="P31" s="901"/>
      <c r="Q31" s="901"/>
      <c r="R31" s="901"/>
      <c r="S31" s="904"/>
      <c r="T31" s="905">
        <v>0</v>
      </c>
    </row>
    <row r="32" spans="1:20" ht="75.75" thickBot="1" x14ac:dyDescent="0.25">
      <c r="A32" s="793" t="s">
        <v>630</v>
      </c>
      <c r="B32" s="794" t="s">
        <v>629</v>
      </c>
      <c r="C32" s="806" t="s">
        <v>692</v>
      </c>
      <c r="D32" s="795" t="s">
        <v>693</v>
      </c>
      <c r="E32" s="883" t="s">
        <v>694</v>
      </c>
      <c r="F32" s="472" t="s">
        <v>632</v>
      </c>
      <c r="G32" s="650">
        <f>45050824-45050824+41614646</f>
        <v>41614646</v>
      </c>
      <c r="H32" s="807">
        <f>I32</f>
        <v>91134</v>
      </c>
      <c r="I32" s="807">
        <f>6142657-6142657+91134</f>
        <v>91134</v>
      </c>
      <c r="J32" s="807"/>
      <c r="K32" s="807"/>
      <c r="L32" s="807"/>
      <c r="M32" s="893"/>
      <c r="N32" s="809"/>
      <c r="O32" s="807"/>
      <c r="P32" s="807"/>
      <c r="Q32" s="807"/>
      <c r="R32" s="807"/>
      <c r="S32" s="808"/>
      <c r="T32" s="810">
        <v>0</v>
      </c>
    </row>
    <row r="33" spans="1:20" ht="19.5" thickBot="1" x14ac:dyDescent="0.35">
      <c r="A33" s="877" t="s">
        <v>695</v>
      </c>
      <c r="B33" s="878"/>
      <c r="C33" s="878"/>
      <c r="D33" s="878"/>
      <c r="E33" s="884"/>
      <c r="F33" s="877"/>
      <c r="G33" s="878"/>
      <c r="H33" s="811">
        <f>H16+H17+H18+H19+H20+H21+H22+H23+H24+H25+H26+H27+H28+H29+H30+H32+H31</f>
        <v>40548941</v>
      </c>
      <c r="I33" s="811">
        <f>I16+I17+I18+I19+I20+I21+I22+I23+I24+I25+I26+I27+I28+I29+I30+I32+I31</f>
        <v>40548941</v>
      </c>
      <c r="J33" s="811">
        <f t="shared" ref="J33:M33" si="0">J16+J17+J18+J19+J20+J21+J22+J23+J24+J25+J26+J27+J28+J29+J30+J32+J31</f>
        <v>0</v>
      </c>
      <c r="K33" s="811">
        <f t="shared" si="0"/>
        <v>0</v>
      </c>
      <c r="L33" s="811">
        <f t="shared" si="0"/>
        <v>0</v>
      </c>
      <c r="M33" s="894">
        <f t="shared" si="0"/>
        <v>52006</v>
      </c>
      <c r="N33" s="813">
        <f>N16+N17+N18+N19+N20+N21+N22+N23+N24+N25+N26+N27+N28+N29+N30+N32+N31</f>
        <v>0</v>
      </c>
      <c r="O33" s="811">
        <f>O16+O17+O18+O19+O20+O21+O22+O23+O24+O25+O26+O27+O28+O29+O30+O32+O31</f>
        <v>0</v>
      </c>
      <c r="P33" s="811">
        <f t="shared" ref="P33:S33" si="1">P16+P17+P18+P19+P20+P21+P22+P23+P24+P25+P26+P27+P28+P29+P30+P32+P31</f>
        <v>0</v>
      </c>
      <c r="Q33" s="811">
        <f t="shared" si="1"/>
        <v>0</v>
      </c>
      <c r="R33" s="811">
        <f t="shared" si="1"/>
        <v>0</v>
      </c>
      <c r="S33" s="812">
        <f t="shared" si="1"/>
        <v>0</v>
      </c>
      <c r="T33" s="814" t="s">
        <v>247</v>
      </c>
    </row>
    <row r="34" spans="1:20" ht="15" x14ac:dyDescent="0.25">
      <c r="A34" s="61"/>
      <c r="B34" s="61"/>
      <c r="C34" s="62"/>
      <c r="D34" s="63"/>
      <c r="E34" s="65"/>
      <c r="F34" s="63"/>
      <c r="G34" s="102"/>
      <c r="H34" s="67"/>
      <c r="I34" s="61"/>
      <c r="J34" s="61"/>
      <c r="K34" s="61"/>
      <c r="L34" s="61"/>
      <c r="M34" s="61"/>
    </row>
    <row r="35" spans="1:20" ht="61.5" customHeight="1" x14ac:dyDescent="0.3">
      <c r="C35" s="1134" t="s">
        <v>696</v>
      </c>
      <c r="D35" s="1134"/>
      <c r="E35" s="1134"/>
      <c r="F35" s="1134"/>
      <c r="G35" s="1134"/>
      <c r="H35" s="1134"/>
      <c r="I35" s="1134"/>
      <c r="J35" s="1134"/>
      <c r="K35" s="1134"/>
      <c r="L35" s="1134"/>
      <c r="M35" s="1134"/>
      <c r="N35" s="1134"/>
      <c r="O35" s="1134"/>
      <c r="P35" s="1134"/>
      <c r="Q35" s="1134"/>
      <c r="R35" s="1134"/>
    </row>
  </sheetData>
  <mergeCells count="20">
    <mergeCell ref="E7:O7"/>
    <mergeCell ref="A9:S9"/>
    <mergeCell ref="B10:D10"/>
    <mergeCell ref="E10:H10"/>
    <mergeCell ref="B11:D11"/>
    <mergeCell ref="C35:R35"/>
    <mergeCell ref="F13:F14"/>
    <mergeCell ref="G13:G14"/>
    <mergeCell ref="H13:H14"/>
    <mergeCell ref="I13:M13"/>
    <mergeCell ref="N13:N14"/>
    <mergeCell ref="O13:S13"/>
    <mergeCell ref="F12:M12"/>
    <mergeCell ref="N12:T12"/>
    <mergeCell ref="A12:A14"/>
    <mergeCell ref="B12:B14"/>
    <mergeCell ref="C12:C14"/>
    <mergeCell ref="D12:D14"/>
    <mergeCell ref="E12:E14"/>
    <mergeCell ref="T13:T14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V107"/>
  <sheetViews>
    <sheetView view="pageBreakPreview" topLeftCell="A97" zoomScale="50" zoomScaleNormal="100" zoomScaleSheetLayoutView="50" workbookViewId="0">
      <selection activeCell="AC96" sqref="AC96"/>
    </sheetView>
  </sheetViews>
  <sheetFormatPr defaultColWidth="8.85546875" defaultRowHeight="15.75" x14ac:dyDescent="0.2"/>
  <cols>
    <col min="1" max="1" width="12" style="604" customWidth="1"/>
    <col min="2" max="2" width="8.5703125" style="604" customWidth="1"/>
    <col min="3" max="3" width="9" style="605" customWidth="1"/>
    <col min="4" max="4" width="33.140625" style="604" customWidth="1"/>
    <col min="5" max="5" width="34.85546875" style="604" customWidth="1"/>
    <col min="6" max="6" width="23.5703125" style="5" customWidth="1"/>
    <col min="7" max="7" width="15.7109375" style="19" customWidth="1"/>
    <col min="8" max="8" width="14.7109375" style="194" customWidth="1"/>
    <col min="9" max="9" width="18" style="194" customWidth="1"/>
    <col min="10" max="10" width="18.5703125" style="194" customWidth="1"/>
    <col min="11" max="11" width="15" style="194" customWidth="1"/>
    <col min="12" max="12" width="14.28515625" style="194" customWidth="1"/>
    <col min="13" max="13" width="15.42578125" style="194" customWidth="1"/>
    <col min="14" max="14" width="15.28515625" style="194" customWidth="1"/>
    <col min="15" max="15" width="11.5703125" style="195" customWidth="1"/>
    <col min="16" max="256" width="8.85546875" style="604"/>
    <col min="257" max="257" width="12.5703125" style="604" customWidth="1"/>
    <col min="258" max="258" width="9.85546875" style="604" customWidth="1"/>
    <col min="259" max="259" width="9.5703125" style="604" customWidth="1"/>
    <col min="260" max="260" width="30.5703125" style="604" customWidth="1"/>
    <col min="261" max="261" width="28.85546875" style="604" customWidth="1"/>
    <col min="262" max="262" width="21.42578125" style="604" customWidth="1"/>
    <col min="263" max="263" width="18" style="604" customWidth="1"/>
    <col min="264" max="264" width="15.85546875" style="604" customWidth="1"/>
    <col min="265" max="265" width="16.5703125" style="604" customWidth="1"/>
    <col min="266" max="266" width="18.85546875" style="604" customWidth="1"/>
    <col min="267" max="267" width="16.42578125" style="604" customWidth="1"/>
    <col min="268" max="268" width="16.140625" style="604" customWidth="1"/>
    <col min="269" max="269" width="19.7109375" style="604" customWidth="1"/>
    <col min="270" max="270" width="14.85546875" style="604" customWidth="1"/>
    <col min="271" max="271" width="11.5703125" style="604" customWidth="1"/>
    <col min="272" max="512" width="8.85546875" style="604"/>
    <col min="513" max="513" width="12.5703125" style="604" customWidth="1"/>
    <col min="514" max="514" width="9.85546875" style="604" customWidth="1"/>
    <col min="515" max="515" width="9.5703125" style="604" customWidth="1"/>
    <col min="516" max="516" width="30.5703125" style="604" customWidth="1"/>
    <col min="517" max="517" width="28.85546875" style="604" customWidth="1"/>
    <col min="518" max="518" width="21.42578125" style="604" customWidth="1"/>
    <col min="519" max="519" width="18" style="604" customWidth="1"/>
    <col min="520" max="520" width="15.85546875" style="604" customWidth="1"/>
    <col min="521" max="521" width="16.5703125" style="604" customWidth="1"/>
    <col min="522" max="522" width="18.85546875" style="604" customWidth="1"/>
    <col min="523" max="523" width="16.42578125" style="604" customWidth="1"/>
    <col min="524" max="524" width="16.140625" style="604" customWidth="1"/>
    <col min="525" max="525" width="19.7109375" style="604" customWidth="1"/>
    <col min="526" max="526" width="14.85546875" style="604" customWidth="1"/>
    <col min="527" max="527" width="11.5703125" style="604" customWidth="1"/>
    <col min="528" max="768" width="8.85546875" style="604"/>
    <col min="769" max="769" width="12.5703125" style="604" customWidth="1"/>
    <col min="770" max="770" width="9.85546875" style="604" customWidth="1"/>
    <col min="771" max="771" width="9.5703125" style="604" customWidth="1"/>
    <col min="772" max="772" width="30.5703125" style="604" customWidth="1"/>
    <col min="773" max="773" width="28.85546875" style="604" customWidth="1"/>
    <col min="774" max="774" width="21.42578125" style="604" customWidth="1"/>
    <col min="775" max="775" width="18" style="604" customWidth="1"/>
    <col min="776" max="776" width="15.85546875" style="604" customWidth="1"/>
    <col min="777" max="777" width="16.5703125" style="604" customWidth="1"/>
    <col min="778" max="778" width="18.85546875" style="604" customWidth="1"/>
    <col min="779" max="779" width="16.42578125" style="604" customWidth="1"/>
    <col min="780" max="780" width="16.140625" style="604" customWidth="1"/>
    <col min="781" max="781" width="19.7109375" style="604" customWidth="1"/>
    <col min="782" max="782" width="14.85546875" style="604" customWidth="1"/>
    <col min="783" max="783" width="11.5703125" style="604" customWidth="1"/>
    <col min="784" max="1024" width="8.85546875" style="604"/>
    <col min="1025" max="1025" width="12.5703125" style="604" customWidth="1"/>
    <col min="1026" max="1026" width="9.85546875" style="604" customWidth="1"/>
    <col min="1027" max="1027" width="9.5703125" style="604" customWidth="1"/>
    <col min="1028" max="1028" width="30.5703125" style="604" customWidth="1"/>
    <col min="1029" max="1029" width="28.85546875" style="604" customWidth="1"/>
    <col min="1030" max="1030" width="21.42578125" style="604" customWidth="1"/>
    <col min="1031" max="1031" width="18" style="604" customWidth="1"/>
    <col min="1032" max="1032" width="15.85546875" style="604" customWidth="1"/>
    <col min="1033" max="1033" width="16.5703125" style="604" customWidth="1"/>
    <col min="1034" max="1034" width="18.85546875" style="604" customWidth="1"/>
    <col min="1035" max="1035" width="16.42578125" style="604" customWidth="1"/>
    <col min="1036" max="1036" width="16.140625" style="604" customWidth="1"/>
    <col min="1037" max="1037" width="19.7109375" style="604" customWidth="1"/>
    <col min="1038" max="1038" width="14.85546875" style="604" customWidth="1"/>
    <col min="1039" max="1039" width="11.5703125" style="604" customWidth="1"/>
    <col min="1040" max="1280" width="8.85546875" style="604"/>
    <col min="1281" max="1281" width="12.5703125" style="604" customWidth="1"/>
    <col min="1282" max="1282" width="9.85546875" style="604" customWidth="1"/>
    <col min="1283" max="1283" width="9.5703125" style="604" customWidth="1"/>
    <col min="1284" max="1284" width="30.5703125" style="604" customWidth="1"/>
    <col min="1285" max="1285" width="28.85546875" style="604" customWidth="1"/>
    <col min="1286" max="1286" width="21.42578125" style="604" customWidth="1"/>
    <col min="1287" max="1287" width="18" style="604" customWidth="1"/>
    <col min="1288" max="1288" width="15.85546875" style="604" customWidth="1"/>
    <col min="1289" max="1289" width="16.5703125" style="604" customWidth="1"/>
    <col min="1290" max="1290" width="18.85546875" style="604" customWidth="1"/>
    <col min="1291" max="1291" width="16.42578125" style="604" customWidth="1"/>
    <col min="1292" max="1292" width="16.140625" style="604" customWidth="1"/>
    <col min="1293" max="1293" width="19.7109375" style="604" customWidth="1"/>
    <col min="1294" max="1294" width="14.85546875" style="604" customWidth="1"/>
    <col min="1295" max="1295" width="11.5703125" style="604" customWidth="1"/>
    <col min="1296" max="1536" width="8.85546875" style="604"/>
    <col min="1537" max="1537" width="12.5703125" style="604" customWidth="1"/>
    <col min="1538" max="1538" width="9.85546875" style="604" customWidth="1"/>
    <col min="1539" max="1539" width="9.5703125" style="604" customWidth="1"/>
    <col min="1540" max="1540" width="30.5703125" style="604" customWidth="1"/>
    <col min="1541" max="1541" width="28.85546875" style="604" customWidth="1"/>
    <col min="1542" max="1542" width="21.42578125" style="604" customWidth="1"/>
    <col min="1543" max="1543" width="18" style="604" customWidth="1"/>
    <col min="1544" max="1544" width="15.85546875" style="604" customWidth="1"/>
    <col min="1545" max="1545" width="16.5703125" style="604" customWidth="1"/>
    <col min="1546" max="1546" width="18.85546875" style="604" customWidth="1"/>
    <col min="1547" max="1547" width="16.42578125" style="604" customWidth="1"/>
    <col min="1548" max="1548" width="16.140625" style="604" customWidth="1"/>
    <col min="1549" max="1549" width="19.7109375" style="604" customWidth="1"/>
    <col min="1550" max="1550" width="14.85546875" style="604" customWidth="1"/>
    <col min="1551" max="1551" width="11.5703125" style="604" customWidth="1"/>
    <col min="1552" max="1792" width="8.85546875" style="604"/>
    <col min="1793" max="1793" width="12.5703125" style="604" customWidth="1"/>
    <col min="1794" max="1794" width="9.85546875" style="604" customWidth="1"/>
    <col min="1795" max="1795" width="9.5703125" style="604" customWidth="1"/>
    <col min="1796" max="1796" width="30.5703125" style="604" customWidth="1"/>
    <col min="1797" max="1797" width="28.85546875" style="604" customWidth="1"/>
    <col min="1798" max="1798" width="21.42578125" style="604" customWidth="1"/>
    <col min="1799" max="1799" width="18" style="604" customWidth="1"/>
    <col min="1800" max="1800" width="15.85546875" style="604" customWidth="1"/>
    <col min="1801" max="1801" width="16.5703125" style="604" customWidth="1"/>
    <col min="1802" max="1802" width="18.85546875" style="604" customWidth="1"/>
    <col min="1803" max="1803" width="16.42578125" style="604" customWidth="1"/>
    <col min="1804" max="1804" width="16.140625" style="604" customWidth="1"/>
    <col min="1805" max="1805" width="19.7109375" style="604" customWidth="1"/>
    <col min="1806" max="1806" width="14.85546875" style="604" customWidth="1"/>
    <col min="1807" max="1807" width="11.5703125" style="604" customWidth="1"/>
    <col min="1808" max="2048" width="8.85546875" style="604"/>
    <col min="2049" max="2049" width="12.5703125" style="604" customWidth="1"/>
    <col min="2050" max="2050" width="9.85546875" style="604" customWidth="1"/>
    <col min="2051" max="2051" width="9.5703125" style="604" customWidth="1"/>
    <col min="2052" max="2052" width="30.5703125" style="604" customWidth="1"/>
    <col min="2053" max="2053" width="28.85546875" style="604" customWidth="1"/>
    <col min="2054" max="2054" width="21.42578125" style="604" customWidth="1"/>
    <col min="2055" max="2055" width="18" style="604" customWidth="1"/>
    <col min="2056" max="2056" width="15.85546875" style="604" customWidth="1"/>
    <col min="2057" max="2057" width="16.5703125" style="604" customWidth="1"/>
    <col min="2058" max="2058" width="18.85546875" style="604" customWidth="1"/>
    <col min="2059" max="2059" width="16.42578125" style="604" customWidth="1"/>
    <col min="2060" max="2060" width="16.140625" style="604" customWidth="1"/>
    <col min="2061" max="2061" width="19.7109375" style="604" customWidth="1"/>
    <col min="2062" max="2062" width="14.85546875" style="604" customWidth="1"/>
    <col min="2063" max="2063" width="11.5703125" style="604" customWidth="1"/>
    <col min="2064" max="2304" width="8.85546875" style="604"/>
    <col min="2305" max="2305" width="12.5703125" style="604" customWidth="1"/>
    <col min="2306" max="2306" width="9.85546875" style="604" customWidth="1"/>
    <col min="2307" max="2307" width="9.5703125" style="604" customWidth="1"/>
    <col min="2308" max="2308" width="30.5703125" style="604" customWidth="1"/>
    <col min="2309" max="2309" width="28.85546875" style="604" customWidth="1"/>
    <col min="2310" max="2310" width="21.42578125" style="604" customWidth="1"/>
    <col min="2311" max="2311" width="18" style="604" customWidth="1"/>
    <col min="2312" max="2312" width="15.85546875" style="604" customWidth="1"/>
    <col min="2313" max="2313" width="16.5703125" style="604" customWidth="1"/>
    <col min="2314" max="2314" width="18.85546875" style="604" customWidth="1"/>
    <col min="2315" max="2315" width="16.42578125" style="604" customWidth="1"/>
    <col min="2316" max="2316" width="16.140625" style="604" customWidth="1"/>
    <col min="2317" max="2317" width="19.7109375" style="604" customWidth="1"/>
    <col min="2318" max="2318" width="14.85546875" style="604" customWidth="1"/>
    <col min="2319" max="2319" width="11.5703125" style="604" customWidth="1"/>
    <col min="2320" max="2560" width="8.85546875" style="604"/>
    <col min="2561" max="2561" width="12.5703125" style="604" customWidth="1"/>
    <col min="2562" max="2562" width="9.85546875" style="604" customWidth="1"/>
    <col min="2563" max="2563" width="9.5703125" style="604" customWidth="1"/>
    <col min="2564" max="2564" width="30.5703125" style="604" customWidth="1"/>
    <col min="2565" max="2565" width="28.85546875" style="604" customWidth="1"/>
    <col min="2566" max="2566" width="21.42578125" style="604" customWidth="1"/>
    <col min="2567" max="2567" width="18" style="604" customWidth="1"/>
    <col min="2568" max="2568" width="15.85546875" style="604" customWidth="1"/>
    <col min="2569" max="2569" width="16.5703125" style="604" customWidth="1"/>
    <col min="2570" max="2570" width="18.85546875" style="604" customWidth="1"/>
    <col min="2571" max="2571" width="16.42578125" style="604" customWidth="1"/>
    <col min="2572" max="2572" width="16.140625" style="604" customWidth="1"/>
    <col min="2573" max="2573" width="19.7109375" style="604" customWidth="1"/>
    <col min="2574" max="2574" width="14.85546875" style="604" customWidth="1"/>
    <col min="2575" max="2575" width="11.5703125" style="604" customWidth="1"/>
    <col min="2576" max="2816" width="8.85546875" style="604"/>
    <col min="2817" max="2817" width="12.5703125" style="604" customWidth="1"/>
    <col min="2818" max="2818" width="9.85546875" style="604" customWidth="1"/>
    <col min="2819" max="2819" width="9.5703125" style="604" customWidth="1"/>
    <col min="2820" max="2820" width="30.5703125" style="604" customWidth="1"/>
    <col min="2821" max="2821" width="28.85546875" style="604" customWidth="1"/>
    <col min="2822" max="2822" width="21.42578125" style="604" customWidth="1"/>
    <col min="2823" max="2823" width="18" style="604" customWidth="1"/>
    <col min="2824" max="2824" width="15.85546875" style="604" customWidth="1"/>
    <col min="2825" max="2825" width="16.5703125" style="604" customWidth="1"/>
    <col min="2826" max="2826" width="18.85546875" style="604" customWidth="1"/>
    <col min="2827" max="2827" width="16.42578125" style="604" customWidth="1"/>
    <col min="2828" max="2828" width="16.140625" style="604" customWidth="1"/>
    <col min="2829" max="2829" width="19.7109375" style="604" customWidth="1"/>
    <col min="2830" max="2830" width="14.85546875" style="604" customWidth="1"/>
    <col min="2831" max="2831" width="11.5703125" style="604" customWidth="1"/>
    <col min="2832" max="3072" width="8.85546875" style="604"/>
    <col min="3073" max="3073" width="12.5703125" style="604" customWidth="1"/>
    <col min="3074" max="3074" width="9.85546875" style="604" customWidth="1"/>
    <col min="3075" max="3075" width="9.5703125" style="604" customWidth="1"/>
    <col min="3076" max="3076" width="30.5703125" style="604" customWidth="1"/>
    <col min="3077" max="3077" width="28.85546875" style="604" customWidth="1"/>
    <col min="3078" max="3078" width="21.42578125" style="604" customWidth="1"/>
    <col min="3079" max="3079" width="18" style="604" customWidth="1"/>
    <col min="3080" max="3080" width="15.85546875" style="604" customWidth="1"/>
    <col min="3081" max="3081" width="16.5703125" style="604" customWidth="1"/>
    <col min="3082" max="3082" width="18.85546875" style="604" customWidth="1"/>
    <col min="3083" max="3083" width="16.42578125" style="604" customWidth="1"/>
    <col min="3084" max="3084" width="16.140625" style="604" customWidth="1"/>
    <col min="3085" max="3085" width="19.7109375" style="604" customWidth="1"/>
    <col min="3086" max="3086" width="14.85546875" style="604" customWidth="1"/>
    <col min="3087" max="3087" width="11.5703125" style="604" customWidth="1"/>
    <col min="3088" max="3328" width="8.85546875" style="604"/>
    <col min="3329" max="3329" width="12.5703125" style="604" customWidth="1"/>
    <col min="3330" max="3330" width="9.85546875" style="604" customWidth="1"/>
    <col min="3331" max="3331" width="9.5703125" style="604" customWidth="1"/>
    <col min="3332" max="3332" width="30.5703125" style="604" customWidth="1"/>
    <col min="3333" max="3333" width="28.85546875" style="604" customWidth="1"/>
    <col min="3334" max="3334" width="21.42578125" style="604" customWidth="1"/>
    <col min="3335" max="3335" width="18" style="604" customWidth="1"/>
    <col min="3336" max="3336" width="15.85546875" style="604" customWidth="1"/>
    <col min="3337" max="3337" width="16.5703125" style="604" customWidth="1"/>
    <col min="3338" max="3338" width="18.85546875" style="604" customWidth="1"/>
    <col min="3339" max="3339" width="16.42578125" style="604" customWidth="1"/>
    <col min="3340" max="3340" width="16.140625" style="604" customWidth="1"/>
    <col min="3341" max="3341" width="19.7109375" style="604" customWidth="1"/>
    <col min="3342" max="3342" width="14.85546875" style="604" customWidth="1"/>
    <col min="3343" max="3343" width="11.5703125" style="604" customWidth="1"/>
    <col min="3344" max="3584" width="8.85546875" style="604"/>
    <col min="3585" max="3585" width="12.5703125" style="604" customWidth="1"/>
    <col min="3586" max="3586" width="9.85546875" style="604" customWidth="1"/>
    <col min="3587" max="3587" width="9.5703125" style="604" customWidth="1"/>
    <col min="3588" max="3588" width="30.5703125" style="604" customWidth="1"/>
    <col min="3589" max="3589" width="28.85546875" style="604" customWidth="1"/>
    <col min="3590" max="3590" width="21.42578125" style="604" customWidth="1"/>
    <col min="3591" max="3591" width="18" style="604" customWidth="1"/>
    <col min="3592" max="3592" width="15.85546875" style="604" customWidth="1"/>
    <col min="3593" max="3593" width="16.5703125" style="604" customWidth="1"/>
    <col min="3594" max="3594" width="18.85546875" style="604" customWidth="1"/>
    <col min="3595" max="3595" width="16.42578125" style="604" customWidth="1"/>
    <col min="3596" max="3596" width="16.140625" style="604" customWidth="1"/>
    <col min="3597" max="3597" width="19.7109375" style="604" customWidth="1"/>
    <col min="3598" max="3598" width="14.85546875" style="604" customWidth="1"/>
    <col min="3599" max="3599" width="11.5703125" style="604" customWidth="1"/>
    <col min="3600" max="3840" width="8.85546875" style="604"/>
    <col min="3841" max="3841" width="12.5703125" style="604" customWidth="1"/>
    <col min="3842" max="3842" width="9.85546875" style="604" customWidth="1"/>
    <col min="3843" max="3843" width="9.5703125" style="604" customWidth="1"/>
    <col min="3844" max="3844" width="30.5703125" style="604" customWidth="1"/>
    <col min="3845" max="3845" width="28.85546875" style="604" customWidth="1"/>
    <col min="3846" max="3846" width="21.42578125" style="604" customWidth="1"/>
    <col min="3847" max="3847" width="18" style="604" customWidth="1"/>
    <col min="3848" max="3848" width="15.85546875" style="604" customWidth="1"/>
    <col min="3849" max="3849" width="16.5703125" style="604" customWidth="1"/>
    <col min="3850" max="3850" width="18.85546875" style="604" customWidth="1"/>
    <col min="3851" max="3851" width="16.42578125" style="604" customWidth="1"/>
    <col min="3852" max="3852" width="16.140625" style="604" customWidth="1"/>
    <col min="3853" max="3853" width="19.7109375" style="604" customWidth="1"/>
    <col min="3854" max="3854" width="14.85546875" style="604" customWidth="1"/>
    <col min="3855" max="3855" width="11.5703125" style="604" customWidth="1"/>
    <col min="3856" max="4096" width="8.85546875" style="604"/>
    <col min="4097" max="4097" width="12.5703125" style="604" customWidth="1"/>
    <col min="4098" max="4098" width="9.85546875" style="604" customWidth="1"/>
    <col min="4099" max="4099" width="9.5703125" style="604" customWidth="1"/>
    <col min="4100" max="4100" width="30.5703125" style="604" customWidth="1"/>
    <col min="4101" max="4101" width="28.85546875" style="604" customWidth="1"/>
    <col min="4102" max="4102" width="21.42578125" style="604" customWidth="1"/>
    <col min="4103" max="4103" width="18" style="604" customWidth="1"/>
    <col min="4104" max="4104" width="15.85546875" style="604" customWidth="1"/>
    <col min="4105" max="4105" width="16.5703125" style="604" customWidth="1"/>
    <col min="4106" max="4106" width="18.85546875" style="604" customWidth="1"/>
    <col min="4107" max="4107" width="16.42578125" style="604" customWidth="1"/>
    <col min="4108" max="4108" width="16.140625" style="604" customWidth="1"/>
    <col min="4109" max="4109" width="19.7109375" style="604" customWidth="1"/>
    <col min="4110" max="4110" width="14.85546875" style="604" customWidth="1"/>
    <col min="4111" max="4111" width="11.5703125" style="604" customWidth="1"/>
    <col min="4112" max="4352" width="8.85546875" style="604"/>
    <col min="4353" max="4353" width="12.5703125" style="604" customWidth="1"/>
    <col min="4354" max="4354" width="9.85546875" style="604" customWidth="1"/>
    <col min="4355" max="4355" width="9.5703125" style="604" customWidth="1"/>
    <col min="4356" max="4356" width="30.5703125" style="604" customWidth="1"/>
    <col min="4357" max="4357" width="28.85546875" style="604" customWidth="1"/>
    <col min="4358" max="4358" width="21.42578125" style="604" customWidth="1"/>
    <col min="4359" max="4359" width="18" style="604" customWidth="1"/>
    <col min="4360" max="4360" width="15.85546875" style="604" customWidth="1"/>
    <col min="4361" max="4361" width="16.5703125" style="604" customWidth="1"/>
    <col min="4362" max="4362" width="18.85546875" style="604" customWidth="1"/>
    <col min="4363" max="4363" width="16.42578125" style="604" customWidth="1"/>
    <col min="4364" max="4364" width="16.140625" style="604" customWidth="1"/>
    <col min="4365" max="4365" width="19.7109375" style="604" customWidth="1"/>
    <col min="4366" max="4366" width="14.85546875" style="604" customWidth="1"/>
    <col min="4367" max="4367" width="11.5703125" style="604" customWidth="1"/>
    <col min="4368" max="4608" width="8.85546875" style="604"/>
    <col min="4609" max="4609" width="12.5703125" style="604" customWidth="1"/>
    <col min="4610" max="4610" width="9.85546875" style="604" customWidth="1"/>
    <col min="4611" max="4611" width="9.5703125" style="604" customWidth="1"/>
    <col min="4612" max="4612" width="30.5703125" style="604" customWidth="1"/>
    <col min="4613" max="4613" width="28.85546875" style="604" customWidth="1"/>
    <col min="4614" max="4614" width="21.42578125" style="604" customWidth="1"/>
    <col min="4615" max="4615" width="18" style="604" customWidth="1"/>
    <col min="4616" max="4616" width="15.85546875" style="604" customWidth="1"/>
    <col min="4617" max="4617" width="16.5703125" style="604" customWidth="1"/>
    <col min="4618" max="4618" width="18.85546875" style="604" customWidth="1"/>
    <col min="4619" max="4619" width="16.42578125" style="604" customWidth="1"/>
    <col min="4620" max="4620" width="16.140625" style="604" customWidth="1"/>
    <col min="4621" max="4621" width="19.7109375" style="604" customWidth="1"/>
    <col min="4622" max="4622" width="14.85546875" style="604" customWidth="1"/>
    <col min="4623" max="4623" width="11.5703125" style="604" customWidth="1"/>
    <col min="4624" max="4864" width="8.85546875" style="604"/>
    <col min="4865" max="4865" width="12.5703125" style="604" customWidth="1"/>
    <col min="4866" max="4866" width="9.85546875" style="604" customWidth="1"/>
    <col min="4867" max="4867" width="9.5703125" style="604" customWidth="1"/>
    <col min="4868" max="4868" width="30.5703125" style="604" customWidth="1"/>
    <col min="4869" max="4869" width="28.85546875" style="604" customWidth="1"/>
    <col min="4870" max="4870" width="21.42578125" style="604" customWidth="1"/>
    <col min="4871" max="4871" width="18" style="604" customWidth="1"/>
    <col min="4872" max="4872" width="15.85546875" style="604" customWidth="1"/>
    <col min="4873" max="4873" width="16.5703125" style="604" customWidth="1"/>
    <col min="4874" max="4874" width="18.85546875" style="604" customWidth="1"/>
    <col min="4875" max="4875" width="16.42578125" style="604" customWidth="1"/>
    <col min="4876" max="4876" width="16.140625" style="604" customWidth="1"/>
    <col min="4877" max="4877" width="19.7109375" style="604" customWidth="1"/>
    <col min="4878" max="4878" width="14.85546875" style="604" customWidth="1"/>
    <col min="4879" max="4879" width="11.5703125" style="604" customWidth="1"/>
    <col min="4880" max="5120" width="8.85546875" style="604"/>
    <col min="5121" max="5121" width="12.5703125" style="604" customWidth="1"/>
    <col min="5122" max="5122" width="9.85546875" style="604" customWidth="1"/>
    <col min="5123" max="5123" width="9.5703125" style="604" customWidth="1"/>
    <col min="5124" max="5124" width="30.5703125" style="604" customWidth="1"/>
    <col min="5125" max="5125" width="28.85546875" style="604" customWidth="1"/>
    <col min="5126" max="5126" width="21.42578125" style="604" customWidth="1"/>
    <col min="5127" max="5127" width="18" style="604" customWidth="1"/>
    <col min="5128" max="5128" width="15.85546875" style="604" customWidth="1"/>
    <col min="5129" max="5129" width="16.5703125" style="604" customWidth="1"/>
    <col min="5130" max="5130" width="18.85546875" style="604" customWidth="1"/>
    <col min="5131" max="5131" width="16.42578125" style="604" customWidth="1"/>
    <col min="5132" max="5132" width="16.140625" style="604" customWidth="1"/>
    <col min="5133" max="5133" width="19.7109375" style="604" customWidth="1"/>
    <col min="5134" max="5134" width="14.85546875" style="604" customWidth="1"/>
    <col min="5135" max="5135" width="11.5703125" style="604" customWidth="1"/>
    <col min="5136" max="5376" width="8.85546875" style="604"/>
    <col min="5377" max="5377" width="12.5703125" style="604" customWidth="1"/>
    <col min="5378" max="5378" width="9.85546875" style="604" customWidth="1"/>
    <col min="5379" max="5379" width="9.5703125" style="604" customWidth="1"/>
    <col min="5380" max="5380" width="30.5703125" style="604" customWidth="1"/>
    <col min="5381" max="5381" width="28.85546875" style="604" customWidth="1"/>
    <col min="5382" max="5382" width="21.42578125" style="604" customWidth="1"/>
    <col min="5383" max="5383" width="18" style="604" customWidth="1"/>
    <col min="5384" max="5384" width="15.85546875" style="604" customWidth="1"/>
    <col min="5385" max="5385" width="16.5703125" style="604" customWidth="1"/>
    <col min="5386" max="5386" width="18.85546875" style="604" customWidth="1"/>
    <col min="5387" max="5387" width="16.42578125" style="604" customWidth="1"/>
    <col min="5388" max="5388" width="16.140625" style="604" customWidth="1"/>
    <col min="5389" max="5389" width="19.7109375" style="604" customWidth="1"/>
    <col min="5390" max="5390" width="14.85546875" style="604" customWidth="1"/>
    <col min="5391" max="5391" width="11.5703125" style="604" customWidth="1"/>
    <col min="5392" max="5632" width="8.85546875" style="604"/>
    <col min="5633" max="5633" width="12.5703125" style="604" customWidth="1"/>
    <col min="5634" max="5634" width="9.85546875" style="604" customWidth="1"/>
    <col min="5635" max="5635" width="9.5703125" style="604" customWidth="1"/>
    <col min="5636" max="5636" width="30.5703125" style="604" customWidth="1"/>
    <col min="5637" max="5637" width="28.85546875" style="604" customWidth="1"/>
    <col min="5638" max="5638" width="21.42578125" style="604" customWidth="1"/>
    <col min="5639" max="5639" width="18" style="604" customWidth="1"/>
    <col min="5640" max="5640" width="15.85546875" style="604" customWidth="1"/>
    <col min="5641" max="5641" width="16.5703125" style="604" customWidth="1"/>
    <col min="5642" max="5642" width="18.85546875" style="604" customWidth="1"/>
    <col min="5643" max="5643" width="16.42578125" style="604" customWidth="1"/>
    <col min="5644" max="5644" width="16.140625" style="604" customWidth="1"/>
    <col min="5645" max="5645" width="19.7109375" style="604" customWidth="1"/>
    <col min="5646" max="5646" width="14.85546875" style="604" customWidth="1"/>
    <col min="5647" max="5647" width="11.5703125" style="604" customWidth="1"/>
    <col min="5648" max="5888" width="8.85546875" style="604"/>
    <col min="5889" max="5889" width="12.5703125" style="604" customWidth="1"/>
    <col min="5890" max="5890" width="9.85546875" style="604" customWidth="1"/>
    <col min="5891" max="5891" width="9.5703125" style="604" customWidth="1"/>
    <col min="5892" max="5892" width="30.5703125" style="604" customWidth="1"/>
    <col min="5893" max="5893" width="28.85546875" style="604" customWidth="1"/>
    <col min="5894" max="5894" width="21.42578125" style="604" customWidth="1"/>
    <col min="5895" max="5895" width="18" style="604" customWidth="1"/>
    <col min="5896" max="5896" width="15.85546875" style="604" customWidth="1"/>
    <col min="5897" max="5897" width="16.5703125" style="604" customWidth="1"/>
    <col min="5898" max="5898" width="18.85546875" style="604" customWidth="1"/>
    <col min="5899" max="5899" width="16.42578125" style="604" customWidth="1"/>
    <col min="5900" max="5900" width="16.140625" style="604" customWidth="1"/>
    <col min="5901" max="5901" width="19.7109375" style="604" customWidth="1"/>
    <col min="5902" max="5902" width="14.85546875" style="604" customWidth="1"/>
    <col min="5903" max="5903" width="11.5703125" style="604" customWidth="1"/>
    <col min="5904" max="6144" width="8.85546875" style="604"/>
    <col min="6145" max="6145" width="12.5703125" style="604" customWidth="1"/>
    <col min="6146" max="6146" width="9.85546875" style="604" customWidth="1"/>
    <col min="6147" max="6147" width="9.5703125" style="604" customWidth="1"/>
    <col min="6148" max="6148" width="30.5703125" style="604" customWidth="1"/>
    <col min="6149" max="6149" width="28.85546875" style="604" customWidth="1"/>
    <col min="6150" max="6150" width="21.42578125" style="604" customWidth="1"/>
    <col min="6151" max="6151" width="18" style="604" customWidth="1"/>
    <col min="6152" max="6152" width="15.85546875" style="604" customWidth="1"/>
    <col min="6153" max="6153" width="16.5703125" style="604" customWidth="1"/>
    <col min="6154" max="6154" width="18.85546875" style="604" customWidth="1"/>
    <col min="6155" max="6155" width="16.42578125" style="604" customWidth="1"/>
    <col min="6156" max="6156" width="16.140625" style="604" customWidth="1"/>
    <col min="6157" max="6157" width="19.7109375" style="604" customWidth="1"/>
    <col min="6158" max="6158" width="14.85546875" style="604" customWidth="1"/>
    <col min="6159" max="6159" width="11.5703125" style="604" customWidth="1"/>
    <col min="6160" max="6400" width="8.85546875" style="604"/>
    <col min="6401" max="6401" width="12.5703125" style="604" customWidth="1"/>
    <col min="6402" max="6402" width="9.85546875" style="604" customWidth="1"/>
    <col min="6403" max="6403" width="9.5703125" style="604" customWidth="1"/>
    <col min="6404" max="6404" width="30.5703125" style="604" customWidth="1"/>
    <col min="6405" max="6405" width="28.85546875" style="604" customWidth="1"/>
    <col min="6406" max="6406" width="21.42578125" style="604" customWidth="1"/>
    <col min="6407" max="6407" width="18" style="604" customWidth="1"/>
    <col min="6408" max="6408" width="15.85546875" style="604" customWidth="1"/>
    <col min="6409" max="6409" width="16.5703125" style="604" customWidth="1"/>
    <col min="6410" max="6410" width="18.85546875" style="604" customWidth="1"/>
    <col min="6411" max="6411" width="16.42578125" style="604" customWidth="1"/>
    <col min="6412" max="6412" width="16.140625" style="604" customWidth="1"/>
    <col min="6413" max="6413" width="19.7109375" style="604" customWidth="1"/>
    <col min="6414" max="6414" width="14.85546875" style="604" customWidth="1"/>
    <col min="6415" max="6415" width="11.5703125" style="604" customWidth="1"/>
    <col min="6416" max="6656" width="8.85546875" style="604"/>
    <col min="6657" max="6657" width="12.5703125" style="604" customWidth="1"/>
    <col min="6658" max="6658" width="9.85546875" style="604" customWidth="1"/>
    <col min="6659" max="6659" width="9.5703125" style="604" customWidth="1"/>
    <col min="6660" max="6660" width="30.5703125" style="604" customWidth="1"/>
    <col min="6661" max="6661" width="28.85546875" style="604" customWidth="1"/>
    <col min="6662" max="6662" width="21.42578125" style="604" customWidth="1"/>
    <col min="6663" max="6663" width="18" style="604" customWidth="1"/>
    <col min="6664" max="6664" width="15.85546875" style="604" customWidth="1"/>
    <col min="6665" max="6665" width="16.5703125" style="604" customWidth="1"/>
    <col min="6666" max="6666" width="18.85546875" style="604" customWidth="1"/>
    <col min="6667" max="6667" width="16.42578125" style="604" customWidth="1"/>
    <col min="6668" max="6668" width="16.140625" style="604" customWidth="1"/>
    <col min="6669" max="6669" width="19.7109375" style="604" customWidth="1"/>
    <col min="6670" max="6670" width="14.85546875" style="604" customWidth="1"/>
    <col min="6671" max="6671" width="11.5703125" style="604" customWidth="1"/>
    <col min="6672" max="6912" width="8.85546875" style="604"/>
    <col min="6913" max="6913" width="12.5703125" style="604" customWidth="1"/>
    <col min="6914" max="6914" width="9.85546875" style="604" customWidth="1"/>
    <col min="6915" max="6915" width="9.5703125" style="604" customWidth="1"/>
    <col min="6916" max="6916" width="30.5703125" style="604" customWidth="1"/>
    <col min="6917" max="6917" width="28.85546875" style="604" customWidth="1"/>
    <col min="6918" max="6918" width="21.42578125" style="604" customWidth="1"/>
    <col min="6919" max="6919" width="18" style="604" customWidth="1"/>
    <col min="6920" max="6920" width="15.85546875" style="604" customWidth="1"/>
    <col min="6921" max="6921" width="16.5703125" style="604" customWidth="1"/>
    <col min="6922" max="6922" width="18.85546875" style="604" customWidth="1"/>
    <col min="6923" max="6923" width="16.42578125" style="604" customWidth="1"/>
    <col min="6924" max="6924" width="16.140625" style="604" customWidth="1"/>
    <col min="6925" max="6925" width="19.7109375" style="604" customWidth="1"/>
    <col min="6926" max="6926" width="14.85546875" style="604" customWidth="1"/>
    <col min="6927" max="6927" width="11.5703125" style="604" customWidth="1"/>
    <col min="6928" max="7168" width="8.85546875" style="604"/>
    <col min="7169" max="7169" width="12.5703125" style="604" customWidth="1"/>
    <col min="7170" max="7170" width="9.85546875" style="604" customWidth="1"/>
    <col min="7171" max="7171" width="9.5703125" style="604" customWidth="1"/>
    <col min="7172" max="7172" width="30.5703125" style="604" customWidth="1"/>
    <col min="7173" max="7173" width="28.85546875" style="604" customWidth="1"/>
    <col min="7174" max="7174" width="21.42578125" style="604" customWidth="1"/>
    <col min="7175" max="7175" width="18" style="604" customWidth="1"/>
    <col min="7176" max="7176" width="15.85546875" style="604" customWidth="1"/>
    <col min="7177" max="7177" width="16.5703125" style="604" customWidth="1"/>
    <col min="7178" max="7178" width="18.85546875" style="604" customWidth="1"/>
    <col min="7179" max="7179" width="16.42578125" style="604" customWidth="1"/>
    <col min="7180" max="7180" width="16.140625" style="604" customWidth="1"/>
    <col min="7181" max="7181" width="19.7109375" style="604" customWidth="1"/>
    <col min="7182" max="7182" width="14.85546875" style="604" customWidth="1"/>
    <col min="7183" max="7183" width="11.5703125" style="604" customWidth="1"/>
    <col min="7184" max="7424" width="8.85546875" style="604"/>
    <col min="7425" max="7425" width="12.5703125" style="604" customWidth="1"/>
    <col min="7426" max="7426" width="9.85546875" style="604" customWidth="1"/>
    <col min="7427" max="7427" width="9.5703125" style="604" customWidth="1"/>
    <col min="7428" max="7428" width="30.5703125" style="604" customWidth="1"/>
    <col min="7429" max="7429" width="28.85546875" style="604" customWidth="1"/>
    <col min="7430" max="7430" width="21.42578125" style="604" customWidth="1"/>
    <col min="7431" max="7431" width="18" style="604" customWidth="1"/>
    <col min="7432" max="7432" width="15.85546875" style="604" customWidth="1"/>
    <col min="7433" max="7433" width="16.5703125" style="604" customWidth="1"/>
    <col min="7434" max="7434" width="18.85546875" style="604" customWidth="1"/>
    <col min="7435" max="7435" width="16.42578125" style="604" customWidth="1"/>
    <col min="7436" max="7436" width="16.140625" style="604" customWidth="1"/>
    <col min="7437" max="7437" width="19.7109375" style="604" customWidth="1"/>
    <col min="7438" max="7438" width="14.85546875" style="604" customWidth="1"/>
    <col min="7439" max="7439" width="11.5703125" style="604" customWidth="1"/>
    <col min="7440" max="7680" width="8.85546875" style="604"/>
    <col min="7681" max="7681" width="12.5703125" style="604" customWidth="1"/>
    <col min="7682" max="7682" width="9.85546875" style="604" customWidth="1"/>
    <col min="7683" max="7683" width="9.5703125" style="604" customWidth="1"/>
    <col min="7684" max="7684" width="30.5703125" style="604" customWidth="1"/>
    <col min="7685" max="7685" width="28.85546875" style="604" customWidth="1"/>
    <col min="7686" max="7686" width="21.42578125" style="604" customWidth="1"/>
    <col min="7687" max="7687" width="18" style="604" customWidth="1"/>
    <col min="7688" max="7688" width="15.85546875" style="604" customWidth="1"/>
    <col min="7689" max="7689" width="16.5703125" style="604" customWidth="1"/>
    <col min="7690" max="7690" width="18.85546875" style="604" customWidth="1"/>
    <col min="7691" max="7691" width="16.42578125" style="604" customWidth="1"/>
    <col min="7692" max="7692" width="16.140625" style="604" customWidth="1"/>
    <col min="7693" max="7693" width="19.7109375" style="604" customWidth="1"/>
    <col min="7694" max="7694" width="14.85546875" style="604" customWidth="1"/>
    <col min="7695" max="7695" width="11.5703125" style="604" customWidth="1"/>
    <col min="7696" max="7936" width="8.85546875" style="604"/>
    <col min="7937" max="7937" width="12.5703125" style="604" customWidth="1"/>
    <col min="7938" max="7938" width="9.85546875" style="604" customWidth="1"/>
    <col min="7939" max="7939" width="9.5703125" style="604" customWidth="1"/>
    <col min="7940" max="7940" width="30.5703125" style="604" customWidth="1"/>
    <col min="7941" max="7941" width="28.85546875" style="604" customWidth="1"/>
    <col min="7942" max="7942" width="21.42578125" style="604" customWidth="1"/>
    <col min="7943" max="7943" width="18" style="604" customWidth="1"/>
    <col min="7944" max="7944" width="15.85546875" style="604" customWidth="1"/>
    <col min="7945" max="7945" width="16.5703125" style="604" customWidth="1"/>
    <col min="7946" max="7946" width="18.85546875" style="604" customWidth="1"/>
    <col min="7947" max="7947" width="16.42578125" style="604" customWidth="1"/>
    <col min="7948" max="7948" width="16.140625" style="604" customWidth="1"/>
    <col min="7949" max="7949" width="19.7109375" style="604" customWidth="1"/>
    <col min="7950" max="7950" width="14.85546875" style="604" customWidth="1"/>
    <col min="7951" max="7951" width="11.5703125" style="604" customWidth="1"/>
    <col min="7952" max="8192" width="8.85546875" style="604"/>
    <col min="8193" max="8193" width="12.5703125" style="604" customWidth="1"/>
    <col min="8194" max="8194" width="9.85546875" style="604" customWidth="1"/>
    <col min="8195" max="8195" width="9.5703125" style="604" customWidth="1"/>
    <col min="8196" max="8196" width="30.5703125" style="604" customWidth="1"/>
    <col min="8197" max="8197" width="28.85546875" style="604" customWidth="1"/>
    <col min="8198" max="8198" width="21.42578125" style="604" customWidth="1"/>
    <col min="8199" max="8199" width="18" style="604" customWidth="1"/>
    <col min="8200" max="8200" width="15.85546875" style="604" customWidth="1"/>
    <col min="8201" max="8201" width="16.5703125" style="604" customWidth="1"/>
    <col min="8202" max="8202" width="18.85546875" style="604" customWidth="1"/>
    <col min="8203" max="8203" width="16.42578125" style="604" customWidth="1"/>
    <col min="8204" max="8204" width="16.140625" style="604" customWidth="1"/>
    <col min="8205" max="8205" width="19.7109375" style="604" customWidth="1"/>
    <col min="8206" max="8206" width="14.85546875" style="604" customWidth="1"/>
    <col min="8207" max="8207" width="11.5703125" style="604" customWidth="1"/>
    <col min="8208" max="8448" width="8.85546875" style="604"/>
    <col min="8449" max="8449" width="12.5703125" style="604" customWidth="1"/>
    <col min="8450" max="8450" width="9.85546875" style="604" customWidth="1"/>
    <col min="8451" max="8451" width="9.5703125" style="604" customWidth="1"/>
    <col min="8452" max="8452" width="30.5703125" style="604" customWidth="1"/>
    <col min="8453" max="8453" width="28.85546875" style="604" customWidth="1"/>
    <col min="8454" max="8454" width="21.42578125" style="604" customWidth="1"/>
    <col min="8455" max="8455" width="18" style="604" customWidth="1"/>
    <col min="8456" max="8456" width="15.85546875" style="604" customWidth="1"/>
    <col min="8457" max="8457" width="16.5703125" style="604" customWidth="1"/>
    <col min="8458" max="8458" width="18.85546875" style="604" customWidth="1"/>
    <col min="8459" max="8459" width="16.42578125" style="604" customWidth="1"/>
    <col min="8460" max="8460" width="16.140625" style="604" customWidth="1"/>
    <col min="8461" max="8461" width="19.7109375" style="604" customWidth="1"/>
    <col min="8462" max="8462" width="14.85546875" style="604" customWidth="1"/>
    <col min="8463" max="8463" width="11.5703125" style="604" customWidth="1"/>
    <col min="8464" max="8704" width="8.85546875" style="604"/>
    <col min="8705" max="8705" width="12.5703125" style="604" customWidth="1"/>
    <col min="8706" max="8706" width="9.85546875" style="604" customWidth="1"/>
    <col min="8707" max="8707" width="9.5703125" style="604" customWidth="1"/>
    <col min="8708" max="8708" width="30.5703125" style="604" customWidth="1"/>
    <col min="8709" max="8709" width="28.85546875" style="604" customWidth="1"/>
    <col min="8710" max="8710" width="21.42578125" style="604" customWidth="1"/>
    <col min="8711" max="8711" width="18" style="604" customWidth="1"/>
    <col min="8712" max="8712" width="15.85546875" style="604" customWidth="1"/>
    <col min="8713" max="8713" width="16.5703125" style="604" customWidth="1"/>
    <col min="8714" max="8714" width="18.85546875" style="604" customWidth="1"/>
    <col min="8715" max="8715" width="16.42578125" style="604" customWidth="1"/>
    <col min="8716" max="8716" width="16.140625" style="604" customWidth="1"/>
    <col min="8717" max="8717" width="19.7109375" style="604" customWidth="1"/>
    <col min="8718" max="8718" width="14.85546875" style="604" customWidth="1"/>
    <col min="8719" max="8719" width="11.5703125" style="604" customWidth="1"/>
    <col min="8720" max="8960" width="8.85546875" style="604"/>
    <col min="8961" max="8961" width="12.5703125" style="604" customWidth="1"/>
    <col min="8962" max="8962" width="9.85546875" style="604" customWidth="1"/>
    <col min="8963" max="8963" width="9.5703125" style="604" customWidth="1"/>
    <col min="8964" max="8964" width="30.5703125" style="604" customWidth="1"/>
    <col min="8965" max="8965" width="28.85546875" style="604" customWidth="1"/>
    <col min="8966" max="8966" width="21.42578125" style="604" customWidth="1"/>
    <col min="8967" max="8967" width="18" style="604" customWidth="1"/>
    <col min="8968" max="8968" width="15.85546875" style="604" customWidth="1"/>
    <col min="8969" max="8969" width="16.5703125" style="604" customWidth="1"/>
    <col min="8970" max="8970" width="18.85546875" style="604" customWidth="1"/>
    <col min="8971" max="8971" width="16.42578125" style="604" customWidth="1"/>
    <col min="8972" max="8972" width="16.140625" style="604" customWidth="1"/>
    <col min="8973" max="8973" width="19.7109375" style="604" customWidth="1"/>
    <col min="8974" max="8974" width="14.85546875" style="604" customWidth="1"/>
    <col min="8975" max="8975" width="11.5703125" style="604" customWidth="1"/>
    <col min="8976" max="9216" width="8.85546875" style="604"/>
    <col min="9217" max="9217" width="12.5703125" style="604" customWidth="1"/>
    <col min="9218" max="9218" width="9.85546875" style="604" customWidth="1"/>
    <col min="9219" max="9219" width="9.5703125" style="604" customWidth="1"/>
    <col min="9220" max="9220" width="30.5703125" style="604" customWidth="1"/>
    <col min="9221" max="9221" width="28.85546875" style="604" customWidth="1"/>
    <col min="9222" max="9222" width="21.42578125" style="604" customWidth="1"/>
    <col min="9223" max="9223" width="18" style="604" customWidth="1"/>
    <col min="9224" max="9224" width="15.85546875" style="604" customWidth="1"/>
    <col min="9225" max="9225" width="16.5703125" style="604" customWidth="1"/>
    <col min="9226" max="9226" width="18.85546875" style="604" customWidth="1"/>
    <col min="9227" max="9227" width="16.42578125" style="604" customWidth="1"/>
    <col min="9228" max="9228" width="16.140625" style="604" customWidth="1"/>
    <col min="9229" max="9229" width="19.7109375" style="604" customWidth="1"/>
    <col min="9230" max="9230" width="14.85546875" style="604" customWidth="1"/>
    <col min="9231" max="9231" width="11.5703125" style="604" customWidth="1"/>
    <col min="9232" max="9472" width="8.85546875" style="604"/>
    <col min="9473" max="9473" width="12.5703125" style="604" customWidth="1"/>
    <col min="9474" max="9474" width="9.85546875" style="604" customWidth="1"/>
    <col min="9475" max="9475" width="9.5703125" style="604" customWidth="1"/>
    <col min="9476" max="9476" width="30.5703125" style="604" customWidth="1"/>
    <col min="9477" max="9477" width="28.85546875" style="604" customWidth="1"/>
    <col min="9478" max="9478" width="21.42578125" style="604" customWidth="1"/>
    <col min="9479" max="9479" width="18" style="604" customWidth="1"/>
    <col min="9480" max="9480" width="15.85546875" style="604" customWidth="1"/>
    <col min="9481" max="9481" width="16.5703125" style="604" customWidth="1"/>
    <col min="9482" max="9482" width="18.85546875" style="604" customWidth="1"/>
    <col min="9483" max="9483" width="16.42578125" style="604" customWidth="1"/>
    <col min="9484" max="9484" width="16.140625" style="604" customWidth="1"/>
    <col min="9485" max="9485" width="19.7109375" style="604" customWidth="1"/>
    <col min="9486" max="9486" width="14.85546875" style="604" customWidth="1"/>
    <col min="9487" max="9487" width="11.5703125" style="604" customWidth="1"/>
    <col min="9488" max="9728" width="8.85546875" style="604"/>
    <col min="9729" max="9729" width="12.5703125" style="604" customWidth="1"/>
    <col min="9730" max="9730" width="9.85546875" style="604" customWidth="1"/>
    <col min="9731" max="9731" width="9.5703125" style="604" customWidth="1"/>
    <col min="9732" max="9732" width="30.5703125" style="604" customWidth="1"/>
    <col min="9733" max="9733" width="28.85546875" style="604" customWidth="1"/>
    <col min="9734" max="9734" width="21.42578125" style="604" customWidth="1"/>
    <col min="9735" max="9735" width="18" style="604" customWidth="1"/>
    <col min="9736" max="9736" width="15.85546875" style="604" customWidth="1"/>
    <col min="9737" max="9737" width="16.5703125" style="604" customWidth="1"/>
    <col min="9738" max="9738" width="18.85546875" style="604" customWidth="1"/>
    <col min="9739" max="9739" width="16.42578125" style="604" customWidth="1"/>
    <col min="9740" max="9740" width="16.140625" style="604" customWidth="1"/>
    <col min="9741" max="9741" width="19.7109375" style="604" customWidth="1"/>
    <col min="9742" max="9742" width="14.85546875" style="604" customWidth="1"/>
    <col min="9743" max="9743" width="11.5703125" style="604" customWidth="1"/>
    <col min="9744" max="9984" width="8.85546875" style="604"/>
    <col min="9985" max="9985" width="12.5703125" style="604" customWidth="1"/>
    <col min="9986" max="9986" width="9.85546875" style="604" customWidth="1"/>
    <col min="9987" max="9987" width="9.5703125" style="604" customWidth="1"/>
    <col min="9988" max="9988" width="30.5703125" style="604" customWidth="1"/>
    <col min="9989" max="9989" width="28.85546875" style="604" customWidth="1"/>
    <col min="9990" max="9990" width="21.42578125" style="604" customWidth="1"/>
    <col min="9991" max="9991" width="18" style="604" customWidth="1"/>
    <col min="9992" max="9992" width="15.85546875" style="604" customWidth="1"/>
    <col min="9993" max="9993" width="16.5703125" style="604" customWidth="1"/>
    <col min="9994" max="9994" width="18.85546875" style="604" customWidth="1"/>
    <col min="9995" max="9995" width="16.42578125" style="604" customWidth="1"/>
    <col min="9996" max="9996" width="16.140625" style="604" customWidth="1"/>
    <col min="9997" max="9997" width="19.7109375" style="604" customWidth="1"/>
    <col min="9998" max="9998" width="14.85546875" style="604" customWidth="1"/>
    <col min="9999" max="9999" width="11.5703125" style="604" customWidth="1"/>
    <col min="10000" max="10240" width="8.85546875" style="604"/>
    <col min="10241" max="10241" width="12.5703125" style="604" customWidth="1"/>
    <col min="10242" max="10242" width="9.85546875" style="604" customWidth="1"/>
    <col min="10243" max="10243" width="9.5703125" style="604" customWidth="1"/>
    <col min="10244" max="10244" width="30.5703125" style="604" customWidth="1"/>
    <col min="10245" max="10245" width="28.85546875" style="604" customWidth="1"/>
    <col min="10246" max="10246" width="21.42578125" style="604" customWidth="1"/>
    <col min="10247" max="10247" width="18" style="604" customWidth="1"/>
    <col min="10248" max="10248" width="15.85546875" style="604" customWidth="1"/>
    <col min="10249" max="10249" width="16.5703125" style="604" customWidth="1"/>
    <col min="10250" max="10250" width="18.85546875" style="604" customWidth="1"/>
    <col min="10251" max="10251" width="16.42578125" style="604" customWidth="1"/>
    <col min="10252" max="10252" width="16.140625" style="604" customWidth="1"/>
    <col min="10253" max="10253" width="19.7109375" style="604" customWidth="1"/>
    <col min="10254" max="10254" width="14.85546875" style="604" customWidth="1"/>
    <col min="10255" max="10255" width="11.5703125" style="604" customWidth="1"/>
    <col min="10256" max="10496" width="8.85546875" style="604"/>
    <col min="10497" max="10497" width="12.5703125" style="604" customWidth="1"/>
    <col min="10498" max="10498" width="9.85546875" style="604" customWidth="1"/>
    <col min="10499" max="10499" width="9.5703125" style="604" customWidth="1"/>
    <col min="10500" max="10500" width="30.5703125" style="604" customWidth="1"/>
    <col min="10501" max="10501" width="28.85546875" style="604" customWidth="1"/>
    <col min="10502" max="10502" width="21.42578125" style="604" customWidth="1"/>
    <col min="10503" max="10503" width="18" style="604" customWidth="1"/>
    <col min="10504" max="10504" width="15.85546875" style="604" customWidth="1"/>
    <col min="10505" max="10505" width="16.5703125" style="604" customWidth="1"/>
    <col min="10506" max="10506" width="18.85546875" style="604" customWidth="1"/>
    <col min="10507" max="10507" width="16.42578125" style="604" customWidth="1"/>
    <col min="10508" max="10508" width="16.140625" style="604" customWidth="1"/>
    <col min="10509" max="10509" width="19.7109375" style="604" customWidth="1"/>
    <col min="10510" max="10510" width="14.85546875" style="604" customWidth="1"/>
    <col min="10511" max="10511" width="11.5703125" style="604" customWidth="1"/>
    <col min="10512" max="10752" width="8.85546875" style="604"/>
    <col min="10753" max="10753" width="12.5703125" style="604" customWidth="1"/>
    <col min="10754" max="10754" width="9.85546875" style="604" customWidth="1"/>
    <col min="10755" max="10755" width="9.5703125" style="604" customWidth="1"/>
    <col min="10756" max="10756" width="30.5703125" style="604" customWidth="1"/>
    <col min="10757" max="10757" width="28.85546875" style="604" customWidth="1"/>
    <col min="10758" max="10758" width="21.42578125" style="604" customWidth="1"/>
    <col min="10759" max="10759" width="18" style="604" customWidth="1"/>
    <col min="10760" max="10760" width="15.85546875" style="604" customWidth="1"/>
    <col min="10761" max="10761" width="16.5703125" style="604" customWidth="1"/>
    <col min="10762" max="10762" width="18.85546875" style="604" customWidth="1"/>
    <col min="10763" max="10763" width="16.42578125" style="604" customWidth="1"/>
    <col min="10764" max="10764" width="16.140625" style="604" customWidth="1"/>
    <col min="10765" max="10765" width="19.7109375" style="604" customWidth="1"/>
    <col min="10766" max="10766" width="14.85546875" style="604" customWidth="1"/>
    <col min="10767" max="10767" width="11.5703125" style="604" customWidth="1"/>
    <col min="10768" max="11008" width="8.85546875" style="604"/>
    <col min="11009" max="11009" width="12.5703125" style="604" customWidth="1"/>
    <col min="11010" max="11010" width="9.85546875" style="604" customWidth="1"/>
    <col min="11011" max="11011" width="9.5703125" style="604" customWidth="1"/>
    <col min="11012" max="11012" width="30.5703125" style="604" customWidth="1"/>
    <col min="11013" max="11013" width="28.85546875" style="604" customWidth="1"/>
    <col min="11014" max="11014" width="21.42578125" style="604" customWidth="1"/>
    <col min="11015" max="11015" width="18" style="604" customWidth="1"/>
    <col min="11016" max="11016" width="15.85546875" style="604" customWidth="1"/>
    <col min="11017" max="11017" width="16.5703125" style="604" customWidth="1"/>
    <col min="11018" max="11018" width="18.85546875" style="604" customWidth="1"/>
    <col min="11019" max="11019" width="16.42578125" style="604" customWidth="1"/>
    <col min="11020" max="11020" width="16.140625" style="604" customWidth="1"/>
    <col min="11021" max="11021" width="19.7109375" style="604" customWidth="1"/>
    <col min="11022" max="11022" width="14.85546875" style="604" customWidth="1"/>
    <col min="11023" max="11023" width="11.5703125" style="604" customWidth="1"/>
    <col min="11024" max="11264" width="8.85546875" style="604"/>
    <col min="11265" max="11265" width="12.5703125" style="604" customWidth="1"/>
    <col min="11266" max="11266" width="9.85546875" style="604" customWidth="1"/>
    <col min="11267" max="11267" width="9.5703125" style="604" customWidth="1"/>
    <col min="11268" max="11268" width="30.5703125" style="604" customWidth="1"/>
    <col min="11269" max="11269" width="28.85546875" style="604" customWidth="1"/>
    <col min="11270" max="11270" width="21.42578125" style="604" customWidth="1"/>
    <col min="11271" max="11271" width="18" style="604" customWidth="1"/>
    <col min="11272" max="11272" width="15.85546875" style="604" customWidth="1"/>
    <col min="11273" max="11273" width="16.5703125" style="604" customWidth="1"/>
    <col min="11274" max="11274" width="18.85546875" style="604" customWidth="1"/>
    <col min="11275" max="11275" width="16.42578125" style="604" customWidth="1"/>
    <col min="11276" max="11276" width="16.140625" style="604" customWidth="1"/>
    <col min="11277" max="11277" width="19.7109375" style="604" customWidth="1"/>
    <col min="11278" max="11278" width="14.85546875" style="604" customWidth="1"/>
    <col min="11279" max="11279" width="11.5703125" style="604" customWidth="1"/>
    <col min="11280" max="11520" width="8.85546875" style="604"/>
    <col min="11521" max="11521" width="12.5703125" style="604" customWidth="1"/>
    <col min="11522" max="11522" width="9.85546875" style="604" customWidth="1"/>
    <col min="11523" max="11523" width="9.5703125" style="604" customWidth="1"/>
    <col min="11524" max="11524" width="30.5703125" style="604" customWidth="1"/>
    <col min="11525" max="11525" width="28.85546875" style="604" customWidth="1"/>
    <col min="11526" max="11526" width="21.42578125" style="604" customWidth="1"/>
    <col min="11527" max="11527" width="18" style="604" customWidth="1"/>
    <col min="11528" max="11528" width="15.85546875" style="604" customWidth="1"/>
    <col min="11529" max="11529" width="16.5703125" style="604" customWidth="1"/>
    <col min="11530" max="11530" width="18.85546875" style="604" customWidth="1"/>
    <col min="11531" max="11531" width="16.42578125" style="604" customWidth="1"/>
    <col min="11532" max="11532" width="16.140625" style="604" customWidth="1"/>
    <col min="11533" max="11533" width="19.7109375" style="604" customWidth="1"/>
    <col min="11534" max="11534" width="14.85546875" style="604" customWidth="1"/>
    <col min="11535" max="11535" width="11.5703125" style="604" customWidth="1"/>
    <col min="11536" max="11776" width="8.85546875" style="604"/>
    <col min="11777" max="11777" width="12.5703125" style="604" customWidth="1"/>
    <col min="11778" max="11778" width="9.85546875" style="604" customWidth="1"/>
    <col min="11779" max="11779" width="9.5703125" style="604" customWidth="1"/>
    <col min="11780" max="11780" width="30.5703125" style="604" customWidth="1"/>
    <col min="11781" max="11781" width="28.85546875" style="604" customWidth="1"/>
    <col min="11782" max="11782" width="21.42578125" style="604" customWidth="1"/>
    <col min="11783" max="11783" width="18" style="604" customWidth="1"/>
    <col min="11784" max="11784" width="15.85546875" style="604" customWidth="1"/>
    <col min="11785" max="11785" width="16.5703125" style="604" customWidth="1"/>
    <col min="11786" max="11786" width="18.85546875" style="604" customWidth="1"/>
    <col min="11787" max="11787" width="16.42578125" style="604" customWidth="1"/>
    <col min="11788" max="11788" width="16.140625" style="604" customWidth="1"/>
    <col min="11789" max="11789" width="19.7109375" style="604" customWidth="1"/>
    <col min="11790" max="11790" width="14.85546875" style="604" customWidth="1"/>
    <col min="11791" max="11791" width="11.5703125" style="604" customWidth="1"/>
    <col min="11792" max="12032" width="8.85546875" style="604"/>
    <col min="12033" max="12033" width="12.5703125" style="604" customWidth="1"/>
    <col min="12034" max="12034" width="9.85546875" style="604" customWidth="1"/>
    <col min="12035" max="12035" width="9.5703125" style="604" customWidth="1"/>
    <col min="12036" max="12036" width="30.5703125" style="604" customWidth="1"/>
    <col min="12037" max="12037" width="28.85546875" style="604" customWidth="1"/>
    <col min="12038" max="12038" width="21.42578125" style="604" customWidth="1"/>
    <col min="12039" max="12039" width="18" style="604" customWidth="1"/>
    <col min="12040" max="12040" width="15.85546875" style="604" customWidth="1"/>
    <col min="12041" max="12041" width="16.5703125" style="604" customWidth="1"/>
    <col min="12042" max="12042" width="18.85546875" style="604" customWidth="1"/>
    <col min="12043" max="12043" width="16.42578125" style="604" customWidth="1"/>
    <col min="12044" max="12044" width="16.140625" style="604" customWidth="1"/>
    <col min="12045" max="12045" width="19.7109375" style="604" customWidth="1"/>
    <col min="12046" max="12046" width="14.85546875" style="604" customWidth="1"/>
    <col min="12047" max="12047" width="11.5703125" style="604" customWidth="1"/>
    <col min="12048" max="12288" width="8.85546875" style="604"/>
    <col min="12289" max="12289" width="12.5703125" style="604" customWidth="1"/>
    <col min="12290" max="12290" width="9.85546875" style="604" customWidth="1"/>
    <col min="12291" max="12291" width="9.5703125" style="604" customWidth="1"/>
    <col min="12292" max="12292" width="30.5703125" style="604" customWidth="1"/>
    <col min="12293" max="12293" width="28.85546875" style="604" customWidth="1"/>
    <col min="12294" max="12294" width="21.42578125" style="604" customWidth="1"/>
    <col min="12295" max="12295" width="18" style="604" customWidth="1"/>
    <col min="12296" max="12296" width="15.85546875" style="604" customWidth="1"/>
    <col min="12297" max="12297" width="16.5703125" style="604" customWidth="1"/>
    <col min="12298" max="12298" width="18.85546875" style="604" customWidth="1"/>
    <col min="12299" max="12299" width="16.42578125" style="604" customWidth="1"/>
    <col min="12300" max="12300" width="16.140625" style="604" customWidth="1"/>
    <col min="12301" max="12301" width="19.7109375" style="604" customWidth="1"/>
    <col min="12302" max="12302" width="14.85546875" style="604" customWidth="1"/>
    <col min="12303" max="12303" width="11.5703125" style="604" customWidth="1"/>
    <col min="12304" max="12544" width="8.85546875" style="604"/>
    <col min="12545" max="12545" width="12.5703125" style="604" customWidth="1"/>
    <col min="12546" max="12546" width="9.85546875" style="604" customWidth="1"/>
    <col min="12547" max="12547" width="9.5703125" style="604" customWidth="1"/>
    <col min="12548" max="12548" width="30.5703125" style="604" customWidth="1"/>
    <col min="12549" max="12549" width="28.85546875" style="604" customWidth="1"/>
    <col min="12550" max="12550" width="21.42578125" style="604" customWidth="1"/>
    <col min="12551" max="12551" width="18" style="604" customWidth="1"/>
    <col min="12552" max="12552" width="15.85546875" style="604" customWidth="1"/>
    <col min="12553" max="12553" width="16.5703125" style="604" customWidth="1"/>
    <col min="12554" max="12554" width="18.85546875" style="604" customWidth="1"/>
    <col min="12555" max="12555" width="16.42578125" style="604" customWidth="1"/>
    <col min="12556" max="12556" width="16.140625" style="604" customWidth="1"/>
    <col min="12557" max="12557" width="19.7109375" style="604" customWidth="1"/>
    <col min="12558" max="12558" width="14.85546875" style="604" customWidth="1"/>
    <col min="12559" max="12559" width="11.5703125" style="604" customWidth="1"/>
    <col min="12560" max="12800" width="8.85546875" style="604"/>
    <col min="12801" max="12801" width="12.5703125" style="604" customWidth="1"/>
    <col min="12802" max="12802" width="9.85546875" style="604" customWidth="1"/>
    <col min="12803" max="12803" width="9.5703125" style="604" customWidth="1"/>
    <col min="12804" max="12804" width="30.5703125" style="604" customWidth="1"/>
    <col min="12805" max="12805" width="28.85546875" style="604" customWidth="1"/>
    <col min="12806" max="12806" width="21.42578125" style="604" customWidth="1"/>
    <col min="12807" max="12807" width="18" style="604" customWidth="1"/>
    <col min="12808" max="12808" width="15.85546875" style="604" customWidth="1"/>
    <col min="12809" max="12809" width="16.5703125" style="604" customWidth="1"/>
    <col min="12810" max="12810" width="18.85546875" style="604" customWidth="1"/>
    <col min="12811" max="12811" width="16.42578125" style="604" customWidth="1"/>
    <col min="12812" max="12812" width="16.140625" style="604" customWidth="1"/>
    <col min="12813" max="12813" width="19.7109375" style="604" customWidth="1"/>
    <col min="12814" max="12814" width="14.85546875" style="604" customWidth="1"/>
    <col min="12815" max="12815" width="11.5703125" style="604" customWidth="1"/>
    <col min="12816" max="13056" width="8.85546875" style="604"/>
    <col min="13057" max="13057" width="12.5703125" style="604" customWidth="1"/>
    <col min="13058" max="13058" width="9.85546875" style="604" customWidth="1"/>
    <col min="13059" max="13059" width="9.5703125" style="604" customWidth="1"/>
    <col min="13060" max="13060" width="30.5703125" style="604" customWidth="1"/>
    <col min="13061" max="13061" width="28.85546875" style="604" customWidth="1"/>
    <col min="13062" max="13062" width="21.42578125" style="604" customWidth="1"/>
    <col min="13063" max="13063" width="18" style="604" customWidth="1"/>
    <col min="13064" max="13064" width="15.85546875" style="604" customWidth="1"/>
    <col min="13065" max="13065" width="16.5703125" style="604" customWidth="1"/>
    <col min="13066" max="13066" width="18.85546875" style="604" customWidth="1"/>
    <col min="13067" max="13067" width="16.42578125" style="604" customWidth="1"/>
    <col min="13068" max="13068" width="16.140625" style="604" customWidth="1"/>
    <col min="13069" max="13069" width="19.7109375" style="604" customWidth="1"/>
    <col min="13070" max="13070" width="14.85546875" style="604" customWidth="1"/>
    <col min="13071" max="13071" width="11.5703125" style="604" customWidth="1"/>
    <col min="13072" max="13312" width="8.85546875" style="604"/>
    <col min="13313" max="13313" width="12.5703125" style="604" customWidth="1"/>
    <col min="13314" max="13314" width="9.85546875" style="604" customWidth="1"/>
    <col min="13315" max="13315" width="9.5703125" style="604" customWidth="1"/>
    <col min="13316" max="13316" width="30.5703125" style="604" customWidth="1"/>
    <col min="13317" max="13317" width="28.85546875" style="604" customWidth="1"/>
    <col min="13318" max="13318" width="21.42578125" style="604" customWidth="1"/>
    <col min="13319" max="13319" width="18" style="604" customWidth="1"/>
    <col min="13320" max="13320" width="15.85546875" style="604" customWidth="1"/>
    <col min="13321" max="13321" width="16.5703125" style="604" customWidth="1"/>
    <col min="13322" max="13322" width="18.85546875" style="604" customWidth="1"/>
    <col min="13323" max="13323" width="16.42578125" style="604" customWidth="1"/>
    <col min="13324" max="13324" width="16.140625" style="604" customWidth="1"/>
    <col min="13325" max="13325" width="19.7109375" style="604" customWidth="1"/>
    <col min="13326" max="13326" width="14.85546875" style="604" customWidth="1"/>
    <col min="13327" max="13327" width="11.5703125" style="604" customWidth="1"/>
    <col min="13328" max="13568" width="8.85546875" style="604"/>
    <col min="13569" max="13569" width="12.5703125" style="604" customWidth="1"/>
    <col min="13570" max="13570" width="9.85546875" style="604" customWidth="1"/>
    <col min="13571" max="13571" width="9.5703125" style="604" customWidth="1"/>
    <col min="13572" max="13572" width="30.5703125" style="604" customWidth="1"/>
    <col min="13573" max="13573" width="28.85546875" style="604" customWidth="1"/>
    <col min="13574" max="13574" width="21.42578125" style="604" customWidth="1"/>
    <col min="13575" max="13575" width="18" style="604" customWidth="1"/>
    <col min="13576" max="13576" width="15.85546875" style="604" customWidth="1"/>
    <col min="13577" max="13577" width="16.5703125" style="604" customWidth="1"/>
    <col min="13578" max="13578" width="18.85546875" style="604" customWidth="1"/>
    <col min="13579" max="13579" width="16.42578125" style="604" customWidth="1"/>
    <col min="13580" max="13580" width="16.140625" style="604" customWidth="1"/>
    <col min="13581" max="13581" width="19.7109375" style="604" customWidth="1"/>
    <col min="13582" max="13582" width="14.85546875" style="604" customWidth="1"/>
    <col min="13583" max="13583" width="11.5703125" style="604" customWidth="1"/>
    <col min="13584" max="13824" width="8.85546875" style="604"/>
    <col min="13825" max="13825" width="12.5703125" style="604" customWidth="1"/>
    <col min="13826" max="13826" width="9.85546875" style="604" customWidth="1"/>
    <col min="13827" max="13827" width="9.5703125" style="604" customWidth="1"/>
    <col min="13828" max="13828" width="30.5703125" style="604" customWidth="1"/>
    <col min="13829" max="13829" width="28.85546875" style="604" customWidth="1"/>
    <col min="13830" max="13830" width="21.42578125" style="604" customWidth="1"/>
    <col min="13831" max="13831" width="18" style="604" customWidth="1"/>
    <col min="13832" max="13832" width="15.85546875" style="604" customWidth="1"/>
    <col min="13833" max="13833" width="16.5703125" style="604" customWidth="1"/>
    <col min="13834" max="13834" width="18.85546875" style="604" customWidth="1"/>
    <col min="13835" max="13835" width="16.42578125" style="604" customWidth="1"/>
    <col min="13836" max="13836" width="16.140625" style="604" customWidth="1"/>
    <col min="13837" max="13837" width="19.7109375" style="604" customWidth="1"/>
    <col min="13838" max="13838" width="14.85546875" style="604" customWidth="1"/>
    <col min="13839" max="13839" width="11.5703125" style="604" customWidth="1"/>
    <col min="13840" max="14080" width="8.85546875" style="604"/>
    <col min="14081" max="14081" width="12.5703125" style="604" customWidth="1"/>
    <col min="14082" max="14082" width="9.85546875" style="604" customWidth="1"/>
    <col min="14083" max="14083" width="9.5703125" style="604" customWidth="1"/>
    <col min="14084" max="14084" width="30.5703125" style="604" customWidth="1"/>
    <col min="14085" max="14085" width="28.85546875" style="604" customWidth="1"/>
    <col min="14086" max="14086" width="21.42578125" style="604" customWidth="1"/>
    <col min="14087" max="14087" width="18" style="604" customWidth="1"/>
    <col min="14088" max="14088" width="15.85546875" style="604" customWidth="1"/>
    <col min="14089" max="14089" width="16.5703125" style="604" customWidth="1"/>
    <col min="14090" max="14090" width="18.85546875" style="604" customWidth="1"/>
    <col min="14091" max="14091" width="16.42578125" style="604" customWidth="1"/>
    <col min="14092" max="14092" width="16.140625" style="604" customWidth="1"/>
    <col min="14093" max="14093" width="19.7109375" style="604" customWidth="1"/>
    <col min="14094" max="14094" width="14.85546875" style="604" customWidth="1"/>
    <col min="14095" max="14095" width="11.5703125" style="604" customWidth="1"/>
    <col min="14096" max="14336" width="8.85546875" style="604"/>
    <col min="14337" max="14337" width="12.5703125" style="604" customWidth="1"/>
    <col min="14338" max="14338" width="9.85546875" style="604" customWidth="1"/>
    <col min="14339" max="14339" width="9.5703125" style="604" customWidth="1"/>
    <col min="14340" max="14340" width="30.5703125" style="604" customWidth="1"/>
    <col min="14341" max="14341" width="28.85546875" style="604" customWidth="1"/>
    <col min="14342" max="14342" width="21.42578125" style="604" customWidth="1"/>
    <col min="14343" max="14343" width="18" style="604" customWidth="1"/>
    <col min="14344" max="14344" width="15.85546875" style="604" customWidth="1"/>
    <col min="14345" max="14345" width="16.5703125" style="604" customWidth="1"/>
    <col min="14346" max="14346" width="18.85546875" style="604" customWidth="1"/>
    <col min="14347" max="14347" width="16.42578125" style="604" customWidth="1"/>
    <col min="14348" max="14348" width="16.140625" style="604" customWidth="1"/>
    <col min="14349" max="14349" width="19.7109375" style="604" customWidth="1"/>
    <col min="14350" max="14350" width="14.85546875" style="604" customWidth="1"/>
    <col min="14351" max="14351" width="11.5703125" style="604" customWidth="1"/>
    <col min="14352" max="14592" width="8.85546875" style="604"/>
    <col min="14593" max="14593" width="12.5703125" style="604" customWidth="1"/>
    <col min="14594" max="14594" width="9.85546875" style="604" customWidth="1"/>
    <col min="14595" max="14595" width="9.5703125" style="604" customWidth="1"/>
    <col min="14596" max="14596" width="30.5703125" style="604" customWidth="1"/>
    <col min="14597" max="14597" width="28.85546875" style="604" customWidth="1"/>
    <col min="14598" max="14598" width="21.42578125" style="604" customWidth="1"/>
    <col min="14599" max="14599" width="18" style="604" customWidth="1"/>
    <col min="14600" max="14600" width="15.85546875" style="604" customWidth="1"/>
    <col min="14601" max="14601" width="16.5703125" style="604" customWidth="1"/>
    <col min="14602" max="14602" width="18.85546875" style="604" customWidth="1"/>
    <col min="14603" max="14603" width="16.42578125" style="604" customWidth="1"/>
    <col min="14604" max="14604" width="16.140625" style="604" customWidth="1"/>
    <col min="14605" max="14605" width="19.7109375" style="604" customWidth="1"/>
    <col min="14606" max="14606" width="14.85546875" style="604" customWidth="1"/>
    <col min="14607" max="14607" width="11.5703125" style="604" customWidth="1"/>
    <col min="14608" max="14848" width="8.85546875" style="604"/>
    <col min="14849" max="14849" width="12.5703125" style="604" customWidth="1"/>
    <col min="14850" max="14850" width="9.85546875" style="604" customWidth="1"/>
    <col min="14851" max="14851" width="9.5703125" style="604" customWidth="1"/>
    <col min="14852" max="14852" width="30.5703125" style="604" customWidth="1"/>
    <col min="14853" max="14853" width="28.85546875" style="604" customWidth="1"/>
    <col min="14854" max="14854" width="21.42578125" style="604" customWidth="1"/>
    <col min="14855" max="14855" width="18" style="604" customWidth="1"/>
    <col min="14856" max="14856" width="15.85546875" style="604" customWidth="1"/>
    <col min="14857" max="14857" width="16.5703125" style="604" customWidth="1"/>
    <col min="14858" max="14858" width="18.85546875" style="604" customWidth="1"/>
    <col min="14859" max="14859" width="16.42578125" style="604" customWidth="1"/>
    <col min="14860" max="14860" width="16.140625" style="604" customWidth="1"/>
    <col min="14861" max="14861" width="19.7109375" style="604" customWidth="1"/>
    <col min="14862" max="14862" width="14.85546875" style="604" customWidth="1"/>
    <col min="14863" max="14863" width="11.5703125" style="604" customWidth="1"/>
    <col min="14864" max="15104" width="8.85546875" style="604"/>
    <col min="15105" max="15105" width="12.5703125" style="604" customWidth="1"/>
    <col min="15106" max="15106" width="9.85546875" style="604" customWidth="1"/>
    <col min="15107" max="15107" width="9.5703125" style="604" customWidth="1"/>
    <col min="15108" max="15108" width="30.5703125" style="604" customWidth="1"/>
    <col min="15109" max="15109" width="28.85546875" style="604" customWidth="1"/>
    <col min="15110" max="15110" width="21.42578125" style="604" customWidth="1"/>
    <col min="15111" max="15111" width="18" style="604" customWidth="1"/>
    <col min="15112" max="15112" width="15.85546875" style="604" customWidth="1"/>
    <col min="15113" max="15113" width="16.5703125" style="604" customWidth="1"/>
    <col min="15114" max="15114" width="18.85546875" style="604" customWidth="1"/>
    <col min="15115" max="15115" width="16.42578125" style="604" customWidth="1"/>
    <col min="15116" max="15116" width="16.140625" style="604" customWidth="1"/>
    <col min="15117" max="15117" width="19.7109375" style="604" customWidth="1"/>
    <col min="15118" max="15118" width="14.85546875" style="604" customWidth="1"/>
    <col min="15119" max="15119" width="11.5703125" style="604" customWidth="1"/>
    <col min="15120" max="15360" width="8.85546875" style="604"/>
    <col min="15361" max="15361" width="12.5703125" style="604" customWidth="1"/>
    <col min="15362" max="15362" width="9.85546875" style="604" customWidth="1"/>
    <col min="15363" max="15363" width="9.5703125" style="604" customWidth="1"/>
    <col min="15364" max="15364" width="30.5703125" style="604" customWidth="1"/>
    <col min="15365" max="15365" width="28.85546875" style="604" customWidth="1"/>
    <col min="15366" max="15366" width="21.42578125" style="604" customWidth="1"/>
    <col min="15367" max="15367" width="18" style="604" customWidth="1"/>
    <col min="15368" max="15368" width="15.85546875" style="604" customWidth="1"/>
    <col min="15369" max="15369" width="16.5703125" style="604" customWidth="1"/>
    <col min="15370" max="15370" width="18.85546875" style="604" customWidth="1"/>
    <col min="15371" max="15371" width="16.42578125" style="604" customWidth="1"/>
    <col min="15372" max="15372" width="16.140625" style="604" customWidth="1"/>
    <col min="15373" max="15373" width="19.7109375" style="604" customWidth="1"/>
    <col min="15374" max="15374" width="14.85546875" style="604" customWidth="1"/>
    <col min="15375" max="15375" width="11.5703125" style="604" customWidth="1"/>
    <col min="15376" max="15616" width="8.85546875" style="604"/>
    <col min="15617" max="15617" width="12.5703125" style="604" customWidth="1"/>
    <col min="15618" max="15618" width="9.85546875" style="604" customWidth="1"/>
    <col min="15619" max="15619" width="9.5703125" style="604" customWidth="1"/>
    <col min="15620" max="15620" width="30.5703125" style="604" customWidth="1"/>
    <col min="15621" max="15621" width="28.85546875" style="604" customWidth="1"/>
    <col min="15622" max="15622" width="21.42578125" style="604" customWidth="1"/>
    <col min="15623" max="15623" width="18" style="604" customWidth="1"/>
    <col min="15624" max="15624" width="15.85546875" style="604" customWidth="1"/>
    <col min="15625" max="15625" width="16.5703125" style="604" customWidth="1"/>
    <col min="15626" max="15626" width="18.85546875" style="604" customWidth="1"/>
    <col min="15627" max="15627" width="16.42578125" style="604" customWidth="1"/>
    <col min="15628" max="15628" width="16.140625" style="604" customWidth="1"/>
    <col min="15629" max="15629" width="19.7109375" style="604" customWidth="1"/>
    <col min="15630" max="15630" width="14.85546875" style="604" customWidth="1"/>
    <col min="15631" max="15631" width="11.5703125" style="604" customWidth="1"/>
    <col min="15632" max="15872" width="8.85546875" style="604"/>
    <col min="15873" max="15873" width="12.5703125" style="604" customWidth="1"/>
    <col min="15874" max="15874" width="9.85546875" style="604" customWidth="1"/>
    <col min="15875" max="15875" width="9.5703125" style="604" customWidth="1"/>
    <col min="15876" max="15876" width="30.5703125" style="604" customWidth="1"/>
    <col min="15877" max="15877" width="28.85546875" style="604" customWidth="1"/>
    <col min="15878" max="15878" width="21.42578125" style="604" customWidth="1"/>
    <col min="15879" max="15879" width="18" style="604" customWidth="1"/>
    <col min="15880" max="15880" width="15.85546875" style="604" customWidth="1"/>
    <col min="15881" max="15881" width="16.5703125" style="604" customWidth="1"/>
    <col min="15882" max="15882" width="18.85546875" style="604" customWidth="1"/>
    <col min="15883" max="15883" width="16.42578125" style="604" customWidth="1"/>
    <col min="15884" max="15884" width="16.140625" style="604" customWidth="1"/>
    <col min="15885" max="15885" width="19.7109375" style="604" customWidth="1"/>
    <col min="15886" max="15886" width="14.85546875" style="604" customWidth="1"/>
    <col min="15887" max="15887" width="11.5703125" style="604" customWidth="1"/>
    <col min="15888" max="16128" width="8.85546875" style="604"/>
    <col min="16129" max="16129" width="12.5703125" style="604" customWidth="1"/>
    <col min="16130" max="16130" width="9.85546875" style="604" customWidth="1"/>
    <col min="16131" max="16131" width="9.5703125" style="604" customWidth="1"/>
    <col min="16132" max="16132" width="30.5703125" style="604" customWidth="1"/>
    <col min="16133" max="16133" width="28.85546875" style="604" customWidth="1"/>
    <col min="16134" max="16134" width="21.42578125" style="604" customWidth="1"/>
    <col min="16135" max="16135" width="18" style="604" customWidth="1"/>
    <col min="16136" max="16136" width="15.85546875" style="604" customWidth="1"/>
    <col min="16137" max="16137" width="16.5703125" style="604" customWidth="1"/>
    <col min="16138" max="16138" width="18.85546875" style="604" customWidth="1"/>
    <col min="16139" max="16139" width="16.42578125" style="604" customWidth="1"/>
    <col min="16140" max="16140" width="16.140625" style="604" customWidth="1"/>
    <col min="16141" max="16141" width="19.7109375" style="604" customWidth="1"/>
    <col min="16142" max="16142" width="14.85546875" style="604" customWidth="1"/>
    <col min="16143" max="16143" width="11.5703125" style="604" customWidth="1"/>
    <col min="16144" max="16384" width="8.85546875" style="604"/>
  </cols>
  <sheetData>
    <row r="1" spans="1:15" ht="15.75" customHeight="1" x14ac:dyDescent="0.25">
      <c r="L1" s="66"/>
      <c r="M1" s="66"/>
    </row>
    <row r="2" spans="1:15" x14ac:dyDescent="0.25">
      <c r="L2" s="66" t="s">
        <v>697</v>
      </c>
      <c r="M2" s="66"/>
      <c r="N2" s="575"/>
    </row>
    <row r="3" spans="1:15" x14ac:dyDescent="0.25">
      <c r="L3" s="1002" t="s">
        <v>431</v>
      </c>
      <c r="M3" s="1002"/>
      <c r="N3" s="1002"/>
      <c r="O3" s="1002"/>
    </row>
    <row r="4" spans="1:15" x14ac:dyDescent="0.25">
      <c r="L4" s="1002" t="s">
        <v>502</v>
      </c>
      <c r="M4" s="1002"/>
      <c r="N4" s="1002"/>
      <c r="O4" s="1002"/>
    </row>
    <row r="5" spans="1:15" x14ac:dyDescent="0.25">
      <c r="L5" s="1002" t="s">
        <v>503</v>
      </c>
      <c r="M5" s="1002"/>
      <c r="N5" s="1002"/>
      <c r="O5" s="1002"/>
    </row>
    <row r="6" spans="1:15" x14ac:dyDescent="0.25">
      <c r="L6" s="421"/>
      <c r="M6" s="421"/>
      <c r="N6" s="421"/>
      <c r="O6" s="421"/>
    </row>
    <row r="7" spans="1:15" x14ac:dyDescent="0.25">
      <c r="L7" s="421"/>
      <c r="M7" s="421"/>
      <c r="N7" s="421"/>
      <c r="O7" s="421"/>
    </row>
    <row r="8" spans="1:15" x14ac:dyDescent="0.25">
      <c r="L8" s="421"/>
      <c r="M8" s="421"/>
      <c r="N8" s="421"/>
      <c r="O8" s="421"/>
    </row>
    <row r="9" spans="1:15" ht="15.75" customHeight="1" x14ac:dyDescent="0.25">
      <c r="G9" s="1157"/>
      <c r="H9" s="1157"/>
      <c r="I9" s="1157"/>
    </row>
    <row r="10" spans="1:15" ht="8.25" customHeight="1" x14ac:dyDescent="0.2"/>
    <row r="11" spans="1:15" s="606" customFormat="1" ht="25.5" customHeight="1" x14ac:dyDescent="0.2">
      <c r="C11" s="21" t="s">
        <v>504</v>
      </c>
      <c r="D11" s="21"/>
      <c r="E11" s="21"/>
      <c r="F11" s="21"/>
      <c r="G11" s="420"/>
      <c r="H11" s="420"/>
      <c r="I11" s="420"/>
      <c r="J11" s="420"/>
      <c r="K11" s="420"/>
      <c r="L11" s="420"/>
      <c r="M11" s="607"/>
      <c r="N11" s="607"/>
      <c r="O11" s="608"/>
    </row>
    <row r="12" spans="1:15" s="606" customFormat="1" ht="21.75" customHeight="1" x14ac:dyDescent="0.2">
      <c r="A12" s="1148">
        <v>15591000000</v>
      </c>
      <c r="B12" s="1148"/>
      <c r="C12" s="1148"/>
      <c r="D12" s="159"/>
      <c r="E12" s="159"/>
      <c r="F12" s="159"/>
      <c r="G12" s="609"/>
      <c r="H12" s="420"/>
      <c r="I12" s="420"/>
      <c r="J12" s="420"/>
      <c r="K12" s="420"/>
      <c r="L12" s="607"/>
      <c r="M12" s="607"/>
      <c r="N12" s="607"/>
      <c r="O12" s="608"/>
    </row>
    <row r="13" spans="1:15" s="606" customFormat="1" ht="22.5" customHeight="1" thickBot="1" x14ac:dyDescent="0.25">
      <c r="A13" s="1147" t="s">
        <v>0</v>
      </c>
      <c r="B13" s="1147"/>
      <c r="C13" s="1147"/>
      <c r="D13" s="159"/>
      <c r="E13" s="159"/>
      <c r="F13" s="159"/>
      <c r="G13" s="609"/>
      <c r="H13" s="420"/>
      <c r="I13" s="420"/>
      <c r="J13" s="420"/>
      <c r="K13" s="420"/>
      <c r="L13" s="607"/>
      <c r="M13" s="607"/>
      <c r="N13" s="607" t="s">
        <v>228</v>
      </c>
      <c r="O13" s="608"/>
    </row>
    <row r="14" spans="1:15" s="606" customFormat="1" ht="21.75" customHeight="1" x14ac:dyDescent="0.2">
      <c r="A14" s="1149" t="s">
        <v>8</v>
      </c>
      <c r="B14" s="1151" t="s">
        <v>9</v>
      </c>
      <c r="C14" s="1153" t="s">
        <v>229</v>
      </c>
      <c r="D14" s="1158" t="s">
        <v>396</v>
      </c>
      <c r="E14" s="1158" t="s">
        <v>397</v>
      </c>
      <c r="F14" s="1158" t="s">
        <v>398</v>
      </c>
      <c r="G14" s="1158" t="s">
        <v>399</v>
      </c>
      <c r="H14" s="1158"/>
      <c r="I14" s="1158" t="s">
        <v>3</v>
      </c>
      <c r="J14" s="1158"/>
      <c r="K14" s="1158"/>
      <c r="L14" s="1158"/>
      <c r="M14" s="1155" t="s">
        <v>400</v>
      </c>
      <c r="N14" s="1155"/>
      <c r="O14" s="1156"/>
    </row>
    <row r="15" spans="1:15" s="606" customFormat="1" ht="157.5" customHeight="1" thickBot="1" x14ac:dyDescent="0.25">
      <c r="A15" s="1150"/>
      <c r="B15" s="1152"/>
      <c r="C15" s="1154"/>
      <c r="D15" s="1159"/>
      <c r="E15" s="1159"/>
      <c r="F15" s="1159"/>
      <c r="G15" s="824" t="s">
        <v>507</v>
      </c>
      <c r="H15" s="824" t="s">
        <v>505</v>
      </c>
      <c r="I15" s="824" t="s">
        <v>506</v>
      </c>
      <c r="J15" s="824" t="s">
        <v>5</v>
      </c>
      <c r="K15" s="824" t="s">
        <v>505</v>
      </c>
      <c r="L15" s="824" t="s">
        <v>5</v>
      </c>
      <c r="M15" s="824" t="s">
        <v>506</v>
      </c>
      <c r="N15" s="824" t="s">
        <v>505</v>
      </c>
      <c r="O15" s="610" t="s">
        <v>388</v>
      </c>
    </row>
    <row r="16" spans="1:15" s="606" customFormat="1" ht="13.5" customHeight="1" thickBot="1" x14ac:dyDescent="0.25">
      <c r="A16" s="611">
        <v>1</v>
      </c>
      <c r="B16" s="612">
        <v>2</v>
      </c>
      <c r="C16" s="158" t="s">
        <v>239</v>
      </c>
      <c r="D16" s="612">
        <v>4</v>
      </c>
      <c r="E16" s="612">
        <v>5</v>
      </c>
      <c r="F16" s="612">
        <v>6</v>
      </c>
      <c r="G16" s="612">
        <v>7</v>
      </c>
      <c r="H16" s="612">
        <v>8</v>
      </c>
      <c r="I16" s="612">
        <v>9</v>
      </c>
      <c r="J16" s="938">
        <v>10</v>
      </c>
      <c r="K16" s="938">
        <v>11</v>
      </c>
      <c r="L16" s="938">
        <v>12</v>
      </c>
      <c r="M16" s="938">
        <v>13</v>
      </c>
      <c r="N16" s="938">
        <v>14</v>
      </c>
      <c r="O16" s="939">
        <v>15</v>
      </c>
    </row>
    <row r="17" spans="1:15" s="606" customFormat="1" ht="91.5" customHeight="1" thickBot="1" x14ac:dyDescent="0.25">
      <c r="A17" s="614" t="s">
        <v>13</v>
      </c>
      <c r="B17" s="447"/>
      <c r="C17" s="447"/>
      <c r="D17" s="615" t="s">
        <v>424</v>
      </c>
      <c r="E17" s="616"/>
      <c r="F17" s="616"/>
      <c r="G17" s="427">
        <f t="shared" ref="G17:L17" si="0">G18</f>
        <v>46392375</v>
      </c>
      <c r="H17" s="427">
        <f t="shared" si="0"/>
        <v>8955207.2700000014</v>
      </c>
      <c r="I17" s="427">
        <f t="shared" si="0"/>
        <v>2020106</v>
      </c>
      <c r="J17" s="427">
        <f t="shared" si="0"/>
        <v>2020106</v>
      </c>
      <c r="K17" s="427">
        <f t="shared" si="0"/>
        <v>0</v>
      </c>
      <c r="L17" s="427">
        <f t="shared" si="0"/>
        <v>0</v>
      </c>
      <c r="M17" s="427">
        <f>G17+I17</f>
        <v>48412481</v>
      </c>
      <c r="N17" s="427">
        <f>H17+K17</f>
        <v>8955207.2700000014</v>
      </c>
      <c r="O17" s="428">
        <f>N17/M17</f>
        <v>0.18497724316173761</v>
      </c>
    </row>
    <row r="18" spans="1:15" s="606" customFormat="1" ht="77.25" customHeight="1" thickBot="1" x14ac:dyDescent="0.25">
      <c r="A18" s="429" t="s">
        <v>15</v>
      </c>
      <c r="B18" s="430"/>
      <c r="C18" s="430"/>
      <c r="D18" s="468" t="s">
        <v>427</v>
      </c>
      <c r="E18" s="469"/>
      <c r="F18" s="469"/>
      <c r="G18" s="617">
        <f t="shared" ref="G18:L18" si="1">SUM(G19:G28)</f>
        <v>46392375</v>
      </c>
      <c r="H18" s="617">
        <f t="shared" si="1"/>
        <v>8955207.2700000014</v>
      </c>
      <c r="I18" s="617">
        <f t="shared" si="1"/>
        <v>2020106</v>
      </c>
      <c r="J18" s="617">
        <f t="shared" si="1"/>
        <v>2020106</v>
      </c>
      <c r="K18" s="617">
        <f t="shared" si="1"/>
        <v>0</v>
      </c>
      <c r="L18" s="617">
        <f t="shared" si="1"/>
        <v>0</v>
      </c>
      <c r="M18" s="617">
        <f>G18+I18</f>
        <v>48412481</v>
      </c>
      <c r="N18" s="617">
        <f>H18+K18</f>
        <v>8955207.2700000014</v>
      </c>
      <c r="O18" s="618">
        <f>N18/M18</f>
        <v>0.18497724316173761</v>
      </c>
    </row>
    <row r="19" spans="1:15" s="606" customFormat="1" ht="173.25" customHeight="1" x14ac:dyDescent="0.2">
      <c r="A19" s="437" t="s">
        <v>145</v>
      </c>
      <c r="B19" s="438" t="s">
        <v>146</v>
      </c>
      <c r="C19" s="438" t="s">
        <v>16</v>
      </c>
      <c r="D19" s="436" t="s">
        <v>147</v>
      </c>
      <c r="E19" s="557" t="s">
        <v>508</v>
      </c>
      <c r="F19" s="557" t="s">
        <v>509</v>
      </c>
      <c r="G19" s="619">
        <v>253185</v>
      </c>
      <c r="H19" s="619">
        <v>63296.04</v>
      </c>
      <c r="I19" s="619">
        <v>0</v>
      </c>
      <c r="J19" s="619">
        <v>0</v>
      </c>
      <c r="K19" s="620">
        <v>0</v>
      </c>
      <c r="L19" s="621">
        <v>0</v>
      </c>
      <c r="M19" s="619">
        <f>G19+I19</f>
        <v>253185</v>
      </c>
      <c r="N19" s="619">
        <f>H19+K19</f>
        <v>63296.04</v>
      </c>
      <c r="O19" s="622">
        <f>N19/M19</f>
        <v>0.24999917056697671</v>
      </c>
    </row>
    <row r="20" spans="1:15" s="606" customFormat="1" ht="258" customHeight="1" x14ac:dyDescent="0.2">
      <c r="A20" s="433" t="s">
        <v>389</v>
      </c>
      <c r="B20" s="434" t="s">
        <v>195</v>
      </c>
      <c r="C20" s="434" t="s">
        <v>193</v>
      </c>
      <c r="D20" s="435" t="s">
        <v>196</v>
      </c>
      <c r="E20" s="557" t="s">
        <v>510</v>
      </c>
      <c r="F20" s="557" t="s">
        <v>511</v>
      </c>
      <c r="G20" s="623">
        <v>409000</v>
      </c>
      <c r="H20" s="623">
        <v>0</v>
      </c>
      <c r="I20" s="623">
        <v>0</v>
      </c>
      <c r="J20" s="623">
        <v>0</v>
      </c>
      <c r="K20" s="624">
        <v>0</v>
      </c>
      <c r="L20" s="625">
        <v>0</v>
      </c>
      <c r="M20" s="623">
        <f t="shared" ref="M20:M83" si="2">G20+I20</f>
        <v>409000</v>
      </c>
      <c r="N20" s="623">
        <f t="shared" ref="N20:N83" si="3">H20+K20</f>
        <v>0</v>
      </c>
      <c r="O20" s="626">
        <f>N20/M20</f>
        <v>0</v>
      </c>
    </row>
    <row r="21" spans="1:15" s="5" customFormat="1" ht="164.25" customHeight="1" x14ac:dyDescent="0.2">
      <c r="A21" s="439" t="s">
        <v>17</v>
      </c>
      <c r="B21" s="440" t="s">
        <v>18</v>
      </c>
      <c r="C21" s="440" t="s">
        <v>19</v>
      </c>
      <c r="D21" s="441" t="s">
        <v>20</v>
      </c>
      <c r="E21" s="557" t="s">
        <v>512</v>
      </c>
      <c r="F21" s="557" t="s">
        <v>514</v>
      </c>
      <c r="G21" s="623">
        <v>12200294</v>
      </c>
      <c r="H21" s="623">
        <v>1967422.98</v>
      </c>
      <c r="I21" s="627">
        <v>0</v>
      </c>
      <c r="J21" s="627">
        <v>0</v>
      </c>
      <c r="K21" s="623">
        <v>0</v>
      </c>
      <c r="L21" s="623">
        <v>0</v>
      </c>
      <c r="M21" s="623">
        <f t="shared" si="2"/>
        <v>12200294</v>
      </c>
      <c r="N21" s="623">
        <f t="shared" si="3"/>
        <v>1967422.98</v>
      </c>
      <c r="O21" s="626">
        <f t="shared" ref="O21:O97" si="4">N21/M21</f>
        <v>0.16126029257983454</v>
      </c>
    </row>
    <row r="22" spans="1:15" s="628" customFormat="1" ht="168.75" customHeight="1" x14ac:dyDescent="0.2">
      <c r="A22" s="439" t="s">
        <v>17</v>
      </c>
      <c r="B22" s="440" t="s">
        <v>18</v>
      </c>
      <c r="C22" s="440" t="s">
        <v>19</v>
      </c>
      <c r="D22" s="441" t="s">
        <v>20</v>
      </c>
      <c r="E22" s="557" t="s">
        <v>513</v>
      </c>
      <c r="F22" s="557" t="s">
        <v>515</v>
      </c>
      <c r="G22" s="623">
        <v>13749736</v>
      </c>
      <c r="H22" s="623">
        <v>2905223.7</v>
      </c>
      <c r="I22" s="623">
        <v>0</v>
      </c>
      <c r="J22" s="623">
        <v>0</v>
      </c>
      <c r="K22" s="623">
        <v>0</v>
      </c>
      <c r="L22" s="625">
        <v>0</v>
      </c>
      <c r="M22" s="623">
        <f t="shared" si="2"/>
        <v>13749736</v>
      </c>
      <c r="N22" s="623">
        <f t="shared" si="3"/>
        <v>2905223.7</v>
      </c>
      <c r="O22" s="626">
        <f t="shared" si="4"/>
        <v>0.21129305319025762</v>
      </c>
    </row>
    <row r="23" spans="1:15" s="628" customFormat="1" ht="168.75" customHeight="1" x14ac:dyDescent="0.2">
      <c r="A23" s="443" t="s">
        <v>17</v>
      </c>
      <c r="B23" s="442" t="s">
        <v>18</v>
      </c>
      <c r="C23" s="442" t="s">
        <v>19</v>
      </c>
      <c r="D23" s="441" t="s">
        <v>20</v>
      </c>
      <c r="E23" s="441" t="s">
        <v>473</v>
      </c>
      <c r="F23" s="441" t="s">
        <v>476</v>
      </c>
      <c r="G23" s="623">
        <v>0</v>
      </c>
      <c r="H23" s="623">
        <v>0</v>
      </c>
      <c r="I23" s="623">
        <v>2020106</v>
      </c>
      <c r="J23" s="623">
        <f>I23</f>
        <v>2020106</v>
      </c>
      <c r="K23" s="623">
        <v>0</v>
      </c>
      <c r="L23" s="623">
        <f>K23</f>
        <v>0</v>
      </c>
      <c r="M23" s="623">
        <f t="shared" si="2"/>
        <v>2020106</v>
      </c>
      <c r="N23" s="623">
        <f t="shared" si="3"/>
        <v>0</v>
      </c>
      <c r="O23" s="626">
        <f t="shared" si="4"/>
        <v>0</v>
      </c>
    </row>
    <row r="24" spans="1:15" s="628" customFormat="1" ht="165.75" customHeight="1" x14ac:dyDescent="0.2">
      <c r="A24" s="439" t="s">
        <v>21</v>
      </c>
      <c r="B24" s="440" t="s">
        <v>22</v>
      </c>
      <c r="C24" s="440" t="s">
        <v>23</v>
      </c>
      <c r="D24" s="441" t="s">
        <v>24</v>
      </c>
      <c r="E24" s="441" t="s">
        <v>197</v>
      </c>
      <c r="F24" s="441" t="s">
        <v>477</v>
      </c>
      <c r="G24" s="623">
        <v>543071</v>
      </c>
      <c r="H24" s="623">
        <v>129943.11</v>
      </c>
      <c r="I24" s="627">
        <v>0</v>
      </c>
      <c r="J24" s="623">
        <v>0</v>
      </c>
      <c r="K24" s="623">
        <v>0</v>
      </c>
      <c r="L24" s="623">
        <v>0</v>
      </c>
      <c r="M24" s="623">
        <f t="shared" si="2"/>
        <v>543071</v>
      </c>
      <c r="N24" s="623">
        <f t="shared" si="3"/>
        <v>129943.11</v>
      </c>
      <c r="O24" s="626">
        <f t="shared" si="4"/>
        <v>0.23927462523316473</v>
      </c>
    </row>
    <row r="25" spans="1:15" s="628" customFormat="1" ht="168.75" customHeight="1" x14ac:dyDescent="0.2">
      <c r="A25" s="433" t="s">
        <v>201</v>
      </c>
      <c r="B25" s="442">
        <v>2152</v>
      </c>
      <c r="C25" s="434" t="s">
        <v>202</v>
      </c>
      <c r="D25" s="441" t="s">
        <v>24</v>
      </c>
      <c r="E25" s="441" t="s">
        <v>198</v>
      </c>
      <c r="F25" s="441" t="s">
        <v>478</v>
      </c>
      <c r="G25" s="623">
        <v>2731972</v>
      </c>
      <c r="H25" s="623">
        <v>284374.44</v>
      </c>
      <c r="I25" s="627">
        <v>0</v>
      </c>
      <c r="J25" s="623">
        <f>I25</f>
        <v>0</v>
      </c>
      <c r="K25" s="623">
        <v>0</v>
      </c>
      <c r="L25" s="623">
        <f>K25</f>
        <v>0</v>
      </c>
      <c r="M25" s="623">
        <f t="shared" si="2"/>
        <v>2731972</v>
      </c>
      <c r="N25" s="623">
        <f t="shared" si="3"/>
        <v>284374.44</v>
      </c>
      <c r="O25" s="626">
        <f t="shared" si="4"/>
        <v>0.10409127179927173</v>
      </c>
    </row>
    <row r="26" spans="1:15" s="628" customFormat="1" ht="158.25" customHeight="1" x14ac:dyDescent="0.2">
      <c r="A26" s="443" t="s">
        <v>28</v>
      </c>
      <c r="B26" s="442" t="s">
        <v>29</v>
      </c>
      <c r="C26" s="442" t="s">
        <v>30</v>
      </c>
      <c r="D26" s="441" t="s">
        <v>31</v>
      </c>
      <c r="E26" s="441" t="s">
        <v>199</v>
      </c>
      <c r="F26" s="441" t="s">
        <v>479</v>
      </c>
      <c r="G26" s="623">
        <v>185952</v>
      </c>
      <c r="H26" s="623">
        <v>0</v>
      </c>
      <c r="I26" s="627">
        <v>0</v>
      </c>
      <c r="J26" s="623">
        <v>0</v>
      </c>
      <c r="K26" s="623">
        <v>0</v>
      </c>
      <c r="L26" s="623">
        <v>0</v>
      </c>
      <c r="M26" s="623">
        <f t="shared" si="2"/>
        <v>185952</v>
      </c>
      <c r="N26" s="623">
        <f t="shared" si="3"/>
        <v>0</v>
      </c>
      <c r="O26" s="629">
        <f t="shared" si="4"/>
        <v>0</v>
      </c>
    </row>
    <row r="27" spans="1:15" s="5" customFormat="1" ht="163.5" customHeight="1" x14ac:dyDescent="0.2">
      <c r="A27" s="439" t="s">
        <v>137</v>
      </c>
      <c r="B27" s="442">
        <v>8230</v>
      </c>
      <c r="C27" s="442" t="s">
        <v>32</v>
      </c>
      <c r="D27" s="441" t="s">
        <v>138</v>
      </c>
      <c r="E27" s="557" t="s">
        <v>516</v>
      </c>
      <c r="F27" s="557" t="s">
        <v>517</v>
      </c>
      <c r="G27" s="623">
        <v>11945766</v>
      </c>
      <c r="H27" s="623">
        <v>2544558.98</v>
      </c>
      <c r="I27" s="623">
        <v>0</v>
      </c>
      <c r="J27" s="623">
        <v>0</v>
      </c>
      <c r="K27" s="623">
        <v>0</v>
      </c>
      <c r="L27" s="625">
        <v>0</v>
      </c>
      <c r="M27" s="623">
        <f t="shared" si="2"/>
        <v>11945766</v>
      </c>
      <c r="N27" s="623">
        <f t="shared" si="3"/>
        <v>2544558.98</v>
      </c>
      <c r="O27" s="626">
        <f>N27/M27</f>
        <v>0.21300927709449524</v>
      </c>
    </row>
    <row r="28" spans="1:15" s="5" customFormat="1" ht="202.5" customHeight="1" thickBot="1" x14ac:dyDescent="0.25">
      <c r="A28" s="443" t="s">
        <v>33</v>
      </c>
      <c r="B28" s="442" t="s">
        <v>34</v>
      </c>
      <c r="C28" s="442" t="s">
        <v>35</v>
      </c>
      <c r="D28" s="441" t="s">
        <v>36</v>
      </c>
      <c r="E28" s="558" t="s">
        <v>518</v>
      </c>
      <c r="F28" s="558" t="s">
        <v>519</v>
      </c>
      <c r="G28" s="623">
        <v>4373399</v>
      </c>
      <c r="H28" s="623">
        <v>1060388.02</v>
      </c>
      <c r="I28" s="623">
        <v>0</v>
      </c>
      <c r="J28" s="623">
        <v>0</v>
      </c>
      <c r="K28" s="623">
        <v>0</v>
      </c>
      <c r="L28" s="625">
        <v>0</v>
      </c>
      <c r="M28" s="623">
        <f t="shared" si="2"/>
        <v>4373399</v>
      </c>
      <c r="N28" s="623">
        <f t="shared" si="3"/>
        <v>1060388.02</v>
      </c>
      <c r="O28" s="626">
        <f t="shared" si="4"/>
        <v>0.24246313222278598</v>
      </c>
    </row>
    <row r="29" spans="1:15" s="5" customFormat="1" ht="78.75" customHeight="1" thickBot="1" x14ac:dyDescent="0.25">
      <c r="A29" s="446" t="s">
        <v>37</v>
      </c>
      <c r="B29" s="447"/>
      <c r="C29" s="448"/>
      <c r="D29" s="449" t="s">
        <v>425</v>
      </c>
      <c r="E29" s="450"/>
      <c r="F29" s="450"/>
      <c r="G29" s="427">
        <f t="shared" ref="G29:L29" si="5">G30</f>
        <v>8836283</v>
      </c>
      <c r="H29" s="427">
        <f t="shared" si="5"/>
        <v>1668614.95</v>
      </c>
      <c r="I29" s="427">
        <f t="shared" si="5"/>
        <v>0</v>
      </c>
      <c r="J29" s="427">
        <f t="shared" si="5"/>
        <v>0</v>
      </c>
      <c r="K29" s="427">
        <f t="shared" si="5"/>
        <v>0</v>
      </c>
      <c r="L29" s="427">
        <f t="shared" si="5"/>
        <v>0</v>
      </c>
      <c r="M29" s="427">
        <f t="shared" si="2"/>
        <v>8836283</v>
      </c>
      <c r="N29" s="427">
        <f t="shared" si="3"/>
        <v>1668614.95</v>
      </c>
      <c r="O29" s="428">
        <f t="shared" si="4"/>
        <v>0.18883674843822906</v>
      </c>
    </row>
    <row r="30" spans="1:15" s="5" customFormat="1" ht="80.25" customHeight="1" thickBot="1" x14ac:dyDescent="0.25">
      <c r="A30" s="451" t="s">
        <v>38</v>
      </c>
      <c r="B30" s="452"/>
      <c r="C30" s="452"/>
      <c r="D30" s="431" t="s">
        <v>425</v>
      </c>
      <c r="E30" s="453"/>
      <c r="F30" s="453"/>
      <c r="G30" s="617">
        <f>G31+G32+G33+G34+G35+G36+G37+G38</f>
        <v>8836283</v>
      </c>
      <c r="H30" s="617">
        <f t="shared" ref="H30:N30" si="6">H31+H32+H33+H34+H35+H36+H37+H38</f>
        <v>1668614.95</v>
      </c>
      <c r="I30" s="617">
        <f t="shared" si="6"/>
        <v>0</v>
      </c>
      <c r="J30" s="617">
        <f t="shared" si="6"/>
        <v>0</v>
      </c>
      <c r="K30" s="617">
        <f t="shared" si="6"/>
        <v>0</v>
      </c>
      <c r="L30" s="617">
        <f t="shared" si="6"/>
        <v>0</v>
      </c>
      <c r="M30" s="617">
        <f t="shared" si="6"/>
        <v>8836283</v>
      </c>
      <c r="N30" s="617">
        <f t="shared" si="6"/>
        <v>1668614.95</v>
      </c>
      <c r="O30" s="618">
        <f t="shared" si="4"/>
        <v>0.18883674843822906</v>
      </c>
    </row>
    <row r="31" spans="1:15" s="5" customFormat="1" ht="172.5" customHeight="1" x14ac:dyDescent="0.2">
      <c r="A31" s="444" t="s">
        <v>40</v>
      </c>
      <c r="B31" s="445" t="s">
        <v>41</v>
      </c>
      <c r="C31" s="445" t="s">
        <v>42</v>
      </c>
      <c r="D31" s="436" t="s">
        <v>43</v>
      </c>
      <c r="E31" s="557" t="s">
        <v>520</v>
      </c>
      <c r="F31" s="557" t="s">
        <v>521</v>
      </c>
      <c r="G31" s="619">
        <v>855358</v>
      </c>
      <c r="H31" s="619">
        <v>128982.02</v>
      </c>
      <c r="I31" s="619">
        <v>0</v>
      </c>
      <c r="J31" s="619">
        <v>0</v>
      </c>
      <c r="K31" s="619">
        <v>0</v>
      </c>
      <c r="L31" s="621">
        <v>0</v>
      </c>
      <c r="M31" s="619">
        <f t="shared" si="2"/>
        <v>855358</v>
      </c>
      <c r="N31" s="619">
        <f t="shared" si="3"/>
        <v>128982.02</v>
      </c>
      <c r="O31" s="630">
        <f t="shared" si="4"/>
        <v>0.15079302467504835</v>
      </c>
    </row>
    <row r="32" spans="1:15" s="128" customFormat="1" ht="165.75" customHeight="1" x14ac:dyDescent="0.2">
      <c r="A32" s="443" t="s">
        <v>44</v>
      </c>
      <c r="B32" s="442" t="s">
        <v>45</v>
      </c>
      <c r="C32" s="442" t="s">
        <v>46</v>
      </c>
      <c r="D32" s="441" t="s">
        <v>47</v>
      </c>
      <c r="E32" s="557" t="s">
        <v>520</v>
      </c>
      <c r="F32" s="557" t="s">
        <v>521</v>
      </c>
      <c r="G32" s="623">
        <v>6677166</v>
      </c>
      <c r="H32" s="631">
        <v>1453245.01</v>
      </c>
      <c r="I32" s="623">
        <v>0</v>
      </c>
      <c r="J32" s="623">
        <v>0</v>
      </c>
      <c r="K32" s="623">
        <v>0</v>
      </c>
      <c r="L32" s="632">
        <v>0</v>
      </c>
      <c r="M32" s="623">
        <f t="shared" si="2"/>
        <v>6677166</v>
      </c>
      <c r="N32" s="623">
        <f t="shared" si="3"/>
        <v>1453245.01</v>
      </c>
      <c r="O32" s="626">
        <f t="shared" si="4"/>
        <v>0.21764398398961476</v>
      </c>
    </row>
    <row r="33" spans="1:15" s="3" customFormat="1" ht="168" customHeight="1" x14ac:dyDescent="0.2">
      <c r="A33" s="443" t="s">
        <v>48</v>
      </c>
      <c r="B33" s="442" t="s">
        <v>49</v>
      </c>
      <c r="C33" s="442" t="s">
        <v>50</v>
      </c>
      <c r="D33" s="441" t="s">
        <v>51</v>
      </c>
      <c r="E33" s="557" t="s">
        <v>520</v>
      </c>
      <c r="F33" s="557" t="s">
        <v>521</v>
      </c>
      <c r="G33" s="623">
        <v>33661</v>
      </c>
      <c r="H33" s="623">
        <v>0</v>
      </c>
      <c r="I33" s="623">
        <v>0</v>
      </c>
      <c r="J33" s="623">
        <v>0</v>
      </c>
      <c r="K33" s="623">
        <v>0</v>
      </c>
      <c r="L33" s="625">
        <v>0</v>
      </c>
      <c r="M33" s="623">
        <f t="shared" si="2"/>
        <v>33661</v>
      </c>
      <c r="N33" s="623">
        <f t="shared" si="3"/>
        <v>0</v>
      </c>
      <c r="O33" s="629">
        <f t="shared" si="4"/>
        <v>0</v>
      </c>
    </row>
    <row r="34" spans="1:15" s="5" customFormat="1" ht="171.75" customHeight="1" x14ac:dyDescent="0.2">
      <c r="A34" s="443" t="s">
        <v>53</v>
      </c>
      <c r="B34" s="442" t="s">
        <v>54</v>
      </c>
      <c r="C34" s="442" t="s">
        <v>52</v>
      </c>
      <c r="D34" s="441" t="s">
        <v>55</v>
      </c>
      <c r="E34" s="557" t="s">
        <v>520</v>
      </c>
      <c r="F34" s="557" t="s">
        <v>521</v>
      </c>
      <c r="G34" s="623">
        <v>38708</v>
      </c>
      <c r="H34" s="623">
        <v>31468</v>
      </c>
      <c r="I34" s="625">
        <v>0</v>
      </c>
      <c r="J34" s="623">
        <v>0</v>
      </c>
      <c r="K34" s="623">
        <v>0</v>
      </c>
      <c r="L34" s="625">
        <v>0</v>
      </c>
      <c r="M34" s="623">
        <f t="shared" si="2"/>
        <v>38708</v>
      </c>
      <c r="N34" s="623">
        <f t="shared" si="3"/>
        <v>31468</v>
      </c>
      <c r="O34" s="626">
        <f t="shared" si="4"/>
        <v>0.81295856153766666</v>
      </c>
    </row>
    <row r="35" spans="1:15" s="5" customFormat="1" ht="170.25" customHeight="1" x14ac:dyDescent="0.2">
      <c r="A35" s="443" t="s">
        <v>56</v>
      </c>
      <c r="B35" s="442" t="s">
        <v>57</v>
      </c>
      <c r="C35" s="442" t="s">
        <v>52</v>
      </c>
      <c r="D35" s="441" t="s">
        <v>58</v>
      </c>
      <c r="E35" s="557" t="s">
        <v>520</v>
      </c>
      <c r="F35" s="557" t="s">
        <v>521</v>
      </c>
      <c r="G35" s="623">
        <v>7070</v>
      </c>
      <c r="H35" s="623">
        <v>0</v>
      </c>
      <c r="I35" s="625">
        <v>0</v>
      </c>
      <c r="J35" s="623">
        <v>0</v>
      </c>
      <c r="K35" s="623">
        <v>0</v>
      </c>
      <c r="L35" s="625">
        <v>0</v>
      </c>
      <c r="M35" s="623">
        <f t="shared" si="2"/>
        <v>7070</v>
      </c>
      <c r="N35" s="623">
        <f t="shared" si="3"/>
        <v>0</v>
      </c>
      <c r="O35" s="629">
        <f t="shared" si="4"/>
        <v>0</v>
      </c>
    </row>
    <row r="36" spans="1:15" s="5" customFormat="1" ht="159.75" customHeight="1" x14ac:dyDescent="0.2">
      <c r="A36" s="443" t="s">
        <v>59</v>
      </c>
      <c r="B36" s="442" t="s">
        <v>60</v>
      </c>
      <c r="C36" s="442" t="s">
        <v>52</v>
      </c>
      <c r="D36" s="441" t="s">
        <v>61</v>
      </c>
      <c r="E36" s="557" t="s">
        <v>520</v>
      </c>
      <c r="F36" s="557" t="s">
        <v>521</v>
      </c>
      <c r="G36" s="623">
        <v>6921</v>
      </c>
      <c r="H36" s="623">
        <v>5912</v>
      </c>
      <c r="I36" s="625">
        <v>0</v>
      </c>
      <c r="J36" s="623">
        <v>0</v>
      </c>
      <c r="K36" s="623">
        <v>0</v>
      </c>
      <c r="L36" s="625">
        <v>0</v>
      </c>
      <c r="M36" s="623">
        <f t="shared" si="2"/>
        <v>6921</v>
      </c>
      <c r="N36" s="623">
        <f t="shared" si="3"/>
        <v>5912</v>
      </c>
      <c r="O36" s="629">
        <f t="shared" si="4"/>
        <v>0.85421181910128596</v>
      </c>
    </row>
    <row r="37" spans="1:15" s="5" customFormat="1" ht="123.75" customHeight="1" x14ac:dyDescent="0.2">
      <c r="A37" s="443" t="s">
        <v>59</v>
      </c>
      <c r="B37" s="442" t="s">
        <v>60</v>
      </c>
      <c r="C37" s="442" t="s">
        <v>52</v>
      </c>
      <c r="D37" s="441" t="s">
        <v>61</v>
      </c>
      <c r="E37" s="557" t="s">
        <v>523</v>
      </c>
      <c r="F37" s="557" t="s">
        <v>524</v>
      </c>
      <c r="G37" s="623">
        <v>49008</v>
      </c>
      <c r="H37" s="623">
        <v>49007.92</v>
      </c>
      <c r="I37" s="625">
        <v>0</v>
      </c>
      <c r="J37" s="623">
        <v>0</v>
      </c>
      <c r="K37" s="623">
        <v>0</v>
      </c>
      <c r="L37" s="625">
        <v>0</v>
      </c>
      <c r="M37" s="623">
        <f t="shared" si="2"/>
        <v>49008</v>
      </c>
      <c r="N37" s="623">
        <f t="shared" si="3"/>
        <v>49007.92</v>
      </c>
      <c r="O37" s="629">
        <f t="shared" si="4"/>
        <v>0.99999836761345084</v>
      </c>
    </row>
    <row r="38" spans="1:15" s="5" customFormat="1" ht="179.25" customHeight="1" thickBot="1" x14ac:dyDescent="0.25">
      <c r="A38" s="472" t="s">
        <v>450</v>
      </c>
      <c r="B38" s="470">
        <v>3140</v>
      </c>
      <c r="C38" s="470">
        <v>1040</v>
      </c>
      <c r="D38" s="471" t="s">
        <v>448</v>
      </c>
      <c r="E38" s="558" t="s">
        <v>467</v>
      </c>
      <c r="F38" s="558" t="s">
        <v>522</v>
      </c>
      <c r="G38" s="633">
        <v>1168391</v>
      </c>
      <c r="H38" s="633">
        <v>0</v>
      </c>
      <c r="I38" s="634">
        <v>0</v>
      </c>
      <c r="J38" s="633">
        <v>0</v>
      </c>
      <c r="K38" s="633">
        <v>0</v>
      </c>
      <c r="L38" s="634">
        <v>0</v>
      </c>
      <c r="M38" s="633">
        <f t="shared" si="2"/>
        <v>1168391</v>
      </c>
      <c r="N38" s="633">
        <f t="shared" si="3"/>
        <v>0</v>
      </c>
      <c r="O38" s="635">
        <f t="shared" si="4"/>
        <v>0</v>
      </c>
    </row>
    <row r="39" spans="1:15" s="5" customFormat="1" ht="78.75" customHeight="1" thickBot="1" x14ac:dyDescent="0.25">
      <c r="A39" s="446" t="s">
        <v>63</v>
      </c>
      <c r="B39" s="454"/>
      <c r="C39" s="454"/>
      <c r="D39" s="450" t="s">
        <v>426</v>
      </c>
      <c r="E39" s="450"/>
      <c r="F39" s="450"/>
      <c r="G39" s="427">
        <f>G40</f>
        <v>26066835</v>
      </c>
      <c r="H39" s="427">
        <f>H40</f>
        <v>3774368</v>
      </c>
      <c r="I39" s="427">
        <f t="shared" ref="I39:L39" si="7">I40</f>
        <v>0</v>
      </c>
      <c r="J39" s="427">
        <f t="shared" si="7"/>
        <v>0</v>
      </c>
      <c r="K39" s="427">
        <f t="shared" si="7"/>
        <v>0</v>
      </c>
      <c r="L39" s="427">
        <f t="shared" si="7"/>
        <v>0</v>
      </c>
      <c r="M39" s="427">
        <f t="shared" si="2"/>
        <v>26066835</v>
      </c>
      <c r="N39" s="427">
        <f t="shared" si="3"/>
        <v>3774368</v>
      </c>
      <c r="O39" s="428">
        <f t="shared" si="4"/>
        <v>0.14479579128037601</v>
      </c>
    </row>
    <row r="40" spans="1:15" s="5" customFormat="1" ht="102" customHeight="1" thickBot="1" x14ac:dyDescent="0.25">
      <c r="A40" s="451" t="s">
        <v>64</v>
      </c>
      <c r="B40" s="455"/>
      <c r="C40" s="455"/>
      <c r="D40" s="456" t="s">
        <v>428</v>
      </c>
      <c r="E40" s="432"/>
      <c r="F40" s="432"/>
      <c r="G40" s="636">
        <f>SUM(G41:G47)</f>
        <v>26066835</v>
      </c>
      <c r="H40" s="636">
        <f t="shared" ref="H40:L40" si="8">SUM(H41:H47)</f>
        <v>3774368</v>
      </c>
      <c r="I40" s="636">
        <f t="shared" si="8"/>
        <v>0</v>
      </c>
      <c r="J40" s="636">
        <f t="shared" si="8"/>
        <v>0</v>
      </c>
      <c r="K40" s="636">
        <f t="shared" si="8"/>
        <v>0</v>
      </c>
      <c r="L40" s="636">
        <f t="shared" si="8"/>
        <v>0</v>
      </c>
      <c r="M40" s="636">
        <f t="shared" si="2"/>
        <v>26066835</v>
      </c>
      <c r="N40" s="636">
        <f t="shared" si="3"/>
        <v>3774368</v>
      </c>
      <c r="O40" s="618">
        <f t="shared" si="4"/>
        <v>0.14479579128037601</v>
      </c>
    </row>
    <row r="41" spans="1:15" s="628" customFormat="1" ht="163.5" customHeight="1" x14ac:dyDescent="0.2">
      <c r="A41" s="444" t="s">
        <v>66</v>
      </c>
      <c r="B41" s="445" t="s">
        <v>67</v>
      </c>
      <c r="C41" s="445" t="s">
        <v>49</v>
      </c>
      <c r="D41" s="436" t="s">
        <v>68</v>
      </c>
      <c r="E41" s="637" t="s">
        <v>525</v>
      </c>
      <c r="F41" s="637" t="s">
        <v>526</v>
      </c>
      <c r="G41" s="619">
        <v>2130</v>
      </c>
      <c r="H41" s="619">
        <v>0</v>
      </c>
      <c r="I41" s="621">
        <v>0</v>
      </c>
      <c r="J41" s="619">
        <v>0</v>
      </c>
      <c r="K41" s="619">
        <v>0</v>
      </c>
      <c r="L41" s="621">
        <v>0</v>
      </c>
      <c r="M41" s="619">
        <f t="shared" si="2"/>
        <v>2130</v>
      </c>
      <c r="N41" s="619">
        <f t="shared" si="3"/>
        <v>0</v>
      </c>
      <c r="O41" s="622">
        <f t="shared" si="4"/>
        <v>0</v>
      </c>
    </row>
    <row r="42" spans="1:15" s="628" customFormat="1" ht="191.25" customHeight="1" x14ac:dyDescent="0.2">
      <c r="A42" s="457" t="s">
        <v>161</v>
      </c>
      <c r="B42" s="458">
        <v>3105</v>
      </c>
      <c r="C42" s="458">
        <v>1010</v>
      </c>
      <c r="D42" s="638" t="s">
        <v>163</v>
      </c>
      <c r="E42" s="557" t="s">
        <v>527</v>
      </c>
      <c r="F42" s="557" t="s">
        <v>528</v>
      </c>
      <c r="G42" s="623">
        <v>17943</v>
      </c>
      <c r="H42" s="623">
        <v>0</v>
      </c>
      <c r="I42" s="625">
        <v>0</v>
      </c>
      <c r="J42" s="623">
        <v>0</v>
      </c>
      <c r="K42" s="623">
        <v>0</v>
      </c>
      <c r="L42" s="625">
        <v>0</v>
      </c>
      <c r="M42" s="623">
        <f t="shared" si="2"/>
        <v>17943</v>
      </c>
      <c r="N42" s="623">
        <f t="shared" si="3"/>
        <v>0</v>
      </c>
      <c r="O42" s="626">
        <f t="shared" si="4"/>
        <v>0</v>
      </c>
    </row>
    <row r="43" spans="1:15" s="628" customFormat="1" ht="163.5" customHeight="1" x14ac:dyDescent="0.2">
      <c r="A43" s="443">
        <v>813241</v>
      </c>
      <c r="B43" s="442">
        <v>3241</v>
      </c>
      <c r="C43" s="442">
        <v>1090</v>
      </c>
      <c r="D43" s="441" t="s">
        <v>468</v>
      </c>
      <c r="E43" s="557" t="s">
        <v>529</v>
      </c>
      <c r="F43" s="557" t="s">
        <v>530</v>
      </c>
      <c r="G43" s="623">
        <v>63800</v>
      </c>
      <c r="H43" s="623">
        <v>9200</v>
      </c>
      <c r="I43" s="625">
        <v>0</v>
      </c>
      <c r="J43" s="623">
        <v>0</v>
      </c>
      <c r="K43" s="623">
        <v>0</v>
      </c>
      <c r="L43" s="625">
        <v>0</v>
      </c>
      <c r="M43" s="623">
        <f t="shared" si="2"/>
        <v>63800</v>
      </c>
      <c r="N43" s="623">
        <f t="shared" si="3"/>
        <v>9200</v>
      </c>
      <c r="O43" s="626">
        <f t="shared" si="4"/>
        <v>0.14420062695924765</v>
      </c>
    </row>
    <row r="44" spans="1:15" s="628" customFormat="1" ht="172.5" customHeight="1" x14ac:dyDescent="0.2">
      <c r="A44" s="559" t="s">
        <v>70</v>
      </c>
      <c r="B44" s="560" t="s">
        <v>71</v>
      </c>
      <c r="C44" s="560" t="s">
        <v>69</v>
      </c>
      <c r="D44" s="561" t="s">
        <v>534</v>
      </c>
      <c r="E44" s="557" t="s">
        <v>535</v>
      </c>
      <c r="F44" s="557" t="s">
        <v>536</v>
      </c>
      <c r="G44" s="623">
        <v>97200</v>
      </c>
      <c r="H44" s="623">
        <v>0</v>
      </c>
      <c r="I44" s="625">
        <v>0</v>
      </c>
      <c r="J44" s="623">
        <v>0</v>
      </c>
      <c r="K44" s="623">
        <v>0</v>
      </c>
      <c r="L44" s="625">
        <v>0</v>
      </c>
      <c r="M44" s="623">
        <f t="shared" si="2"/>
        <v>97200</v>
      </c>
      <c r="N44" s="623">
        <f t="shared" si="3"/>
        <v>0</v>
      </c>
      <c r="O44" s="626">
        <f t="shared" si="4"/>
        <v>0</v>
      </c>
    </row>
    <row r="45" spans="1:15" s="628" customFormat="1" ht="196.5" customHeight="1" x14ac:dyDescent="0.2">
      <c r="A45" s="443" t="s">
        <v>70</v>
      </c>
      <c r="B45" s="442" t="s">
        <v>71</v>
      </c>
      <c r="C45" s="442" t="s">
        <v>69</v>
      </c>
      <c r="D45" s="441" t="s">
        <v>72</v>
      </c>
      <c r="E45" s="441" t="s">
        <v>471</v>
      </c>
      <c r="F45" s="441" t="s">
        <v>472</v>
      </c>
      <c r="G45" s="623">
        <v>83862</v>
      </c>
      <c r="H45" s="623">
        <v>12011</v>
      </c>
      <c r="I45" s="625">
        <v>0</v>
      </c>
      <c r="J45" s="623">
        <v>0</v>
      </c>
      <c r="K45" s="623">
        <v>0</v>
      </c>
      <c r="L45" s="625">
        <v>0</v>
      </c>
      <c r="M45" s="623">
        <f t="shared" si="2"/>
        <v>83862</v>
      </c>
      <c r="N45" s="623">
        <f t="shared" si="3"/>
        <v>12011</v>
      </c>
      <c r="O45" s="626">
        <f t="shared" si="4"/>
        <v>0.14322339080870955</v>
      </c>
    </row>
    <row r="46" spans="1:15" s="628" customFormat="1" ht="162.75" customHeight="1" x14ac:dyDescent="0.2">
      <c r="A46" s="443" t="s">
        <v>70</v>
      </c>
      <c r="B46" s="442" t="s">
        <v>71</v>
      </c>
      <c r="C46" s="442" t="s">
        <v>69</v>
      </c>
      <c r="D46" s="441" t="s">
        <v>72</v>
      </c>
      <c r="E46" s="557" t="s">
        <v>531</v>
      </c>
      <c r="F46" s="557" t="s">
        <v>532</v>
      </c>
      <c r="G46" s="623">
        <v>22801900</v>
      </c>
      <c r="H46" s="623">
        <v>2933157</v>
      </c>
      <c r="I46" s="625">
        <v>0</v>
      </c>
      <c r="J46" s="623">
        <v>0</v>
      </c>
      <c r="K46" s="623">
        <v>0</v>
      </c>
      <c r="L46" s="625">
        <v>0</v>
      </c>
      <c r="M46" s="623">
        <f t="shared" si="2"/>
        <v>22801900</v>
      </c>
      <c r="N46" s="623">
        <f t="shared" si="3"/>
        <v>2933157</v>
      </c>
      <c r="O46" s="626">
        <f t="shared" si="4"/>
        <v>0.12863651713234422</v>
      </c>
    </row>
    <row r="47" spans="1:15" s="628" customFormat="1" ht="240.75" customHeight="1" thickBot="1" x14ac:dyDescent="0.25">
      <c r="A47" s="473" t="s">
        <v>70</v>
      </c>
      <c r="B47" s="466" t="s">
        <v>71</v>
      </c>
      <c r="C47" s="466" t="s">
        <v>69</v>
      </c>
      <c r="D47" s="467" t="s">
        <v>72</v>
      </c>
      <c r="E47" s="557" t="s">
        <v>533</v>
      </c>
      <c r="F47" s="557" t="s">
        <v>511</v>
      </c>
      <c r="G47" s="633">
        <v>3000000</v>
      </c>
      <c r="H47" s="633">
        <v>820000</v>
      </c>
      <c r="I47" s="634">
        <v>0</v>
      </c>
      <c r="J47" s="633">
        <v>0</v>
      </c>
      <c r="K47" s="633">
        <v>0</v>
      </c>
      <c r="L47" s="634">
        <v>0</v>
      </c>
      <c r="M47" s="633">
        <f t="shared" si="2"/>
        <v>3000000</v>
      </c>
      <c r="N47" s="633">
        <f t="shared" si="3"/>
        <v>820000</v>
      </c>
      <c r="O47" s="639">
        <f t="shared" si="4"/>
        <v>0.27333333333333332</v>
      </c>
    </row>
    <row r="48" spans="1:15" s="628" customFormat="1" ht="78.75" customHeight="1" thickBot="1" x14ac:dyDescent="0.25">
      <c r="A48" s="446" t="s">
        <v>73</v>
      </c>
      <c r="B48" s="459" t="s">
        <v>14</v>
      </c>
      <c r="C48" s="459" t="s">
        <v>14</v>
      </c>
      <c r="D48" s="460" t="s">
        <v>420</v>
      </c>
      <c r="E48" s="460" t="s">
        <v>14</v>
      </c>
      <c r="F48" s="460" t="s">
        <v>14</v>
      </c>
      <c r="G48" s="427">
        <f t="shared" ref="G48:L49" si="9">G49</f>
        <v>100000</v>
      </c>
      <c r="H48" s="427">
        <f t="shared" si="9"/>
        <v>0</v>
      </c>
      <c r="I48" s="427">
        <f t="shared" si="9"/>
        <v>0</v>
      </c>
      <c r="J48" s="427">
        <f t="shared" si="9"/>
        <v>0</v>
      </c>
      <c r="K48" s="427">
        <f t="shared" si="9"/>
        <v>0</v>
      </c>
      <c r="L48" s="427">
        <f t="shared" si="9"/>
        <v>0</v>
      </c>
      <c r="M48" s="427">
        <f t="shared" si="2"/>
        <v>100000</v>
      </c>
      <c r="N48" s="427">
        <f t="shared" si="3"/>
        <v>0</v>
      </c>
      <c r="O48" s="640">
        <f t="shared" si="4"/>
        <v>0</v>
      </c>
    </row>
    <row r="49" spans="1:15" s="5" customFormat="1" ht="82.5" customHeight="1" thickBot="1" x14ac:dyDescent="0.25">
      <c r="A49" s="451" t="s">
        <v>74</v>
      </c>
      <c r="B49" s="461" t="s">
        <v>14</v>
      </c>
      <c r="C49" s="461" t="s">
        <v>14</v>
      </c>
      <c r="D49" s="462" t="s">
        <v>420</v>
      </c>
      <c r="E49" s="462" t="s">
        <v>14</v>
      </c>
      <c r="F49" s="462" t="s">
        <v>14</v>
      </c>
      <c r="G49" s="636">
        <f>G50</f>
        <v>100000</v>
      </c>
      <c r="H49" s="636">
        <f>H50</f>
        <v>0</v>
      </c>
      <c r="I49" s="636">
        <f t="shared" si="9"/>
        <v>0</v>
      </c>
      <c r="J49" s="636">
        <f t="shared" si="9"/>
        <v>0</v>
      </c>
      <c r="K49" s="636">
        <f t="shared" si="9"/>
        <v>0</v>
      </c>
      <c r="L49" s="636">
        <f t="shared" si="9"/>
        <v>0</v>
      </c>
      <c r="M49" s="636">
        <f t="shared" si="2"/>
        <v>100000</v>
      </c>
      <c r="N49" s="636">
        <f t="shared" si="3"/>
        <v>0</v>
      </c>
      <c r="O49" s="641">
        <f t="shared" si="4"/>
        <v>0</v>
      </c>
    </row>
    <row r="50" spans="1:15" s="647" customFormat="1" ht="170.25" customHeight="1" thickBot="1" x14ac:dyDescent="0.25">
      <c r="A50" s="463" t="s">
        <v>75</v>
      </c>
      <c r="B50" s="464" t="s">
        <v>76</v>
      </c>
      <c r="C50" s="464" t="s">
        <v>62</v>
      </c>
      <c r="D50" s="642" t="s">
        <v>77</v>
      </c>
      <c r="E50" s="558" t="s">
        <v>200</v>
      </c>
      <c r="F50" s="558" t="s">
        <v>537</v>
      </c>
      <c r="G50" s="643">
        <v>100000</v>
      </c>
      <c r="H50" s="644">
        <v>0</v>
      </c>
      <c r="I50" s="645">
        <v>0</v>
      </c>
      <c r="J50" s="643">
        <v>0</v>
      </c>
      <c r="K50" s="643">
        <v>0</v>
      </c>
      <c r="L50" s="645">
        <v>0</v>
      </c>
      <c r="M50" s="643">
        <f t="shared" si="2"/>
        <v>100000</v>
      </c>
      <c r="N50" s="643">
        <f t="shared" si="3"/>
        <v>0</v>
      </c>
      <c r="O50" s="646">
        <f t="shared" si="4"/>
        <v>0</v>
      </c>
    </row>
    <row r="51" spans="1:15" s="5" customFormat="1" ht="98.25" customHeight="1" thickBot="1" x14ac:dyDescent="0.25">
      <c r="A51" s="446" t="s">
        <v>78</v>
      </c>
      <c r="B51" s="459" t="s">
        <v>14</v>
      </c>
      <c r="C51" s="459" t="s">
        <v>14</v>
      </c>
      <c r="D51" s="460" t="s">
        <v>421</v>
      </c>
      <c r="E51" s="460" t="s">
        <v>14</v>
      </c>
      <c r="F51" s="460" t="s">
        <v>14</v>
      </c>
      <c r="G51" s="648">
        <f>G52</f>
        <v>46044505</v>
      </c>
      <c r="H51" s="648">
        <f t="shared" ref="H51:L51" si="10">H52</f>
        <v>7719764.96</v>
      </c>
      <c r="I51" s="648">
        <f t="shared" si="10"/>
        <v>0</v>
      </c>
      <c r="J51" s="648">
        <f t="shared" si="10"/>
        <v>0</v>
      </c>
      <c r="K51" s="648">
        <f t="shared" si="10"/>
        <v>0</v>
      </c>
      <c r="L51" s="648">
        <f t="shared" si="10"/>
        <v>0</v>
      </c>
      <c r="M51" s="427">
        <f t="shared" si="2"/>
        <v>46044505</v>
      </c>
      <c r="N51" s="427">
        <f t="shared" si="3"/>
        <v>7719764.96</v>
      </c>
      <c r="O51" s="428">
        <f t="shared" si="4"/>
        <v>0.16765876753371547</v>
      </c>
    </row>
    <row r="52" spans="1:15" s="128" customFormat="1" ht="98.25" customHeight="1" thickBot="1" x14ac:dyDescent="0.25">
      <c r="A52" s="451" t="s">
        <v>79</v>
      </c>
      <c r="B52" s="461" t="s">
        <v>14</v>
      </c>
      <c r="C52" s="461" t="s">
        <v>14</v>
      </c>
      <c r="D52" s="462" t="s">
        <v>421</v>
      </c>
      <c r="E52" s="462" t="s">
        <v>14</v>
      </c>
      <c r="F52" s="462" t="s">
        <v>14</v>
      </c>
      <c r="G52" s="617">
        <f>G53+G54+G55+G56+G57+G58+G59+G60+G61+G62+G63+G64</f>
        <v>46044505</v>
      </c>
      <c r="H52" s="617">
        <f t="shared" ref="H52:L52" si="11">H53+H54+H55+H56+H57+H58+H59+H60+H61+H62+H63+H64</f>
        <v>7719764.96</v>
      </c>
      <c r="I52" s="617">
        <f t="shared" si="11"/>
        <v>0</v>
      </c>
      <c r="J52" s="617">
        <f t="shared" si="11"/>
        <v>0</v>
      </c>
      <c r="K52" s="617">
        <f t="shared" si="11"/>
        <v>0</v>
      </c>
      <c r="L52" s="617">
        <f t="shared" si="11"/>
        <v>0</v>
      </c>
      <c r="M52" s="636">
        <f t="shared" si="2"/>
        <v>46044505</v>
      </c>
      <c r="N52" s="636">
        <f t="shared" si="3"/>
        <v>7719764.96</v>
      </c>
      <c r="O52" s="618">
        <f t="shared" si="4"/>
        <v>0.16765876753371547</v>
      </c>
    </row>
    <row r="53" spans="1:15" s="128" customFormat="1" ht="159.75" customHeight="1" x14ac:dyDescent="0.2">
      <c r="A53" s="444" t="s">
        <v>80</v>
      </c>
      <c r="B53" s="445" t="s">
        <v>81</v>
      </c>
      <c r="C53" s="445" t="s">
        <v>50</v>
      </c>
      <c r="D53" s="436" t="s">
        <v>82</v>
      </c>
      <c r="E53" s="557" t="s">
        <v>480</v>
      </c>
      <c r="F53" s="557" t="s">
        <v>538</v>
      </c>
      <c r="G53" s="649">
        <v>47184</v>
      </c>
      <c r="H53" s="649">
        <v>0</v>
      </c>
      <c r="I53" s="649">
        <v>0</v>
      </c>
      <c r="J53" s="649">
        <v>0</v>
      </c>
      <c r="K53" s="649">
        <v>0</v>
      </c>
      <c r="L53" s="649">
        <v>0</v>
      </c>
      <c r="M53" s="619">
        <f t="shared" si="2"/>
        <v>47184</v>
      </c>
      <c r="N53" s="619">
        <f t="shared" si="3"/>
        <v>0</v>
      </c>
      <c r="O53" s="630">
        <f t="shared" si="4"/>
        <v>0</v>
      </c>
    </row>
    <row r="54" spans="1:15" s="128" customFormat="1" ht="98.25" customHeight="1" x14ac:dyDescent="0.2">
      <c r="A54" s="443" t="s">
        <v>83</v>
      </c>
      <c r="B54" s="442" t="s">
        <v>84</v>
      </c>
      <c r="C54" s="442" t="s">
        <v>62</v>
      </c>
      <c r="D54" s="441" t="s">
        <v>85</v>
      </c>
      <c r="E54" s="441" t="s">
        <v>216</v>
      </c>
      <c r="F54" s="441" t="s">
        <v>481</v>
      </c>
      <c r="G54" s="631">
        <v>32970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23">
        <f t="shared" si="2"/>
        <v>32970</v>
      </c>
      <c r="N54" s="623">
        <f t="shared" si="3"/>
        <v>0</v>
      </c>
      <c r="O54" s="629">
        <f t="shared" si="4"/>
        <v>0</v>
      </c>
    </row>
    <row r="55" spans="1:15" s="128" customFormat="1" ht="78.75" customHeight="1" x14ac:dyDescent="0.2">
      <c r="A55" s="443" t="s">
        <v>83</v>
      </c>
      <c r="B55" s="442" t="s">
        <v>84</v>
      </c>
      <c r="C55" s="442" t="s">
        <v>62</v>
      </c>
      <c r="D55" s="441" t="s">
        <v>85</v>
      </c>
      <c r="E55" s="441" t="s">
        <v>469</v>
      </c>
      <c r="F55" s="441" t="s">
        <v>470</v>
      </c>
      <c r="G55" s="631">
        <v>336762</v>
      </c>
      <c r="H55" s="631">
        <v>67320</v>
      </c>
      <c r="I55" s="631">
        <v>0</v>
      </c>
      <c r="J55" s="631">
        <v>0</v>
      </c>
      <c r="K55" s="631">
        <v>0</v>
      </c>
      <c r="L55" s="631">
        <v>0</v>
      </c>
      <c r="M55" s="623">
        <f t="shared" si="2"/>
        <v>336762</v>
      </c>
      <c r="N55" s="623">
        <f t="shared" si="3"/>
        <v>67320</v>
      </c>
      <c r="O55" s="629">
        <f t="shared" si="4"/>
        <v>0.19990378961996899</v>
      </c>
    </row>
    <row r="56" spans="1:15" s="128" customFormat="1" ht="177.75" customHeight="1" x14ac:dyDescent="0.2">
      <c r="A56" s="443" t="s">
        <v>86</v>
      </c>
      <c r="B56" s="442" t="s">
        <v>87</v>
      </c>
      <c r="C56" s="442" t="s">
        <v>88</v>
      </c>
      <c r="D56" s="441" t="s">
        <v>89</v>
      </c>
      <c r="E56" s="557" t="s">
        <v>480</v>
      </c>
      <c r="F56" s="557" t="s">
        <v>538</v>
      </c>
      <c r="G56" s="631">
        <v>15076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3">
        <f t="shared" si="2"/>
        <v>15076</v>
      </c>
      <c r="N56" s="623">
        <f t="shared" si="3"/>
        <v>0</v>
      </c>
      <c r="O56" s="629">
        <f t="shared" si="4"/>
        <v>0</v>
      </c>
    </row>
    <row r="57" spans="1:15" s="128" customFormat="1" ht="165.75" customHeight="1" x14ac:dyDescent="0.2">
      <c r="A57" s="443" t="s">
        <v>90</v>
      </c>
      <c r="B57" s="442" t="s">
        <v>91</v>
      </c>
      <c r="C57" s="442" t="s">
        <v>88</v>
      </c>
      <c r="D57" s="441" t="s">
        <v>92</v>
      </c>
      <c r="E57" s="557" t="s">
        <v>480</v>
      </c>
      <c r="F57" s="557" t="s">
        <v>538</v>
      </c>
      <c r="G57" s="631">
        <v>4712</v>
      </c>
      <c r="H57" s="631">
        <v>0</v>
      </c>
      <c r="I57" s="631">
        <v>0</v>
      </c>
      <c r="J57" s="631">
        <v>0</v>
      </c>
      <c r="K57" s="631">
        <v>0</v>
      </c>
      <c r="L57" s="631">
        <v>0</v>
      </c>
      <c r="M57" s="623">
        <f t="shared" si="2"/>
        <v>4712</v>
      </c>
      <c r="N57" s="623">
        <f t="shared" si="3"/>
        <v>0</v>
      </c>
      <c r="O57" s="629">
        <f t="shared" si="4"/>
        <v>0</v>
      </c>
    </row>
    <row r="58" spans="1:15" s="128" customFormat="1" ht="164.25" customHeight="1" x14ac:dyDescent="0.2">
      <c r="A58" s="443" t="s">
        <v>93</v>
      </c>
      <c r="B58" s="442" t="s">
        <v>94</v>
      </c>
      <c r="C58" s="442" t="s">
        <v>95</v>
      </c>
      <c r="D58" s="441" t="s">
        <v>96</v>
      </c>
      <c r="E58" s="557" t="s">
        <v>480</v>
      </c>
      <c r="F58" s="557" t="s">
        <v>538</v>
      </c>
      <c r="G58" s="631">
        <v>75378</v>
      </c>
      <c r="H58" s="631">
        <v>0</v>
      </c>
      <c r="I58" s="631">
        <v>0</v>
      </c>
      <c r="J58" s="631">
        <v>0</v>
      </c>
      <c r="K58" s="631">
        <v>0</v>
      </c>
      <c r="L58" s="631">
        <v>0</v>
      </c>
      <c r="M58" s="623">
        <f t="shared" si="2"/>
        <v>75378</v>
      </c>
      <c r="N58" s="623">
        <f t="shared" si="3"/>
        <v>0</v>
      </c>
      <c r="O58" s="629">
        <f t="shared" si="4"/>
        <v>0</v>
      </c>
    </row>
    <row r="59" spans="1:15" s="128" customFormat="1" ht="165" customHeight="1" x14ac:dyDescent="0.2">
      <c r="A59" s="443" t="s">
        <v>98</v>
      </c>
      <c r="B59" s="442" t="s">
        <v>99</v>
      </c>
      <c r="C59" s="442" t="s">
        <v>97</v>
      </c>
      <c r="D59" s="441" t="s">
        <v>100</v>
      </c>
      <c r="E59" s="557" t="s">
        <v>480</v>
      </c>
      <c r="F59" s="557" t="s">
        <v>538</v>
      </c>
      <c r="G59" s="631">
        <v>329000</v>
      </c>
      <c r="H59" s="631">
        <v>57439</v>
      </c>
      <c r="I59" s="631">
        <v>0</v>
      </c>
      <c r="J59" s="631">
        <v>0</v>
      </c>
      <c r="K59" s="631">
        <v>0</v>
      </c>
      <c r="L59" s="631">
        <v>0</v>
      </c>
      <c r="M59" s="623">
        <f t="shared" si="2"/>
        <v>329000</v>
      </c>
      <c r="N59" s="623">
        <f t="shared" si="3"/>
        <v>57439</v>
      </c>
      <c r="O59" s="629">
        <f t="shared" si="4"/>
        <v>0.17458662613981762</v>
      </c>
    </row>
    <row r="60" spans="1:15" s="128" customFormat="1" ht="160.5" customHeight="1" x14ac:dyDescent="0.2">
      <c r="A60" s="443" t="s">
        <v>101</v>
      </c>
      <c r="B60" s="442" t="s">
        <v>102</v>
      </c>
      <c r="C60" s="442" t="s">
        <v>103</v>
      </c>
      <c r="D60" s="441" t="s">
        <v>104</v>
      </c>
      <c r="E60" s="557" t="s">
        <v>203</v>
      </c>
      <c r="F60" s="557" t="s">
        <v>539</v>
      </c>
      <c r="G60" s="631">
        <v>100000</v>
      </c>
      <c r="H60" s="631">
        <v>21252</v>
      </c>
      <c r="I60" s="631">
        <v>0</v>
      </c>
      <c r="J60" s="631">
        <v>0</v>
      </c>
      <c r="K60" s="631">
        <v>0</v>
      </c>
      <c r="L60" s="631">
        <v>0</v>
      </c>
      <c r="M60" s="623">
        <f t="shared" si="2"/>
        <v>100000</v>
      </c>
      <c r="N60" s="623">
        <f t="shared" si="3"/>
        <v>21252</v>
      </c>
      <c r="O60" s="626">
        <f t="shared" si="4"/>
        <v>0.21251999999999999</v>
      </c>
    </row>
    <row r="61" spans="1:15" s="128" customFormat="1" ht="169.5" customHeight="1" x14ac:dyDescent="0.2">
      <c r="A61" s="443" t="s">
        <v>105</v>
      </c>
      <c r="B61" s="442" t="s">
        <v>106</v>
      </c>
      <c r="C61" s="442" t="s">
        <v>103</v>
      </c>
      <c r="D61" s="441" t="s">
        <v>107</v>
      </c>
      <c r="E61" s="557" t="s">
        <v>203</v>
      </c>
      <c r="F61" s="557" t="s">
        <v>539</v>
      </c>
      <c r="G61" s="631">
        <v>3325736</v>
      </c>
      <c r="H61" s="631">
        <v>603329.42000000004</v>
      </c>
      <c r="I61" s="631">
        <v>0</v>
      </c>
      <c r="J61" s="631">
        <v>0</v>
      </c>
      <c r="K61" s="631">
        <v>0</v>
      </c>
      <c r="L61" s="631">
        <v>0</v>
      </c>
      <c r="M61" s="623">
        <f t="shared" si="2"/>
        <v>3325736</v>
      </c>
      <c r="N61" s="623">
        <f t="shared" si="3"/>
        <v>603329.42000000004</v>
      </c>
      <c r="O61" s="626">
        <f t="shared" si="4"/>
        <v>0.18141230091624833</v>
      </c>
    </row>
    <row r="62" spans="1:15" s="128" customFormat="1" ht="165.75" customHeight="1" x14ac:dyDescent="0.2">
      <c r="A62" s="443">
        <v>1015041</v>
      </c>
      <c r="B62" s="442">
        <v>5041</v>
      </c>
      <c r="C62" s="442" t="s">
        <v>103</v>
      </c>
      <c r="D62" s="441" t="s">
        <v>139</v>
      </c>
      <c r="E62" s="557" t="s">
        <v>203</v>
      </c>
      <c r="F62" s="557" t="s">
        <v>539</v>
      </c>
      <c r="G62" s="631">
        <v>39476905</v>
      </c>
      <c r="H62" s="631">
        <v>6663567.3799999999</v>
      </c>
      <c r="I62" s="631">
        <v>0</v>
      </c>
      <c r="J62" s="631">
        <v>0</v>
      </c>
      <c r="K62" s="631">
        <v>0</v>
      </c>
      <c r="L62" s="631">
        <v>0</v>
      </c>
      <c r="M62" s="623">
        <f t="shared" si="2"/>
        <v>39476905</v>
      </c>
      <c r="N62" s="623">
        <f t="shared" si="3"/>
        <v>6663567.3799999999</v>
      </c>
      <c r="O62" s="626">
        <f t="shared" si="4"/>
        <v>0.16879660094933988</v>
      </c>
    </row>
    <row r="63" spans="1:15" s="128" customFormat="1" ht="170.25" customHeight="1" x14ac:dyDescent="0.2">
      <c r="A63" s="443" t="s">
        <v>108</v>
      </c>
      <c r="B63" s="442" t="s">
        <v>109</v>
      </c>
      <c r="C63" s="442" t="s">
        <v>103</v>
      </c>
      <c r="D63" s="441" t="s">
        <v>110</v>
      </c>
      <c r="E63" s="557" t="s">
        <v>203</v>
      </c>
      <c r="F63" s="557" t="s">
        <v>539</v>
      </c>
      <c r="G63" s="631">
        <v>1666932</v>
      </c>
      <c r="H63" s="631">
        <v>173357.16</v>
      </c>
      <c r="I63" s="631">
        <v>0</v>
      </c>
      <c r="J63" s="631">
        <v>0</v>
      </c>
      <c r="K63" s="631">
        <v>0</v>
      </c>
      <c r="L63" s="631">
        <v>0</v>
      </c>
      <c r="M63" s="623">
        <f t="shared" si="2"/>
        <v>1666932</v>
      </c>
      <c r="N63" s="623">
        <f t="shared" si="3"/>
        <v>173357.16</v>
      </c>
      <c r="O63" s="626">
        <f t="shared" si="4"/>
        <v>0.10399773955986207</v>
      </c>
    </row>
    <row r="64" spans="1:15" s="128" customFormat="1" ht="177" customHeight="1" thickBot="1" x14ac:dyDescent="0.25">
      <c r="A64" s="473" t="s">
        <v>111</v>
      </c>
      <c r="B64" s="466" t="s">
        <v>112</v>
      </c>
      <c r="C64" s="466" t="s">
        <v>103</v>
      </c>
      <c r="D64" s="467" t="s">
        <v>113</v>
      </c>
      <c r="E64" s="557" t="s">
        <v>203</v>
      </c>
      <c r="F64" s="557" t="s">
        <v>539</v>
      </c>
      <c r="G64" s="650">
        <v>633850</v>
      </c>
      <c r="H64" s="650">
        <v>133500</v>
      </c>
      <c r="I64" s="650">
        <v>0</v>
      </c>
      <c r="J64" s="650">
        <v>0</v>
      </c>
      <c r="K64" s="650">
        <v>0</v>
      </c>
      <c r="L64" s="650">
        <v>0</v>
      </c>
      <c r="M64" s="633">
        <f t="shared" si="2"/>
        <v>633850</v>
      </c>
      <c r="N64" s="633">
        <f t="shared" si="3"/>
        <v>133500</v>
      </c>
      <c r="O64" s="635">
        <f t="shared" si="4"/>
        <v>0.21061765401908969</v>
      </c>
    </row>
    <row r="65" spans="1:15" s="128" customFormat="1" ht="116.25" customHeight="1" thickBot="1" x14ac:dyDescent="0.25">
      <c r="A65" s="446" t="s">
        <v>114</v>
      </c>
      <c r="B65" s="459" t="s">
        <v>14</v>
      </c>
      <c r="C65" s="459" t="s">
        <v>14</v>
      </c>
      <c r="D65" s="460" t="s">
        <v>115</v>
      </c>
      <c r="E65" s="460" t="s">
        <v>14</v>
      </c>
      <c r="F65" s="460" t="s">
        <v>14</v>
      </c>
      <c r="G65" s="427">
        <f>G66</f>
        <v>67656620</v>
      </c>
      <c r="H65" s="427">
        <f t="shared" ref="H65:L65" si="12">H66</f>
        <v>12961563.930000002</v>
      </c>
      <c r="I65" s="427">
        <f t="shared" si="12"/>
        <v>5208912</v>
      </c>
      <c r="J65" s="427">
        <f t="shared" si="12"/>
        <v>4765512</v>
      </c>
      <c r="K65" s="427">
        <f t="shared" si="12"/>
        <v>87290</v>
      </c>
      <c r="L65" s="427">
        <f t="shared" si="12"/>
        <v>0</v>
      </c>
      <c r="M65" s="427">
        <f t="shared" si="2"/>
        <v>72865532</v>
      </c>
      <c r="N65" s="427">
        <f t="shared" si="3"/>
        <v>13048853.930000002</v>
      </c>
      <c r="O65" s="428">
        <f t="shared" si="4"/>
        <v>0.179081296352849</v>
      </c>
    </row>
    <row r="66" spans="1:15" s="128" customFormat="1" ht="121.5" customHeight="1" thickBot="1" x14ac:dyDescent="0.25">
      <c r="A66" s="465">
        <v>1210000</v>
      </c>
      <c r="B66" s="461" t="s">
        <v>14</v>
      </c>
      <c r="C66" s="461" t="s">
        <v>14</v>
      </c>
      <c r="D66" s="462" t="s">
        <v>115</v>
      </c>
      <c r="E66" s="462" t="s">
        <v>14</v>
      </c>
      <c r="F66" s="462" t="s">
        <v>14</v>
      </c>
      <c r="G66" s="617">
        <f t="shared" ref="G66:N66" si="13">G67+G68+G69+G70+G71+G72+G73+G74+G75+G76+G77+G78</f>
        <v>67656620</v>
      </c>
      <c r="H66" s="617">
        <f t="shared" si="13"/>
        <v>12961563.930000002</v>
      </c>
      <c r="I66" s="617">
        <f t="shared" si="13"/>
        <v>5208912</v>
      </c>
      <c r="J66" s="617">
        <f t="shared" si="13"/>
        <v>4765512</v>
      </c>
      <c r="K66" s="617">
        <f t="shared" si="13"/>
        <v>87290</v>
      </c>
      <c r="L66" s="617">
        <f t="shared" si="13"/>
        <v>0</v>
      </c>
      <c r="M66" s="617">
        <f t="shared" si="13"/>
        <v>72865532</v>
      </c>
      <c r="N66" s="617">
        <f t="shared" si="13"/>
        <v>13048853.930000002</v>
      </c>
      <c r="O66" s="618">
        <f t="shared" si="4"/>
        <v>0.179081296352849</v>
      </c>
    </row>
    <row r="67" spans="1:15" s="5" customFormat="1" ht="124.5" customHeight="1" x14ac:dyDescent="0.2">
      <c r="A67" s="444" t="s">
        <v>118</v>
      </c>
      <c r="B67" s="445" t="s">
        <v>119</v>
      </c>
      <c r="C67" s="445" t="s">
        <v>120</v>
      </c>
      <c r="D67" s="436" t="s">
        <v>121</v>
      </c>
      <c r="E67" s="557" t="s">
        <v>540</v>
      </c>
      <c r="F67" s="558" t="s">
        <v>541</v>
      </c>
      <c r="G67" s="619">
        <v>10550</v>
      </c>
      <c r="H67" s="620">
        <v>0</v>
      </c>
      <c r="I67" s="619">
        <v>0</v>
      </c>
      <c r="J67" s="619">
        <f>I67</f>
        <v>0</v>
      </c>
      <c r="K67" s="619">
        <v>0</v>
      </c>
      <c r="L67" s="621">
        <v>0</v>
      </c>
      <c r="M67" s="619">
        <f t="shared" si="2"/>
        <v>10550</v>
      </c>
      <c r="N67" s="619">
        <f t="shared" si="3"/>
        <v>0</v>
      </c>
      <c r="O67" s="630">
        <f>N67/M67</f>
        <v>0</v>
      </c>
    </row>
    <row r="68" spans="1:15" s="128" customFormat="1" ht="158.25" customHeight="1" x14ac:dyDescent="0.2">
      <c r="A68" s="443" t="s">
        <v>122</v>
      </c>
      <c r="B68" s="442" t="s">
        <v>123</v>
      </c>
      <c r="C68" s="442" t="s">
        <v>26</v>
      </c>
      <c r="D68" s="441" t="s">
        <v>124</v>
      </c>
      <c r="E68" s="441" t="s">
        <v>474</v>
      </c>
      <c r="F68" s="441" t="s">
        <v>483</v>
      </c>
      <c r="G68" s="623">
        <v>1627245</v>
      </c>
      <c r="H68" s="631">
        <v>55778.76</v>
      </c>
      <c r="I68" s="623">
        <v>0</v>
      </c>
      <c r="J68" s="623">
        <f t="shared" ref="J68:J75" si="14">I68</f>
        <v>0</v>
      </c>
      <c r="K68" s="623">
        <v>0</v>
      </c>
      <c r="L68" s="623">
        <v>0</v>
      </c>
      <c r="M68" s="623">
        <f t="shared" si="2"/>
        <v>1627245</v>
      </c>
      <c r="N68" s="623">
        <f t="shared" si="3"/>
        <v>55778.76</v>
      </c>
      <c r="O68" s="626">
        <f t="shared" ref="O68:O83" si="15">N68/M68</f>
        <v>3.4278034346395286E-2</v>
      </c>
    </row>
    <row r="69" spans="1:15" s="5" customFormat="1" ht="160.5" customHeight="1" x14ac:dyDescent="0.2">
      <c r="A69" s="443" t="s">
        <v>125</v>
      </c>
      <c r="B69" s="442" t="s">
        <v>25</v>
      </c>
      <c r="C69" s="442" t="s">
        <v>26</v>
      </c>
      <c r="D69" s="441" t="s">
        <v>27</v>
      </c>
      <c r="E69" s="441" t="s">
        <v>474</v>
      </c>
      <c r="F69" s="441" t="s">
        <v>483</v>
      </c>
      <c r="G69" s="623">
        <v>59998263</v>
      </c>
      <c r="H69" s="623">
        <v>11624204.57</v>
      </c>
      <c r="I69" s="623">
        <v>0</v>
      </c>
      <c r="J69" s="623">
        <f t="shared" si="14"/>
        <v>0</v>
      </c>
      <c r="K69" s="623">
        <v>0</v>
      </c>
      <c r="L69" s="623">
        <v>0</v>
      </c>
      <c r="M69" s="623">
        <f t="shared" si="2"/>
        <v>59998263</v>
      </c>
      <c r="N69" s="623">
        <f t="shared" si="3"/>
        <v>11624204.57</v>
      </c>
      <c r="O69" s="626">
        <f t="shared" si="15"/>
        <v>0.19374235167441431</v>
      </c>
    </row>
    <row r="70" spans="1:15" s="5" customFormat="1" ht="159" customHeight="1" x14ac:dyDescent="0.2">
      <c r="A70" s="443">
        <v>1216030</v>
      </c>
      <c r="B70" s="442">
        <v>6030</v>
      </c>
      <c r="C70" s="442">
        <v>620</v>
      </c>
      <c r="D70" s="441" t="s">
        <v>27</v>
      </c>
      <c r="E70" s="557" t="s">
        <v>542</v>
      </c>
      <c r="F70" s="557" t="s">
        <v>543</v>
      </c>
      <c r="G70" s="623">
        <v>232737</v>
      </c>
      <c r="H70" s="623">
        <v>0</v>
      </c>
      <c r="I70" s="623">
        <v>0</v>
      </c>
      <c r="J70" s="623">
        <f t="shared" si="14"/>
        <v>0</v>
      </c>
      <c r="K70" s="623">
        <v>0</v>
      </c>
      <c r="L70" s="623">
        <v>0</v>
      </c>
      <c r="M70" s="623">
        <f t="shared" si="2"/>
        <v>232737</v>
      </c>
      <c r="N70" s="623">
        <f t="shared" si="3"/>
        <v>0</v>
      </c>
      <c r="O70" s="626">
        <f t="shared" si="15"/>
        <v>0</v>
      </c>
    </row>
    <row r="71" spans="1:15" s="5" customFormat="1" ht="195" customHeight="1" x14ac:dyDescent="0.2">
      <c r="A71" s="559" t="s">
        <v>125</v>
      </c>
      <c r="B71" s="560" t="s">
        <v>25</v>
      </c>
      <c r="C71" s="560" t="s">
        <v>26</v>
      </c>
      <c r="D71" s="557" t="s">
        <v>27</v>
      </c>
      <c r="E71" s="557" t="s">
        <v>547</v>
      </c>
      <c r="F71" s="557" t="s">
        <v>548</v>
      </c>
      <c r="G71" s="623">
        <v>118468</v>
      </c>
      <c r="H71" s="623">
        <v>0</v>
      </c>
      <c r="I71" s="623">
        <v>0</v>
      </c>
      <c r="J71" s="623">
        <v>0</v>
      </c>
      <c r="K71" s="623">
        <v>0</v>
      </c>
      <c r="L71" s="623">
        <v>0</v>
      </c>
      <c r="M71" s="623">
        <f t="shared" si="2"/>
        <v>118468</v>
      </c>
      <c r="N71" s="623">
        <f t="shared" si="3"/>
        <v>0</v>
      </c>
      <c r="O71" s="626">
        <f t="shared" si="15"/>
        <v>0</v>
      </c>
    </row>
    <row r="72" spans="1:15" s="5" customFormat="1" ht="136.5" customHeight="1" x14ac:dyDescent="0.2">
      <c r="A72" s="559" t="s">
        <v>125</v>
      </c>
      <c r="B72" s="560" t="s">
        <v>25</v>
      </c>
      <c r="C72" s="560" t="s">
        <v>26</v>
      </c>
      <c r="D72" s="557" t="s">
        <v>27</v>
      </c>
      <c r="E72" s="557" t="s">
        <v>549</v>
      </c>
      <c r="F72" s="557" t="s">
        <v>550</v>
      </c>
      <c r="G72" s="623">
        <v>893348</v>
      </c>
      <c r="H72" s="623">
        <v>0</v>
      </c>
      <c r="I72" s="623">
        <v>0</v>
      </c>
      <c r="J72" s="623">
        <v>0</v>
      </c>
      <c r="K72" s="623">
        <v>0</v>
      </c>
      <c r="L72" s="623">
        <v>0</v>
      </c>
      <c r="M72" s="623">
        <f t="shared" si="2"/>
        <v>893348</v>
      </c>
      <c r="N72" s="623">
        <f t="shared" si="3"/>
        <v>0</v>
      </c>
      <c r="O72" s="626">
        <f t="shared" si="15"/>
        <v>0</v>
      </c>
    </row>
    <row r="73" spans="1:15" s="5" customFormat="1" ht="159" customHeight="1" x14ac:dyDescent="0.2">
      <c r="A73" s="559">
        <v>1216091</v>
      </c>
      <c r="B73" s="560">
        <v>6091</v>
      </c>
      <c r="C73" s="562" t="s">
        <v>227</v>
      </c>
      <c r="D73" s="563" t="s">
        <v>544</v>
      </c>
      <c r="E73" s="557" t="s">
        <v>545</v>
      </c>
      <c r="F73" s="557" t="s">
        <v>546</v>
      </c>
      <c r="G73" s="623">
        <v>0</v>
      </c>
      <c r="H73" s="623">
        <v>0</v>
      </c>
      <c r="I73" s="623">
        <v>4765512</v>
      </c>
      <c r="J73" s="623">
        <f t="shared" si="14"/>
        <v>4765512</v>
      </c>
      <c r="K73" s="623">
        <v>0</v>
      </c>
      <c r="L73" s="623">
        <v>0</v>
      </c>
      <c r="M73" s="623">
        <f t="shared" si="2"/>
        <v>4765512</v>
      </c>
      <c r="N73" s="623">
        <f t="shared" si="3"/>
        <v>0</v>
      </c>
      <c r="O73" s="626">
        <f t="shared" si="15"/>
        <v>0</v>
      </c>
    </row>
    <row r="74" spans="1:15" s="5" customFormat="1" ht="154.5" customHeight="1" x14ac:dyDescent="0.2">
      <c r="A74" s="443" t="s">
        <v>126</v>
      </c>
      <c r="B74" s="442" t="s">
        <v>127</v>
      </c>
      <c r="C74" s="442" t="s">
        <v>128</v>
      </c>
      <c r="D74" s="441" t="s">
        <v>129</v>
      </c>
      <c r="E74" s="441" t="s">
        <v>474</v>
      </c>
      <c r="F74" s="441" t="s">
        <v>483</v>
      </c>
      <c r="G74" s="623">
        <v>4000982</v>
      </c>
      <c r="H74" s="623">
        <v>643467.38</v>
      </c>
      <c r="I74" s="625">
        <v>0</v>
      </c>
      <c r="J74" s="623">
        <f t="shared" si="14"/>
        <v>0</v>
      </c>
      <c r="K74" s="623">
        <v>0</v>
      </c>
      <c r="L74" s="625">
        <v>0</v>
      </c>
      <c r="M74" s="623">
        <f t="shared" si="2"/>
        <v>4000982</v>
      </c>
      <c r="N74" s="623">
        <f t="shared" si="3"/>
        <v>643467.38</v>
      </c>
      <c r="O74" s="626">
        <f t="shared" si="15"/>
        <v>0.16082736188265781</v>
      </c>
    </row>
    <row r="75" spans="1:15" s="5" customFormat="1" ht="217.5" customHeight="1" x14ac:dyDescent="0.2">
      <c r="A75" s="443">
        <v>1218110</v>
      </c>
      <c r="B75" s="442">
        <v>8110</v>
      </c>
      <c r="C75" s="442">
        <v>320</v>
      </c>
      <c r="D75" s="441" t="s">
        <v>205</v>
      </c>
      <c r="E75" s="557" t="s">
        <v>551</v>
      </c>
      <c r="F75" s="557" t="s">
        <v>552</v>
      </c>
      <c r="G75" s="623">
        <v>743027</v>
      </c>
      <c r="H75" s="623">
        <v>638113.22</v>
      </c>
      <c r="I75" s="625">
        <v>0</v>
      </c>
      <c r="J75" s="623">
        <f t="shared" si="14"/>
        <v>0</v>
      </c>
      <c r="K75" s="623">
        <v>0</v>
      </c>
      <c r="L75" s="625">
        <v>0</v>
      </c>
      <c r="M75" s="623">
        <f t="shared" si="2"/>
        <v>743027</v>
      </c>
      <c r="N75" s="623">
        <f t="shared" si="3"/>
        <v>638113.22</v>
      </c>
      <c r="O75" s="626">
        <f t="shared" si="15"/>
        <v>0.85880219695919524</v>
      </c>
    </row>
    <row r="76" spans="1:15" s="5" customFormat="1" ht="120" customHeight="1" x14ac:dyDescent="0.2">
      <c r="A76" s="559">
        <v>1218311</v>
      </c>
      <c r="B76" s="560">
        <v>8311</v>
      </c>
      <c r="C76" s="564" t="s">
        <v>460</v>
      </c>
      <c r="D76" s="561" t="s">
        <v>459</v>
      </c>
      <c r="E76" s="557" t="s">
        <v>540</v>
      </c>
      <c r="F76" s="558" t="s">
        <v>541</v>
      </c>
      <c r="G76" s="633">
        <v>32000</v>
      </c>
      <c r="H76" s="633">
        <v>0</v>
      </c>
      <c r="I76" s="634">
        <v>0</v>
      </c>
      <c r="J76" s="633">
        <v>0</v>
      </c>
      <c r="K76" s="633">
        <v>0</v>
      </c>
      <c r="L76" s="634">
        <v>0</v>
      </c>
      <c r="M76" s="623">
        <f t="shared" si="2"/>
        <v>32000</v>
      </c>
      <c r="N76" s="623">
        <f t="shared" si="3"/>
        <v>0</v>
      </c>
      <c r="O76" s="626">
        <f t="shared" si="15"/>
        <v>0</v>
      </c>
    </row>
    <row r="77" spans="1:15" s="5" customFormat="1" ht="154.5" customHeight="1" x14ac:dyDescent="0.2">
      <c r="A77" s="559" t="s">
        <v>130</v>
      </c>
      <c r="B77" s="560" t="s">
        <v>131</v>
      </c>
      <c r="C77" s="560" t="s">
        <v>132</v>
      </c>
      <c r="D77" s="557" t="s">
        <v>133</v>
      </c>
      <c r="E77" s="557" t="s">
        <v>482</v>
      </c>
      <c r="F77" s="557" t="s">
        <v>553</v>
      </c>
      <c r="G77" s="633">
        <v>0</v>
      </c>
      <c r="H77" s="633">
        <v>0</v>
      </c>
      <c r="I77" s="634">
        <v>330018</v>
      </c>
      <c r="J77" s="633">
        <v>0</v>
      </c>
      <c r="K77" s="633">
        <v>87290</v>
      </c>
      <c r="L77" s="634">
        <v>0</v>
      </c>
      <c r="M77" s="623">
        <f t="shared" si="2"/>
        <v>330018</v>
      </c>
      <c r="N77" s="623">
        <f t="shared" si="3"/>
        <v>87290</v>
      </c>
      <c r="O77" s="626">
        <f t="shared" si="15"/>
        <v>0.26450072420292225</v>
      </c>
    </row>
    <row r="78" spans="1:15" s="628" customFormat="1" ht="131.25" customHeight="1" thickBot="1" x14ac:dyDescent="0.25">
      <c r="A78" s="565" t="s">
        <v>130</v>
      </c>
      <c r="B78" s="566" t="s">
        <v>131</v>
      </c>
      <c r="C78" s="566" t="s">
        <v>132</v>
      </c>
      <c r="D78" s="558" t="s">
        <v>133</v>
      </c>
      <c r="E78" s="637" t="s">
        <v>540</v>
      </c>
      <c r="F78" s="558" t="s">
        <v>541</v>
      </c>
      <c r="G78" s="633">
        <v>0</v>
      </c>
      <c r="H78" s="633">
        <v>0</v>
      </c>
      <c r="I78" s="633">
        <v>113382</v>
      </c>
      <c r="J78" s="633">
        <v>0</v>
      </c>
      <c r="K78" s="633">
        <v>0</v>
      </c>
      <c r="L78" s="634">
        <v>0</v>
      </c>
      <c r="M78" s="633">
        <f t="shared" si="2"/>
        <v>113382</v>
      </c>
      <c r="N78" s="633">
        <f t="shared" si="3"/>
        <v>0</v>
      </c>
      <c r="O78" s="635">
        <f t="shared" si="15"/>
        <v>0</v>
      </c>
    </row>
    <row r="79" spans="1:15" s="628" customFormat="1" ht="100.5" customHeight="1" thickBot="1" x14ac:dyDescent="0.25">
      <c r="A79" s="446" t="s">
        <v>134</v>
      </c>
      <c r="B79" s="459" t="s">
        <v>14</v>
      </c>
      <c r="C79" s="459" t="s">
        <v>14</v>
      </c>
      <c r="D79" s="460" t="s">
        <v>422</v>
      </c>
      <c r="E79" s="460" t="s">
        <v>14</v>
      </c>
      <c r="F79" s="460" t="s">
        <v>14</v>
      </c>
      <c r="G79" s="427">
        <v>0</v>
      </c>
      <c r="H79" s="427">
        <v>0</v>
      </c>
      <c r="I79" s="427">
        <f>I80</f>
        <v>33763323</v>
      </c>
      <c r="J79" s="427">
        <f>J80</f>
        <v>33763323</v>
      </c>
      <c r="K79" s="427">
        <f>K80</f>
        <v>0</v>
      </c>
      <c r="L79" s="427">
        <f>L80</f>
        <v>0</v>
      </c>
      <c r="M79" s="427">
        <f t="shared" si="2"/>
        <v>33763323</v>
      </c>
      <c r="N79" s="427">
        <f t="shared" si="3"/>
        <v>0</v>
      </c>
      <c r="O79" s="428">
        <f t="shared" si="15"/>
        <v>0</v>
      </c>
    </row>
    <row r="80" spans="1:15" s="5" customFormat="1" ht="98.25" customHeight="1" thickBot="1" x14ac:dyDescent="0.25">
      <c r="A80" s="465">
        <v>1510000</v>
      </c>
      <c r="B80" s="461" t="s">
        <v>14</v>
      </c>
      <c r="C80" s="461" t="s">
        <v>14</v>
      </c>
      <c r="D80" s="462" t="s">
        <v>422</v>
      </c>
      <c r="E80" s="462" t="s">
        <v>14</v>
      </c>
      <c r="F80" s="462" t="s">
        <v>14</v>
      </c>
      <c r="G80" s="617">
        <v>0</v>
      </c>
      <c r="H80" s="636">
        <v>0</v>
      </c>
      <c r="I80" s="617">
        <f>SUM(I81:I87)</f>
        <v>33763323</v>
      </c>
      <c r="J80" s="617">
        <f t="shared" ref="J80:M80" si="16">SUM(J81:J87)</f>
        <v>33763323</v>
      </c>
      <c r="K80" s="617">
        <f t="shared" si="16"/>
        <v>0</v>
      </c>
      <c r="L80" s="617">
        <f t="shared" si="16"/>
        <v>0</v>
      </c>
      <c r="M80" s="617">
        <f t="shared" si="16"/>
        <v>33763323</v>
      </c>
      <c r="N80" s="617">
        <f>SUM(N81:N87)</f>
        <v>0</v>
      </c>
      <c r="O80" s="618">
        <f t="shared" si="15"/>
        <v>0</v>
      </c>
    </row>
    <row r="81" spans="1:15" s="5" customFormat="1" ht="174.75" customHeight="1" x14ac:dyDescent="0.2">
      <c r="A81" s="559" t="s">
        <v>578</v>
      </c>
      <c r="B81" s="560" t="s">
        <v>146</v>
      </c>
      <c r="C81" s="560" t="s">
        <v>16</v>
      </c>
      <c r="D81" s="557" t="s">
        <v>147</v>
      </c>
      <c r="E81" s="557" t="s">
        <v>579</v>
      </c>
      <c r="F81" s="557" t="s">
        <v>580</v>
      </c>
      <c r="G81" s="651">
        <v>0</v>
      </c>
      <c r="H81" s="652">
        <v>0</v>
      </c>
      <c r="I81" s="653">
        <f>J81+K81</f>
        <v>3266000</v>
      </c>
      <c r="J81" s="654">
        <f>5500000-1480000-754000</f>
        <v>3266000</v>
      </c>
      <c r="K81" s="651">
        <v>0</v>
      </c>
      <c r="L81" s="651">
        <v>0</v>
      </c>
      <c r="M81" s="652">
        <f t="shared" si="2"/>
        <v>3266000</v>
      </c>
      <c r="N81" s="652">
        <v>0</v>
      </c>
      <c r="O81" s="655">
        <f t="shared" si="15"/>
        <v>0</v>
      </c>
    </row>
    <row r="82" spans="1:15" s="5" customFormat="1" ht="122.25" customHeight="1" x14ac:dyDescent="0.2">
      <c r="A82" s="559">
        <v>1511300</v>
      </c>
      <c r="B82" s="560">
        <v>1300</v>
      </c>
      <c r="C82" s="560" t="s">
        <v>46</v>
      </c>
      <c r="D82" s="557" t="s">
        <v>562</v>
      </c>
      <c r="E82" s="557" t="s">
        <v>579</v>
      </c>
      <c r="F82" s="557" t="s">
        <v>580</v>
      </c>
      <c r="G82" s="656">
        <v>0</v>
      </c>
      <c r="H82" s="657">
        <v>0</v>
      </c>
      <c r="I82" s="653">
        <f>J82+K82</f>
        <v>15081098</v>
      </c>
      <c r="J82" s="654">
        <f>4990761+10000000+90337</f>
        <v>15081098</v>
      </c>
      <c r="K82" s="656">
        <v>0</v>
      </c>
      <c r="L82" s="656">
        <v>0</v>
      </c>
      <c r="M82" s="658">
        <f t="shared" si="2"/>
        <v>15081098</v>
      </c>
      <c r="N82" s="657">
        <v>0</v>
      </c>
      <c r="O82" s="659">
        <f t="shared" si="15"/>
        <v>0</v>
      </c>
    </row>
    <row r="83" spans="1:15" s="5" customFormat="1" ht="140.25" customHeight="1" x14ac:dyDescent="0.2">
      <c r="A83" s="559">
        <v>1512170</v>
      </c>
      <c r="B83" s="560">
        <v>2170</v>
      </c>
      <c r="C83" s="560" t="s">
        <v>202</v>
      </c>
      <c r="D83" s="557" t="s">
        <v>558</v>
      </c>
      <c r="E83" s="557" t="s">
        <v>579</v>
      </c>
      <c r="F83" s="557" t="s">
        <v>580</v>
      </c>
      <c r="G83" s="631">
        <v>0</v>
      </c>
      <c r="H83" s="623">
        <v>0</v>
      </c>
      <c r="I83" s="653">
        <f>J83+K83</f>
        <v>4709663</v>
      </c>
      <c r="J83" s="654">
        <f>0+4709663</f>
        <v>4709663</v>
      </c>
      <c r="K83" s="631">
        <v>0</v>
      </c>
      <c r="L83" s="631">
        <f>K83</f>
        <v>0</v>
      </c>
      <c r="M83" s="658">
        <f t="shared" si="2"/>
        <v>4709663</v>
      </c>
      <c r="N83" s="623">
        <f t="shared" si="3"/>
        <v>0</v>
      </c>
      <c r="O83" s="622">
        <f t="shared" si="15"/>
        <v>0</v>
      </c>
    </row>
    <row r="84" spans="1:15" s="5" customFormat="1" ht="153.75" customHeight="1" x14ac:dyDescent="0.2">
      <c r="A84" s="559">
        <v>1516091</v>
      </c>
      <c r="B84" s="560">
        <v>6091</v>
      </c>
      <c r="C84" s="562" t="s">
        <v>227</v>
      </c>
      <c r="D84" s="557" t="s">
        <v>544</v>
      </c>
      <c r="E84" s="557" t="s">
        <v>540</v>
      </c>
      <c r="F84" s="558" t="s">
        <v>541</v>
      </c>
      <c r="G84" s="660">
        <v>0</v>
      </c>
      <c r="H84" s="631">
        <v>0</v>
      </c>
      <c r="I84" s="653">
        <f>J84+K84</f>
        <v>9954317</v>
      </c>
      <c r="J84" s="654">
        <f>17117180+582673-11518080+970680-3500000+1886500+224293+565316+101772+3523983</f>
        <v>9954317</v>
      </c>
      <c r="K84" s="631">
        <v>0</v>
      </c>
      <c r="L84" s="631">
        <f t="shared" ref="L84:L85" si="17">K84</f>
        <v>0</v>
      </c>
      <c r="M84" s="658">
        <f t="shared" ref="M84:M96" si="18">G84+I84</f>
        <v>9954317</v>
      </c>
      <c r="N84" s="623">
        <f t="shared" ref="N84:N96" si="19">H84+K84</f>
        <v>0</v>
      </c>
      <c r="O84" s="629">
        <f t="shared" si="4"/>
        <v>0</v>
      </c>
    </row>
    <row r="85" spans="1:15" s="5" customFormat="1" ht="193.5" customHeight="1" x14ac:dyDescent="0.2">
      <c r="A85" s="559">
        <v>1516091</v>
      </c>
      <c r="B85" s="560">
        <v>6091</v>
      </c>
      <c r="C85" s="562" t="s">
        <v>227</v>
      </c>
      <c r="D85" s="557" t="s">
        <v>544</v>
      </c>
      <c r="E85" s="557" t="s">
        <v>547</v>
      </c>
      <c r="F85" s="557" t="s">
        <v>548</v>
      </c>
      <c r="G85" s="660">
        <v>0</v>
      </c>
      <c r="H85" s="631">
        <v>0</v>
      </c>
      <c r="I85" s="653">
        <v>410000</v>
      </c>
      <c r="J85" s="654">
        <f>I85</f>
        <v>410000</v>
      </c>
      <c r="K85" s="631">
        <v>0</v>
      </c>
      <c r="L85" s="631">
        <f t="shared" si="17"/>
        <v>0</v>
      </c>
      <c r="M85" s="658">
        <f t="shared" si="18"/>
        <v>410000</v>
      </c>
      <c r="N85" s="623">
        <f t="shared" si="19"/>
        <v>0</v>
      </c>
      <c r="O85" s="629">
        <f t="shared" si="4"/>
        <v>0</v>
      </c>
    </row>
    <row r="86" spans="1:15" s="5" customFormat="1" ht="155.25" customHeight="1" x14ac:dyDescent="0.2">
      <c r="A86" s="559">
        <v>1516091</v>
      </c>
      <c r="B86" s="560">
        <v>6091</v>
      </c>
      <c r="C86" s="562" t="s">
        <v>227</v>
      </c>
      <c r="D86" s="557" t="s">
        <v>544</v>
      </c>
      <c r="E86" s="557" t="s">
        <v>579</v>
      </c>
      <c r="F86" s="557" t="s">
        <v>580</v>
      </c>
      <c r="G86" s="661">
        <v>0</v>
      </c>
      <c r="H86" s="631">
        <v>0</v>
      </c>
      <c r="I86" s="653">
        <f>J86+K86</f>
        <v>251111</v>
      </c>
      <c r="J86" s="654">
        <f>10611228-10611228+251111</f>
        <v>251111</v>
      </c>
      <c r="K86" s="631">
        <v>0</v>
      </c>
      <c r="L86" s="623">
        <f>K86</f>
        <v>0</v>
      </c>
      <c r="M86" s="658">
        <f t="shared" si="18"/>
        <v>251111</v>
      </c>
      <c r="N86" s="623">
        <f t="shared" si="19"/>
        <v>0</v>
      </c>
      <c r="O86" s="629">
        <f t="shared" si="4"/>
        <v>0</v>
      </c>
    </row>
    <row r="87" spans="1:15" s="5" customFormat="1" ht="139.5" customHeight="1" thickBot="1" x14ac:dyDescent="0.35">
      <c r="A87" s="565">
        <v>1517480</v>
      </c>
      <c r="B87" s="566">
        <v>7480</v>
      </c>
      <c r="C87" s="566" t="s">
        <v>128</v>
      </c>
      <c r="D87" s="662" t="s">
        <v>565</v>
      </c>
      <c r="E87" s="557" t="s">
        <v>540</v>
      </c>
      <c r="F87" s="558" t="s">
        <v>541</v>
      </c>
      <c r="G87" s="663">
        <v>0</v>
      </c>
      <c r="H87" s="650">
        <v>0</v>
      </c>
      <c r="I87" s="664">
        <f>J87+K87</f>
        <v>91134</v>
      </c>
      <c r="J87" s="665">
        <f>6142657-6142657+91134</f>
        <v>91134</v>
      </c>
      <c r="K87" s="650">
        <v>0</v>
      </c>
      <c r="L87" s="633">
        <v>0</v>
      </c>
      <c r="M87" s="666">
        <f t="shared" si="18"/>
        <v>91134</v>
      </c>
      <c r="N87" s="633">
        <f t="shared" si="19"/>
        <v>0</v>
      </c>
      <c r="O87" s="635">
        <f t="shared" si="4"/>
        <v>0</v>
      </c>
    </row>
    <row r="88" spans="1:15" s="5" customFormat="1" ht="94.5" customHeight="1" thickBot="1" x14ac:dyDescent="0.25">
      <c r="A88" s="667">
        <v>2700000</v>
      </c>
      <c r="B88" s="668"/>
      <c r="C88" s="668"/>
      <c r="D88" s="669" t="s">
        <v>182</v>
      </c>
      <c r="E88" s="460"/>
      <c r="F88" s="460"/>
      <c r="G88" s="670">
        <f>G89</f>
        <v>6292350</v>
      </c>
      <c r="H88" s="670">
        <f t="shared" ref="H88:K88" si="20">H89</f>
        <v>867135</v>
      </c>
      <c r="I88" s="671">
        <f t="shared" si="20"/>
        <v>0</v>
      </c>
      <c r="J88" s="671">
        <f t="shared" si="20"/>
        <v>0</v>
      </c>
      <c r="K88" s="671">
        <f t="shared" si="20"/>
        <v>0</v>
      </c>
      <c r="L88" s="427">
        <f>K88</f>
        <v>0</v>
      </c>
      <c r="M88" s="427">
        <f t="shared" si="18"/>
        <v>6292350</v>
      </c>
      <c r="N88" s="427">
        <f t="shared" si="19"/>
        <v>867135</v>
      </c>
      <c r="O88" s="640">
        <f t="shared" si="4"/>
        <v>0.13780781425063768</v>
      </c>
    </row>
    <row r="89" spans="1:15" s="5" customFormat="1" ht="88.5" customHeight="1" x14ac:dyDescent="0.2">
      <c r="A89" s="703">
        <v>2710000</v>
      </c>
      <c r="B89" s="704"/>
      <c r="C89" s="704"/>
      <c r="D89" s="705" t="s">
        <v>182</v>
      </c>
      <c r="E89" s="706"/>
      <c r="F89" s="706"/>
      <c r="G89" s="707">
        <f>G90+G91</f>
        <v>6292350</v>
      </c>
      <c r="H89" s="707">
        <f t="shared" ref="H89:N89" si="21">H90+H91</f>
        <v>867135</v>
      </c>
      <c r="I89" s="707">
        <f t="shared" si="21"/>
        <v>0</v>
      </c>
      <c r="J89" s="707">
        <f t="shared" si="21"/>
        <v>0</v>
      </c>
      <c r="K89" s="707">
        <f t="shared" si="21"/>
        <v>0</v>
      </c>
      <c r="L89" s="707">
        <f t="shared" si="21"/>
        <v>0</v>
      </c>
      <c r="M89" s="707">
        <f t="shared" si="21"/>
        <v>6292350</v>
      </c>
      <c r="N89" s="707">
        <f t="shared" si="21"/>
        <v>867135</v>
      </c>
      <c r="O89" s="708">
        <f t="shared" si="4"/>
        <v>0.13780781425063768</v>
      </c>
    </row>
    <row r="90" spans="1:15" s="5" customFormat="1" ht="202.5" customHeight="1" x14ac:dyDescent="0.2">
      <c r="A90" s="560" t="s">
        <v>581</v>
      </c>
      <c r="B90" s="560" t="s">
        <v>582</v>
      </c>
      <c r="C90" s="560" t="s">
        <v>208</v>
      </c>
      <c r="D90" s="557" t="s">
        <v>207</v>
      </c>
      <c r="E90" s="557" t="s">
        <v>206</v>
      </c>
      <c r="F90" s="557" t="s">
        <v>583</v>
      </c>
      <c r="G90" s="712">
        <v>6021350</v>
      </c>
      <c r="H90" s="712">
        <v>867135</v>
      </c>
      <c r="I90" s="713">
        <v>0</v>
      </c>
      <c r="J90" s="713">
        <v>0</v>
      </c>
      <c r="K90" s="713">
        <v>0</v>
      </c>
      <c r="L90" s="658">
        <f t="shared" ref="L90:L91" si="22">K90</f>
        <v>0</v>
      </c>
      <c r="M90" s="658">
        <f t="shared" si="18"/>
        <v>6021350</v>
      </c>
      <c r="N90" s="658">
        <f t="shared" si="19"/>
        <v>867135</v>
      </c>
      <c r="O90" s="714">
        <f t="shared" si="4"/>
        <v>0.14401006418826343</v>
      </c>
    </row>
    <row r="91" spans="1:15" s="5" customFormat="1" ht="165.75" customHeight="1" thickBot="1" x14ac:dyDescent="0.25">
      <c r="A91" s="709" t="s">
        <v>584</v>
      </c>
      <c r="B91" s="710" t="s">
        <v>438</v>
      </c>
      <c r="C91" s="710" t="s">
        <v>150</v>
      </c>
      <c r="D91" s="711" t="s">
        <v>458</v>
      </c>
      <c r="E91" s="711" t="s">
        <v>585</v>
      </c>
      <c r="F91" s="711" t="s">
        <v>586</v>
      </c>
      <c r="G91" s="673">
        <v>271000</v>
      </c>
      <c r="H91" s="673">
        <v>0</v>
      </c>
      <c r="I91" s="674">
        <v>0</v>
      </c>
      <c r="J91" s="674">
        <f>I91</f>
        <v>0</v>
      </c>
      <c r="K91" s="674">
        <v>0</v>
      </c>
      <c r="L91" s="675">
        <f t="shared" si="22"/>
        <v>0</v>
      </c>
      <c r="M91" s="675">
        <f t="shared" si="18"/>
        <v>271000</v>
      </c>
      <c r="N91" s="675">
        <f t="shared" si="19"/>
        <v>0</v>
      </c>
      <c r="O91" s="676">
        <f t="shared" si="4"/>
        <v>0</v>
      </c>
    </row>
    <row r="92" spans="1:15" s="5" customFormat="1" ht="100.5" customHeight="1" thickBot="1" x14ac:dyDescent="0.25">
      <c r="A92" s="446">
        <v>3100000</v>
      </c>
      <c r="B92" s="459"/>
      <c r="C92" s="677"/>
      <c r="D92" s="460" t="s">
        <v>423</v>
      </c>
      <c r="E92" s="460"/>
      <c r="F92" s="460"/>
      <c r="G92" s="670">
        <f>G93</f>
        <v>1418537</v>
      </c>
      <c r="H92" s="670">
        <f>H93</f>
        <v>49961.54</v>
      </c>
      <c r="I92" s="670">
        <f t="shared" ref="I92:L92" si="23">I93</f>
        <v>0</v>
      </c>
      <c r="J92" s="670">
        <f t="shared" si="23"/>
        <v>0</v>
      </c>
      <c r="K92" s="670">
        <f t="shared" si="23"/>
        <v>0</v>
      </c>
      <c r="L92" s="670">
        <f t="shared" si="23"/>
        <v>0</v>
      </c>
      <c r="M92" s="427">
        <f t="shared" si="18"/>
        <v>1418537</v>
      </c>
      <c r="N92" s="427">
        <f t="shared" si="19"/>
        <v>49961.54</v>
      </c>
      <c r="O92" s="640">
        <f t="shared" si="4"/>
        <v>3.5220470104057912E-2</v>
      </c>
    </row>
    <row r="93" spans="1:15" s="5" customFormat="1" ht="86.25" customHeight="1" thickBot="1" x14ac:dyDescent="0.25">
      <c r="A93" s="678">
        <v>3110000</v>
      </c>
      <c r="B93" s="679"/>
      <c r="C93" s="680"/>
      <c r="D93" s="431" t="s">
        <v>475</v>
      </c>
      <c r="E93" s="681"/>
      <c r="F93" s="681"/>
      <c r="G93" s="672">
        <f>G94+G95+G96</f>
        <v>1418537</v>
      </c>
      <c r="H93" s="672">
        <f t="shared" ref="H93:L93" si="24">H94+H95+H96</f>
        <v>49961.54</v>
      </c>
      <c r="I93" s="672">
        <f t="shared" si="24"/>
        <v>0</v>
      </c>
      <c r="J93" s="672">
        <f t="shared" si="24"/>
        <v>0</v>
      </c>
      <c r="K93" s="672">
        <f t="shared" si="24"/>
        <v>0</v>
      </c>
      <c r="L93" s="672">
        <f t="shared" si="24"/>
        <v>0</v>
      </c>
      <c r="M93" s="636">
        <f t="shared" si="18"/>
        <v>1418537</v>
      </c>
      <c r="N93" s="636">
        <f t="shared" si="19"/>
        <v>49961.54</v>
      </c>
      <c r="O93" s="641">
        <f t="shared" si="4"/>
        <v>3.5220470104057912E-2</v>
      </c>
    </row>
    <row r="94" spans="1:15" s="5" customFormat="1" ht="136.5" customHeight="1" x14ac:dyDescent="0.2">
      <c r="A94" s="559" t="s">
        <v>587</v>
      </c>
      <c r="B94" s="560" t="s">
        <v>438</v>
      </c>
      <c r="C94" s="560" t="s">
        <v>150</v>
      </c>
      <c r="D94" s="557" t="s">
        <v>458</v>
      </c>
      <c r="E94" s="557" t="s">
        <v>540</v>
      </c>
      <c r="F94" s="558" t="s">
        <v>541</v>
      </c>
      <c r="G94" s="682">
        <v>854037</v>
      </c>
      <c r="H94" s="682">
        <v>49961.54</v>
      </c>
      <c r="I94" s="649">
        <v>0</v>
      </c>
      <c r="J94" s="649">
        <v>0</v>
      </c>
      <c r="K94" s="649">
        <v>0</v>
      </c>
      <c r="L94" s="619">
        <f t="shared" ref="L94:L96" si="25">K94</f>
        <v>0</v>
      </c>
      <c r="M94" s="619">
        <f t="shared" si="18"/>
        <v>854037</v>
      </c>
      <c r="N94" s="619">
        <f t="shared" si="19"/>
        <v>49961.54</v>
      </c>
      <c r="O94" s="630">
        <f t="shared" si="4"/>
        <v>5.8500439676501134E-2</v>
      </c>
    </row>
    <row r="95" spans="1:15" s="5" customFormat="1" ht="255" customHeight="1" x14ac:dyDescent="0.2">
      <c r="A95" s="559" t="s">
        <v>587</v>
      </c>
      <c r="B95" s="560" t="s">
        <v>438</v>
      </c>
      <c r="C95" s="560" t="s">
        <v>150</v>
      </c>
      <c r="D95" s="557" t="s">
        <v>458</v>
      </c>
      <c r="E95" s="557" t="s">
        <v>588</v>
      </c>
      <c r="F95" s="557" t="s">
        <v>511</v>
      </c>
      <c r="G95" s="683">
        <v>271000</v>
      </c>
      <c r="H95" s="683">
        <v>0</v>
      </c>
      <c r="I95" s="631">
        <v>0</v>
      </c>
      <c r="J95" s="631">
        <v>0</v>
      </c>
      <c r="K95" s="631">
        <v>0</v>
      </c>
      <c r="L95" s="623">
        <f t="shared" si="25"/>
        <v>0</v>
      </c>
      <c r="M95" s="623">
        <f t="shared" si="18"/>
        <v>271000</v>
      </c>
      <c r="N95" s="623">
        <f t="shared" si="19"/>
        <v>0</v>
      </c>
      <c r="O95" s="629">
        <f t="shared" si="4"/>
        <v>0</v>
      </c>
    </row>
    <row r="96" spans="1:15" s="5" customFormat="1" ht="135.75" customHeight="1" thickBot="1" x14ac:dyDescent="0.25">
      <c r="A96" s="565" t="s">
        <v>589</v>
      </c>
      <c r="B96" s="566" t="s">
        <v>590</v>
      </c>
      <c r="C96" s="566" t="s">
        <v>204</v>
      </c>
      <c r="D96" s="558" t="s">
        <v>205</v>
      </c>
      <c r="E96" s="557" t="s">
        <v>540</v>
      </c>
      <c r="F96" s="558" t="s">
        <v>541</v>
      </c>
      <c r="G96" s="684">
        <v>293500</v>
      </c>
      <c r="H96" s="684">
        <v>0</v>
      </c>
      <c r="I96" s="650">
        <v>0</v>
      </c>
      <c r="J96" s="650">
        <v>0</v>
      </c>
      <c r="K96" s="650">
        <v>0</v>
      </c>
      <c r="L96" s="633">
        <f t="shared" si="25"/>
        <v>0</v>
      </c>
      <c r="M96" s="633">
        <f t="shared" si="18"/>
        <v>293500</v>
      </c>
      <c r="N96" s="633">
        <f t="shared" si="19"/>
        <v>0</v>
      </c>
      <c r="O96" s="635">
        <f t="shared" si="4"/>
        <v>0</v>
      </c>
    </row>
    <row r="97" spans="1:256" s="686" customFormat="1" ht="24" customHeight="1" thickBot="1" x14ac:dyDescent="0.25">
      <c r="A97" s="429" t="s">
        <v>186</v>
      </c>
      <c r="B97" s="613" t="s">
        <v>247</v>
      </c>
      <c r="C97" s="447" t="s">
        <v>247</v>
      </c>
      <c r="D97" s="447" t="s">
        <v>136</v>
      </c>
      <c r="E97" s="685" t="s">
        <v>247</v>
      </c>
      <c r="F97" s="685" t="s">
        <v>247</v>
      </c>
      <c r="G97" s="427">
        <f>G17+G29+G39+G48+G51+G65+G79+G88+G92</f>
        <v>202807505</v>
      </c>
      <c r="H97" s="427">
        <f t="shared" ref="H97:N97" si="26">H17+H29+H39+H48+H51+H65+H79+H88+H92</f>
        <v>35996615.649999999</v>
      </c>
      <c r="I97" s="427">
        <f t="shared" si="26"/>
        <v>40992341</v>
      </c>
      <c r="J97" s="427">
        <f t="shared" si="26"/>
        <v>40548941</v>
      </c>
      <c r="K97" s="427">
        <f t="shared" si="26"/>
        <v>87290</v>
      </c>
      <c r="L97" s="427">
        <f t="shared" si="26"/>
        <v>0</v>
      </c>
      <c r="M97" s="427">
        <f t="shared" si="26"/>
        <v>243799846</v>
      </c>
      <c r="N97" s="427">
        <f t="shared" si="26"/>
        <v>36083905.649999999</v>
      </c>
      <c r="O97" s="428">
        <f t="shared" si="4"/>
        <v>0.14800626924924307</v>
      </c>
    </row>
    <row r="98" spans="1:256" s="5" customFormat="1" ht="15" customHeight="1" x14ac:dyDescent="0.2">
      <c r="A98" s="687"/>
      <c r="B98" s="606"/>
      <c r="C98" s="113"/>
      <c r="D98" s="113"/>
      <c r="E98" s="21"/>
      <c r="F98" s="21"/>
      <c r="G98" s="940"/>
      <c r="H98" s="940"/>
      <c r="I98" s="688"/>
      <c r="J98" s="688"/>
      <c r="K98" s="689"/>
      <c r="L98" s="607"/>
      <c r="M98" s="607"/>
      <c r="N98" s="607"/>
      <c r="O98" s="608"/>
    </row>
    <row r="99" spans="1:256" s="693" customFormat="1" ht="49.5" customHeight="1" x14ac:dyDescent="0.3">
      <c r="A99" s="1003" t="s">
        <v>415</v>
      </c>
      <c r="B99" s="1003"/>
      <c r="C99" s="1003"/>
      <c r="D99" s="1003"/>
      <c r="E99" s="426"/>
      <c r="F99" s="426"/>
      <c r="G99" s="426"/>
      <c r="H99" s="689"/>
      <c r="I99" s="426"/>
      <c r="J99" s="426" t="s">
        <v>395</v>
      </c>
      <c r="K99" s="426"/>
      <c r="L99" s="420"/>
      <c r="M99" s="690"/>
      <c r="N99" s="426"/>
      <c r="O99" s="426"/>
      <c r="P99" s="691"/>
      <c r="Q99" s="692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</row>
    <row r="100" spans="1:256" s="5" customFormat="1" ht="33" customHeight="1" x14ac:dyDescent="0.3">
      <c r="C100" s="162"/>
      <c r="D100" s="694"/>
      <c r="E100" s="426"/>
      <c r="F100" s="426"/>
      <c r="H100" s="426"/>
      <c r="I100" s="609"/>
      <c r="J100" s="695"/>
      <c r="K100" s="695"/>
      <c r="L100" s="696"/>
      <c r="M100" s="696"/>
      <c r="N100" s="19"/>
      <c r="O100" s="697"/>
    </row>
    <row r="101" spans="1:256" s="5" customFormat="1" ht="33" customHeight="1" x14ac:dyDescent="0.3">
      <c r="C101" s="162"/>
      <c r="D101" s="694"/>
      <c r="E101" s="426"/>
      <c r="F101" s="426"/>
      <c r="H101" s="695"/>
      <c r="I101" s="609"/>
      <c r="J101" s="695"/>
      <c r="K101" s="695"/>
      <c r="L101" s="696"/>
      <c r="M101" s="696"/>
      <c r="N101" s="19"/>
      <c r="O101" s="697"/>
    </row>
    <row r="102" spans="1:256" s="5" customFormat="1" x14ac:dyDescent="0.2">
      <c r="C102" s="4"/>
      <c r="G102" s="698"/>
      <c r="H102" s="609"/>
      <c r="I102" s="698"/>
      <c r="J102" s="698"/>
      <c r="K102" s="699"/>
      <c r="L102" s="698"/>
      <c r="M102" s="698"/>
      <c r="N102" s="700"/>
      <c r="O102" s="697"/>
    </row>
    <row r="103" spans="1:256" x14ac:dyDescent="0.2">
      <c r="A103" s="5"/>
      <c r="H103" s="609"/>
    </row>
    <row r="104" spans="1:256" x14ac:dyDescent="0.2">
      <c r="A104" s="5"/>
      <c r="G104" s="701"/>
      <c r="H104" s="609"/>
      <c r="I104" s="701"/>
      <c r="J104" s="701"/>
      <c r="K104" s="701"/>
      <c r="L104" s="701"/>
      <c r="N104" s="701"/>
    </row>
    <row r="105" spans="1:256" x14ac:dyDescent="0.2">
      <c r="H105" s="698"/>
    </row>
    <row r="106" spans="1:256" x14ac:dyDescent="0.2">
      <c r="G106" s="698"/>
      <c r="I106" s="702"/>
    </row>
    <row r="107" spans="1:256" x14ac:dyDescent="0.2">
      <c r="H107" s="701"/>
      <c r="I107" s="702"/>
    </row>
  </sheetData>
  <mergeCells count="16">
    <mergeCell ref="A99:D99"/>
    <mergeCell ref="E14:E15"/>
    <mergeCell ref="F14:F15"/>
    <mergeCell ref="G14:H14"/>
    <mergeCell ref="I14:L14"/>
    <mergeCell ref="D14:D15"/>
    <mergeCell ref="M14:O14"/>
    <mergeCell ref="L3:O3"/>
    <mergeCell ref="L4:O4"/>
    <mergeCell ref="L5:O5"/>
    <mergeCell ref="G9:I9"/>
    <mergeCell ref="A13:C13"/>
    <mergeCell ref="A12:C12"/>
    <mergeCell ref="A14:A15"/>
    <mergeCell ref="B14:B15"/>
    <mergeCell ref="C14:C15"/>
  </mergeCells>
  <pageMargins left="0.78740157480314965" right="0.78740157480314965" top="1.1811023622047245" bottom="0.39370078740157483" header="0.31496062992125984" footer="0.31496062992125984"/>
  <pageSetup paperSize="9" scale="55" orientation="landscape" r:id="rId1"/>
  <rowBreaks count="2" manualBreakCount="2">
    <brk id="73" max="14" man="1"/>
    <brk id="99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60"/>
  <sheetViews>
    <sheetView view="pageBreakPreview" topLeftCell="A55" zoomScale="60" zoomScaleNormal="50" workbookViewId="0">
      <selection activeCell="Q16" sqref="Q16"/>
    </sheetView>
  </sheetViews>
  <sheetFormatPr defaultColWidth="9.28515625" defaultRowHeight="15" x14ac:dyDescent="0.25"/>
  <cols>
    <col min="1" max="1" width="14.5703125" style="61" customWidth="1"/>
    <col min="2" max="2" width="15.140625" style="62" customWidth="1"/>
    <col min="3" max="3" width="11" style="63" customWidth="1"/>
    <col min="4" max="4" width="51.42578125" style="64" customWidth="1"/>
    <col min="5" max="5" width="60.140625" style="65" customWidth="1"/>
    <col min="6" max="6" width="15.28515625" style="63" customWidth="1"/>
    <col min="7" max="7" width="18" style="102" customWidth="1"/>
    <col min="8" max="8" width="22.28515625" style="102" customWidth="1"/>
    <col min="9" max="9" width="13.85546875" style="102" customWidth="1"/>
    <col min="10" max="11" width="22.7109375" style="67" customWidth="1"/>
    <col min="12" max="12" width="13.85546875" style="67" customWidth="1"/>
    <col min="13" max="13" width="9.28515625" style="61"/>
    <col min="14" max="14" width="16.85546875" style="61" bestFit="1" customWidth="1"/>
    <col min="15" max="15" width="9.28515625" style="61"/>
    <col min="16" max="16" width="13.7109375" style="61" bestFit="1" customWidth="1"/>
    <col min="17" max="257" width="9.28515625" style="61"/>
    <col min="258" max="258" width="15" style="61" customWidth="1"/>
    <col min="259" max="259" width="12.7109375" style="61" customWidth="1"/>
    <col min="260" max="260" width="11.7109375" style="61" customWidth="1"/>
    <col min="261" max="261" width="44.85546875" style="61" customWidth="1"/>
    <col min="262" max="262" width="54.7109375" style="61" customWidth="1"/>
    <col min="263" max="263" width="15.28515625" style="61" customWidth="1"/>
    <col min="264" max="265" width="19.28515625" style="61" customWidth="1"/>
    <col min="266" max="266" width="13.85546875" style="61" customWidth="1"/>
    <col min="267" max="267" width="25.28515625" style="61" customWidth="1"/>
    <col min="268" max="268" width="16.28515625" style="61" customWidth="1"/>
    <col min="269" max="513" width="9.28515625" style="61"/>
    <col min="514" max="514" width="15" style="61" customWidth="1"/>
    <col min="515" max="515" width="12.7109375" style="61" customWidth="1"/>
    <col min="516" max="516" width="11.7109375" style="61" customWidth="1"/>
    <col min="517" max="517" width="44.85546875" style="61" customWidth="1"/>
    <col min="518" max="518" width="54.7109375" style="61" customWidth="1"/>
    <col min="519" max="519" width="15.28515625" style="61" customWidth="1"/>
    <col min="520" max="521" width="19.28515625" style="61" customWidth="1"/>
    <col min="522" max="522" width="13.85546875" style="61" customWidth="1"/>
    <col min="523" max="523" width="25.28515625" style="61" customWidth="1"/>
    <col min="524" max="524" width="16.28515625" style="61" customWidth="1"/>
    <col min="525" max="769" width="9.28515625" style="61"/>
    <col min="770" max="770" width="15" style="61" customWidth="1"/>
    <col min="771" max="771" width="12.7109375" style="61" customWidth="1"/>
    <col min="772" max="772" width="11.7109375" style="61" customWidth="1"/>
    <col min="773" max="773" width="44.85546875" style="61" customWidth="1"/>
    <col min="774" max="774" width="54.7109375" style="61" customWidth="1"/>
    <col min="775" max="775" width="15.28515625" style="61" customWidth="1"/>
    <col min="776" max="777" width="19.28515625" style="61" customWidth="1"/>
    <col min="778" max="778" width="13.85546875" style="61" customWidth="1"/>
    <col min="779" max="779" width="25.28515625" style="61" customWidth="1"/>
    <col min="780" max="780" width="16.28515625" style="61" customWidth="1"/>
    <col min="781" max="1025" width="9.28515625" style="61"/>
    <col min="1026" max="1026" width="15" style="61" customWidth="1"/>
    <col min="1027" max="1027" width="12.7109375" style="61" customWidth="1"/>
    <col min="1028" max="1028" width="11.7109375" style="61" customWidth="1"/>
    <col min="1029" max="1029" width="44.85546875" style="61" customWidth="1"/>
    <col min="1030" max="1030" width="54.7109375" style="61" customWidth="1"/>
    <col min="1031" max="1031" width="15.28515625" style="61" customWidth="1"/>
    <col min="1032" max="1033" width="19.28515625" style="61" customWidth="1"/>
    <col min="1034" max="1034" width="13.85546875" style="61" customWidth="1"/>
    <col min="1035" max="1035" width="25.28515625" style="61" customWidth="1"/>
    <col min="1036" max="1036" width="16.28515625" style="61" customWidth="1"/>
    <col min="1037" max="1281" width="9.28515625" style="61"/>
    <col min="1282" max="1282" width="15" style="61" customWidth="1"/>
    <col min="1283" max="1283" width="12.7109375" style="61" customWidth="1"/>
    <col min="1284" max="1284" width="11.7109375" style="61" customWidth="1"/>
    <col min="1285" max="1285" width="44.85546875" style="61" customWidth="1"/>
    <col min="1286" max="1286" width="54.7109375" style="61" customWidth="1"/>
    <col min="1287" max="1287" width="15.28515625" style="61" customWidth="1"/>
    <col min="1288" max="1289" width="19.28515625" style="61" customWidth="1"/>
    <col min="1290" max="1290" width="13.85546875" style="61" customWidth="1"/>
    <col min="1291" max="1291" width="25.28515625" style="61" customWidth="1"/>
    <col min="1292" max="1292" width="16.28515625" style="61" customWidth="1"/>
    <col min="1293" max="1537" width="9.28515625" style="61"/>
    <col min="1538" max="1538" width="15" style="61" customWidth="1"/>
    <col min="1539" max="1539" width="12.7109375" style="61" customWidth="1"/>
    <col min="1540" max="1540" width="11.7109375" style="61" customWidth="1"/>
    <col min="1541" max="1541" width="44.85546875" style="61" customWidth="1"/>
    <col min="1542" max="1542" width="54.7109375" style="61" customWidth="1"/>
    <col min="1543" max="1543" width="15.28515625" style="61" customWidth="1"/>
    <col min="1544" max="1545" width="19.28515625" style="61" customWidth="1"/>
    <col min="1546" max="1546" width="13.85546875" style="61" customWidth="1"/>
    <col min="1547" max="1547" width="25.28515625" style="61" customWidth="1"/>
    <col min="1548" max="1548" width="16.28515625" style="61" customWidth="1"/>
    <col min="1549" max="1793" width="9.28515625" style="61"/>
    <col min="1794" max="1794" width="15" style="61" customWidth="1"/>
    <col min="1795" max="1795" width="12.7109375" style="61" customWidth="1"/>
    <col min="1796" max="1796" width="11.7109375" style="61" customWidth="1"/>
    <col min="1797" max="1797" width="44.85546875" style="61" customWidth="1"/>
    <col min="1798" max="1798" width="54.7109375" style="61" customWidth="1"/>
    <col min="1799" max="1799" width="15.28515625" style="61" customWidth="1"/>
    <col min="1800" max="1801" width="19.28515625" style="61" customWidth="1"/>
    <col min="1802" max="1802" width="13.85546875" style="61" customWidth="1"/>
    <col min="1803" max="1803" width="25.28515625" style="61" customWidth="1"/>
    <col min="1804" max="1804" width="16.28515625" style="61" customWidth="1"/>
    <col min="1805" max="2049" width="9.28515625" style="61"/>
    <col min="2050" max="2050" width="15" style="61" customWidth="1"/>
    <col min="2051" max="2051" width="12.7109375" style="61" customWidth="1"/>
    <col min="2052" max="2052" width="11.7109375" style="61" customWidth="1"/>
    <col min="2053" max="2053" width="44.85546875" style="61" customWidth="1"/>
    <col min="2054" max="2054" width="54.7109375" style="61" customWidth="1"/>
    <col min="2055" max="2055" width="15.28515625" style="61" customWidth="1"/>
    <col min="2056" max="2057" width="19.28515625" style="61" customWidth="1"/>
    <col min="2058" max="2058" width="13.85546875" style="61" customWidth="1"/>
    <col min="2059" max="2059" width="25.28515625" style="61" customWidth="1"/>
    <col min="2060" max="2060" width="16.28515625" style="61" customWidth="1"/>
    <col min="2061" max="2305" width="9.28515625" style="61"/>
    <col min="2306" max="2306" width="15" style="61" customWidth="1"/>
    <col min="2307" max="2307" width="12.7109375" style="61" customWidth="1"/>
    <col min="2308" max="2308" width="11.7109375" style="61" customWidth="1"/>
    <col min="2309" max="2309" width="44.85546875" style="61" customWidth="1"/>
    <col min="2310" max="2310" width="54.7109375" style="61" customWidth="1"/>
    <col min="2311" max="2311" width="15.28515625" style="61" customWidth="1"/>
    <col min="2312" max="2313" width="19.28515625" style="61" customWidth="1"/>
    <col min="2314" max="2314" width="13.85546875" style="61" customWidth="1"/>
    <col min="2315" max="2315" width="25.28515625" style="61" customWidth="1"/>
    <col min="2316" max="2316" width="16.28515625" style="61" customWidth="1"/>
    <col min="2317" max="2561" width="9.28515625" style="61"/>
    <col min="2562" max="2562" width="15" style="61" customWidth="1"/>
    <col min="2563" max="2563" width="12.7109375" style="61" customWidth="1"/>
    <col min="2564" max="2564" width="11.7109375" style="61" customWidth="1"/>
    <col min="2565" max="2565" width="44.85546875" style="61" customWidth="1"/>
    <col min="2566" max="2566" width="54.7109375" style="61" customWidth="1"/>
    <col min="2567" max="2567" width="15.28515625" style="61" customWidth="1"/>
    <col min="2568" max="2569" width="19.28515625" style="61" customWidth="1"/>
    <col min="2570" max="2570" width="13.85546875" style="61" customWidth="1"/>
    <col min="2571" max="2571" width="25.28515625" style="61" customWidth="1"/>
    <col min="2572" max="2572" width="16.28515625" style="61" customWidth="1"/>
    <col min="2573" max="2817" width="9.28515625" style="61"/>
    <col min="2818" max="2818" width="15" style="61" customWidth="1"/>
    <col min="2819" max="2819" width="12.7109375" style="61" customWidth="1"/>
    <col min="2820" max="2820" width="11.7109375" style="61" customWidth="1"/>
    <col min="2821" max="2821" width="44.85546875" style="61" customWidth="1"/>
    <col min="2822" max="2822" width="54.7109375" style="61" customWidth="1"/>
    <col min="2823" max="2823" width="15.28515625" style="61" customWidth="1"/>
    <col min="2824" max="2825" width="19.28515625" style="61" customWidth="1"/>
    <col min="2826" max="2826" width="13.85546875" style="61" customWidth="1"/>
    <col min="2827" max="2827" width="25.28515625" style="61" customWidth="1"/>
    <col min="2828" max="2828" width="16.28515625" style="61" customWidth="1"/>
    <col min="2829" max="3073" width="9.28515625" style="61"/>
    <col min="3074" max="3074" width="15" style="61" customWidth="1"/>
    <col min="3075" max="3075" width="12.7109375" style="61" customWidth="1"/>
    <col min="3076" max="3076" width="11.7109375" style="61" customWidth="1"/>
    <col min="3077" max="3077" width="44.85546875" style="61" customWidth="1"/>
    <col min="3078" max="3078" width="54.7109375" style="61" customWidth="1"/>
    <col min="3079" max="3079" width="15.28515625" style="61" customWidth="1"/>
    <col min="3080" max="3081" width="19.28515625" style="61" customWidth="1"/>
    <col min="3082" max="3082" width="13.85546875" style="61" customWidth="1"/>
    <col min="3083" max="3083" width="25.28515625" style="61" customWidth="1"/>
    <col min="3084" max="3084" width="16.28515625" style="61" customWidth="1"/>
    <col min="3085" max="3329" width="9.28515625" style="61"/>
    <col min="3330" max="3330" width="15" style="61" customWidth="1"/>
    <col min="3331" max="3331" width="12.7109375" style="61" customWidth="1"/>
    <col min="3332" max="3332" width="11.7109375" style="61" customWidth="1"/>
    <col min="3333" max="3333" width="44.85546875" style="61" customWidth="1"/>
    <col min="3334" max="3334" width="54.7109375" style="61" customWidth="1"/>
    <col min="3335" max="3335" width="15.28515625" style="61" customWidth="1"/>
    <col min="3336" max="3337" width="19.28515625" style="61" customWidth="1"/>
    <col min="3338" max="3338" width="13.85546875" style="61" customWidth="1"/>
    <col min="3339" max="3339" width="25.28515625" style="61" customWidth="1"/>
    <col min="3340" max="3340" width="16.28515625" style="61" customWidth="1"/>
    <col min="3341" max="3585" width="9.28515625" style="61"/>
    <col min="3586" max="3586" width="15" style="61" customWidth="1"/>
    <col min="3587" max="3587" width="12.7109375" style="61" customWidth="1"/>
    <col min="3588" max="3588" width="11.7109375" style="61" customWidth="1"/>
    <col min="3589" max="3589" width="44.85546875" style="61" customWidth="1"/>
    <col min="3590" max="3590" width="54.7109375" style="61" customWidth="1"/>
    <col min="3591" max="3591" width="15.28515625" style="61" customWidth="1"/>
    <col min="3592" max="3593" width="19.28515625" style="61" customWidth="1"/>
    <col min="3594" max="3594" width="13.85546875" style="61" customWidth="1"/>
    <col min="3595" max="3595" width="25.28515625" style="61" customWidth="1"/>
    <col min="3596" max="3596" width="16.28515625" style="61" customWidth="1"/>
    <col min="3597" max="3841" width="9.28515625" style="61"/>
    <col min="3842" max="3842" width="15" style="61" customWidth="1"/>
    <col min="3843" max="3843" width="12.7109375" style="61" customWidth="1"/>
    <col min="3844" max="3844" width="11.7109375" style="61" customWidth="1"/>
    <col min="3845" max="3845" width="44.85546875" style="61" customWidth="1"/>
    <col min="3846" max="3846" width="54.7109375" style="61" customWidth="1"/>
    <col min="3847" max="3847" width="15.28515625" style="61" customWidth="1"/>
    <col min="3848" max="3849" width="19.28515625" style="61" customWidth="1"/>
    <col min="3850" max="3850" width="13.85546875" style="61" customWidth="1"/>
    <col min="3851" max="3851" width="25.28515625" style="61" customWidth="1"/>
    <col min="3852" max="3852" width="16.28515625" style="61" customWidth="1"/>
    <col min="3853" max="4097" width="9.28515625" style="61"/>
    <col min="4098" max="4098" width="15" style="61" customWidth="1"/>
    <col min="4099" max="4099" width="12.7109375" style="61" customWidth="1"/>
    <col min="4100" max="4100" width="11.7109375" style="61" customWidth="1"/>
    <col min="4101" max="4101" width="44.85546875" style="61" customWidth="1"/>
    <col min="4102" max="4102" width="54.7109375" style="61" customWidth="1"/>
    <col min="4103" max="4103" width="15.28515625" style="61" customWidth="1"/>
    <col min="4104" max="4105" width="19.28515625" style="61" customWidth="1"/>
    <col min="4106" max="4106" width="13.85546875" style="61" customWidth="1"/>
    <col min="4107" max="4107" width="25.28515625" style="61" customWidth="1"/>
    <col min="4108" max="4108" width="16.28515625" style="61" customWidth="1"/>
    <col min="4109" max="4353" width="9.28515625" style="61"/>
    <col min="4354" max="4354" width="15" style="61" customWidth="1"/>
    <col min="4355" max="4355" width="12.7109375" style="61" customWidth="1"/>
    <col min="4356" max="4356" width="11.7109375" style="61" customWidth="1"/>
    <col min="4357" max="4357" width="44.85546875" style="61" customWidth="1"/>
    <col min="4358" max="4358" width="54.7109375" style="61" customWidth="1"/>
    <col min="4359" max="4359" width="15.28515625" style="61" customWidth="1"/>
    <col min="4360" max="4361" width="19.28515625" style="61" customWidth="1"/>
    <col min="4362" max="4362" width="13.85546875" style="61" customWidth="1"/>
    <col min="4363" max="4363" width="25.28515625" style="61" customWidth="1"/>
    <col min="4364" max="4364" width="16.28515625" style="61" customWidth="1"/>
    <col min="4365" max="4609" width="9.28515625" style="61"/>
    <col min="4610" max="4610" width="15" style="61" customWidth="1"/>
    <col min="4611" max="4611" width="12.7109375" style="61" customWidth="1"/>
    <col min="4612" max="4612" width="11.7109375" style="61" customWidth="1"/>
    <col min="4613" max="4613" width="44.85546875" style="61" customWidth="1"/>
    <col min="4614" max="4614" width="54.7109375" style="61" customWidth="1"/>
    <col min="4615" max="4615" width="15.28515625" style="61" customWidth="1"/>
    <col min="4616" max="4617" width="19.28515625" style="61" customWidth="1"/>
    <col min="4618" max="4618" width="13.85546875" style="61" customWidth="1"/>
    <col min="4619" max="4619" width="25.28515625" style="61" customWidth="1"/>
    <col min="4620" max="4620" width="16.28515625" style="61" customWidth="1"/>
    <col min="4621" max="4865" width="9.28515625" style="61"/>
    <col min="4866" max="4866" width="15" style="61" customWidth="1"/>
    <col min="4867" max="4867" width="12.7109375" style="61" customWidth="1"/>
    <col min="4868" max="4868" width="11.7109375" style="61" customWidth="1"/>
    <col min="4869" max="4869" width="44.85546875" style="61" customWidth="1"/>
    <col min="4870" max="4870" width="54.7109375" style="61" customWidth="1"/>
    <col min="4871" max="4871" width="15.28515625" style="61" customWidth="1"/>
    <col min="4872" max="4873" width="19.28515625" style="61" customWidth="1"/>
    <col min="4874" max="4874" width="13.85546875" style="61" customWidth="1"/>
    <col min="4875" max="4875" width="25.28515625" style="61" customWidth="1"/>
    <col min="4876" max="4876" width="16.28515625" style="61" customWidth="1"/>
    <col min="4877" max="5121" width="9.28515625" style="61"/>
    <col min="5122" max="5122" width="15" style="61" customWidth="1"/>
    <col min="5123" max="5123" width="12.7109375" style="61" customWidth="1"/>
    <col min="5124" max="5124" width="11.7109375" style="61" customWidth="1"/>
    <col min="5125" max="5125" width="44.85546875" style="61" customWidth="1"/>
    <col min="5126" max="5126" width="54.7109375" style="61" customWidth="1"/>
    <col min="5127" max="5127" width="15.28515625" style="61" customWidth="1"/>
    <col min="5128" max="5129" width="19.28515625" style="61" customWidth="1"/>
    <col min="5130" max="5130" width="13.85546875" style="61" customWidth="1"/>
    <col min="5131" max="5131" width="25.28515625" style="61" customWidth="1"/>
    <col min="5132" max="5132" width="16.28515625" style="61" customWidth="1"/>
    <col min="5133" max="5377" width="9.28515625" style="61"/>
    <col min="5378" max="5378" width="15" style="61" customWidth="1"/>
    <col min="5379" max="5379" width="12.7109375" style="61" customWidth="1"/>
    <col min="5380" max="5380" width="11.7109375" style="61" customWidth="1"/>
    <col min="5381" max="5381" width="44.85546875" style="61" customWidth="1"/>
    <col min="5382" max="5382" width="54.7109375" style="61" customWidth="1"/>
    <col min="5383" max="5383" width="15.28515625" style="61" customWidth="1"/>
    <col min="5384" max="5385" width="19.28515625" style="61" customWidth="1"/>
    <col min="5386" max="5386" width="13.85546875" style="61" customWidth="1"/>
    <col min="5387" max="5387" width="25.28515625" style="61" customWidth="1"/>
    <col min="5388" max="5388" width="16.28515625" style="61" customWidth="1"/>
    <col min="5389" max="5633" width="9.28515625" style="61"/>
    <col min="5634" max="5634" width="15" style="61" customWidth="1"/>
    <col min="5635" max="5635" width="12.7109375" style="61" customWidth="1"/>
    <col min="5636" max="5636" width="11.7109375" style="61" customWidth="1"/>
    <col min="5637" max="5637" width="44.85546875" style="61" customWidth="1"/>
    <col min="5638" max="5638" width="54.7109375" style="61" customWidth="1"/>
    <col min="5639" max="5639" width="15.28515625" style="61" customWidth="1"/>
    <col min="5640" max="5641" width="19.28515625" style="61" customWidth="1"/>
    <col min="5642" max="5642" width="13.85546875" style="61" customWidth="1"/>
    <col min="5643" max="5643" width="25.28515625" style="61" customWidth="1"/>
    <col min="5644" max="5644" width="16.28515625" style="61" customWidth="1"/>
    <col min="5645" max="5889" width="9.28515625" style="61"/>
    <col min="5890" max="5890" width="15" style="61" customWidth="1"/>
    <col min="5891" max="5891" width="12.7109375" style="61" customWidth="1"/>
    <col min="5892" max="5892" width="11.7109375" style="61" customWidth="1"/>
    <col min="5893" max="5893" width="44.85546875" style="61" customWidth="1"/>
    <col min="5894" max="5894" width="54.7109375" style="61" customWidth="1"/>
    <col min="5895" max="5895" width="15.28515625" style="61" customWidth="1"/>
    <col min="5896" max="5897" width="19.28515625" style="61" customWidth="1"/>
    <col min="5898" max="5898" width="13.85546875" style="61" customWidth="1"/>
    <col min="5899" max="5899" width="25.28515625" style="61" customWidth="1"/>
    <col min="5900" max="5900" width="16.28515625" style="61" customWidth="1"/>
    <col min="5901" max="6145" width="9.28515625" style="61"/>
    <col min="6146" max="6146" width="15" style="61" customWidth="1"/>
    <col min="6147" max="6147" width="12.7109375" style="61" customWidth="1"/>
    <col min="6148" max="6148" width="11.7109375" style="61" customWidth="1"/>
    <col min="6149" max="6149" width="44.85546875" style="61" customWidth="1"/>
    <col min="6150" max="6150" width="54.7109375" style="61" customWidth="1"/>
    <col min="6151" max="6151" width="15.28515625" style="61" customWidth="1"/>
    <col min="6152" max="6153" width="19.28515625" style="61" customWidth="1"/>
    <col min="6154" max="6154" width="13.85546875" style="61" customWidth="1"/>
    <col min="6155" max="6155" width="25.28515625" style="61" customWidth="1"/>
    <col min="6156" max="6156" width="16.28515625" style="61" customWidth="1"/>
    <col min="6157" max="6401" width="9.28515625" style="61"/>
    <col min="6402" max="6402" width="15" style="61" customWidth="1"/>
    <col min="6403" max="6403" width="12.7109375" style="61" customWidth="1"/>
    <col min="6404" max="6404" width="11.7109375" style="61" customWidth="1"/>
    <col min="6405" max="6405" width="44.85546875" style="61" customWidth="1"/>
    <col min="6406" max="6406" width="54.7109375" style="61" customWidth="1"/>
    <col min="6407" max="6407" width="15.28515625" style="61" customWidth="1"/>
    <col min="6408" max="6409" width="19.28515625" style="61" customWidth="1"/>
    <col min="6410" max="6410" width="13.85546875" style="61" customWidth="1"/>
    <col min="6411" max="6411" width="25.28515625" style="61" customWidth="1"/>
    <col min="6412" max="6412" width="16.28515625" style="61" customWidth="1"/>
    <col min="6413" max="6657" width="9.28515625" style="61"/>
    <col min="6658" max="6658" width="15" style="61" customWidth="1"/>
    <col min="6659" max="6659" width="12.7109375" style="61" customWidth="1"/>
    <col min="6660" max="6660" width="11.7109375" style="61" customWidth="1"/>
    <col min="6661" max="6661" width="44.85546875" style="61" customWidth="1"/>
    <col min="6662" max="6662" width="54.7109375" style="61" customWidth="1"/>
    <col min="6663" max="6663" width="15.28515625" style="61" customWidth="1"/>
    <col min="6664" max="6665" width="19.28515625" style="61" customWidth="1"/>
    <col min="6666" max="6666" width="13.85546875" style="61" customWidth="1"/>
    <col min="6667" max="6667" width="25.28515625" style="61" customWidth="1"/>
    <col min="6668" max="6668" width="16.28515625" style="61" customWidth="1"/>
    <col min="6669" max="6913" width="9.28515625" style="61"/>
    <col min="6914" max="6914" width="15" style="61" customWidth="1"/>
    <col min="6915" max="6915" width="12.7109375" style="61" customWidth="1"/>
    <col min="6916" max="6916" width="11.7109375" style="61" customWidth="1"/>
    <col min="6917" max="6917" width="44.85546875" style="61" customWidth="1"/>
    <col min="6918" max="6918" width="54.7109375" style="61" customWidth="1"/>
    <col min="6919" max="6919" width="15.28515625" style="61" customWidth="1"/>
    <col min="6920" max="6921" width="19.28515625" style="61" customWidth="1"/>
    <col min="6922" max="6922" width="13.85546875" style="61" customWidth="1"/>
    <col min="6923" max="6923" width="25.28515625" style="61" customWidth="1"/>
    <col min="6924" max="6924" width="16.28515625" style="61" customWidth="1"/>
    <col min="6925" max="7169" width="9.28515625" style="61"/>
    <col min="7170" max="7170" width="15" style="61" customWidth="1"/>
    <col min="7171" max="7171" width="12.7109375" style="61" customWidth="1"/>
    <col min="7172" max="7172" width="11.7109375" style="61" customWidth="1"/>
    <col min="7173" max="7173" width="44.85546875" style="61" customWidth="1"/>
    <col min="7174" max="7174" width="54.7109375" style="61" customWidth="1"/>
    <col min="7175" max="7175" width="15.28515625" style="61" customWidth="1"/>
    <col min="7176" max="7177" width="19.28515625" style="61" customWidth="1"/>
    <col min="7178" max="7178" width="13.85546875" style="61" customWidth="1"/>
    <col min="7179" max="7179" width="25.28515625" style="61" customWidth="1"/>
    <col min="7180" max="7180" width="16.28515625" style="61" customWidth="1"/>
    <col min="7181" max="7425" width="9.28515625" style="61"/>
    <col min="7426" max="7426" width="15" style="61" customWidth="1"/>
    <col min="7427" max="7427" width="12.7109375" style="61" customWidth="1"/>
    <col min="7428" max="7428" width="11.7109375" style="61" customWidth="1"/>
    <col min="7429" max="7429" width="44.85546875" style="61" customWidth="1"/>
    <col min="7430" max="7430" width="54.7109375" style="61" customWidth="1"/>
    <col min="7431" max="7431" width="15.28515625" style="61" customWidth="1"/>
    <col min="7432" max="7433" width="19.28515625" style="61" customWidth="1"/>
    <col min="7434" max="7434" width="13.85546875" style="61" customWidth="1"/>
    <col min="7435" max="7435" width="25.28515625" style="61" customWidth="1"/>
    <col min="7436" max="7436" width="16.28515625" style="61" customWidth="1"/>
    <col min="7437" max="7681" width="9.28515625" style="61"/>
    <col min="7682" max="7682" width="15" style="61" customWidth="1"/>
    <col min="7683" max="7683" width="12.7109375" style="61" customWidth="1"/>
    <col min="7684" max="7684" width="11.7109375" style="61" customWidth="1"/>
    <col min="7685" max="7685" width="44.85546875" style="61" customWidth="1"/>
    <col min="7686" max="7686" width="54.7109375" style="61" customWidth="1"/>
    <col min="7687" max="7687" width="15.28515625" style="61" customWidth="1"/>
    <col min="7688" max="7689" width="19.28515625" style="61" customWidth="1"/>
    <col min="7690" max="7690" width="13.85546875" style="61" customWidth="1"/>
    <col min="7691" max="7691" width="25.28515625" style="61" customWidth="1"/>
    <col min="7692" max="7692" width="16.28515625" style="61" customWidth="1"/>
    <col min="7693" max="7937" width="9.28515625" style="61"/>
    <col min="7938" max="7938" width="15" style="61" customWidth="1"/>
    <col min="7939" max="7939" width="12.7109375" style="61" customWidth="1"/>
    <col min="7940" max="7940" width="11.7109375" style="61" customWidth="1"/>
    <col min="7941" max="7941" width="44.85546875" style="61" customWidth="1"/>
    <col min="7942" max="7942" width="54.7109375" style="61" customWidth="1"/>
    <col min="7943" max="7943" width="15.28515625" style="61" customWidth="1"/>
    <col min="7944" max="7945" width="19.28515625" style="61" customWidth="1"/>
    <col min="7946" max="7946" width="13.85546875" style="61" customWidth="1"/>
    <col min="7947" max="7947" width="25.28515625" style="61" customWidth="1"/>
    <col min="7948" max="7948" width="16.28515625" style="61" customWidth="1"/>
    <col min="7949" max="8193" width="9.28515625" style="61"/>
    <col min="8194" max="8194" width="15" style="61" customWidth="1"/>
    <col min="8195" max="8195" width="12.7109375" style="61" customWidth="1"/>
    <col min="8196" max="8196" width="11.7109375" style="61" customWidth="1"/>
    <col min="8197" max="8197" width="44.85546875" style="61" customWidth="1"/>
    <col min="8198" max="8198" width="54.7109375" style="61" customWidth="1"/>
    <col min="8199" max="8199" width="15.28515625" style="61" customWidth="1"/>
    <col min="8200" max="8201" width="19.28515625" style="61" customWidth="1"/>
    <col min="8202" max="8202" width="13.85546875" style="61" customWidth="1"/>
    <col min="8203" max="8203" width="25.28515625" style="61" customWidth="1"/>
    <col min="8204" max="8204" width="16.28515625" style="61" customWidth="1"/>
    <col min="8205" max="8449" width="9.28515625" style="61"/>
    <col min="8450" max="8450" width="15" style="61" customWidth="1"/>
    <col min="8451" max="8451" width="12.7109375" style="61" customWidth="1"/>
    <col min="8452" max="8452" width="11.7109375" style="61" customWidth="1"/>
    <col min="8453" max="8453" width="44.85546875" style="61" customWidth="1"/>
    <col min="8454" max="8454" width="54.7109375" style="61" customWidth="1"/>
    <col min="8455" max="8455" width="15.28515625" style="61" customWidth="1"/>
    <col min="8456" max="8457" width="19.28515625" style="61" customWidth="1"/>
    <col min="8458" max="8458" width="13.85546875" style="61" customWidth="1"/>
    <col min="8459" max="8459" width="25.28515625" style="61" customWidth="1"/>
    <col min="8460" max="8460" width="16.28515625" style="61" customWidth="1"/>
    <col min="8461" max="8705" width="9.28515625" style="61"/>
    <col min="8706" max="8706" width="15" style="61" customWidth="1"/>
    <col min="8707" max="8707" width="12.7109375" style="61" customWidth="1"/>
    <col min="8708" max="8708" width="11.7109375" style="61" customWidth="1"/>
    <col min="8709" max="8709" width="44.85546875" style="61" customWidth="1"/>
    <col min="8710" max="8710" width="54.7109375" style="61" customWidth="1"/>
    <col min="8711" max="8711" width="15.28515625" style="61" customWidth="1"/>
    <col min="8712" max="8713" width="19.28515625" style="61" customWidth="1"/>
    <col min="8714" max="8714" width="13.85546875" style="61" customWidth="1"/>
    <col min="8715" max="8715" width="25.28515625" style="61" customWidth="1"/>
    <col min="8716" max="8716" width="16.28515625" style="61" customWidth="1"/>
    <col min="8717" max="8961" width="9.28515625" style="61"/>
    <col min="8962" max="8962" width="15" style="61" customWidth="1"/>
    <col min="8963" max="8963" width="12.7109375" style="61" customWidth="1"/>
    <col min="8964" max="8964" width="11.7109375" style="61" customWidth="1"/>
    <col min="8965" max="8965" width="44.85546875" style="61" customWidth="1"/>
    <col min="8966" max="8966" width="54.7109375" style="61" customWidth="1"/>
    <col min="8967" max="8967" width="15.28515625" style="61" customWidth="1"/>
    <col min="8968" max="8969" width="19.28515625" style="61" customWidth="1"/>
    <col min="8970" max="8970" width="13.85546875" style="61" customWidth="1"/>
    <col min="8971" max="8971" width="25.28515625" style="61" customWidth="1"/>
    <col min="8972" max="8972" width="16.28515625" style="61" customWidth="1"/>
    <col min="8973" max="9217" width="9.28515625" style="61"/>
    <col min="9218" max="9218" width="15" style="61" customWidth="1"/>
    <col min="9219" max="9219" width="12.7109375" style="61" customWidth="1"/>
    <col min="9220" max="9220" width="11.7109375" style="61" customWidth="1"/>
    <col min="9221" max="9221" width="44.85546875" style="61" customWidth="1"/>
    <col min="9222" max="9222" width="54.7109375" style="61" customWidth="1"/>
    <col min="9223" max="9223" width="15.28515625" style="61" customWidth="1"/>
    <col min="9224" max="9225" width="19.28515625" style="61" customWidth="1"/>
    <col min="9226" max="9226" width="13.85546875" style="61" customWidth="1"/>
    <col min="9227" max="9227" width="25.28515625" style="61" customWidth="1"/>
    <col min="9228" max="9228" width="16.28515625" style="61" customWidth="1"/>
    <col min="9229" max="9473" width="9.28515625" style="61"/>
    <col min="9474" max="9474" width="15" style="61" customWidth="1"/>
    <col min="9475" max="9475" width="12.7109375" style="61" customWidth="1"/>
    <col min="9476" max="9476" width="11.7109375" style="61" customWidth="1"/>
    <col min="9477" max="9477" width="44.85546875" style="61" customWidth="1"/>
    <col min="9478" max="9478" width="54.7109375" style="61" customWidth="1"/>
    <col min="9479" max="9479" width="15.28515625" style="61" customWidth="1"/>
    <col min="9480" max="9481" width="19.28515625" style="61" customWidth="1"/>
    <col min="9482" max="9482" width="13.85546875" style="61" customWidth="1"/>
    <col min="9483" max="9483" width="25.28515625" style="61" customWidth="1"/>
    <col min="9484" max="9484" width="16.28515625" style="61" customWidth="1"/>
    <col min="9485" max="9729" width="9.28515625" style="61"/>
    <col min="9730" max="9730" width="15" style="61" customWidth="1"/>
    <col min="9731" max="9731" width="12.7109375" style="61" customWidth="1"/>
    <col min="9732" max="9732" width="11.7109375" style="61" customWidth="1"/>
    <col min="9733" max="9733" width="44.85546875" style="61" customWidth="1"/>
    <col min="9734" max="9734" width="54.7109375" style="61" customWidth="1"/>
    <col min="9735" max="9735" width="15.28515625" style="61" customWidth="1"/>
    <col min="9736" max="9737" width="19.28515625" style="61" customWidth="1"/>
    <col min="9738" max="9738" width="13.85546875" style="61" customWidth="1"/>
    <col min="9739" max="9739" width="25.28515625" style="61" customWidth="1"/>
    <col min="9740" max="9740" width="16.28515625" style="61" customWidth="1"/>
    <col min="9741" max="9985" width="9.28515625" style="61"/>
    <col min="9986" max="9986" width="15" style="61" customWidth="1"/>
    <col min="9987" max="9987" width="12.7109375" style="61" customWidth="1"/>
    <col min="9988" max="9988" width="11.7109375" style="61" customWidth="1"/>
    <col min="9989" max="9989" width="44.85546875" style="61" customWidth="1"/>
    <col min="9990" max="9990" width="54.7109375" style="61" customWidth="1"/>
    <col min="9991" max="9991" width="15.28515625" style="61" customWidth="1"/>
    <col min="9992" max="9993" width="19.28515625" style="61" customWidth="1"/>
    <col min="9994" max="9994" width="13.85546875" style="61" customWidth="1"/>
    <col min="9995" max="9995" width="25.28515625" style="61" customWidth="1"/>
    <col min="9996" max="9996" width="16.28515625" style="61" customWidth="1"/>
    <col min="9997" max="10241" width="9.28515625" style="61"/>
    <col min="10242" max="10242" width="15" style="61" customWidth="1"/>
    <col min="10243" max="10243" width="12.7109375" style="61" customWidth="1"/>
    <col min="10244" max="10244" width="11.7109375" style="61" customWidth="1"/>
    <col min="10245" max="10245" width="44.85546875" style="61" customWidth="1"/>
    <col min="10246" max="10246" width="54.7109375" style="61" customWidth="1"/>
    <col min="10247" max="10247" width="15.28515625" style="61" customWidth="1"/>
    <col min="10248" max="10249" width="19.28515625" style="61" customWidth="1"/>
    <col min="10250" max="10250" width="13.85546875" style="61" customWidth="1"/>
    <col min="10251" max="10251" width="25.28515625" style="61" customWidth="1"/>
    <col min="10252" max="10252" width="16.28515625" style="61" customWidth="1"/>
    <col min="10253" max="10497" width="9.28515625" style="61"/>
    <col min="10498" max="10498" width="15" style="61" customWidth="1"/>
    <col min="10499" max="10499" width="12.7109375" style="61" customWidth="1"/>
    <col min="10500" max="10500" width="11.7109375" style="61" customWidth="1"/>
    <col min="10501" max="10501" width="44.85546875" style="61" customWidth="1"/>
    <col min="10502" max="10502" width="54.7109375" style="61" customWidth="1"/>
    <col min="10503" max="10503" width="15.28515625" style="61" customWidth="1"/>
    <col min="10504" max="10505" width="19.28515625" style="61" customWidth="1"/>
    <col min="10506" max="10506" width="13.85546875" style="61" customWidth="1"/>
    <col min="10507" max="10507" width="25.28515625" style="61" customWidth="1"/>
    <col min="10508" max="10508" width="16.28515625" style="61" customWidth="1"/>
    <col min="10509" max="10753" width="9.28515625" style="61"/>
    <col min="10754" max="10754" width="15" style="61" customWidth="1"/>
    <col min="10755" max="10755" width="12.7109375" style="61" customWidth="1"/>
    <col min="10756" max="10756" width="11.7109375" style="61" customWidth="1"/>
    <col min="10757" max="10757" width="44.85546875" style="61" customWidth="1"/>
    <col min="10758" max="10758" width="54.7109375" style="61" customWidth="1"/>
    <col min="10759" max="10759" width="15.28515625" style="61" customWidth="1"/>
    <col min="10760" max="10761" width="19.28515625" style="61" customWidth="1"/>
    <col min="10762" max="10762" width="13.85546875" style="61" customWidth="1"/>
    <col min="10763" max="10763" width="25.28515625" style="61" customWidth="1"/>
    <col min="10764" max="10764" width="16.28515625" style="61" customWidth="1"/>
    <col min="10765" max="11009" width="9.28515625" style="61"/>
    <col min="11010" max="11010" width="15" style="61" customWidth="1"/>
    <col min="11011" max="11011" width="12.7109375" style="61" customWidth="1"/>
    <col min="11012" max="11012" width="11.7109375" style="61" customWidth="1"/>
    <col min="11013" max="11013" width="44.85546875" style="61" customWidth="1"/>
    <col min="11014" max="11014" width="54.7109375" style="61" customWidth="1"/>
    <col min="11015" max="11015" width="15.28515625" style="61" customWidth="1"/>
    <col min="11016" max="11017" width="19.28515625" style="61" customWidth="1"/>
    <col min="11018" max="11018" width="13.85546875" style="61" customWidth="1"/>
    <col min="11019" max="11019" width="25.28515625" style="61" customWidth="1"/>
    <col min="11020" max="11020" width="16.28515625" style="61" customWidth="1"/>
    <col min="11021" max="11265" width="9.28515625" style="61"/>
    <col min="11266" max="11266" width="15" style="61" customWidth="1"/>
    <col min="11267" max="11267" width="12.7109375" style="61" customWidth="1"/>
    <col min="11268" max="11268" width="11.7109375" style="61" customWidth="1"/>
    <col min="11269" max="11269" width="44.85546875" style="61" customWidth="1"/>
    <col min="11270" max="11270" width="54.7109375" style="61" customWidth="1"/>
    <col min="11271" max="11271" width="15.28515625" style="61" customWidth="1"/>
    <col min="11272" max="11273" width="19.28515625" style="61" customWidth="1"/>
    <col min="11274" max="11274" width="13.85546875" style="61" customWidth="1"/>
    <col min="11275" max="11275" width="25.28515625" style="61" customWidth="1"/>
    <col min="11276" max="11276" width="16.28515625" style="61" customWidth="1"/>
    <col min="11277" max="11521" width="9.28515625" style="61"/>
    <col min="11522" max="11522" width="15" style="61" customWidth="1"/>
    <col min="11523" max="11523" width="12.7109375" style="61" customWidth="1"/>
    <col min="11524" max="11524" width="11.7109375" style="61" customWidth="1"/>
    <col min="11525" max="11525" width="44.85546875" style="61" customWidth="1"/>
    <col min="11526" max="11526" width="54.7109375" style="61" customWidth="1"/>
    <col min="11527" max="11527" width="15.28515625" style="61" customWidth="1"/>
    <col min="11528" max="11529" width="19.28515625" style="61" customWidth="1"/>
    <col min="11530" max="11530" width="13.85546875" style="61" customWidth="1"/>
    <col min="11531" max="11531" width="25.28515625" style="61" customWidth="1"/>
    <col min="11532" max="11532" width="16.28515625" style="61" customWidth="1"/>
    <col min="11533" max="11777" width="9.28515625" style="61"/>
    <col min="11778" max="11778" width="15" style="61" customWidth="1"/>
    <col min="11779" max="11779" width="12.7109375" style="61" customWidth="1"/>
    <col min="11780" max="11780" width="11.7109375" style="61" customWidth="1"/>
    <col min="11781" max="11781" width="44.85546875" style="61" customWidth="1"/>
    <col min="11782" max="11782" width="54.7109375" style="61" customWidth="1"/>
    <col min="11783" max="11783" width="15.28515625" style="61" customWidth="1"/>
    <col min="11784" max="11785" width="19.28515625" style="61" customWidth="1"/>
    <col min="11786" max="11786" width="13.85546875" style="61" customWidth="1"/>
    <col min="11787" max="11787" width="25.28515625" style="61" customWidth="1"/>
    <col min="11788" max="11788" width="16.28515625" style="61" customWidth="1"/>
    <col min="11789" max="12033" width="9.28515625" style="61"/>
    <col min="12034" max="12034" width="15" style="61" customWidth="1"/>
    <col min="12035" max="12035" width="12.7109375" style="61" customWidth="1"/>
    <col min="12036" max="12036" width="11.7109375" style="61" customWidth="1"/>
    <col min="12037" max="12037" width="44.85546875" style="61" customWidth="1"/>
    <col min="12038" max="12038" width="54.7109375" style="61" customWidth="1"/>
    <col min="12039" max="12039" width="15.28515625" style="61" customWidth="1"/>
    <col min="12040" max="12041" width="19.28515625" style="61" customWidth="1"/>
    <col min="12042" max="12042" width="13.85546875" style="61" customWidth="1"/>
    <col min="12043" max="12043" width="25.28515625" style="61" customWidth="1"/>
    <col min="12044" max="12044" width="16.28515625" style="61" customWidth="1"/>
    <col min="12045" max="12289" width="9.28515625" style="61"/>
    <col min="12290" max="12290" width="15" style="61" customWidth="1"/>
    <col min="12291" max="12291" width="12.7109375" style="61" customWidth="1"/>
    <col min="12292" max="12292" width="11.7109375" style="61" customWidth="1"/>
    <col min="12293" max="12293" width="44.85546875" style="61" customWidth="1"/>
    <col min="12294" max="12294" width="54.7109375" style="61" customWidth="1"/>
    <col min="12295" max="12295" width="15.28515625" style="61" customWidth="1"/>
    <col min="12296" max="12297" width="19.28515625" style="61" customWidth="1"/>
    <col min="12298" max="12298" width="13.85546875" style="61" customWidth="1"/>
    <col min="12299" max="12299" width="25.28515625" style="61" customWidth="1"/>
    <col min="12300" max="12300" width="16.28515625" style="61" customWidth="1"/>
    <col min="12301" max="12545" width="9.28515625" style="61"/>
    <col min="12546" max="12546" width="15" style="61" customWidth="1"/>
    <col min="12547" max="12547" width="12.7109375" style="61" customWidth="1"/>
    <col min="12548" max="12548" width="11.7109375" style="61" customWidth="1"/>
    <col min="12549" max="12549" width="44.85546875" style="61" customWidth="1"/>
    <col min="12550" max="12550" width="54.7109375" style="61" customWidth="1"/>
    <col min="12551" max="12551" width="15.28515625" style="61" customWidth="1"/>
    <col min="12552" max="12553" width="19.28515625" style="61" customWidth="1"/>
    <col min="12554" max="12554" width="13.85546875" style="61" customWidth="1"/>
    <col min="12555" max="12555" width="25.28515625" style="61" customWidth="1"/>
    <col min="12556" max="12556" width="16.28515625" style="61" customWidth="1"/>
    <col min="12557" max="12801" width="9.28515625" style="61"/>
    <col min="12802" max="12802" width="15" style="61" customWidth="1"/>
    <col min="12803" max="12803" width="12.7109375" style="61" customWidth="1"/>
    <col min="12804" max="12804" width="11.7109375" style="61" customWidth="1"/>
    <col min="12805" max="12805" width="44.85546875" style="61" customWidth="1"/>
    <col min="12806" max="12806" width="54.7109375" style="61" customWidth="1"/>
    <col min="12807" max="12807" width="15.28515625" style="61" customWidth="1"/>
    <col min="12808" max="12809" width="19.28515625" style="61" customWidth="1"/>
    <col min="12810" max="12810" width="13.85546875" style="61" customWidth="1"/>
    <col min="12811" max="12811" width="25.28515625" style="61" customWidth="1"/>
    <col min="12812" max="12812" width="16.28515625" style="61" customWidth="1"/>
    <col min="12813" max="13057" width="9.28515625" style="61"/>
    <col min="13058" max="13058" width="15" style="61" customWidth="1"/>
    <col min="13059" max="13059" width="12.7109375" style="61" customWidth="1"/>
    <col min="13060" max="13060" width="11.7109375" style="61" customWidth="1"/>
    <col min="13061" max="13061" width="44.85546875" style="61" customWidth="1"/>
    <col min="13062" max="13062" width="54.7109375" style="61" customWidth="1"/>
    <col min="13063" max="13063" width="15.28515625" style="61" customWidth="1"/>
    <col min="13064" max="13065" width="19.28515625" style="61" customWidth="1"/>
    <col min="13066" max="13066" width="13.85546875" style="61" customWidth="1"/>
    <col min="13067" max="13067" width="25.28515625" style="61" customWidth="1"/>
    <col min="13068" max="13068" width="16.28515625" style="61" customWidth="1"/>
    <col min="13069" max="13313" width="9.28515625" style="61"/>
    <col min="13314" max="13314" width="15" style="61" customWidth="1"/>
    <col min="13315" max="13315" width="12.7109375" style="61" customWidth="1"/>
    <col min="13316" max="13316" width="11.7109375" style="61" customWidth="1"/>
    <col min="13317" max="13317" width="44.85546875" style="61" customWidth="1"/>
    <col min="13318" max="13318" width="54.7109375" style="61" customWidth="1"/>
    <col min="13319" max="13319" width="15.28515625" style="61" customWidth="1"/>
    <col min="13320" max="13321" width="19.28515625" style="61" customWidth="1"/>
    <col min="13322" max="13322" width="13.85546875" style="61" customWidth="1"/>
    <col min="13323" max="13323" width="25.28515625" style="61" customWidth="1"/>
    <col min="13324" max="13324" width="16.28515625" style="61" customWidth="1"/>
    <col min="13325" max="13569" width="9.28515625" style="61"/>
    <col min="13570" max="13570" width="15" style="61" customWidth="1"/>
    <col min="13571" max="13571" width="12.7109375" style="61" customWidth="1"/>
    <col min="13572" max="13572" width="11.7109375" style="61" customWidth="1"/>
    <col min="13573" max="13573" width="44.85546875" style="61" customWidth="1"/>
    <col min="13574" max="13574" width="54.7109375" style="61" customWidth="1"/>
    <col min="13575" max="13575" width="15.28515625" style="61" customWidth="1"/>
    <col min="13576" max="13577" width="19.28515625" style="61" customWidth="1"/>
    <col min="13578" max="13578" width="13.85546875" style="61" customWidth="1"/>
    <col min="13579" max="13579" width="25.28515625" style="61" customWidth="1"/>
    <col min="13580" max="13580" width="16.28515625" style="61" customWidth="1"/>
    <col min="13581" max="13825" width="9.28515625" style="61"/>
    <col min="13826" max="13826" width="15" style="61" customWidth="1"/>
    <col min="13827" max="13827" width="12.7109375" style="61" customWidth="1"/>
    <col min="13828" max="13828" width="11.7109375" style="61" customWidth="1"/>
    <col min="13829" max="13829" width="44.85546875" style="61" customWidth="1"/>
    <col min="13830" max="13830" width="54.7109375" style="61" customWidth="1"/>
    <col min="13831" max="13831" width="15.28515625" style="61" customWidth="1"/>
    <col min="13832" max="13833" width="19.28515625" style="61" customWidth="1"/>
    <col min="13834" max="13834" width="13.85546875" style="61" customWidth="1"/>
    <col min="13835" max="13835" width="25.28515625" style="61" customWidth="1"/>
    <col min="13836" max="13836" width="16.28515625" style="61" customWidth="1"/>
    <col min="13837" max="14081" width="9.28515625" style="61"/>
    <col min="14082" max="14082" width="15" style="61" customWidth="1"/>
    <col min="14083" max="14083" width="12.7109375" style="61" customWidth="1"/>
    <col min="14084" max="14084" width="11.7109375" style="61" customWidth="1"/>
    <col min="14085" max="14085" width="44.85546875" style="61" customWidth="1"/>
    <col min="14086" max="14086" width="54.7109375" style="61" customWidth="1"/>
    <col min="14087" max="14087" width="15.28515625" style="61" customWidth="1"/>
    <col min="14088" max="14089" width="19.28515625" style="61" customWidth="1"/>
    <col min="14090" max="14090" width="13.85546875" style="61" customWidth="1"/>
    <col min="14091" max="14091" width="25.28515625" style="61" customWidth="1"/>
    <col min="14092" max="14092" width="16.28515625" style="61" customWidth="1"/>
    <col min="14093" max="14337" width="9.28515625" style="61"/>
    <col min="14338" max="14338" width="15" style="61" customWidth="1"/>
    <col min="14339" max="14339" width="12.7109375" style="61" customWidth="1"/>
    <col min="14340" max="14340" width="11.7109375" style="61" customWidth="1"/>
    <col min="14341" max="14341" width="44.85546875" style="61" customWidth="1"/>
    <col min="14342" max="14342" width="54.7109375" style="61" customWidth="1"/>
    <col min="14343" max="14343" width="15.28515625" style="61" customWidth="1"/>
    <col min="14344" max="14345" width="19.28515625" style="61" customWidth="1"/>
    <col min="14346" max="14346" width="13.85546875" style="61" customWidth="1"/>
    <col min="14347" max="14347" width="25.28515625" style="61" customWidth="1"/>
    <col min="14348" max="14348" width="16.28515625" style="61" customWidth="1"/>
    <col min="14349" max="14593" width="9.28515625" style="61"/>
    <col min="14594" max="14594" width="15" style="61" customWidth="1"/>
    <col min="14595" max="14595" width="12.7109375" style="61" customWidth="1"/>
    <col min="14596" max="14596" width="11.7109375" style="61" customWidth="1"/>
    <col min="14597" max="14597" width="44.85546875" style="61" customWidth="1"/>
    <col min="14598" max="14598" width="54.7109375" style="61" customWidth="1"/>
    <col min="14599" max="14599" width="15.28515625" style="61" customWidth="1"/>
    <col min="14600" max="14601" width="19.28515625" style="61" customWidth="1"/>
    <col min="14602" max="14602" width="13.85546875" style="61" customWidth="1"/>
    <col min="14603" max="14603" width="25.28515625" style="61" customWidth="1"/>
    <col min="14604" max="14604" width="16.28515625" style="61" customWidth="1"/>
    <col min="14605" max="14849" width="9.28515625" style="61"/>
    <col min="14850" max="14850" width="15" style="61" customWidth="1"/>
    <col min="14851" max="14851" width="12.7109375" style="61" customWidth="1"/>
    <col min="14852" max="14852" width="11.7109375" style="61" customWidth="1"/>
    <col min="14853" max="14853" width="44.85546875" style="61" customWidth="1"/>
    <col min="14854" max="14854" width="54.7109375" style="61" customWidth="1"/>
    <col min="14855" max="14855" width="15.28515625" style="61" customWidth="1"/>
    <col min="14856" max="14857" width="19.28515625" style="61" customWidth="1"/>
    <col min="14858" max="14858" width="13.85546875" style="61" customWidth="1"/>
    <col min="14859" max="14859" width="25.28515625" style="61" customWidth="1"/>
    <col min="14860" max="14860" width="16.28515625" style="61" customWidth="1"/>
    <col min="14861" max="15105" width="9.28515625" style="61"/>
    <col min="15106" max="15106" width="15" style="61" customWidth="1"/>
    <col min="15107" max="15107" width="12.7109375" style="61" customWidth="1"/>
    <col min="15108" max="15108" width="11.7109375" style="61" customWidth="1"/>
    <col min="15109" max="15109" width="44.85546875" style="61" customWidth="1"/>
    <col min="15110" max="15110" width="54.7109375" style="61" customWidth="1"/>
    <col min="15111" max="15111" width="15.28515625" style="61" customWidth="1"/>
    <col min="15112" max="15113" width="19.28515625" style="61" customWidth="1"/>
    <col min="15114" max="15114" width="13.85546875" style="61" customWidth="1"/>
    <col min="15115" max="15115" width="25.28515625" style="61" customWidth="1"/>
    <col min="15116" max="15116" width="16.28515625" style="61" customWidth="1"/>
    <col min="15117" max="15361" width="9.28515625" style="61"/>
    <col min="15362" max="15362" width="15" style="61" customWidth="1"/>
    <col min="15363" max="15363" width="12.7109375" style="61" customWidth="1"/>
    <col min="15364" max="15364" width="11.7109375" style="61" customWidth="1"/>
    <col min="15365" max="15365" width="44.85546875" style="61" customWidth="1"/>
    <col min="15366" max="15366" width="54.7109375" style="61" customWidth="1"/>
    <col min="15367" max="15367" width="15.28515625" style="61" customWidth="1"/>
    <col min="15368" max="15369" width="19.28515625" style="61" customWidth="1"/>
    <col min="15370" max="15370" width="13.85546875" style="61" customWidth="1"/>
    <col min="15371" max="15371" width="25.28515625" style="61" customWidth="1"/>
    <col min="15372" max="15372" width="16.28515625" style="61" customWidth="1"/>
    <col min="15373" max="15617" width="9.28515625" style="61"/>
    <col min="15618" max="15618" width="15" style="61" customWidth="1"/>
    <col min="15619" max="15619" width="12.7109375" style="61" customWidth="1"/>
    <col min="15620" max="15620" width="11.7109375" style="61" customWidth="1"/>
    <col min="15621" max="15621" width="44.85546875" style="61" customWidth="1"/>
    <col min="15622" max="15622" width="54.7109375" style="61" customWidth="1"/>
    <col min="15623" max="15623" width="15.28515625" style="61" customWidth="1"/>
    <col min="15624" max="15625" width="19.28515625" style="61" customWidth="1"/>
    <col min="15626" max="15626" width="13.85546875" style="61" customWidth="1"/>
    <col min="15627" max="15627" width="25.28515625" style="61" customWidth="1"/>
    <col min="15628" max="15628" width="16.28515625" style="61" customWidth="1"/>
    <col min="15629" max="15873" width="9.28515625" style="61"/>
    <col min="15874" max="15874" width="15" style="61" customWidth="1"/>
    <col min="15875" max="15875" width="12.7109375" style="61" customWidth="1"/>
    <col min="15876" max="15876" width="11.7109375" style="61" customWidth="1"/>
    <col min="15877" max="15877" width="44.85546875" style="61" customWidth="1"/>
    <col min="15878" max="15878" width="54.7109375" style="61" customWidth="1"/>
    <col min="15879" max="15879" width="15.28515625" style="61" customWidth="1"/>
    <col min="15880" max="15881" width="19.28515625" style="61" customWidth="1"/>
    <col min="15882" max="15882" width="13.85546875" style="61" customWidth="1"/>
    <col min="15883" max="15883" width="25.28515625" style="61" customWidth="1"/>
    <col min="15884" max="15884" width="16.28515625" style="61" customWidth="1"/>
    <col min="15885" max="16129" width="9.28515625" style="61"/>
    <col min="16130" max="16130" width="15" style="61" customWidth="1"/>
    <col min="16131" max="16131" width="12.7109375" style="61" customWidth="1"/>
    <col min="16132" max="16132" width="11.7109375" style="61" customWidth="1"/>
    <col min="16133" max="16133" width="44.85546875" style="61" customWidth="1"/>
    <col min="16134" max="16134" width="54.7109375" style="61" customWidth="1"/>
    <col min="16135" max="16135" width="15.28515625" style="61" customWidth="1"/>
    <col min="16136" max="16137" width="19.28515625" style="61" customWidth="1"/>
    <col min="16138" max="16138" width="13.85546875" style="61" customWidth="1"/>
    <col min="16139" max="16139" width="25.28515625" style="61" customWidth="1"/>
    <col min="16140" max="16140" width="16.28515625" style="61" customWidth="1"/>
    <col min="16141" max="16384" width="9.28515625" style="61"/>
  </cols>
  <sheetData>
    <row r="1" spans="1:24" ht="18.75" x14ac:dyDescent="0.25">
      <c r="I1" s="715"/>
      <c r="J1" s="716"/>
      <c r="K1" s="716"/>
    </row>
    <row r="2" spans="1:24" ht="18.75" x14ac:dyDescent="0.25">
      <c r="I2" s="715" t="s">
        <v>384</v>
      </c>
      <c r="J2" s="716"/>
      <c r="K2" s="716"/>
      <c r="L2"/>
      <c r="O2"/>
      <c r="P2"/>
      <c r="Q2"/>
      <c r="R2"/>
      <c r="S2"/>
      <c r="T2"/>
      <c r="U2"/>
    </row>
    <row r="3" spans="1:24" ht="18.75" x14ac:dyDescent="0.25">
      <c r="I3" s="715" t="s">
        <v>431</v>
      </c>
      <c r="J3" s="716"/>
      <c r="K3" s="716"/>
      <c r="L3"/>
      <c r="O3"/>
      <c r="P3"/>
      <c r="Q3"/>
      <c r="R3"/>
      <c r="S3"/>
      <c r="T3"/>
      <c r="U3"/>
    </row>
    <row r="4" spans="1:24" ht="18.75" x14ac:dyDescent="0.25">
      <c r="I4" s="715" t="s">
        <v>592</v>
      </c>
      <c r="J4" s="716"/>
      <c r="K4" s="716"/>
      <c r="L4"/>
      <c r="O4"/>
      <c r="P4"/>
      <c r="Q4"/>
      <c r="R4"/>
      <c r="S4"/>
      <c r="T4"/>
      <c r="U4"/>
    </row>
    <row r="5" spans="1:24" ht="18.75" x14ac:dyDescent="0.3">
      <c r="I5" s="717" t="s">
        <v>698</v>
      </c>
      <c r="J5" s="718"/>
      <c r="K5" s="716"/>
      <c r="L5"/>
      <c r="O5"/>
      <c r="P5"/>
      <c r="Q5"/>
      <c r="R5"/>
      <c r="S5"/>
      <c r="T5"/>
      <c r="U5"/>
    </row>
    <row r="6" spans="1:24" ht="18.75" x14ac:dyDescent="0.3">
      <c r="I6" s="719" t="s">
        <v>593</v>
      </c>
      <c r="J6" s="720"/>
      <c r="K6" s="716"/>
      <c r="L6"/>
      <c r="O6"/>
      <c r="P6"/>
      <c r="Q6"/>
      <c r="R6"/>
      <c r="S6"/>
      <c r="T6"/>
      <c r="U6"/>
    </row>
    <row r="7" spans="1:24" ht="18.75" x14ac:dyDescent="0.25">
      <c r="I7" s="715"/>
      <c r="J7" s="715"/>
      <c r="K7" s="715"/>
      <c r="O7"/>
      <c r="P7"/>
      <c r="Q7"/>
      <c r="R7"/>
      <c r="S7"/>
      <c r="T7"/>
      <c r="U7"/>
      <c r="V7" s="1199"/>
      <c r="W7" s="1199"/>
      <c r="X7"/>
    </row>
    <row r="8" spans="1:24" ht="18.75" x14ac:dyDescent="0.25">
      <c r="I8" s="1199"/>
      <c r="J8" s="1199"/>
      <c r="K8" s="715"/>
      <c r="L8" s="721"/>
    </row>
    <row r="9" spans="1:24" ht="14.1" customHeight="1" x14ac:dyDescent="0.25">
      <c r="G9" s="65"/>
      <c r="H9" s="65"/>
      <c r="I9" s="66"/>
      <c r="L9" s="61"/>
    </row>
    <row r="10" spans="1:24" ht="20.25" customHeight="1" x14ac:dyDescent="0.3">
      <c r="C10" s="1200" t="s">
        <v>594</v>
      </c>
      <c r="D10" s="1201"/>
      <c r="E10" s="1201"/>
      <c r="F10" s="1201"/>
      <c r="G10" s="1201"/>
      <c r="H10" s="1201"/>
      <c r="I10" s="1201"/>
      <c r="J10" s="1201"/>
      <c r="K10" s="1201"/>
      <c r="L10" s="1201"/>
      <c r="M10" s="1201"/>
    </row>
    <row r="11" spans="1:24" ht="15.75" x14ac:dyDescent="0.25">
      <c r="G11" s="65"/>
      <c r="H11" s="65"/>
      <c r="I11" s="103"/>
      <c r="L11" s="61"/>
    </row>
    <row r="12" spans="1:24" s="66" customFormat="1" ht="15.75" x14ac:dyDescent="0.25">
      <c r="A12" s="61"/>
      <c r="B12" s="62"/>
      <c r="C12" s="63"/>
      <c r="D12" s="64"/>
      <c r="E12" s="65"/>
      <c r="F12" s="63"/>
      <c r="G12" s="65"/>
      <c r="H12" s="65"/>
      <c r="I12" s="65"/>
      <c r="L12" s="722"/>
    </row>
    <row r="13" spans="1:24" ht="28.35" customHeight="1" x14ac:dyDescent="0.25">
      <c r="A13" s="1148">
        <v>1559100000</v>
      </c>
      <c r="B13" s="1148"/>
      <c r="C13" s="1148"/>
      <c r="D13" s="1202"/>
      <c r="E13" s="1202"/>
      <c r="F13" s="1202"/>
      <c r="G13" s="1202"/>
      <c r="H13" s="1202"/>
      <c r="I13" s="1202"/>
      <c r="J13" s="1202"/>
      <c r="K13" s="1202"/>
      <c r="L13" s="1202"/>
    </row>
    <row r="14" spans="1:24" ht="22.15" customHeight="1" thickBot="1" x14ac:dyDescent="0.3">
      <c r="A14" s="1147" t="s">
        <v>0</v>
      </c>
      <c r="B14" s="1147"/>
      <c r="C14" s="1147"/>
      <c r="D14" s="603"/>
      <c r="E14" s="603"/>
      <c r="F14" s="69"/>
      <c r="G14" s="603"/>
      <c r="H14" s="603"/>
      <c r="I14" s="603"/>
      <c r="J14" s="603"/>
      <c r="K14" s="603"/>
      <c r="L14" s="70" t="s">
        <v>228</v>
      </c>
    </row>
    <row r="15" spans="1:24" s="66" customFormat="1" ht="77.25" customHeight="1" x14ac:dyDescent="0.25">
      <c r="A15" s="1203" t="s">
        <v>8</v>
      </c>
      <c r="B15" s="1197" t="s">
        <v>9</v>
      </c>
      <c r="C15" s="1153" t="s">
        <v>229</v>
      </c>
      <c r="D15" s="1197" t="s">
        <v>230</v>
      </c>
      <c r="E15" s="1153" t="s">
        <v>595</v>
      </c>
      <c r="F15" s="1197" t="s">
        <v>231</v>
      </c>
      <c r="G15" s="1153" t="s">
        <v>232</v>
      </c>
      <c r="H15" s="1188" t="s">
        <v>233</v>
      </c>
      <c r="I15" s="1197" t="s">
        <v>234</v>
      </c>
      <c r="J15" s="1188" t="s">
        <v>235</v>
      </c>
      <c r="K15" s="1190" t="s">
        <v>596</v>
      </c>
      <c r="L15" s="1192" t="s">
        <v>236</v>
      </c>
    </row>
    <row r="16" spans="1:24" s="66" customFormat="1" ht="95.25" customHeight="1" thickBot="1" x14ac:dyDescent="0.3">
      <c r="A16" s="1204"/>
      <c r="B16" s="1198"/>
      <c r="C16" s="1196"/>
      <c r="D16" s="1198"/>
      <c r="E16" s="1196"/>
      <c r="F16" s="1198"/>
      <c r="G16" s="1196"/>
      <c r="H16" s="1189"/>
      <c r="I16" s="1198"/>
      <c r="J16" s="1189"/>
      <c r="K16" s="1191"/>
      <c r="L16" s="1133"/>
    </row>
    <row r="17" spans="1:12" s="72" customFormat="1" ht="24" customHeight="1" thickBot="1" x14ac:dyDescent="0.3">
      <c r="A17" s="342" t="s">
        <v>237</v>
      </c>
      <c r="B17" s="71" t="s">
        <v>238</v>
      </c>
      <c r="C17" s="343" t="s">
        <v>239</v>
      </c>
      <c r="D17" s="71" t="s">
        <v>387</v>
      </c>
      <c r="E17" s="71" t="s">
        <v>240</v>
      </c>
      <c r="F17" s="71" t="s">
        <v>241</v>
      </c>
      <c r="G17" s="71" t="s">
        <v>242</v>
      </c>
      <c r="H17" s="343" t="s">
        <v>243</v>
      </c>
      <c r="I17" s="343" t="s">
        <v>244</v>
      </c>
      <c r="J17" s="344">
        <v>10</v>
      </c>
      <c r="K17" s="345">
        <v>11</v>
      </c>
      <c r="L17" s="346">
        <v>12</v>
      </c>
    </row>
    <row r="18" spans="1:12" s="72" customFormat="1" ht="66.75" customHeight="1" thickBot="1" x14ac:dyDescent="0.3">
      <c r="A18" s="347" t="s">
        <v>13</v>
      </c>
      <c r="B18" s="348"/>
      <c r="C18" s="349"/>
      <c r="D18" s="723" t="s">
        <v>432</v>
      </c>
      <c r="E18" s="73"/>
      <c r="F18" s="74"/>
      <c r="G18" s="350"/>
      <c r="H18" s="351"/>
      <c r="I18" s="351"/>
      <c r="J18" s="352">
        <f>J19</f>
        <v>2092306</v>
      </c>
      <c r="K18" s="724">
        <f>K19</f>
        <v>0</v>
      </c>
      <c r="L18" s="353"/>
    </row>
    <row r="19" spans="1:12" s="72" customFormat="1" ht="60" customHeight="1" x14ac:dyDescent="0.25">
      <c r="A19" s="369" t="s">
        <v>15</v>
      </c>
      <c r="B19" s="364"/>
      <c r="C19" s="364"/>
      <c r="D19" s="725" t="s">
        <v>427</v>
      </c>
      <c r="E19" s="726"/>
      <c r="F19" s="84"/>
      <c r="G19" s="727"/>
      <c r="H19" s="727"/>
      <c r="I19" s="727"/>
      <c r="J19" s="362">
        <f>SUM(J20:J22)</f>
        <v>2092306</v>
      </c>
      <c r="K19" s="728">
        <v>0</v>
      </c>
      <c r="L19" s="729"/>
    </row>
    <row r="20" spans="1:12" s="72" customFormat="1" ht="107.25" customHeight="1" x14ac:dyDescent="0.25">
      <c r="A20" s="354" t="s">
        <v>597</v>
      </c>
      <c r="B20" s="355" t="s">
        <v>436</v>
      </c>
      <c r="C20" s="355" t="s">
        <v>202</v>
      </c>
      <c r="D20" s="356" t="s">
        <v>558</v>
      </c>
      <c r="E20" s="357" t="s">
        <v>433</v>
      </c>
      <c r="F20" s="76"/>
      <c r="G20" s="77"/>
      <c r="H20" s="77"/>
      <c r="I20" s="77"/>
      <c r="J20" s="78">
        <v>2020106</v>
      </c>
      <c r="K20" s="358"/>
      <c r="L20" s="79"/>
    </row>
    <row r="21" spans="1:12" s="72" customFormat="1" ht="78" customHeight="1" x14ac:dyDescent="0.25">
      <c r="A21" s="341" t="s">
        <v>211</v>
      </c>
      <c r="B21" s="80">
        <v>7650</v>
      </c>
      <c r="C21" s="80" t="s">
        <v>150</v>
      </c>
      <c r="D21" s="359" t="s">
        <v>212</v>
      </c>
      <c r="E21" s="357" t="s">
        <v>245</v>
      </c>
      <c r="F21" s="76"/>
      <c r="G21" s="77"/>
      <c r="H21" s="77"/>
      <c r="I21" s="77"/>
      <c r="J21" s="78">
        <v>57000</v>
      </c>
      <c r="K21" s="358"/>
      <c r="L21" s="79"/>
    </row>
    <row r="22" spans="1:12" s="72" customFormat="1" ht="97.5" customHeight="1" thickBot="1" x14ac:dyDescent="0.3">
      <c r="A22" s="341" t="s">
        <v>213</v>
      </c>
      <c r="B22" s="80" t="s">
        <v>214</v>
      </c>
      <c r="C22" s="80" t="s">
        <v>150</v>
      </c>
      <c r="D22" s="359" t="s">
        <v>215</v>
      </c>
      <c r="E22" s="357" t="s">
        <v>245</v>
      </c>
      <c r="F22" s="76"/>
      <c r="G22" s="77"/>
      <c r="H22" s="77"/>
      <c r="I22" s="77"/>
      <c r="J22" s="78">
        <v>15200</v>
      </c>
      <c r="K22" s="358"/>
      <c r="L22" s="79"/>
    </row>
    <row r="23" spans="1:12" s="72" customFormat="1" ht="81.75" customHeight="1" thickBot="1" x14ac:dyDescent="0.3">
      <c r="A23" s="363" t="s">
        <v>114</v>
      </c>
      <c r="B23" s="348"/>
      <c r="C23" s="348"/>
      <c r="D23" s="730" t="s">
        <v>598</v>
      </c>
      <c r="E23" s="366"/>
      <c r="F23" s="74"/>
      <c r="G23" s="367"/>
      <c r="H23" s="367"/>
      <c r="I23" s="367"/>
      <c r="J23" s="368">
        <f>J24</f>
        <v>4765512</v>
      </c>
      <c r="K23" s="731">
        <f>K24</f>
        <v>0</v>
      </c>
      <c r="L23" s="353"/>
    </row>
    <row r="24" spans="1:12" s="72" customFormat="1" ht="66" customHeight="1" x14ac:dyDescent="0.25">
      <c r="A24" s="369" t="s">
        <v>116</v>
      </c>
      <c r="B24" s="364"/>
      <c r="C24" s="364"/>
      <c r="D24" s="732" t="s">
        <v>599</v>
      </c>
      <c r="E24" s="360"/>
      <c r="F24" s="84"/>
      <c r="G24" s="370"/>
      <c r="H24" s="370"/>
      <c r="I24" s="370"/>
      <c r="J24" s="371">
        <f>SUM(J25:J25)</f>
        <v>4765512</v>
      </c>
      <c r="K24" s="733">
        <v>0</v>
      </c>
      <c r="L24" s="85"/>
    </row>
    <row r="25" spans="1:12" s="72" customFormat="1" ht="110.25" customHeight="1" thickBot="1" x14ac:dyDescent="0.3">
      <c r="A25" s="75" t="s">
        <v>600</v>
      </c>
      <c r="B25" s="355" t="s">
        <v>563</v>
      </c>
      <c r="C25" s="355" t="s">
        <v>227</v>
      </c>
      <c r="D25" s="734" t="s">
        <v>544</v>
      </c>
      <c r="E25" s="357" t="s">
        <v>433</v>
      </c>
      <c r="F25" s="248"/>
      <c r="G25" s="247"/>
      <c r="H25" s="247"/>
      <c r="I25" s="247"/>
      <c r="J25" s="78">
        <f>4264354+501158</f>
        <v>4765512</v>
      </c>
      <c r="K25" s="358"/>
      <c r="L25" s="249"/>
    </row>
    <row r="26" spans="1:12" s="72" customFormat="1" ht="81" customHeight="1" thickBot="1" x14ac:dyDescent="0.3">
      <c r="A26" s="372" t="s">
        <v>134</v>
      </c>
      <c r="B26" s="373"/>
      <c r="C26" s="373"/>
      <c r="D26" s="735" t="s">
        <v>422</v>
      </c>
      <c r="E26" s="374"/>
      <c r="F26" s="373"/>
      <c r="G26" s="375"/>
      <c r="H26" s="375"/>
      <c r="I26" s="375"/>
      <c r="J26" s="376">
        <f>J27</f>
        <v>33763323</v>
      </c>
      <c r="K26" s="736">
        <f>K27</f>
        <v>0</v>
      </c>
      <c r="L26" s="377"/>
    </row>
    <row r="27" spans="1:12" s="72" customFormat="1" ht="56.25" customHeight="1" x14ac:dyDescent="0.25">
      <c r="A27" s="369" t="s">
        <v>135</v>
      </c>
      <c r="B27" s="598"/>
      <c r="C27" s="365"/>
      <c r="D27" s="737" t="s">
        <v>430</v>
      </c>
      <c r="E27" s="379"/>
      <c r="F27" s="361"/>
      <c r="G27" s="380"/>
      <c r="H27" s="380"/>
      <c r="I27" s="380"/>
      <c r="J27" s="380">
        <f>J28+J31+J34+J37+J39+J41+J42+J43+J45+J47+J49+J51+J52+J54+J55+J56</f>
        <v>33763323</v>
      </c>
      <c r="K27" s="738">
        <v>0</v>
      </c>
      <c r="L27" s="381"/>
    </row>
    <row r="28" spans="1:12" s="72" customFormat="1" ht="168.75" customHeight="1" x14ac:dyDescent="0.25">
      <c r="A28" s="1185" t="s">
        <v>578</v>
      </c>
      <c r="B28" s="1179" t="s">
        <v>146</v>
      </c>
      <c r="C28" s="1179" t="s">
        <v>16</v>
      </c>
      <c r="D28" s="1193" t="s">
        <v>147</v>
      </c>
      <c r="E28" s="402" t="s">
        <v>601</v>
      </c>
      <c r="F28" s="1162" t="s">
        <v>602</v>
      </c>
      <c r="G28" s="77">
        <v>18167785</v>
      </c>
      <c r="H28" s="77">
        <v>599219</v>
      </c>
      <c r="I28" s="382">
        <f>H28/G28</f>
        <v>3.2982501719389566E-2</v>
      </c>
      <c r="J28" s="104">
        <f>J29</f>
        <v>3266000</v>
      </c>
      <c r="K28" s="395"/>
      <c r="L28" s="739">
        <v>0.03</v>
      </c>
    </row>
    <row r="29" spans="1:12" s="72" customFormat="1" ht="174" customHeight="1" x14ac:dyDescent="0.25">
      <c r="A29" s="1186"/>
      <c r="B29" s="1180"/>
      <c r="C29" s="1180"/>
      <c r="D29" s="1194"/>
      <c r="E29" s="740" t="s">
        <v>603</v>
      </c>
      <c r="F29" s="1183"/>
      <c r="G29" s="82">
        <v>6858678</v>
      </c>
      <c r="H29" s="82">
        <v>599219</v>
      </c>
      <c r="I29" s="383">
        <f>H29/G29</f>
        <v>8.7366544981408958E-2</v>
      </c>
      <c r="J29" s="88">
        <f>5500000-1480000-754000</f>
        <v>3266000</v>
      </c>
      <c r="K29" s="397"/>
      <c r="L29" s="741">
        <v>0.09</v>
      </c>
    </row>
    <row r="30" spans="1:12" s="72" customFormat="1" ht="20.25" x14ac:dyDescent="0.25">
      <c r="A30" s="1187"/>
      <c r="B30" s="1181"/>
      <c r="C30" s="1181"/>
      <c r="D30" s="1195"/>
      <c r="E30" s="740" t="s">
        <v>604</v>
      </c>
      <c r="F30" s="1166"/>
      <c r="G30" s="82">
        <v>603674</v>
      </c>
      <c r="H30" s="82">
        <f>250000+349219</f>
        <v>599219</v>
      </c>
      <c r="I30" s="383">
        <v>1</v>
      </c>
      <c r="J30" s="88"/>
      <c r="K30" s="397"/>
      <c r="L30" s="83">
        <v>1</v>
      </c>
    </row>
    <row r="31" spans="1:12" s="72" customFormat="1" ht="228.75" customHeight="1" x14ac:dyDescent="0.25">
      <c r="A31" s="1185" t="s">
        <v>605</v>
      </c>
      <c r="B31" s="1179" t="s">
        <v>606</v>
      </c>
      <c r="C31" s="1179"/>
      <c r="D31" s="1171" t="s">
        <v>562</v>
      </c>
      <c r="E31" s="389" t="s">
        <v>607</v>
      </c>
      <c r="F31" s="1162" t="s">
        <v>608</v>
      </c>
      <c r="G31" s="77">
        <v>24112549</v>
      </c>
      <c r="H31" s="742">
        <v>23615792</v>
      </c>
      <c r="I31" s="743">
        <f>H31/G31</f>
        <v>0.9793984037108644</v>
      </c>
      <c r="J31" s="104">
        <v>90337</v>
      </c>
      <c r="K31" s="395"/>
      <c r="L31" s="739">
        <v>0.98</v>
      </c>
    </row>
    <row r="32" spans="1:12" s="72" customFormat="1" ht="27.75" customHeight="1" x14ac:dyDescent="0.25">
      <c r="A32" s="1186"/>
      <c r="B32" s="1180"/>
      <c r="C32" s="1180"/>
      <c r="D32" s="1182"/>
      <c r="E32" s="744" t="s">
        <v>609</v>
      </c>
      <c r="F32" s="1183"/>
      <c r="G32" s="82">
        <v>62711</v>
      </c>
      <c r="H32" s="745"/>
      <c r="I32" s="746"/>
      <c r="J32" s="88">
        <v>62711</v>
      </c>
      <c r="K32" s="397"/>
      <c r="L32" s="83">
        <v>0</v>
      </c>
    </row>
    <row r="33" spans="1:12" s="72" customFormat="1" ht="96.75" customHeight="1" x14ac:dyDescent="0.25">
      <c r="A33" s="1187"/>
      <c r="B33" s="1181"/>
      <c r="C33" s="1181"/>
      <c r="D33" s="1172"/>
      <c r="E33" s="744" t="s">
        <v>437</v>
      </c>
      <c r="F33" s="1166"/>
      <c r="G33" s="82">
        <v>106320</v>
      </c>
      <c r="H33" s="745"/>
      <c r="I33" s="746"/>
      <c r="J33" s="88">
        <v>27626</v>
      </c>
      <c r="K33" s="397"/>
      <c r="L33" s="83">
        <v>0</v>
      </c>
    </row>
    <row r="34" spans="1:12" s="72" customFormat="1" ht="182.25" x14ac:dyDescent="0.25">
      <c r="A34" s="1160" t="s">
        <v>605</v>
      </c>
      <c r="B34" s="1162" t="s">
        <v>606</v>
      </c>
      <c r="C34" s="1162" t="s">
        <v>52</v>
      </c>
      <c r="D34" s="1171" t="s">
        <v>562</v>
      </c>
      <c r="E34" s="389" t="s">
        <v>610</v>
      </c>
      <c r="F34" s="1171" t="s">
        <v>611</v>
      </c>
      <c r="G34" s="387">
        <v>16389490</v>
      </c>
      <c r="H34" s="747">
        <f>11185952+183418</f>
        <v>11369370</v>
      </c>
      <c r="I34" s="748">
        <f>H34/G34</f>
        <v>0.69369882772435265</v>
      </c>
      <c r="J34" s="77">
        <f>4989690+1071</f>
        <v>4990761</v>
      </c>
      <c r="K34" s="749"/>
      <c r="L34" s="739">
        <v>0.69</v>
      </c>
    </row>
    <row r="35" spans="1:12" s="72" customFormat="1" ht="42" customHeight="1" x14ac:dyDescent="0.25">
      <c r="A35" s="1184"/>
      <c r="B35" s="1183"/>
      <c r="C35" s="1183"/>
      <c r="D35" s="1182"/>
      <c r="E35" s="744" t="s">
        <v>246</v>
      </c>
      <c r="F35" s="1182"/>
      <c r="G35" s="750">
        <v>276327</v>
      </c>
      <c r="H35" s="738">
        <v>276326.53999999998</v>
      </c>
      <c r="I35" s="751">
        <v>1</v>
      </c>
      <c r="J35" s="387"/>
      <c r="K35" s="752"/>
      <c r="L35" s="83">
        <v>1</v>
      </c>
    </row>
    <row r="36" spans="1:12" s="72" customFormat="1" ht="52.9" customHeight="1" x14ac:dyDescent="0.25">
      <c r="A36" s="1169"/>
      <c r="B36" s="1166"/>
      <c r="C36" s="1166"/>
      <c r="D36" s="1172"/>
      <c r="E36" s="744" t="s">
        <v>612</v>
      </c>
      <c r="F36" s="1172"/>
      <c r="G36" s="750">
        <v>587560</v>
      </c>
      <c r="H36" s="738">
        <f>150000+229945.02+183418</f>
        <v>563363.02</v>
      </c>
      <c r="I36" s="751">
        <v>1</v>
      </c>
      <c r="J36" s="77"/>
      <c r="K36" s="749"/>
      <c r="L36" s="83">
        <v>1</v>
      </c>
    </row>
    <row r="37" spans="1:12" s="72" customFormat="1" ht="231.75" customHeight="1" x14ac:dyDescent="0.25">
      <c r="A37" s="1160" t="s">
        <v>605</v>
      </c>
      <c r="B37" s="1162" t="s">
        <v>606</v>
      </c>
      <c r="C37" s="1162" t="s">
        <v>52</v>
      </c>
      <c r="D37" s="1171" t="s">
        <v>562</v>
      </c>
      <c r="E37" s="385" t="s">
        <v>613</v>
      </c>
      <c r="F37" s="1171" t="s">
        <v>614</v>
      </c>
      <c r="G37" s="753">
        <v>49219132</v>
      </c>
      <c r="H37" s="747">
        <v>6328741</v>
      </c>
      <c r="I37" s="754">
        <f>H37/G37</f>
        <v>0.12858294616004198</v>
      </c>
      <c r="J37" s="77">
        <v>10000000</v>
      </c>
      <c r="K37" s="749"/>
      <c r="L37" s="739">
        <v>0.13</v>
      </c>
    </row>
    <row r="38" spans="1:12" s="72" customFormat="1" ht="29.25" customHeight="1" x14ac:dyDescent="0.25">
      <c r="A38" s="1169"/>
      <c r="B38" s="1166"/>
      <c r="C38" s="1166"/>
      <c r="D38" s="1172"/>
      <c r="E38" s="744" t="s">
        <v>434</v>
      </c>
      <c r="F38" s="1172"/>
      <c r="G38" s="750">
        <v>1483060</v>
      </c>
      <c r="H38" s="738">
        <v>1483060</v>
      </c>
      <c r="I38" s="751">
        <v>1</v>
      </c>
      <c r="J38" s="77"/>
      <c r="K38" s="749"/>
      <c r="L38" s="83">
        <v>1</v>
      </c>
    </row>
    <row r="39" spans="1:12" s="72" customFormat="1" ht="151.5" customHeight="1" x14ac:dyDescent="0.25">
      <c r="A39" s="1173" t="s">
        <v>435</v>
      </c>
      <c r="B39" s="1175" t="s">
        <v>436</v>
      </c>
      <c r="C39" s="1175" t="s">
        <v>202</v>
      </c>
      <c r="D39" s="1177" t="s">
        <v>558</v>
      </c>
      <c r="E39" s="755" t="s">
        <v>615</v>
      </c>
      <c r="F39" s="1177" t="s">
        <v>608</v>
      </c>
      <c r="G39" s="756">
        <v>10266433</v>
      </c>
      <c r="H39" s="757">
        <v>1007709</v>
      </c>
      <c r="I39" s="758">
        <f>H39/G39</f>
        <v>9.8155708024393676E-2</v>
      </c>
      <c r="J39" s="105">
        <v>4709663</v>
      </c>
      <c r="K39" s="398"/>
      <c r="L39" s="759">
        <v>0.1</v>
      </c>
    </row>
    <row r="40" spans="1:12" s="72" customFormat="1" ht="30" customHeight="1" x14ac:dyDescent="0.25">
      <c r="A40" s="1174"/>
      <c r="B40" s="1176"/>
      <c r="C40" s="1176"/>
      <c r="D40" s="1178"/>
      <c r="E40" s="760" t="s">
        <v>604</v>
      </c>
      <c r="F40" s="1178"/>
      <c r="G40" s="761">
        <v>766283</v>
      </c>
      <c r="H40" s="762">
        <v>674544</v>
      </c>
      <c r="I40" s="763">
        <v>1</v>
      </c>
      <c r="J40" s="105"/>
      <c r="K40" s="398"/>
      <c r="L40" s="764">
        <v>1</v>
      </c>
    </row>
    <row r="41" spans="1:12" s="72" customFormat="1" ht="160.5" customHeight="1" x14ac:dyDescent="0.25">
      <c r="A41" s="765" t="s">
        <v>564</v>
      </c>
      <c r="B41" s="597" t="s">
        <v>563</v>
      </c>
      <c r="C41" s="597" t="s">
        <v>227</v>
      </c>
      <c r="D41" s="600" t="s">
        <v>544</v>
      </c>
      <c r="E41" s="766" t="s">
        <v>616</v>
      </c>
      <c r="F41" s="599" t="s">
        <v>617</v>
      </c>
      <c r="G41" s="77">
        <v>3625755</v>
      </c>
      <c r="H41" s="77">
        <v>0</v>
      </c>
      <c r="I41" s="382"/>
      <c r="J41" s="400">
        <v>3625755</v>
      </c>
      <c r="K41" s="390"/>
      <c r="L41" s="739">
        <v>0</v>
      </c>
    </row>
    <row r="42" spans="1:12" s="72" customFormat="1" ht="145.5" customHeight="1" x14ac:dyDescent="0.25">
      <c r="A42" s="765" t="s">
        <v>564</v>
      </c>
      <c r="B42" s="597" t="s">
        <v>563</v>
      </c>
      <c r="C42" s="597" t="s">
        <v>227</v>
      </c>
      <c r="D42" s="600" t="s">
        <v>544</v>
      </c>
      <c r="E42" s="402" t="s">
        <v>618</v>
      </c>
      <c r="F42" s="599" t="s">
        <v>617</v>
      </c>
      <c r="G42" s="77">
        <v>565316</v>
      </c>
      <c r="H42" s="77">
        <v>0</v>
      </c>
      <c r="I42" s="382"/>
      <c r="J42" s="400">
        <v>565316</v>
      </c>
      <c r="K42" s="390"/>
      <c r="L42" s="739">
        <v>0</v>
      </c>
    </row>
    <row r="43" spans="1:12" s="72" customFormat="1" ht="178.5" customHeight="1" x14ac:dyDescent="0.25">
      <c r="A43" s="1160" t="s">
        <v>564</v>
      </c>
      <c r="B43" s="1162" t="s">
        <v>563</v>
      </c>
      <c r="C43" s="1162" t="s">
        <v>227</v>
      </c>
      <c r="D43" s="1164" t="s">
        <v>544</v>
      </c>
      <c r="E43" s="392" t="s">
        <v>619</v>
      </c>
      <c r="F43" s="1171" t="s">
        <v>614</v>
      </c>
      <c r="G43" s="77">
        <v>5864853</v>
      </c>
      <c r="H43" s="77">
        <v>618264</v>
      </c>
      <c r="I43" s="382">
        <v>0.45</v>
      </c>
      <c r="J43" s="400">
        <v>582673</v>
      </c>
      <c r="K43" s="390"/>
      <c r="L43" s="739">
        <v>0.45</v>
      </c>
    </row>
    <row r="44" spans="1:12" s="72" customFormat="1" ht="30" customHeight="1" x14ac:dyDescent="0.25">
      <c r="A44" s="1169"/>
      <c r="B44" s="1166"/>
      <c r="C44" s="1166"/>
      <c r="D44" s="1170"/>
      <c r="E44" s="393" t="s">
        <v>434</v>
      </c>
      <c r="F44" s="1172"/>
      <c r="G44" s="82">
        <v>182394</v>
      </c>
      <c r="H44" s="82">
        <v>182394</v>
      </c>
      <c r="I44" s="383">
        <v>1</v>
      </c>
      <c r="J44" s="391"/>
      <c r="K44" s="401"/>
      <c r="L44" s="83">
        <v>1</v>
      </c>
    </row>
    <row r="45" spans="1:12" s="378" customFormat="1" ht="135.75" customHeight="1" x14ac:dyDescent="0.25">
      <c r="A45" s="1160" t="s">
        <v>564</v>
      </c>
      <c r="B45" s="1162" t="s">
        <v>563</v>
      </c>
      <c r="C45" s="1162" t="s">
        <v>227</v>
      </c>
      <c r="D45" s="1164" t="s">
        <v>544</v>
      </c>
      <c r="E45" s="402" t="s">
        <v>620</v>
      </c>
      <c r="F45" s="1167" t="s">
        <v>602</v>
      </c>
      <c r="G45" s="77">
        <v>11533080</v>
      </c>
      <c r="H45" s="387"/>
      <c r="I45" s="382">
        <f>H45/G45</f>
        <v>0</v>
      </c>
      <c r="J45" s="77">
        <f>J46</f>
        <v>970680</v>
      </c>
      <c r="K45" s="749"/>
      <c r="L45" s="739">
        <v>0</v>
      </c>
    </row>
    <row r="46" spans="1:12" s="72" customFormat="1" ht="36.75" customHeight="1" x14ac:dyDescent="0.25">
      <c r="A46" s="1161"/>
      <c r="B46" s="1163"/>
      <c r="C46" s="1163"/>
      <c r="D46" s="1165"/>
      <c r="E46" s="767" t="s">
        <v>434</v>
      </c>
      <c r="F46" s="1168"/>
      <c r="G46" s="82">
        <v>971364</v>
      </c>
      <c r="H46" s="384"/>
      <c r="I46" s="383">
        <f>H46/G46</f>
        <v>0</v>
      </c>
      <c r="J46" s="82">
        <v>970680</v>
      </c>
      <c r="K46" s="386"/>
      <c r="L46" s="83">
        <v>0</v>
      </c>
    </row>
    <row r="47" spans="1:12" s="72" customFormat="1" ht="212.25" customHeight="1" x14ac:dyDescent="0.25">
      <c r="A47" s="1160" t="s">
        <v>564</v>
      </c>
      <c r="B47" s="1162" t="s">
        <v>563</v>
      </c>
      <c r="C47" s="1162" t="s">
        <v>227</v>
      </c>
      <c r="D47" s="1164" t="s">
        <v>544</v>
      </c>
      <c r="E47" s="402" t="s">
        <v>621</v>
      </c>
      <c r="F47" s="1162" t="s">
        <v>622</v>
      </c>
      <c r="G47" s="77">
        <v>20406558</v>
      </c>
      <c r="H47" s="77">
        <f>H48</f>
        <v>105519</v>
      </c>
      <c r="I47" s="382">
        <f>H47/G47</f>
        <v>5.1708377277539901E-3</v>
      </c>
      <c r="J47" s="394">
        <f>J48</f>
        <v>251111</v>
      </c>
      <c r="K47" s="399"/>
      <c r="L47" s="739">
        <v>0.01</v>
      </c>
    </row>
    <row r="48" spans="1:12" s="72" customFormat="1" ht="51" customHeight="1" x14ac:dyDescent="0.25">
      <c r="A48" s="1161"/>
      <c r="B48" s="1163"/>
      <c r="C48" s="1163"/>
      <c r="D48" s="1165"/>
      <c r="E48" s="393" t="s">
        <v>623</v>
      </c>
      <c r="F48" s="1166"/>
      <c r="G48" s="82">
        <v>406558</v>
      </c>
      <c r="H48" s="82">
        <v>105519</v>
      </c>
      <c r="I48" s="383">
        <v>1</v>
      </c>
      <c r="J48" s="88">
        <v>251111</v>
      </c>
      <c r="K48" s="397"/>
      <c r="L48" s="83">
        <v>1</v>
      </c>
    </row>
    <row r="49" spans="1:12" s="72" customFormat="1" ht="117" customHeight="1" x14ac:dyDescent="0.25">
      <c r="A49" s="1160" t="s">
        <v>564</v>
      </c>
      <c r="B49" s="1162" t="s">
        <v>563</v>
      </c>
      <c r="C49" s="1162" t="s">
        <v>227</v>
      </c>
      <c r="D49" s="1164" t="s">
        <v>544</v>
      </c>
      <c r="E49" s="402" t="s">
        <v>624</v>
      </c>
      <c r="F49" s="1162" t="s">
        <v>617</v>
      </c>
      <c r="G49" s="77">
        <v>1529800</v>
      </c>
      <c r="H49" s="77"/>
      <c r="I49" s="382">
        <v>0</v>
      </c>
      <c r="J49" s="104">
        <v>1529800</v>
      </c>
      <c r="K49" s="395"/>
      <c r="L49" s="739">
        <v>0</v>
      </c>
    </row>
    <row r="50" spans="1:12" s="72" customFormat="1" ht="41.25" customHeight="1" x14ac:dyDescent="0.25">
      <c r="A50" s="1161"/>
      <c r="B50" s="1163"/>
      <c r="C50" s="1163"/>
      <c r="D50" s="1165"/>
      <c r="E50" s="767" t="s">
        <v>434</v>
      </c>
      <c r="F50" s="1166"/>
      <c r="G50" s="82">
        <v>49800</v>
      </c>
      <c r="H50" s="82"/>
      <c r="I50" s="383">
        <v>0</v>
      </c>
      <c r="J50" s="768">
        <v>49800</v>
      </c>
      <c r="K50" s="769"/>
      <c r="L50" s="83">
        <v>0</v>
      </c>
    </row>
    <row r="51" spans="1:12" s="72" customFormat="1" ht="147.75" customHeight="1" x14ac:dyDescent="0.25">
      <c r="A51" s="75" t="s">
        <v>564</v>
      </c>
      <c r="B51" s="76" t="s">
        <v>563</v>
      </c>
      <c r="C51" s="76" t="s">
        <v>227</v>
      </c>
      <c r="D51" s="770" t="s">
        <v>544</v>
      </c>
      <c r="E51" s="766" t="s">
        <v>439</v>
      </c>
      <c r="F51" s="340" t="s">
        <v>614</v>
      </c>
      <c r="G51" s="77">
        <v>55031</v>
      </c>
      <c r="H51" s="387"/>
      <c r="I51" s="382">
        <v>0</v>
      </c>
      <c r="J51" s="77">
        <v>55031</v>
      </c>
      <c r="K51" s="749"/>
      <c r="L51" s="739">
        <v>0</v>
      </c>
    </row>
    <row r="52" spans="1:12" s="72" customFormat="1" ht="132" customHeight="1" x14ac:dyDescent="0.25">
      <c r="A52" s="1160" t="s">
        <v>564</v>
      </c>
      <c r="B52" s="1162" t="s">
        <v>563</v>
      </c>
      <c r="C52" s="1162" t="s">
        <v>227</v>
      </c>
      <c r="D52" s="1164" t="s">
        <v>544</v>
      </c>
      <c r="E52" s="389" t="s">
        <v>625</v>
      </c>
      <c r="F52" s="76" t="s">
        <v>608</v>
      </c>
      <c r="G52" s="77">
        <v>3910004</v>
      </c>
      <c r="H52" s="77">
        <v>3139184</v>
      </c>
      <c r="I52" s="382">
        <f>H52/G52</f>
        <v>0.8028595367165865</v>
      </c>
      <c r="J52" s="394">
        <f>569300-569300+738562</f>
        <v>738562</v>
      </c>
      <c r="K52" s="399"/>
      <c r="L52" s="739">
        <v>0.8</v>
      </c>
    </row>
    <row r="53" spans="1:12" s="72" customFormat="1" ht="27.75" customHeight="1" x14ac:dyDescent="0.25">
      <c r="A53" s="1161"/>
      <c r="B53" s="1163"/>
      <c r="C53" s="1163"/>
      <c r="D53" s="1165"/>
      <c r="E53" s="767" t="s">
        <v>434</v>
      </c>
      <c r="F53" s="81"/>
      <c r="G53" s="82">
        <v>174543</v>
      </c>
      <c r="H53" s="82">
        <v>154159.98000000001</v>
      </c>
      <c r="I53" s="383">
        <v>1</v>
      </c>
      <c r="J53" s="88"/>
      <c r="K53" s="397"/>
      <c r="L53" s="83">
        <v>1</v>
      </c>
    </row>
    <row r="54" spans="1:12" s="72" customFormat="1" ht="139.5" customHeight="1" x14ac:dyDescent="0.25">
      <c r="A54" s="75" t="s">
        <v>564</v>
      </c>
      <c r="B54" s="76" t="s">
        <v>563</v>
      </c>
      <c r="C54" s="76" t="s">
        <v>227</v>
      </c>
      <c r="D54" s="770" t="s">
        <v>544</v>
      </c>
      <c r="E54" s="402" t="s">
        <v>626</v>
      </c>
      <c r="F54" s="597" t="s">
        <v>617</v>
      </c>
      <c r="G54" s="77">
        <v>1886500</v>
      </c>
      <c r="H54" s="77"/>
      <c r="I54" s="382">
        <v>0</v>
      </c>
      <c r="J54" s="104">
        <v>1886500</v>
      </c>
      <c r="K54" s="395"/>
      <c r="L54" s="739">
        <v>0</v>
      </c>
    </row>
    <row r="55" spans="1:12" s="72" customFormat="1" ht="171.75" customHeight="1" x14ac:dyDescent="0.25">
      <c r="A55" s="771" t="s">
        <v>564</v>
      </c>
      <c r="B55" s="772" t="s">
        <v>563</v>
      </c>
      <c r="C55" s="772" t="s">
        <v>227</v>
      </c>
      <c r="D55" s="601" t="s">
        <v>627</v>
      </c>
      <c r="E55" s="402" t="s">
        <v>628</v>
      </c>
      <c r="F55" s="597" t="s">
        <v>617</v>
      </c>
      <c r="G55" s="77">
        <v>410000</v>
      </c>
      <c r="H55" s="77"/>
      <c r="I55" s="382">
        <v>0</v>
      </c>
      <c r="J55" s="104">
        <v>410000</v>
      </c>
      <c r="K55" s="395"/>
      <c r="L55" s="739">
        <v>0</v>
      </c>
    </row>
    <row r="56" spans="1:12" s="72" customFormat="1" ht="110.25" customHeight="1" x14ac:dyDescent="0.25">
      <c r="A56" s="1185" t="s">
        <v>629</v>
      </c>
      <c r="B56" s="1179" t="s">
        <v>630</v>
      </c>
      <c r="C56" s="1179" t="s">
        <v>128</v>
      </c>
      <c r="D56" s="1193" t="s">
        <v>565</v>
      </c>
      <c r="E56" s="400" t="s">
        <v>631</v>
      </c>
      <c r="F56" s="1162" t="s">
        <v>632</v>
      </c>
      <c r="G56" s="77">
        <f>45050824-45050824+41614646</f>
        <v>41614646</v>
      </c>
      <c r="H56" s="104">
        <f>H57</f>
        <v>9858203</v>
      </c>
      <c r="I56" s="382">
        <f>H56/G56*100%</f>
        <v>0.2368926315028608</v>
      </c>
      <c r="J56" s="87">
        <f>J57</f>
        <v>91134</v>
      </c>
      <c r="K56" s="773"/>
      <c r="L56" s="396">
        <f>(J56+H56)/G56</f>
        <v>0.23908258164685578</v>
      </c>
    </row>
    <row r="57" spans="1:12" s="72" customFormat="1" ht="127.5" customHeight="1" thickBot="1" x14ac:dyDescent="0.3">
      <c r="A57" s="1186"/>
      <c r="B57" s="1180"/>
      <c r="C57" s="1180"/>
      <c r="D57" s="1194"/>
      <c r="E57" s="391" t="s">
        <v>440</v>
      </c>
      <c r="F57" s="1183"/>
      <c r="G57" s="82">
        <f>10458431-10458431+10463759</f>
        <v>10463759</v>
      </c>
      <c r="H57" s="88">
        <v>9858203</v>
      </c>
      <c r="I57" s="383">
        <f>H57/G57*100%</f>
        <v>0.94212825429178937</v>
      </c>
      <c r="J57" s="86">
        <v>91134</v>
      </c>
      <c r="K57" s="774"/>
      <c r="L57" s="250">
        <f>(J57+H57)/G57-1%</f>
        <v>0.94083774387387931</v>
      </c>
    </row>
    <row r="58" spans="1:12" s="72" customFormat="1" ht="39" customHeight="1" thickBot="1" x14ac:dyDescent="0.3">
      <c r="A58" s="775" t="s">
        <v>247</v>
      </c>
      <c r="B58" s="74" t="s">
        <v>247</v>
      </c>
      <c r="C58" s="74" t="s">
        <v>247</v>
      </c>
      <c r="D58" s="73" t="s">
        <v>136</v>
      </c>
      <c r="E58" s="89" t="s">
        <v>247</v>
      </c>
      <c r="F58" s="90" t="s">
        <v>247</v>
      </c>
      <c r="G58" s="91" t="s">
        <v>247</v>
      </c>
      <c r="H58" s="91" t="s">
        <v>247</v>
      </c>
      <c r="I58" s="91" t="s">
        <v>247</v>
      </c>
      <c r="J58" s="776">
        <f>J18+J23+J26</f>
        <v>40621141</v>
      </c>
      <c r="K58" s="777">
        <v>0</v>
      </c>
      <c r="L58" s="92" t="s">
        <v>247</v>
      </c>
    </row>
    <row r="59" spans="1:12" s="72" customFormat="1" ht="30.75" customHeight="1" x14ac:dyDescent="0.25">
      <c r="A59" s="93"/>
      <c r="B59" s="94"/>
      <c r="C59" s="94"/>
      <c r="D59" s="95"/>
      <c r="E59" s="96"/>
      <c r="F59" s="97"/>
      <c r="G59" s="98"/>
      <c r="H59" s="98"/>
      <c r="I59" s="98"/>
      <c r="J59" s="99"/>
      <c r="K59" s="99"/>
      <c r="L59" s="100"/>
    </row>
    <row r="60" spans="1:12" s="72" customFormat="1" ht="39.75" customHeight="1" x14ac:dyDescent="0.3">
      <c r="A60" s="1134" t="s">
        <v>441</v>
      </c>
      <c r="B60" s="1134"/>
      <c r="C60" s="1134"/>
      <c r="D60" s="1134"/>
      <c r="E60" s="1134"/>
      <c r="F60" s="1134"/>
      <c r="G60" s="1134"/>
      <c r="H60" s="1134"/>
      <c r="I60" s="1134"/>
      <c r="J60" s="1134"/>
      <c r="K60" s="602"/>
      <c r="L60" s="426"/>
    </row>
  </sheetData>
  <mergeCells count="73">
    <mergeCell ref="F56:F57"/>
    <mergeCell ref="A60:J60"/>
    <mergeCell ref="A52:A53"/>
    <mergeCell ref="B52:B53"/>
    <mergeCell ref="C52:C53"/>
    <mergeCell ref="D52:D53"/>
    <mergeCell ref="A56:A57"/>
    <mergeCell ref="B56:B57"/>
    <mergeCell ref="C56:C57"/>
    <mergeCell ref="D56:D57"/>
    <mergeCell ref="A14:C14"/>
    <mergeCell ref="A15:A16"/>
    <mergeCell ref="B15:B16"/>
    <mergeCell ref="C15:C16"/>
    <mergeCell ref="D15:D16"/>
    <mergeCell ref="F49:F50"/>
    <mergeCell ref="A49:A50"/>
    <mergeCell ref="B49:B50"/>
    <mergeCell ref="C49:C50"/>
    <mergeCell ref="D49:D50"/>
    <mergeCell ref="V7:W7"/>
    <mergeCell ref="I8:J8"/>
    <mergeCell ref="C10:M10"/>
    <mergeCell ref="A13:C13"/>
    <mergeCell ref="D13:L13"/>
    <mergeCell ref="J15:J16"/>
    <mergeCell ref="K15:K16"/>
    <mergeCell ref="L15:L16"/>
    <mergeCell ref="A28:A30"/>
    <mergeCell ref="B28:B30"/>
    <mergeCell ref="C28:C30"/>
    <mergeCell ref="D28:D30"/>
    <mergeCell ref="F28:F30"/>
    <mergeCell ref="E15:E16"/>
    <mergeCell ref="F15:F16"/>
    <mergeCell ref="G15:G16"/>
    <mergeCell ref="H15:H16"/>
    <mergeCell ref="I15:I16"/>
    <mergeCell ref="B31:B33"/>
    <mergeCell ref="C31:C33"/>
    <mergeCell ref="D31:D33"/>
    <mergeCell ref="F31:F33"/>
    <mergeCell ref="A34:A36"/>
    <mergeCell ref="B34:B36"/>
    <mergeCell ref="C34:C36"/>
    <mergeCell ref="D34:D36"/>
    <mergeCell ref="F34:F36"/>
    <mergeCell ref="A31:A33"/>
    <mergeCell ref="A37:A38"/>
    <mergeCell ref="B37:B38"/>
    <mergeCell ref="C37:C38"/>
    <mergeCell ref="D37:D38"/>
    <mergeCell ref="F37:F38"/>
    <mergeCell ref="A39:A40"/>
    <mergeCell ref="B39:B40"/>
    <mergeCell ref="C39:C40"/>
    <mergeCell ref="D39:D40"/>
    <mergeCell ref="F39:F40"/>
    <mergeCell ref="A43:A44"/>
    <mergeCell ref="B43:B44"/>
    <mergeCell ref="C43:C44"/>
    <mergeCell ref="D43:D44"/>
    <mergeCell ref="F43:F44"/>
    <mergeCell ref="A45:A46"/>
    <mergeCell ref="B45:B46"/>
    <mergeCell ref="C45:C46"/>
    <mergeCell ref="D45:D46"/>
    <mergeCell ref="F45:F46"/>
    <mergeCell ref="A47:A48"/>
    <mergeCell ref="B47:B48"/>
    <mergeCell ref="C47:C48"/>
    <mergeCell ref="D47:D48"/>
    <mergeCell ref="F47:F48"/>
  </mergeCells>
  <hyperlinks>
    <hyperlink ref="D28" r:id="rId1" location="n8" display="https://zakon.rada.gov.ua/rada/show/988-2016-%D1%80 - n8"/>
    <hyperlink ref="D29" r:id="rId2" location="n8" display="https://zakon.rada.gov.ua/rada/show/988-2016-%D1%80 - n8"/>
  </hyperlinks>
  <pageMargins left="1.1811023622047245" right="0.39370078740157483" top="0.78740157480314965" bottom="0.78740157480314965" header="0.31496062992125984" footer="0.31496062992125984"/>
  <pageSetup paperSize="9" scale="48" orientation="landscape" r:id="rId3"/>
  <rowBreaks count="6" manualBreakCount="6">
    <brk id="22" max="11" man="1"/>
    <brk id="30" max="11" man="1"/>
    <brk id="36" max="11" man="1"/>
    <brk id="42" max="11" man="1"/>
    <brk id="48" max="11" man="1"/>
    <brk id="54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5"/>
  <sheetViews>
    <sheetView tabSelected="1" view="pageBreakPreview" zoomScaleNormal="100" zoomScaleSheetLayoutView="100" workbookViewId="0">
      <selection activeCell="L17" sqref="L17"/>
    </sheetView>
  </sheetViews>
  <sheetFormatPr defaultColWidth="9.28515625" defaultRowHeight="15.75" x14ac:dyDescent="0.25"/>
  <cols>
    <col min="1" max="1" width="12.7109375" style="66" customWidth="1"/>
    <col min="2" max="2" width="13" style="66" customWidth="1"/>
    <col min="3" max="3" width="11.85546875" style="154" customWidth="1"/>
    <col min="4" max="4" width="53.140625" style="66" customWidth="1"/>
    <col min="5" max="5" width="61.7109375" style="66" customWidth="1"/>
    <col min="6" max="6" width="16.85546875" style="66" customWidth="1"/>
    <col min="7" max="7" width="11.7109375" style="66" customWidth="1"/>
    <col min="8" max="8" width="13.5703125" style="66" customWidth="1"/>
    <col min="9" max="256" width="9.28515625" style="66"/>
    <col min="257" max="257" width="12.7109375" style="66" customWidth="1"/>
    <col min="258" max="258" width="13" style="66" customWidth="1"/>
    <col min="259" max="259" width="11.85546875" style="66" customWidth="1"/>
    <col min="260" max="260" width="26.7109375" style="66" customWidth="1"/>
    <col min="261" max="261" width="36.42578125" style="66" customWidth="1"/>
    <col min="262" max="262" width="13.28515625" style="66" customWidth="1"/>
    <col min="263" max="512" width="9.28515625" style="66"/>
    <col min="513" max="513" width="12.7109375" style="66" customWidth="1"/>
    <col min="514" max="514" width="13" style="66" customWidth="1"/>
    <col min="515" max="515" width="11.85546875" style="66" customWidth="1"/>
    <col min="516" max="516" width="26.7109375" style="66" customWidth="1"/>
    <col min="517" max="517" width="36.42578125" style="66" customWidth="1"/>
    <col min="518" max="518" width="13.28515625" style="66" customWidth="1"/>
    <col min="519" max="768" width="9.28515625" style="66"/>
    <col min="769" max="769" width="12.7109375" style="66" customWidth="1"/>
    <col min="770" max="770" width="13" style="66" customWidth="1"/>
    <col min="771" max="771" width="11.85546875" style="66" customWidth="1"/>
    <col min="772" max="772" width="26.7109375" style="66" customWidth="1"/>
    <col min="773" max="773" width="36.42578125" style="66" customWidth="1"/>
    <col min="774" max="774" width="13.28515625" style="66" customWidth="1"/>
    <col min="775" max="1024" width="9.28515625" style="66"/>
    <col min="1025" max="1025" width="12.7109375" style="66" customWidth="1"/>
    <col min="1026" max="1026" width="13" style="66" customWidth="1"/>
    <col min="1027" max="1027" width="11.85546875" style="66" customWidth="1"/>
    <col min="1028" max="1028" width="26.7109375" style="66" customWidth="1"/>
    <col min="1029" max="1029" width="36.42578125" style="66" customWidth="1"/>
    <col min="1030" max="1030" width="13.28515625" style="66" customWidth="1"/>
    <col min="1031" max="1280" width="9.28515625" style="66"/>
    <col min="1281" max="1281" width="12.7109375" style="66" customWidth="1"/>
    <col min="1282" max="1282" width="13" style="66" customWidth="1"/>
    <col min="1283" max="1283" width="11.85546875" style="66" customWidth="1"/>
    <col min="1284" max="1284" width="26.7109375" style="66" customWidth="1"/>
    <col min="1285" max="1285" width="36.42578125" style="66" customWidth="1"/>
    <col min="1286" max="1286" width="13.28515625" style="66" customWidth="1"/>
    <col min="1287" max="1536" width="9.28515625" style="66"/>
    <col min="1537" max="1537" width="12.7109375" style="66" customWidth="1"/>
    <col min="1538" max="1538" width="13" style="66" customWidth="1"/>
    <col min="1539" max="1539" width="11.85546875" style="66" customWidth="1"/>
    <col min="1540" max="1540" width="26.7109375" style="66" customWidth="1"/>
    <col min="1541" max="1541" width="36.42578125" style="66" customWidth="1"/>
    <col min="1542" max="1542" width="13.28515625" style="66" customWidth="1"/>
    <col min="1543" max="1792" width="9.28515625" style="66"/>
    <col min="1793" max="1793" width="12.7109375" style="66" customWidth="1"/>
    <col min="1794" max="1794" width="13" style="66" customWidth="1"/>
    <col min="1795" max="1795" width="11.85546875" style="66" customWidth="1"/>
    <col min="1796" max="1796" width="26.7109375" style="66" customWidth="1"/>
    <col min="1797" max="1797" width="36.42578125" style="66" customWidth="1"/>
    <col min="1798" max="1798" width="13.28515625" style="66" customWidth="1"/>
    <col min="1799" max="2048" width="9.28515625" style="66"/>
    <col min="2049" max="2049" width="12.7109375" style="66" customWidth="1"/>
    <col min="2050" max="2050" width="13" style="66" customWidth="1"/>
    <col min="2051" max="2051" width="11.85546875" style="66" customWidth="1"/>
    <col min="2052" max="2052" width="26.7109375" style="66" customWidth="1"/>
    <col min="2053" max="2053" width="36.42578125" style="66" customWidth="1"/>
    <col min="2054" max="2054" width="13.28515625" style="66" customWidth="1"/>
    <col min="2055" max="2304" width="9.28515625" style="66"/>
    <col min="2305" max="2305" width="12.7109375" style="66" customWidth="1"/>
    <col min="2306" max="2306" width="13" style="66" customWidth="1"/>
    <col min="2307" max="2307" width="11.85546875" style="66" customWidth="1"/>
    <col min="2308" max="2308" width="26.7109375" style="66" customWidth="1"/>
    <col min="2309" max="2309" width="36.42578125" style="66" customWidth="1"/>
    <col min="2310" max="2310" width="13.28515625" style="66" customWidth="1"/>
    <col min="2311" max="2560" width="9.28515625" style="66"/>
    <col min="2561" max="2561" width="12.7109375" style="66" customWidth="1"/>
    <col min="2562" max="2562" width="13" style="66" customWidth="1"/>
    <col min="2563" max="2563" width="11.85546875" style="66" customWidth="1"/>
    <col min="2564" max="2564" width="26.7109375" style="66" customWidth="1"/>
    <col min="2565" max="2565" width="36.42578125" style="66" customWidth="1"/>
    <col min="2566" max="2566" width="13.28515625" style="66" customWidth="1"/>
    <col min="2567" max="2816" width="9.28515625" style="66"/>
    <col min="2817" max="2817" width="12.7109375" style="66" customWidth="1"/>
    <col min="2818" max="2818" width="13" style="66" customWidth="1"/>
    <col min="2819" max="2819" width="11.85546875" style="66" customWidth="1"/>
    <col min="2820" max="2820" width="26.7109375" style="66" customWidth="1"/>
    <col min="2821" max="2821" width="36.42578125" style="66" customWidth="1"/>
    <col min="2822" max="2822" width="13.28515625" style="66" customWidth="1"/>
    <col min="2823" max="3072" width="9.28515625" style="66"/>
    <col min="3073" max="3073" width="12.7109375" style="66" customWidth="1"/>
    <col min="3074" max="3074" width="13" style="66" customWidth="1"/>
    <col min="3075" max="3075" width="11.85546875" style="66" customWidth="1"/>
    <col min="3076" max="3076" width="26.7109375" style="66" customWidth="1"/>
    <col min="3077" max="3077" width="36.42578125" style="66" customWidth="1"/>
    <col min="3078" max="3078" width="13.28515625" style="66" customWidth="1"/>
    <col min="3079" max="3328" width="9.28515625" style="66"/>
    <col min="3329" max="3329" width="12.7109375" style="66" customWidth="1"/>
    <col min="3330" max="3330" width="13" style="66" customWidth="1"/>
    <col min="3331" max="3331" width="11.85546875" style="66" customWidth="1"/>
    <col min="3332" max="3332" width="26.7109375" style="66" customWidth="1"/>
    <col min="3333" max="3333" width="36.42578125" style="66" customWidth="1"/>
    <col min="3334" max="3334" width="13.28515625" style="66" customWidth="1"/>
    <col min="3335" max="3584" width="9.28515625" style="66"/>
    <col min="3585" max="3585" width="12.7109375" style="66" customWidth="1"/>
    <col min="3586" max="3586" width="13" style="66" customWidth="1"/>
    <col min="3587" max="3587" width="11.85546875" style="66" customWidth="1"/>
    <col min="3588" max="3588" width="26.7109375" style="66" customWidth="1"/>
    <col min="3589" max="3589" width="36.42578125" style="66" customWidth="1"/>
    <col min="3590" max="3590" width="13.28515625" style="66" customWidth="1"/>
    <col min="3591" max="3840" width="9.28515625" style="66"/>
    <col min="3841" max="3841" width="12.7109375" style="66" customWidth="1"/>
    <col min="3842" max="3842" width="13" style="66" customWidth="1"/>
    <col min="3843" max="3843" width="11.85546875" style="66" customWidth="1"/>
    <col min="3844" max="3844" width="26.7109375" style="66" customWidth="1"/>
    <col min="3845" max="3845" width="36.42578125" style="66" customWidth="1"/>
    <col min="3846" max="3846" width="13.28515625" style="66" customWidth="1"/>
    <col min="3847" max="4096" width="9.28515625" style="66"/>
    <col min="4097" max="4097" width="12.7109375" style="66" customWidth="1"/>
    <col min="4098" max="4098" width="13" style="66" customWidth="1"/>
    <col min="4099" max="4099" width="11.85546875" style="66" customWidth="1"/>
    <col min="4100" max="4100" width="26.7109375" style="66" customWidth="1"/>
    <col min="4101" max="4101" width="36.42578125" style="66" customWidth="1"/>
    <col min="4102" max="4102" width="13.28515625" style="66" customWidth="1"/>
    <col min="4103" max="4352" width="9.28515625" style="66"/>
    <col min="4353" max="4353" width="12.7109375" style="66" customWidth="1"/>
    <col min="4354" max="4354" width="13" style="66" customWidth="1"/>
    <col min="4355" max="4355" width="11.85546875" style="66" customWidth="1"/>
    <col min="4356" max="4356" width="26.7109375" style="66" customWidth="1"/>
    <col min="4357" max="4357" width="36.42578125" style="66" customWidth="1"/>
    <col min="4358" max="4358" width="13.28515625" style="66" customWidth="1"/>
    <col min="4359" max="4608" width="9.28515625" style="66"/>
    <col min="4609" max="4609" width="12.7109375" style="66" customWidth="1"/>
    <col min="4610" max="4610" width="13" style="66" customWidth="1"/>
    <col min="4611" max="4611" width="11.85546875" style="66" customWidth="1"/>
    <col min="4612" max="4612" width="26.7109375" style="66" customWidth="1"/>
    <col min="4613" max="4613" width="36.42578125" style="66" customWidth="1"/>
    <col min="4614" max="4614" width="13.28515625" style="66" customWidth="1"/>
    <col min="4615" max="4864" width="9.28515625" style="66"/>
    <col min="4865" max="4865" width="12.7109375" style="66" customWidth="1"/>
    <col min="4866" max="4866" width="13" style="66" customWidth="1"/>
    <col min="4867" max="4867" width="11.85546875" style="66" customWidth="1"/>
    <col min="4868" max="4868" width="26.7109375" style="66" customWidth="1"/>
    <col min="4869" max="4869" width="36.42578125" style="66" customWidth="1"/>
    <col min="4870" max="4870" width="13.28515625" style="66" customWidth="1"/>
    <col min="4871" max="5120" width="9.28515625" style="66"/>
    <col min="5121" max="5121" width="12.7109375" style="66" customWidth="1"/>
    <col min="5122" max="5122" width="13" style="66" customWidth="1"/>
    <col min="5123" max="5123" width="11.85546875" style="66" customWidth="1"/>
    <col min="5124" max="5124" width="26.7109375" style="66" customWidth="1"/>
    <col min="5125" max="5125" width="36.42578125" style="66" customWidth="1"/>
    <col min="5126" max="5126" width="13.28515625" style="66" customWidth="1"/>
    <col min="5127" max="5376" width="9.28515625" style="66"/>
    <col min="5377" max="5377" width="12.7109375" style="66" customWidth="1"/>
    <col min="5378" max="5378" width="13" style="66" customWidth="1"/>
    <col min="5379" max="5379" width="11.85546875" style="66" customWidth="1"/>
    <col min="5380" max="5380" width="26.7109375" style="66" customWidth="1"/>
    <col min="5381" max="5381" width="36.42578125" style="66" customWidth="1"/>
    <col min="5382" max="5382" width="13.28515625" style="66" customWidth="1"/>
    <col min="5383" max="5632" width="9.28515625" style="66"/>
    <col min="5633" max="5633" width="12.7109375" style="66" customWidth="1"/>
    <col min="5634" max="5634" width="13" style="66" customWidth="1"/>
    <col min="5635" max="5635" width="11.85546875" style="66" customWidth="1"/>
    <col min="5636" max="5636" width="26.7109375" style="66" customWidth="1"/>
    <col min="5637" max="5637" width="36.42578125" style="66" customWidth="1"/>
    <col min="5638" max="5638" width="13.28515625" style="66" customWidth="1"/>
    <col min="5639" max="5888" width="9.28515625" style="66"/>
    <col min="5889" max="5889" width="12.7109375" style="66" customWidth="1"/>
    <col min="5890" max="5890" width="13" style="66" customWidth="1"/>
    <col min="5891" max="5891" width="11.85546875" style="66" customWidth="1"/>
    <col min="5892" max="5892" width="26.7109375" style="66" customWidth="1"/>
    <col min="5893" max="5893" width="36.42578125" style="66" customWidth="1"/>
    <col min="5894" max="5894" width="13.28515625" style="66" customWidth="1"/>
    <col min="5895" max="6144" width="9.28515625" style="66"/>
    <col min="6145" max="6145" width="12.7109375" style="66" customWidth="1"/>
    <col min="6146" max="6146" width="13" style="66" customWidth="1"/>
    <col min="6147" max="6147" width="11.85546875" style="66" customWidth="1"/>
    <col min="6148" max="6148" width="26.7109375" style="66" customWidth="1"/>
    <col min="6149" max="6149" width="36.42578125" style="66" customWidth="1"/>
    <col min="6150" max="6150" width="13.28515625" style="66" customWidth="1"/>
    <col min="6151" max="6400" width="9.28515625" style="66"/>
    <col min="6401" max="6401" width="12.7109375" style="66" customWidth="1"/>
    <col min="6402" max="6402" width="13" style="66" customWidth="1"/>
    <col min="6403" max="6403" width="11.85546875" style="66" customWidth="1"/>
    <col min="6404" max="6404" width="26.7109375" style="66" customWidth="1"/>
    <col min="6405" max="6405" width="36.42578125" style="66" customWidth="1"/>
    <col min="6406" max="6406" width="13.28515625" style="66" customWidth="1"/>
    <col min="6407" max="6656" width="9.28515625" style="66"/>
    <col min="6657" max="6657" width="12.7109375" style="66" customWidth="1"/>
    <col min="6658" max="6658" width="13" style="66" customWidth="1"/>
    <col min="6659" max="6659" width="11.85546875" style="66" customWidth="1"/>
    <col min="6660" max="6660" width="26.7109375" style="66" customWidth="1"/>
    <col min="6661" max="6661" width="36.42578125" style="66" customWidth="1"/>
    <col min="6662" max="6662" width="13.28515625" style="66" customWidth="1"/>
    <col min="6663" max="6912" width="9.28515625" style="66"/>
    <col min="6913" max="6913" width="12.7109375" style="66" customWidth="1"/>
    <col min="6914" max="6914" width="13" style="66" customWidth="1"/>
    <col min="6915" max="6915" width="11.85546875" style="66" customWidth="1"/>
    <col min="6916" max="6916" width="26.7109375" style="66" customWidth="1"/>
    <col min="6917" max="6917" width="36.42578125" style="66" customWidth="1"/>
    <col min="6918" max="6918" width="13.28515625" style="66" customWidth="1"/>
    <col min="6919" max="7168" width="9.28515625" style="66"/>
    <col min="7169" max="7169" width="12.7109375" style="66" customWidth="1"/>
    <col min="7170" max="7170" width="13" style="66" customWidth="1"/>
    <col min="7171" max="7171" width="11.85546875" style="66" customWidth="1"/>
    <col min="7172" max="7172" width="26.7109375" style="66" customWidth="1"/>
    <col min="7173" max="7173" width="36.42578125" style="66" customWidth="1"/>
    <col min="7174" max="7174" width="13.28515625" style="66" customWidth="1"/>
    <col min="7175" max="7424" width="9.28515625" style="66"/>
    <col min="7425" max="7425" width="12.7109375" style="66" customWidth="1"/>
    <col min="7426" max="7426" width="13" style="66" customWidth="1"/>
    <col min="7427" max="7427" width="11.85546875" style="66" customWidth="1"/>
    <col min="7428" max="7428" width="26.7109375" style="66" customWidth="1"/>
    <col min="7429" max="7429" width="36.42578125" style="66" customWidth="1"/>
    <col min="7430" max="7430" width="13.28515625" style="66" customWidth="1"/>
    <col min="7431" max="7680" width="9.28515625" style="66"/>
    <col min="7681" max="7681" width="12.7109375" style="66" customWidth="1"/>
    <col min="7682" max="7682" width="13" style="66" customWidth="1"/>
    <col min="7683" max="7683" width="11.85546875" style="66" customWidth="1"/>
    <col min="7684" max="7684" width="26.7109375" style="66" customWidth="1"/>
    <col min="7685" max="7685" width="36.42578125" style="66" customWidth="1"/>
    <col min="7686" max="7686" width="13.28515625" style="66" customWidth="1"/>
    <col min="7687" max="7936" width="9.28515625" style="66"/>
    <col min="7937" max="7937" width="12.7109375" style="66" customWidth="1"/>
    <col min="7938" max="7938" width="13" style="66" customWidth="1"/>
    <col min="7939" max="7939" width="11.85546875" style="66" customWidth="1"/>
    <col min="7940" max="7940" width="26.7109375" style="66" customWidth="1"/>
    <col min="7941" max="7941" width="36.42578125" style="66" customWidth="1"/>
    <col min="7942" max="7942" width="13.28515625" style="66" customWidth="1"/>
    <col min="7943" max="8192" width="9.28515625" style="66"/>
    <col min="8193" max="8193" width="12.7109375" style="66" customWidth="1"/>
    <col min="8194" max="8194" width="13" style="66" customWidth="1"/>
    <col min="8195" max="8195" width="11.85546875" style="66" customWidth="1"/>
    <col min="8196" max="8196" width="26.7109375" style="66" customWidth="1"/>
    <col min="8197" max="8197" width="36.42578125" style="66" customWidth="1"/>
    <col min="8198" max="8198" width="13.28515625" style="66" customWidth="1"/>
    <col min="8199" max="8448" width="9.28515625" style="66"/>
    <col min="8449" max="8449" width="12.7109375" style="66" customWidth="1"/>
    <col min="8450" max="8450" width="13" style="66" customWidth="1"/>
    <col min="8451" max="8451" width="11.85546875" style="66" customWidth="1"/>
    <col min="8452" max="8452" width="26.7109375" style="66" customWidth="1"/>
    <col min="8453" max="8453" width="36.42578125" style="66" customWidth="1"/>
    <col min="8454" max="8454" width="13.28515625" style="66" customWidth="1"/>
    <col min="8455" max="8704" width="9.28515625" style="66"/>
    <col min="8705" max="8705" width="12.7109375" style="66" customWidth="1"/>
    <col min="8706" max="8706" width="13" style="66" customWidth="1"/>
    <col min="8707" max="8707" width="11.85546875" style="66" customWidth="1"/>
    <col min="8708" max="8708" width="26.7109375" style="66" customWidth="1"/>
    <col min="8709" max="8709" width="36.42578125" style="66" customWidth="1"/>
    <col min="8710" max="8710" width="13.28515625" style="66" customWidth="1"/>
    <col min="8711" max="8960" width="9.28515625" style="66"/>
    <col min="8961" max="8961" width="12.7109375" style="66" customWidth="1"/>
    <col min="8962" max="8962" width="13" style="66" customWidth="1"/>
    <col min="8963" max="8963" width="11.85546875" style="66" customWidth="1"/>
    <col min="8964" max="8964" width="26.7109375" style="66" customWidth="1"/>
    <col min="8965" max="8965" width="36.42578125" style="66" customWidth="1"/>
    <col min="8966" max="8966" width="13.28515625" style="66" customWidth="1"/>
    <col min="8967" max="9216" width="9.28515625" style="66"/>
    <col min="9217" max="9217" width="12.7109375" style="66" customWidth="1"/>
    <col min="9218" max="9218" width="13" style="66" customWidth="1"/>
    <col min="9219" max="9219" width="11.85546875" style="66" customWidth="1"/>
    <col min="9220" max="9220" width="26.7109375" style="66" customWidth="1"/>
    <col min="9221" max="9221" width="36.42578125" style="66" customWidth="1"/>
    <col min="9222" max="9222" width="13.28515625" style="66" customWidth="1"/>
    <col min="9223" max="9472" width="9.28515625" style="66"/>
    <col min="9473" max="9473" width="12.7109375" style="66" customWidth="1"/>
    <col min="9474" max="9474" width="13" style="66" customWidth="1"/>
    <col min="9475" max="9475" width="11.85546875" style="66" customWidth="1"/>
    <col min="9476" max="9476" width="26.7109375" style="66" customWidth="1"/>
    <col min="9477" max="9477" width="36.42578125" style="66" customWidth="1"/>
    <col min="9478" max="9478" width="13.28515625" style="66" customWidth="1"/>
    <col min="9479" max="9728" width="9.28515625" style="66"/>
    <col min="9729" max="9729" width="12.7109375" style="66" customWidth="1"/>
    <col min="9730" max="9730" width="13" style="66" customWidth="1"/>
    <col min="9731" max="9731" width="11.85546875" style="66" customWidth="1"/>
    <col min="9732" max="9732" width="26.7109375" style="66" customWidth="1"/>
    <col min="9733" max="9733" width="36.42578125" style="66" customWidth="1"/>
    <col min="9734" max="9734" width="13.28515625" style="66" customWidth="1"/>
    <col min="9735" max="9984" width="9.28515625" style="66"/>
    <col min="9985" max="9985" width="12.7109375" style="66" customWidth="1"/>
    <col min="9986" max="9986" width="13" style="66" customWidth="1"/>
    <col min="9987" max="9987" width="11.85546875" style="66" customWidth="1"/>
    <col min="9988" max="9988" width="26.7109375" style="66" customWidth="1"/>
    <col min="9989" max="9989" width="36.42578125" style="66" customWidth="1"/>
    <col min="9990" max="9990" width="13.28515625" style="66" customWidth="1"/>
    <col min="9991" max="10240" width="9.28515625" style="66"/>
    <col min="10241" max="10241" width="12.7109375" style="66" customWidth="1"/>
    <col min="10242" max="10242" width="13" style="66" customWidth="1"/>
    <col min="10243" max="10243" width="11.85546875" style="66" customWidth="1"/>
    <col min="10244" max="10244" width="26.7109375" style="66" customWidth="1"/>
    <col min="10245" max="10245" width="36.42578125" style="66" customWidth="1"/>
    <col min="10246" max="10246" width="13.28515625" style="66" customWidth="1"/>
    <col min="10247" max="10496" width="9.28515625" style="66"/>
    <col min="10497" max="10497" width="12.7109375" style="66" customWidth="1"/>
    <col min="10498" max="10498" width="13" style="66" customWidth="1"/>
    <col min="10499" max="10499" width="11.85546875" style="66" customWidth="1"/>
    <col min="10500" max="10500" width="26.7109375" style="66" customWidth="1"/>
    <col min="10501" max="10501" width="36.42578125" style="66" customWidth="1"/>
    <col min="10502" max="10502" width="13.28515625" style="66" customWidth="1"/>
    <col min="10503" max="10752" width="9.28515625" style="66"/>
    <col min="10753" max="10753" width="12.7109375" style="66" customWidth="1"/>
    <col min="10754" max="10754" width="13" style="66" customWidth="1"/>
    <col min="10755" max="10755" width="11.85546875" style="66" customWidth="1"/>
    <col min="10756" max="10756" width="26.7109375" style="66" customWidth="1"/>
    <col min="10757" max="10757" width="36.42578125" style="66" customWidth="1"/>
    <col min="10758" max="10758" width="13.28515625" style="66" customWidth="1"/>
    <col min="10759" max="11008" width="9.28515625" style="66"/>
    <col min="11009" max="11009" width="12.7109375" style="66" customWidth="1"/>
    <col min="11010" max="11010" width="13" style="66" customWidth="1"/>
    <col min="11011" max="11011" width="11.85546875" style="66" customWidth="1"/>
    <col min="11012" max="11012" width="26.7109375" style="66" customWidth="1"/>
    <col min="11013" max="11013" width="36.42578125" style="66" customWidth="1"/>
    <col min="11014" max="11014" width="13.28515625" style="66" customWidth="1"/>
    <col min="11015" max="11264" width="9.28515625" style="66"/>
    <col min="11265" max="11265" width="12.7109375" style="66" customWidth="1"/>
    <col min="11266" max="11266" width="13" style="66" customWidth="1"/>
    <col min="11267" max="11267" width="11.85546875" style="66" customWidth="1"/>
    <col min="11268" max="11268" width="26.7109375" style="66" customWidth="1"/>
    <col min="11269" max="11269" width="36.42578125" style="66" customWidth="1"/>
    <col min="11270" max="11270" width="13.28515625" style="66" customWidth="1"/>
    <col min="11271" max="11520" width="9.28515625" style="66"/>
    <col min="11521" max="11521" width="12.7109375" style="66" customWidth="1"/>
    <col min="11522" max="11522" width="13" style="66" customWidth="1"/>
    <col min="11523" max="11523" width="11.85546875" style="66" customWidth="1"/>
    <col min="11524" max="11524" width="26.7109375" style="66" customWidth="1"/>
    <col min="11525" max="11525" width="36.42578125" style="66" customWidth="1"/>
    <col min="11526" max="11526" width="13.28515625" style="66" customWidth="1"/>
    <col min="11527" max="11776" width="9.28515625" style="66"/>
    <col min="11777" max="11777" width="12.7109375" style="66" customWidth="1"/>
    <col min="11778" max="11778" width="13" style="66" customWidth="1"/>
    <col min="11779" max="11779" width="11.85546875" style="66" customWidth="1"/>
    <col min="11780" max="11780" width="26.7109375" style="66" customWidth="1"/>
    <col min="11781" max="11781" width="36.42578125" style="66" customWidth="1"/>
    <col min="11782" max="11782" width="13.28515625" style="66" customWidth="1"/>
    <col min="11783" max="12032" width="9.28515625" style="66"/>
    <col min="12033" max="12033" width="12.7109375" style="66" customWidth="1"/>
    <col min="12034" max="12034" width="13" style="66" customWidth="1"/>
    <col min="12035" max="12035" width="11.85546875" style="66" customWidth="1"/>
    <col min="12036" max="12036" width="26.7109375" style="66" customWidth="1"/>
    <col min="12037" max="12037" width="36.42578125" style="66" customWidth="1"/>
    <col min="12038" max="12038" width="13.28515625" style="66" customWidth="1"/>
    <col min="12039" max="12288" width="9.28515625" style="66"/>
    <col min="12289" max="12289" width="12.7109375" style="66" customWidth="1"/>
    <col min="12290" max="12290" width="13" style="66" customWidth="1"/>
    <col min="12291" max="12291" width="11.85546875" style="66" customWidth="1"/>
    <col min="12292" max="12292" width="26.7109375" style="66" customWidth="1"/>
    <col min="12293" max="12293" width="36.42578125" style="66" customWidth="1"/>
    <col min="12294" max="12294" width="13.28515625" style="66" customWidth="1"/>
    <col min="12295" max="12544" width="9.28515625" style="66"/>
    <col min="12545" max="12545" width="12.7109375" style="66" customWidth="1"/>
    <col min="12546" max="12546" width="13" style="66" customWidth="1"/>
    <col min="12547" max="12547" width="11.85546875" style="66" customWidth="1"/>
    <col min="12548" max="12548" width="26.7109375" style="66" customWidth="1"/>
    <col min="12549" max="12549" width="36.42578125" style="66" customWidth="1"/>
    <col min="12550" max="12550" width="13.28515625" style="66" customWidth="1"/>
    <col min="12551" max="12800" width="9.28515625" style="66"/>
    <col min="12801" max="12801" width="12.7109375" style="66" customWidth="1"/>
    <col min="12802" max="12802" width="13" style="66" customWidth="1"/>
    <col min="12803" max="12803" width="11.85546875" style="66" customWidth="1"/>
    <col min="12804" max="12804" width="26.7109375" style="66" customWidth="1"/>
    <col min="12805" max="12805" width="36.42578125" style="66" customWidth="1"/>
    <col min="12806" max="12806" width="13.28515625" style="66" customWidth="1"/>
    <col min="12807" max="13056" width="9.28515625" style="66"/>
    <col min="13057" max="13057" width="12.7109375" style="66" customWidth="1"/>
    <col min="13058" max="13058" width="13" style="66" customWidth="1"/>
    <col min="13059" max="13059" width="11.85546875" style="66" customWidth="1"/>
    <col min="13060" max="13060" width="26.7109375" style="66" customWidth="1"/>
    <col min="13061" max="13061" width="36.42578125" style="66" customWidth="1"/>
    <col min="13062" max="13062" width="13.28515625" style="66" customWidth="1"/>
    <col min="13063" max="13312" width="9.28515625" style="66"/>
    <col min="13313" max="13313" width="12.7109375" style="66" customWidth="1"/>
    <col min="13314" max="13314" width="13" style="66" customWidth="1"/>
    <col min="13315" max="13315" width="11.85546875" style="66" customWidth="1"/>
    <col min="13316" max="13316" width="26.7109375" style="66" customWidth="1"/>
    <col min="13317" max="13317" width="36.42578125" style="66" customWidth="1"/>
    <col min="13318" max="13318" width="13.28515625" style="66" customWidth="1"/>
    <col min="13319" max="13568" width="9.28515625" style="66"/>
    <col min="13569" max="13569" width="12.7109375" style="66" customWidth="1"/>
    <col min="13570" max="13570" width="13" style="66" customWidth="1"/>
    <col min="13571" max="13571" width="11.85546875" style="66" customWidth="1"/>
    <col min="13572" max="13572" width="26.7109375" style="66" customWidth="1"/>
    <col min="13573" max="13573" width="36.42578125" style="66" customWidth="1"/>
    <col min="13574" max="13574" width="13.28515625" style="66" customWidth="1"/>
    <col min="13575" max="13824" width="9.28515625" style="66"/>
    <col min="13825" max="13825" width="12.7109375" style="66" customWidth="1"/>
    <col min="13826" max="13826" width="13" style="66" customWidth="1"/>
    <col min="13827" max="13827" width="11.85546875" style="66" customWidth="1"/>
    <col min="13828" max="13828" width="26.7109375" style="66" customWidth="1"/>
    <col min="13829" max="13829" width="36.42578125" style="66" customWidth="1"/>
    <col min="13830" max="13830" width="13.28515625" style="66" customWidth="1"/>
    <col min="13831" max="14080" width="9.28515625" style="66"/>
    <col min="14081" max="14081" width="12.7109375" style="66" customWidth="1"/>
    <col min="14082" max="14082" width="13" style="66" customWidth="1"/>
    <col min="14083" max="14083" width="11.85546875" style="66" customWidth="1"/>
    <col min="14084" max="14084" width="26.7109375" style="66" customWidth="1"/>
    <col min="14085" max="14085" width="36.42578125" style="66" customWidth="1"/>
    <col min="14086" max="14086" width="13.28515625" style="66" customWidth="1"/>
    <col min="14087" max="14336" width="9.28515625" style="66"/>
    <col min="14337" max="14337" width="12.7109375" style="66" customWidth="1"/>
    <col min="14338" max="14338" width="13" style="66" customWidth="1"/>
    <col min="14339" max="14339" width="11.85546875" style="66" customWidth="1"/>
    <col min="14340" max="14340" width="26.7109375" style="66" customWidth="1"/>
    <col min="14341" max="14341" width="36.42578125" style="66" customWidth="1"/>
    <col min="14342" max="14342" width="13.28515625" style="66" customWidth="1"/>
    <col min="14343" max="14592" width="9.28515625" style="66"/>
    <col min="14593" max="14593" width="12.7109375" style="66" customWidth="1"/>
    <col min="14594" max="14594" width="13" style="66" customWidth="1"/>
    <col min="14595" max="14595" width="11.85546875" style="66" customWidth="1"/>
    <col min="14596" max="14596" width="26.7109375" style="66" customWidth="1"/>
    <col min="14597" max="14597" width="36.42578125" style="66" customWidth="1"/>
    <col min="14598" max="14598" width="13.28515625" style="66" customWidth="1"/>
    <col min="14599" max="14848" width="9.28515625" style="66"/>
    <col min="14849" max="14849" width="12.7109375" style="66" customWidth="1"/>
    <col min="14850" max="14850" width="13" style="66" customWidth="1"/>
    <col min="14851" max="14851" width="11.85546875" style="66" customWidth="1"/>
    <col min="14852" max="14852" width="26.7109375" style="66" customWidth="1"/>
    <col min="14853" max="14853" width="36.42578125" style="66" customWidth="1"/>
    <col min="14854" max="14854" width="13.28515625" style="66" customWidth="1"/>
    <col min="14855" max="15104" width="9.28515625" style="66"/>
    <col min="15105" max="15105" width="12.7109375" style="66" customWidth="1"/>
    <col min="15106" max="15106" width="13" style="66" customWidth="1"/>
    <col min="15107" max="15107" width="11.85546875" style="66" customWidth="1"/>
    <col min="15108" max="15108" width="26.7109375" style="66" customWidth="1"/>
    <col min="15109" max="15109" width="36.42578125" style="66" customWidth="1"/>
    <col min="15110" max="15110" width="13.28515625" style="66" customWidth="1"/>
    <col min="15111" max="15360" width="9.28515625" style="66"/>
    <col min="15361" max="15361" width="12.7109375" style="66" customWidth="1"/>
    <col min="15362" max="15362" width="13" style="66" customWidth="1"/>
    <col min="15363" max="15363" width="11.85546875" style="66" customWidth="1"/>
    <col min="15364" max="15364" width="26.7109375" style="66" customWidth="1"/>
    <col min="15365" max="15365" width="36.42578125" style="66" customWidth="1"/>
    <col min="15366" max="15366" width="13.28515625" style="66" customWidth="1"/>
    <col min="15367" max="15616" width="9.28515625" style="66"/>
    <col min="15617" max="15617" width="12.7109375" style="66" customWidth="1"/>
    <col min="15618" max="15618" width="13" style="66" customWidth="1"/>
    <col min="15619" max="15619" width="11.85546875" style="66" customWidth="1"/>
    <col min="15620" max="15620" width="26.7109375" style="66" customWidth="1"/>
    <col min="15621" max="15621" width="36.42578125" style="66" customWidth="1"/>
    <col min="15622" max="15622" width="13.28515625" style="66" customWidth="1"/>
    <col min="15623" max="15872" width="9.28515625" style="66"/>
    <col min="15873" max="15873" width="12.7109375" style="66" customWidth="1"/>
    <col min="15874" max="15874" width="13" style="66" customWidth="1"/>
    <col min="15875" max="15875" width="11.85546875" style="66" customWidth="1"/>
    <col min="15876" max="15876" width="26.7109375" style="66" customWidth="1"/>
    <col min="15877" max="15877" width="36.42578125" style="66" customWidth="1"/>
    <col min="15878" max="15878" width="13.28515625" style="66" customWidth="1"/>
    <col min="15879" max="16128" width="9.28515625" style="66"/>
    <col min="16129" max="16129" width="12.7109375" style="66" customWidth="1"/>
    <col min="16130" max="16130" width="13" style="66" customWidth="1"/>
    <col min="16131" max="16131" width="11.85546875" style="66" customWidth="1"/>
    <col min="16132" max="16132" width="26.7109375" style="66" customWidth="1"/>
    <col min="16133" max="16133" width="36.42578125" style="66" customWidth="1"/>
    <col min="16134" max="16134" width="13.28515625" style="66" customWidth="1"/>
    <col min="16135" max="16384" width="9.28515625" style="66"/>
  </cols>
  <sheetData>
    <row r="1" spans="1:8" x14ac:dyDescent="0.25">
      <c r="F1" s="422" t="s">
        <v>466</v>
      </c>
    </row>
    <row r="2" spans="1:8" ht="15.6" customHeight="1" x14ac:dyDescent="0.25">
      <c r="F2" s="988" t="s">
        <v>633</v>
      </c>
      <c r="G2" s="988"/>
      <c r="H2" s="988"/>
    </row>
    <row r="3" spans="1:8" ht="15" customHeight="1" x14ac:dyDescent="0.25">
      <c r="F3" s="1001" t="s">
        <v>567</v>
      </c>
      <c r="G3" s="1002"/>
      <c r="H3" s="1002"/>
    </row>
    <row r="4" spans="1:8" x14ac:dyDescent="0.25">
      <c r="F4" s="1002" t="s">
        <v>634</v>
      </c>
      <c r="G4" s="1002"/>
      <c r="H4" s="1002"/>
    </row>
    <row r="5" spans="1:8" ht="15.6" customHeight="1" x14ac:dyDescent="0.25">
      <c r="E5" s="155"/>
    </row>
    <row r="6" spans="1:8" ht="12.75" customHeight="1" x14ac:dyDescent="0.25"/>
    <row r="7" spans="1:8" s="156" customFormat="1" ht="50.25" customHeight="1" x14ac:dyDescent="0.3">
      <c r="A7" s="1228" t="s">
        <v>714</v>
      </c>
      <c r="B7" s="1228"/>
      <c r="C7" s="1228"/>
      <c r="D7" s="1228"/>
      <c r="E7" s="1228"/>
      <c r="F7" s="1228"/>
      <c r="G7" s="1228"/>
      <c r="H7" s="1228"/>
    </row>
    <row r="8" spans="1:8" s="156" customFormat="1" ht="13.15" customHeight="1" x14ac:dyDescent="0.3">
      <c r="A8" s="1148">
        <v>15591000000</v>
      </c>
      <c r="B8" s="1148"/>
      <c r="C8" s="1148"/>
      <c r="D8" s="603"/>
      <c r="E8" s="603"/>
      <c r="F8" s="603"/>
    </row>
    <row r="9" spans="1:8" s="156" customFormat="1" ht="15.6" customHeight="1" thickBot="1" x14ac:dyDescent="0.35">
      <c r="A9" s="1147" t="s">
        <v>0</v>
      </c>
      <c r="B9" s="1147"/>
      <c r="C9" s="1147"/>
      <c r="D9" s="603"/>
      <c r="E9" s="603"/>
      <c r="H9" s="157" t="s">
        <v>228</v>
      </c>
    </row>
    <row r="10" spans="1:8" ht="55.5" customHeight="1" x14ac:dyDescent="0.25">
      <c r="A10" s="1214" t="s">
        <v>8</v>
      </c>
      <c r="B10" s="1216" t="s">
        <v>9</v>
      </c>
      <c r="C10" s="1218" t="s">
        <v>229</v>
      </c>
      <c r="D10" s="1220" t="s">
        <v>230</v>
      </c>
      <c r="E10" s="1218" t="s">
        <v>385</v>
      </c>
      <c r="F10" s="1222" t="s">
        <v>386</v>
      </c>
      <c r="G10" s="1224" t="s">
        <v>596</v>
      </c>
      <c r="H10" s="1226" t="s">
        <v>388</v>
      </c>
    </row>
    <row r="11" spans="1:8" ht="42" customHeight="1" thickBot="1" x14ac:dyDescent="0.3">
      <c r="A11" s="1215"/>
      <c r="B11" s="1217"/>
      <c r="C11" s="1219"/>
      <c r="D11" s="1221"/>
      <c r="E11" s="1219"/>
      <c r="F11" s="1223"/>
      <c r="G11" s="1225"/>
      <c r="H11" s="1227"/>
    </row>
    <row r="12" spans="1:8" s="778" customFormat="1" ht="11.25" customHeight="1" thickBot="1" x14ac:dyDescent="0.3">
      <c r="A12" s="964" t="s">
        <v>237</v>
      </c>
      <c r="B12" s="965" t="s">
        <v>238</v>
      </c>
      <c r="C12" s="966" t="s">
        <v>239</v>
      </c>
      <c r="D12" s="966" t="s">
        <v>387</v>
      </c>
      <c r="E12" s="966" t="s">
        <v>240</v>
      </c>
      <c r="F12" s="967" t="s">
        <v>241</v>
      </c>
      <c r="G12" s="968">
        <v>7</v>
      </c>
      <c r="H12" s="969">
        <v>8</v>
      </c>
    </row>
    <row r="13" spans="1:8" s="779" customFormat="1" ht="48" customHeight="1" thickBot="1" x14ac:dyDescent="0.35">
      <c r="A13" s="970">
        <v>1200000</v>
      </c>
      <c r="B13" s="971"/>
      <c r="C13" s="972"/>
      <c r="D13" s="973" t="s">
        <v>715</v>
      </c>
      <c r="E13" s="973"/>
      <c r="F13" s="941">
        <f>F14</f>
        <v>443400</v>
      </c>
      <c r="G13" s="942">
        <f>G14</f>
        <v>87290</v>
      </c>
      <c r="H13" s="943">
        <f>G13/F13</f>
        <v>0.19686513306269735</v>
      </c>
    </row>
    <row r="14" spans="1:8" s="780" customFormat="1" ht="48" customHeight="1" thickBot="1" x14ac:dyDescent="0.35">
      <c r="A14" s="974">
        <v>1210000</v>
      </c>
      <c r="B14" s="975"/>
      <c r="C14" s="976"/>
      <c r="D14" s="977" t="s">
        <v>635</v>
      </c>
      <c r="E14" s="977"/>
      <c r="F14" s="944">
        <f>F15+F17+F19+F21</f>
        <v>443400</v>
      </c>
      <c r="G14" s="945">
        <f>G21</f>
        <v>87290</v>
      </c>
      <c r="H14" s="946">
        <f>G14/F14</f>
        <v>0.19686513306269735</v>
      </c>
    </row>
    <row r="15" spans="1:8" s="156" customFormat="1" ht="30" customHeight="1" x14ac:dyDescent="0.3">
      <c r="A15" s="1206" t="s">
        <v>130</v>
      </c>
      <c r="B15" s="1208">
        <v>8340</v>
      </c>
      <c r="C15" s="1210" t="s">
        <v>132</v>
      </c>
      <c r="D15" s="1212" t="s">
        <v>133</v>
      </c>
      <c r="E15" s="978" t="s">
        <v>636</v>
      </c>
      <c r="F15" s="947">
        <f>F16</f>
        <v>113382</v>
      </c>
      <c r="G15" s="948"/>
      <c r="H15" s="949"/>
    </row>
    <row r="16" spans="1:8" s="780" customFormat="1" ht="14.25" customHeight="1" x14ac:dyDescent="0.3">
      <c r="A16" s="1206"/>
      <c r="B16" s="1208"/>
      <c r="C16" s="1210"/>
      <c r="D16" s="1212"/>
      <c r="E16" s="979" t="s">
        <v>12</v>
      </c>
      <c r="F16" s="950">
        <v>113382</v>
      </c>
      <c r="G16" s="951"/>
      <c r="H16" s="952"/>
    </row>
    <row r="17" spans="1:8" s="156" customFormat="1" ht="32.25" customHeight="1" x14ac:dyDescent="0.3">
      <c r="A17" s="1206"/>
      <c r="B17" s="1208"/>
      <c r="C17" s="1210"/>
      <c r="D17" s="1212"/>
      <c r="E17" s="980" t="s">
        <v>637</v>
      </c>
      <c r="F17" s="953">
        <v>159795</v>
      </c>
      <c r="G17" s="954"/>
      <c r="H17" s="955"/>
    </row>
    <row r="18" spans="1:8" s="156" customFormat="1" ht="15.75" customHeight="1" x14ac:dyDescent="0.3">
      <c r="A18" s="1206"/>
      <c r="B18" s="1208"/>
      <c r="C18" s="1210"/>
      <c r="D18" s="1212"/>
      <c r="E18" s="979" t="s">
        <v>12</v>
      </c>
      <c r="F18" s="956">
        <f>F17</f>
        <v>159795</v>
      </c>
      <c r="G18" s="954"/>
      <c r="H18" s="955"/>
    </row>
    <row r="19" spans="1:8" s="156" customFormat="1" ht="31.5" customHeight="1" x14ac:dyDescent="0.3">
      <c r="A19" s="1206"/>
      <c r="B19" s="1208"/>
      <c r="C19" s="1210"/>
      <c r="D19" s="1212"/>
      <c r="E19" s="980" t="s">
        <v>638</v>
      </c>
      <c r="F19" s="957">
        <v>34187</v>
      </c>
      <c r="G19" s="954"/>
      <c r="H19" s="955"/>
    </row>
    <row r="20" spans="1:8" s="156" customFormat="1" ht="16.5" customHeight="1" x14ac:dyDescent="0.3">
      <c r="A20" s="1206"/>
      <c r="B20" s="1208"/>
      <c r="C20" s="1210"/>
      <c r="D20" s="1212"/>
      <c r="E20" s="979" t="s">
        <v>12</v>
      </c>
      <c r="F20" s="956">
        <f>F19</f>
        <v>34187</v>
      </c>
      <c r="G20" s="954"/>
      <c r="H20" s="955"/>
    </row>
    <row r="21" spans="1:8" s="156" customFormat="1" ht="18.75" x14ac:dyDescent="0.3">
      <c r="A21" s="1206"/>
      <c r="B21" s="1208"/>
      <c r="C21" s="1210"/>
      <c r="D21" s="1212"/>
      <c r="E21" s="980" t="s">
        <v>639</v>
      </c>
      <c r="F21" s="957">
        <v>136036</v>
      </c>
      <c r="G21" s="957">
        <f>G22</f>
        <v>87290</v>
      </c>
      <c r="H21" s="958">
        <f>H22</f>
        <v>0.64166838189890907</v>
      </c>
    </row>
    <row r="22" spans="1:8" s="156" customFormat="1" ht="19.5" thickBot="1" x14ac:dyDescent="0.35">
      <c r="A22" s="1207"/>
      <c r="B22" s="1209"/>
      <c r="C22" s="1211"/>
      <c r="D22" s="1213"/>
      <c r="E22" s="981" t="s">
        <v>12</v>
      </c>
      <c r="F22" s="959">
        <f>F21</f>
        <v>136036</v>
      </c>
      <c r="G22" s="960">
        <v>87290</v>
      </c>
      <c r="H22" s="961">
        <f>G22/F22</f>
        <v>0.64166838189890907</v>
      </c>
    </row>
    <row r="23" spans="1:8" s="159" customFormat="1" ht="15.75" customHeight="1" thickBot="1" x14ac:dyDescent="0.25">
      <c r="A23" s="982" t="s">
        <v>247</v>
      </c>
      <c r="B23" s="983" t="s">
        <v>247</v>
      </c>
      <c r="C23" s="984" t="s">
        <v>247</v>
      </c>
      <c r="D23" s="985" t="s">
        <v>136</v>
      </c>
      <c r="E23" s="986" t="s">
        <v>247</v>
      </c>
      <c r="F23" s="962">
        <f>F13</f>
        <v>443400</v>
      </c>
      <c r="G23" s="962">
        <f>G13</f>
        <v>87290</v>
      </c>
      <c r="H23" s="963">
        <f>G23/F23</f>
        <v>0.19686513306269735</v>
      </c>
    </row>
    <row r="24" spans="1:8" s="159" customFormat="1" ht="18.75" x14ac:dyDescent="0.2">
      <c r="A24" s="160"/>
      <c r="B24" s="161"/>
      <c r="C24" s="162"/>
      <c r="D24" s="163"/>
      <c r="E24" s="164"/>
      <c r="F24" s="165"/>
    </row>
    <row r="25" spans="1:8" s="779" customFormat="1" ht="18.75" x14ac:dyDescent="0.3">
      <c r="A25" s="21" t="s">
        <v>640</v>
      </c>
      <c r="B25" s="21"/>
      <c r="C25" s="113"/>
      <c r="D25" s="426"/>
      <c r="E25" s="1205" t="s">
        <v>395</v>
      </c>
      <c r="F25" s="1205"/>
    </row>
  </sheetData>
  <mergeCells count="19">
    <mergeCell ref="F2:H2"/>
    <mergeCell ref="A8:C8"/>
    <mergeCell ref="A10:A11"/>
    <mergeCell ref="B10:B11"/>
    <mergeCell ref="C10:C11"/>
    <mergeCell ref="D10:D11"/>
    <mergeCell ref="E10:E11"/>
    <mergeCell ref="F10:F11"/>
    <mergeCell ref="G10:G11"/>
    <mergeCell ref="H10:H11"/>
    <mergeCell ref="F3:H3"/>
    <mergeCell ref="F4:H4"/>
    <mergeCell ref="A7:H7"/>
    <mergeCell ref="E25:F25"/>
    <mergeCell ref="A9:C9"/>
    <mergeCell ref="A15:A22"/>
    <mergeCell ref="B15:B22"/>
    <mergeCell ref="C15:C22"/>
    <mergeCell ref="D15:D2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11</vt:i4>
      </vt:variant>
    </vt:vector>
  </HeadingPairs>
  <TitlesOfParts>
    <vt:vector size="20" baseType="lpstr">
      <vt:lpstr>дод 1 Доходи</vt:lpstr>
      <vt:lpstr>дод 2 Джерела</vt:lpstr>
      <vt:lpstr>дод 3 Видатки</vt:lpstr>
      <vt:lpstr>дод 4 Кредитування</vt:lpstr>
      <vt:lpstr>дод 5 Трансферти</vt:lpstr>
      <vt:lpstr>дод.6 Пуб. інвестиції</vt:lpstr>
      <vt:lpstr>дод7 Програми</vt:lpstr>
      <vt:lpstr>дод 8 Бюдж розвитку</vt:lpstr>
      <vt:lpstr>дод 9 ФОНС </vt:lpstr>
      <vt:lpstr>'дод 1 Доходи'!Заголовки_для_друку</vt:lpstr>
      <vt:lpstr>'дод 3 Видатки'!Заголовки_для_друку</vt:lpstr>
      <vt:lpstr>'дод 8 Бюдж розвитку'!Заголовки_для_друку</vt:lpstr>
      <vt:lpstr>'дод 1 Доходи'!Область_друку</vt:lpstr>
      <vt:lpstr>'дод 2 Джерела'!Область_друку</vt:lpstr>
      <vt:lpstr>'дод 3 Видатки'!Область_друку</vt:lpstr>
      <vt:lpstr>'дод 5 Трансферти'!Область_друку</vt:lpstr>
      <vt:lpstr>'дод 8 Бюдж розвитку'!Область_друку</vt:lpstr>
      <vt:lpstr>'дод 9 ФОНС '!Область_друку</vt:lpstr>
      <vt:lpstr>'дод.6 Пуб. інвестиції'!Область_друку</vt:lpstr>
      <vt:lpstr>'дод7 Програми'!Область_друку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User</cp:lastModifiedBy>
  <cp:lastPrinted>2026-04-28T08:00:59Z</cp:lastPrinted>
  <dcterms:created xsi:type="dcterms:W3CDTF">2021-12-17T13:26:15Z</dcterms:created>
  <dcterms:modified xsi:type="dcterms:W3CDTF">2026-05-18T06:40:09Z</dcterms:modified>
</cp:coreProperties>
</file>