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_07_зміни_2026_2025-2027_реф\Сесія\Нова редакція\"/>
    </mc:Choice>
  </mc:AlternateContent>
  <xr:revisionPtr revIDLastSave="0" documentId="13_ncr:1_{C00272B8-7532-458A-A597-E8C9F8D3EF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аток 2 2025-2027" sheetId="10" r:id="rId1"/>
    <sheet name="Додаток 1 2025-2027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5" i="9" l="1"/>
  <c r="H155" i="9" l="1"/>
  <c r="I155" i="9"/>
  <c r="J155" i="9"/>
  <c r="G155" i="9"/>
  <c r="K155" i="9"/>
  <c r="L155" i="9"/>
  <c r="G453" i="10" l="1"/>
  <c r="H453" i="10"/>
  <c r="F453" i="10"/>
  <c r="C1117" i="10"/>
  <c r="G1119" i="10"/>
  <c r="G1123" i="10" s="1"/>
  <c r="L154" i="9"/>
  <c r="J153" i="9"/>
  <c r="C153" i="9" s="1"/>
  <c r="I42" i="9" l="1"/>
  <c r="G1110" i="10" l="1"/>
  <c r="C1108" i="10"/>
  <c r="J152" i="9"/>
  <c r="C255" i="10"/>
  <c r="H257" i="10"/>
  <c r="G1114" i="10" l="1"/>
  <c r="C152" i="9"/>
  <c r="C1099" i="10"/>
  <c r="J40" i="9" l="1"/>
  <c r="C40" i="9" s="1"/>
  <c r="H261" i="10"/>
  <c r="G1101" i="10"/>
  <c r="G1105" i="10" s="1"/>
  <c r="G1092" i="10"/>
  <c r="G1096" i="10" s="1"/>
  <c r="C1090" i="10"/>
  <c r="G1083" i="10"/>
  <c r="G1087" i="10" s="1"/>
  <c r="C1081" i="10"/>
  <c r="G1074" i="10"/>
  <c r="G1078" i="10" s="1"/>
  <c r="C1072" i="10"/>
  <c r="G1065" i="10"/>
  <c r="G1069" i="10" s="1"/>
  <c r="C1063" i="10"/>
  <c r="C1054" i="10"/>
  <c r="C1045" i="10"/>
  <c r="C1036" i="10"/>
  <c r="G1056" i="10"/>
  <c r="G1060" i="10" s="1"/>
  <c r="G1047" i="10"/>
  <c r="G1051" i="10" s="1"/>
  <c r="G1038" i="10"/>
  <c r="G1042" i="10" s="1"/>
  <c r="J144" i="9"/>
  <c r="C144" i="9" s="1"/>
  <c r="J145" i="9"/>
  <c r="C145" i="9" s="1"/>
  <c r="J146" i="9"/>
  <c r="C146" i="9" s="1"/>
  <c r="J147" i="9"/>
  <c r="C147" i="9" s="1"/>
  <c r="J148" i="9"/>
  <c r="C148" i="9" s="1"/>
  <c r="J149" i="9"/>
  <c r="C149" i="9" s="1"/>
  <c r="J150" i="9"/>
  <c r="C150" i="9" s="1"/>
  <c r="J151" i="9"/>
  <c r="C151" i="9" s="1"/>
  <c r="G1029" i="10"/>
  <c r="G1033" i="10" s="1"/>
  <c r="C1027" i="10"/>
  <c r="G444" i="10"/>
  <c r="G448" i="10" s="1"/>
  <c r="C442" i="10"/>
  <c r="K74" i="9" l="1"/>
  <c r="I74" i="9"/>
  <c r="J70" i="9"/>
  <c r="C70" i="9" s="1"/>
  <c r="H832" i="10"/>
  <c r="H836" i="10" s="1"/>
  <c r="J121" i="9"/>
  <c r="C121" i="9" s="1"/>
  <c r="J136" i="9" l="1"/>
  <c r="J141" i="9"/>
  <c r="J143" i="9" l="1"/>
  <c r="C143" i="9" s="1"/>
  <c r="H1414" i="10" l="1"/>
  <c r="H1418" i="10" s="1"/>
  <c r="H1356" i="10"/>
  <c r="H1360" i="10" s="1"/>
  <c r="H1020" i="10" l="1"/>
  <c r="H1024" i="10" s="1"/>
  <c r="C1018" i="10"/>
  <c r="J142" i="9"/>
  <c r="C142" i="9" s="1"/>
  <c r="H966" i="10"/>
  <c r="H970" i="10" s="1"/>
  <c r="H975" i="10"/>
  <c r="H979" i="10" s="1"/>
  <c r="C1009" i="10"/>
  <c r="H627" i="10"/>
  <c r="H631" i="10" s="1"/>
  <c r="G609" i="10"/>
  <c r="H609" i="10"/>
  <c r="H613" i="10" s="1"/>
  <c r="H858" i="10"/>
  <c r="G857" i="10"/>
  <c r="H857" i="10"/>
  <c r="H850" i="10"/>
  <c r="H917" i="10"/>
  <c r="H921" i="10" s="1"/>
  <c r="H1011" i="10" l="1"/>
  <c r="C141" i="9" l="1"/>
  <c r="H1015" i="10"/>
  <c r="H91" i="10"/>
  <c r="H95" i="10" s="1"/>
  <c r="G217" i="10"/>
  <c r="H118" i="10"/>
  <c r="H122" i="10" s="1"/>
  <c r="H73" i="10"/>
  <c r="H77" i="10" s="1"/>
  <c r="H37" i="10"/>
  <c r="H41" i="10" s="1"/>
  <c r="H55" i="10"/>
  <c r="H59" i="10" s="1"/>
  <c r="H46" i="10"/>
  <c r="H50" i="10" s="1"/>
  <c r="H127" i="10"/>
  <c r="H131" i="10" s="1"/>
  <c r="H199" i="10"/>
  <c r="H203" i="10" s="1"/>
  <c r="H109" i="10"/>
  <c r="H113" i="10" s="1"/>
  <c r="H190" i="10"/>
  <c r="H194" i="10" s="1"/>
  <c r="H235" i="10"/>
  <c r="H239" i="10" s="1"/>
  <c r="H208" i="10" l="1"/>
  <c r="H212" i="10" s="1"/>
  <c r="H386" i="10" l="1"/>
  <c r="H390" i="10" s="1"/>
  <c r="H296" i="10"/>
  <c r="H300" i="10" s="1"/>
  <c r="H287" i="10"/>
  <c r="H291" i="10" s="1"/>
  <c r="H278" i="10"/>
  <c r="H282" i="10" l="1"/>
  <c r="H72" i="9"/>
  <c r="I72" i="9"/>
  <c r="G72" i="9"/>
  <c r="H44" i="9"/>
  <c r="J44" i="9" s="1"/>
  <c r="J46" i="9"/>
  <c r="G269" i="10" l="1"/>
  <c r="C1000" i="10"/>
  <c r="G993" i="10"/>
  <c r="G997" i="10" s="1"/>
  <c r="C991" i="10"/>
  <c r="G984" i="10"/>
  <c r="G988" i="10" s="1"/>
  <c r="C982" i="10"/>
  <c r="J139" i="9"/>
  <c r="C139" i="9" s="1"/>
  <c r="J138" i="9"/>
  <c r="C138" i="9" s="1"/>
  <c r="G1002" i="10" l="1"/>
  <c r="J140" i="9"/>
  <c r="C140" i="9" s="1"/>
  <c r="G1006" i="10" l="1"/>
  <c r="H130" i="9"/>
  <c r="G1245" i="10"/>
  <c r="G1249" i="10" s="1"/>
  <c r="G1317" i="10"/>
  <c r="G1321" i="10" s="1"/>
  <c r="G1281" i="10"/>
  <c r="G1285" i="10" s="1"/>
  <c r="G1308" i="10"/>
  <c r="G1312" i="10" s="1"/>
  <c r="G1299" i="10"/>
  <c r="G1303" i="10" s="1"/>
  <c r="G1290" i="10"/>
  <c r="G1294" i="10" s="1"/>
  <c r="G1254" i="10"/>
  <c r="G1258" i="10" s="1"/>
  <c r="G1335" i="10" l="1"/>
  <c r="C1333" i="10"/>
  <c r="J185" i="9"/>
  <c r="G1339" i="10" l="1"/>
  <c r="C185" i="9"/>
  <c r="G787" i="10"/>
  <c r="G791" i="10" s="1"/>
  <c r="C785" i="10"/>
  <c r="J116" i="9"/>
  <c r="C116" i="9" s="1"/>
  <c r="G413" i="10" l="1"/>
  <c r="G417" i="10" s="1"/>
  <c r="C411" i="10"/>
  <c r="G404" i="10" l="1"/>
  <c r="G408" i="10" s="1"/>
  <c r="C402" i="10"/>
  <c r="J63" i="9"/>
  <c r="C63" i="9" s="1"/>
  <c r="J64" i="9"/>
  <c r="C64" i="9" s="1"/>
  <c r="H67" i="9" l="1"/>
  <c r="H197" i="9"/>
  <c r="G165" i="9"/>
  <c r="G957" i="10"/>
  <c r="G961" i="10" s="1"/>
  <c r="G948" i="10"/>
  <c r="G952" i="10" s="1"/>
  <c r="C973" i="10"/>
  <c r="C964" i="10"/>
  <c r="C955" i="10"/>
  <c r="C946" i="10"/>
  <c r="J135" i="9"/>
  <c r="C135" i="9" s="1"/>
  <c r="J134" i="9"/>
  <c r="C134" i="9" s="1"/>
  <c r="J130" i="9"/>
  <c r="J17" i="9"/>
  <c r="G1224" i="10"/>
  <c r="G1234" i="10" s="1"/>
  <c r="G757" i="10"/>
  <c r="G761" i="10" s="1"/>
  <c r="G766" i="10"/>
  <c r="G772" i="10" s="1"/>
  <c r="G765" i="10"/>
  <c r="G771" i="10" s="1"/>
  <c r="J113" i="9" l="1"/>
  <c r="G67" i="9"/>
  <c r="C113" i="9" l="1"/>
  <c r="H66" i="9"/>
  <c r="G431" i="10" s="1"/>
  <c r="H60" i="9"/>
  <c r="H74" i="9" l="1"/>
  <c r="G437" i="10"/>
  <c r="G395" i="10"/>
  <c r="G399" i="10" s="1"/>
  <c r="H84" i="9" l="1"/>
  <c r="H82" i="9" l="1"/>
  <c r="H157" i="9"/>
  <c r="H80" i="9"/>
  <c r="H76" i="9"/>
  <c r="M154" i="9" l="1"/>
  <c r="G1326" i="10"/>
  <c r="G1330" i="10" s="1"/>
  <c r="C1324" i="10"/>
  <c r="J184" i="9"/>
  <c r="C184" i="9" s="1"/>
  <c r="G1404" i="10" l="1"/>
  <c r="F1402" i="10"/>
  <c r="F1408" i="10" s="1"/>
  <c r="G195" i="9"/>
  <c r="F1401" i="10" s="1"/>
  <c r="G1401" i="10" l="1"/>
  <c r="G1407" i="10" s="1"/>
  <c r="H38" i="9"/>
  <c r="H42" i="9" s="1"/>
  <c r="G38" i="9"/>
  <c r="F664" i="10"/>
  <c r="C661" i="10"/>
  <c r="G663" i="10"/>
  <c r="G669" i="10" s="1"/>
  <c r="G99" i="9"/>
  <c r="F663" i="10" l="1"/>
  <c r="J99" i="9"/>
  <c r="C99" i="9" s="1"/>
  <c r="G975" i="10"/>
  <c r="G979" i="10" s="1"/>
  <c r="G966" i="10"/>
  <c r="J137" i="9"/>
  <c r="C136" i="9"/>
  <c r="C137" i="9" l="1"/>
  <c r="G970" i="10"/>
  <c r="H200" i="9"/>
  <c r="I200" i="9"/>
  <c r="G200" i="9"/>
  <c r="G778" i="10" l="1"/>
  <c r="G782" i="10" s="1"/>
  <c r="C215" i="10"/>
  <c r="I41" i="9" l="1"/>
  <c r="G92" i="9"/>
  <c r="G694" i="10"/>
  <c r="G698" i="10" s="1"/>
  <c r="G627" i="10"/>
  <c r="G631" i="10" s="1"/>
  <c r="G618" i="10"/>
  <c r="G622" i="10" s="1"/>
  <c r="G600" i="10"/>
  <c r="G604" i="10" s="1"/>
  <c r="G591" i="10"/>
  <c r="G595" i="10" s="1"/>
  <c r="G97" i="9"/>
  <c r="G96" i="9"/>
  <c r="H41" i="9" l="1"/>
  <c r="G91" i="9"/>
  <c r="H165" i="9" l="1"/>
  <c r="I165" i="9"/>
  <c r="H685" i="10" l="1"/>
  <c r="G685" i="10"/>
  <c r="G689" i="10" s="1"/>
  <c r="J38" i="9"/>
  <c r="C38" i="9" s="1"/>
  <c r="N38" i="9" l="1"/>
  <c r="H172" i="9"/>
  <c r="G273" i="10" l="1"/>
  <c r="F245" i="10"/>
  <c r="K42" i="9"/>
  <c r="J39" i="9"/>
  <c r="C39" i="9" l="1"/>
  <c r="N39" i="9" s="1"/>
  <c r="G1423" i="10"/>
  <c r="G1427" i="10" s="1"/>
  <c r="C1421" i="10"/>
  <c r="J198" i="9"/>
  <c r="C198" i="9" s="1"/>
  <c r="F244" i="10" l="1"/>
  <c r="G935" i="10"/>
  <c r="G941" i="10" s="1"/>
  <c r="G936" i="10"/>
  <c r="G942" i="10" s="1"/>
  <c r="J133" i="9"/>
  <c r="J132" i="9"/>
  <c r="C132" i="9" s="1"/>
  <c r="H926" i="10" l="1"/>
  <c r="H930" i="10" s="1"/>
  <c r="C924" i="10"/>
  <c r="J131" i="9"/>
  <c r="C131" i="9" s="1"/>
  <c r="H591" i="10"/>
  <c r="H595" i="10" l="1"/>
  <c r="G1414" i="10"/>
  <c r="G1418" i="10" s="1"/>
  <c r="C1412" i="10"/>
  <c r="J197" i="9"/>
  <c r="C197" i="9" s="1"/>
  <c r="H1227" i="10" l="1"/>
  <c r="H1237" i="10" s="1"/>
  <c r="H1226" i="10"/>
  <c r="H1236" i="10" s="1"/>
  <c r="G1225" i="10"/>
  <c r="G1235" i="10" s="1"/>
  <c r="G36" i="9"/>
  <c r="G42" i="9" s="1"/>
  <c r="G55" i="10"/>
  <c r="G41" i="9" l="1"/>
  <c r="L42" i="9"/>
  <c r="G917" i="10"/>
  <c r="C915" i="10"/>
  <c r="G908" i="10"/>
  <c r="G912" i="10" s="1"/>
  <c r="C906" i="10"/>
  <c r="J129" i="9"/>
  <c r="C129" i="9" s="1"/>
  <c r="G899" i="10"/>
  <c r="G903" i="10" s="1"/>
  <c r="C897" i="10"/>
  <c r="J128" i="9"/>
  <c r="C128" i="9" s="1"/>
  <c r="G890" i="10"/>
  <c r="G894" i="10" s="1"/>
  <c r="C888" i="10"/>
  <c r="J127" i="9"/>
  <c r="C127" i="9" s="1"/>
  <c r="G823" i="10"/>
  <c r="G827" i="10" s="1"/>
  <c r="G841" i="10"/>
  <c r="G845" i="10" s="1"/>
  <c r="G814" i="10"/>
  <c r="G818" i="10" s="1"/>
  <c r="G805" i="10"/>
  <c r="G809" i="10" s="1"/>
  <c r="G796" i="10"/>
  <c r="G881" i="10"/>
  <c r="G885" i="10" s="1"/>
  <c r="C879" i="10"/>
  <c r="G872" i="10"/>
  <c r="G876" i="10" s="1"/>
  <c r="C870" i="10"/>
  <c r="G863" i="10"/>
  <c r="G867" i="10" s="1"/>
  <c r="C861" i="10"/>
  <c r="J124" i="9"/>
  <c r="C124" i="9" s="1"/>
  <c r="J125" i="9"/>
  <c r="C125" i="9" s="1"/>
  <c r="J126" i="9"/>
  <c r="C126" i="9" s="1"/>
  <c r="G800" i="10" l="1"/>
  <c r="G921" i="10"/>
  <c r="C130" i="9"/>
  <c r="C1297" i="10"/>
  <c r="F1317" i="10"/>
  <c r="F1321" i="10" s="1"/>
  <c r="C1315" i="10"/>
  <c r="F1308" i="10"/>
  <c r="F1312" i="10" s="1"/>
  <c r="C1306" i="10"/>
  <c r="F1299" i="10"/>
  <c r="F1303" i="10" s="1"/>
  <c r="F1290" i="10"/>
  <c r="F1294" i="10" s="1"/>
  <c r="C1288" i="10"/>
  <c r="F1281" i="10"/>
  <c r="F1285" i="10" s="1"/>
  <c r="C1279" i="10"/>
  <c r="F1272" i="10"/>
  <c r="C1270" i="10"/>
  <c r="F1263" i="10"/>
  <c r="C1261" i="10"/>
  <c r="F1254" i="10"/>
  <c r="C1252" i="10"/>
  <c r="F1245" i="10"/>
  <c r="C1243" i="10"/>
  <c r="F1249" i="10" l="1"/>
  <c r="F1276" i="10"/>
  <c r="F1258" i="10"/>
  <c r="F1267" i="10"/>
  <c r="J175" i="9" l="1"/>
  <c r="C175" i="9" s="1"/>
  <c r="J176" i="9"/>
  <c r="J177" i="9"/>
  <c r="C177" i="9" s="1"/>
  <c r="J178" i="9"/>
  <c r="C178" i="9" s="1"/>
  <c r="J179" i="9"/>
  <c r="C179" i="9" s="1"/>
  <c r="J180" i="9"/>
  <c r="C180" i="9" s="1"/>
  <c r="J181" i="9"/>
  <c r="C181" i="9" s="1"/>
  <c r="J182" i="9"/>
  <c r="C182" i="9" s="1"/>
  <c r="J183" i="9"/>
  <c r="C183" i="9" s="1"/>
  <c r="C176" i="9" l="1"/>
  <c r="G1392" i="10"/>
  <c r="G1396" i="10" s="1"/>
  <c r="C1390" i="10"/>
  <c r="G1383" i="10"/>
  <c r="G1387" i="10" s="1"/>
  <c r="C1381" i="10"/>
  <c r="G1374" i="10"/>
  <c r="G1378" i="10" s="1"/>
  <c r="C1372" i="10"/>
  <c r="J192" i="9"/>
  <c r="C192" i="9" s="1"/>
  <c r="J193" i="9"/>
  <c r="C193" i="9" s="1"/>
  <c r="J194" i="9"/>
  <c r="C194" i="9" s="1"/>
  <c r="G850" i="10"/>
  <c r="C848" i="10"/>
  <c r="J123" i="9"/>
  <c r="C123" i="9" s="1"/>
  <c r="H73" i="9" l="1"/>
  <c r="I73" i="9"/>
  <c r="G73" i="9"/>
  <c r="G9" i="9" l="1"/>
  <c r="I9" i="9"/>
  <c r="I71" i="9"/>
  <c r="H9" i="9"/>
  <c r="H71" i="9"/>
  <c r="G66" i="9"/>
  <c r="J68" i="9"/>
  <c r="J73" i="9" s="1"/>
  <c r="J9" i="9" s="1"/>
  <c r="F251" i="10"/>
  <c r="G244" i="10"/>
  <c r="G250" i="10" s="1"/>
  <c r="J66" i="9" l="1"/>
  <c r="C66" i="9" s="1"/>
  <c r="F431" i="10"/>
  <c r="F437" i="10" s="1"/>
  <c r="H1347" i="10"/>
  <c r="H1344" i="10" s="1"/>
  <c r="H1351" i="10" l="1"/>
  <c r="C134" i="10" l="1"/>
  <c r="J195" i="9" l="1"/>
  <c r="C195" i="9" s="1"/>
  <c r="H170" i="9" l="1"/>
  <c r="H187" i="9" s="1"/>
  <c r="I170" i="9"/>
  <c r="J196" i="9"/>
  <c r="I187" i="9" l="1"/>
  <c r="I10" i="9" s="1"/>
  <c r="H10" i="9"/>
  <c r="H1223" i="10"/>
  <c r="G1223" i="10"/>
  <c r="H186" i="9"/>
  <c r="F1365" i="10" l="1"/>
  <c r="F1369" i="10" s="1"/>
  <c r="C1363" i="10"/>
  <c r="J191" i="9"/>
  <c r="C839" i="10"/>
  <c r="C830" i="10"/>
  <c r="C821" i="10"/>
  <c r="C812" i="10"/>
  <c r="H805" i="10"/>
  <c r="H809" i="10" s="1"/>
  <c r="C803" i="10"/>
  <c r="H796" i="10"/>
  <c r="H800" i="10" s="1"/>
  <c r="C794" i="10"/>
  <c r="J122" i="9"/>
  <c r="C122" i="9" s="1"/>
  <c r="J117" i="9"/>
  <c r="J118" i="9"/>
  <c r="C118" i="9" s="1"/>
  <c r="J119" i="9"/>
  <c r="J120" i="9"/>
  <c r="C120" i="9" s="1"/>
  <c r="C119" i="9" l="1"/>
  <c r="C117" i="9"/>
  <c r="C191" i="9"/>
  <c r="G226" i="10"/>
  <c r="G230" i="10" s="1"/>
  <c r="G221" i="10"/>
  <c r="G1356" i="10" l="1"/>
  <c r="G1360" i="10" s="1"/>
  <c r="F778" i="10" l="1"/>
  <c r="F782" i="10" l="1"/>
  <c r="J115" i="9" l="1"/>
  <c r="J114" i="9"/>
  <c r="F432" i="10" l="1"/>
  <c r="F438" i="10" s="1"/>
  <c r="C69" i="9" l="1"/>
  <c r="J67" i="9"/>
  <c r="J69" i="9"/>
  <c r="C719" i="10"/>
  <c r="C764" i="10"/>
  <c r="J112" i="9"/>
  <c r="C112" i="9" s="1"/>
  <c r="F1184" i="10" l="1"/>
  <c r="F1188" i="10" s="1"/>
  <c r="C1182" i="10"/>
  <c r="F1175" i="10"/>
  <c r="F1179" i="10" s="1"/>
  <c r="C1173" i="10"/>
  <c r="F1166" i="10"/>
  <c r="F1170" i="10" s="1"/>
  <c r="C1164" i="10"/>
  <c r="F1157" i="10"/>
  <c r="C1155" i="10"/>
  <c r="F1148" i="10"/>
  <c r="F1152" i="10" s="1"/>
  <c r="C1146" i="10"/>
  <c r="C160" i="9"/>
  <c r="C161" i="9"/>
  <c r="C162" i="9"/>
  <c r="C163" i="9"/>
  <c r="C159" i="9"/>
  <c r="J159" i="9"/>
  <c r="J160" i="9"/>
  <c r="J161" i="9"/>
  <c r="J162" i="9"/>
  <c r="J163" i="9"/>
  <c r="H8" i="9" l="1"/>
  <c r="I8" i="9"/>
  <c r="G8" i="9"/>
  <c r="G60" i="9" l="1"/>
  <c r="G74" i="9" s="1"/>
  <c r="G71" i="9" s="1"/>
  <c r="F395" i="10" l="1"/>
  <c r="F1161" i="10"/>
  <c r="H164" i="9"/>
  <c r="I164" i="9"/>
  <c r="G164" i="9"/>
  <c r="J62" i="9" l="1"/>
  <c r="J72" i="9" l="1"/>
  <c r="J8" i="9" s="1"/>
  <c r="C755" i="10"/>
  <c r="J111" i="9"/>
  <c r="G109" i="9"/>
  <c r="J110" i="9"/>
  <c r="C233" i="10"/>
  <c r="J37" i="9"/>
  <c r="J65" i="9"/>
  <c r="F422" i="10"/>
  <c r="F426" i="10" s="1"/>
  <c r="C420" i="10"/>
  <c r="J109" i="9" l="1"/>
  <c r="F748" i="10"/>
  <c r="F752" i="10" s="1"/>
  <c r="F739" i="10"/>
  <c r="F743" i="10" s="1"/>
  <c r="C737" i="10"/>
  <c r="J108" i="9"/>
  <c r="C108" i="9" s="1"/>
  <c r="F730" i="10"/>
  <c r="F734" i="10" s="1"/>
  <c r="C728" i="10"/>
  <c r="J107" i="9"/>
  <c r="C107" i="9" s="1"/>
  <c r="F721" i="10"/>
  <c r="F725" i="10" s="1"/>
  <c r="J106" i="9"/>
  <c r="C106" i="9" s="1"/>
  <c r="F712" i="10"/>
  <c r="F716" i="10" s="1"/>
  <c r="C710" i="10"/>
  <c r="F703" i="10"/>
  <c r="F707" i="10" s="1"/>
  <c r="C701" i="10"/>
  <c r="J105" i="9"/>
  <c r="C105" i="9" s="1"/>
  <c r="J104" i="9"/>
  <c r="C104" i="9" l="1"/>
  <c r="F1356" i="10" l="1"/>
  <c r="C1354" i="10"/>
  <c r="J190" i="9"/>
  <c r="C692" i="10"/>
  <c r="J103" i="9"/>
  <c r="C103" i="9" s="1"/>
  <c r="C683" i="10"/>
  <c r="J102" i="9"/>
  <c r="C102" i="9" s="1"/>
  <c r="F1224" i="10"/>
  <c r="F1234" i="10" s="1"/>
  <c r="G170" i="9"/>
  <c r="G187" i="9" l="1"/>
  <c r="G10" i="9" s="1"/>
  <c r="C190" i="9"/>
  <c r="F1360" i="10"/>
  <c r="F1223" i="10"/>
  <c r="C1221" i="10"/>
  <c r="J171" i="9"/>
  <c r="J172" i="9"/>
  <c r="J173" i="9"/>
  <c r="J174" i="9"/>
  <c r="J170" i="9"/>
  <c r="C393" i="10"/>
  <c r="J10" i="9" l="1"/>
  <c r="G7" i="9"/>
  <c r="J61" i="9"/>
  <c r="J60" i="9" l="1"/>
  <c r="F399" i="10"/>
  <c r="F676" i="10"/>
  <c r="F680" i="10" s="1"/>
  <c r="C674" i="10"/>
  <c r="J101" i="9"/>
  <c r="C101" i="9" s="1"/>
  <c r="F670" i="10" l="1"/>
  <c r="J100" i="9"/>
  <c r="C100" i="9" l="1"/>
  <c r="C384" i="10"/>
  <c r="J59" i="9"/>
  <c r="C59" i="9" l="1"/>
  <c r="F654" i="10"/>
  <c r="F658" i="10" s="1"/>
  <c r="C652" i="10"/>
  <c r="G154" i="9"/>
  <c r="H154" i="9"/>
  <c r="I154" i="9"/>
  <c r="J98" i="9"/>
  <c r="C98" i="9" s="1"/>
  <c r="J154" i="9" l="1"/>
  <c r="C179" i="10"/>
  <c r="J85" i="9"/>
  <c r="C85" i="9" s="1"/>
  <c r="J86" i="9"/>
  <c r="C86" i="9" s="1"/>
  <c r="J87" i="9"/>
  <c r="C87" i="9" s="1"/>
  <c r="J88" i="9"/>
  <c r="C88" i="9" s="1"/>
  <c r="J89" i="9"/>
  <c r="C89" i="9" s="1"/>
  <c r="J90" i="9"/>
  <c r="C90" i="9" s="1"/>
  <c r="J91" i="9"/>
  <c r="J92" i="9"/>
  <c r="C92" i="9" s="1"/>
  <c r="J93" i="9"/>
  <c r="C93" i="9" s="1"/>
  <c r="J94" i="9"/>
  <c r="C94" i="9" s="1"/>
  <c r="J95" i="9"/>
  <c r="C95" i="9" s="1"/>
  <c r="J96" i="9"/>
  <c r="C96" i="9" s="1"/>
  <c r="J97" i="9"/>
  <c r="C97" i="9" s="1"/>
  <c r="C91" i="9" l="1"/>
  <c r="J57" i="9"/>
  <c r="C57" i="9" s="1"/>
  <c r="J56" i="9"/>
  <c r="C56" i="9" s="1"/>
  <c r="J55" i="9"/>
  <c r="C55" i="9" s="1"/>
  <c r="G1196" i="10"/>
  <c r="G1193" i="10" s="1"/>
  <c r="H1196" i="10"/>
  <c r="H1193" i="10" s="1"/>
  <c r="C1194" i="10"/>
  <c r="C1137" i="10"/>
  <c r="C1128" i="10"/>
  <c r="C517" i="10"/>
  <c r="C508" i="10"/>
  <c r="C499" i="10"/>
  <c r="C481" i="10"/>
  <c r="C472" i="10"/>
  <c r="C463" i="10"/>
  <c r="C454" i="10"/>
  <c r="C26" i="10"/>
  <c r="C526" i="10"/>
  <c r="C17" i="10"/>
  <c r="G10" i="10"/>
  <c r="H10" i="10"/>
  <c r="F10" i="10"/>
  <c r="C8" i="10"/>
  <c r="C643" i="10"/>
  <c r="C634" i="10"/>
  <c r="C625" i="10"/>
  <c r="F618" i="10"/>
  <c r="F622" i="10" s="1"/>
  <c r="C616" i="10"/>
  <c r="C607" i="10"/>
  <c r="C598" i="10"/>
  <c r="C589" i="10"/>
  <c r="F582" i="10"/>
  <c r="F586" i="10" s="1"/>
  <c r="C580" i="10"/>
  <c r="F573" i="10"/>
  <c r="F577" i="10" s="1"/>
  <c r="C571" i="10"/>
  <c r="F564" i="10"/>
  <c r="F568" i="10" s="1"/>
  <c r="C562" i="10"/>
  <c r="F555" i="10"/>
  <c r="F559" i="10" s="1"/>
  <c r="C553" i="10"/>
  <c r="H172" i="10"/>
  <c r="H176" i="10" s="1"/>
  <c r="H163" i="10"/>
  <c r="H167" i="10" s="1"/>
  <c r="C161" i="10"/>
  <c r="C152" i="10"/>
  <c r="H154" i="10"/>
  <c r="H158" i="10" s="1"/>
  <c r="G199" i="10"/>
  <c r="H145" i="10"/>
  <c r="H149" i="10" s="1"/>
  <c r="H136" i="10"/>
  <c r="H140" i="10" s="1"/>
  <c r="G181" i="10"/>
  <c r="H181" i="10"/>
  <c r="F181" i="10"/>
  <c r="G109" i="10"/>
  <c r="G377" i="10" l="1"/>
  <c r="G266" i="10" s="1"/>
  <c r="H377" i="10"/>
  <c r="F377" i="10"/>
  <c r="F266" i="10" s="1"/>
  <c r="C375" i="10"/>
  <c r="H368" i="10"/>
  <c r="H372" i="10" s="1"/>
  <c r="H359" i="10"/>
  <c r="H363" i="10" s="1"/>
  <c r="C366" i="10"/>
  <c r="C357" i="10"/>
  <c r="H350" i="10"/>
  <c r="H354" i="10" s="1"/>
  <c r="C348" i="10"/>
  <c r="H341" i="10"/>
  <c r="C330" i="10"/>
  <c r="C339" i="10"/>
  <c r="H332" i="10"/>
  <c r="H336" i="10" s="1"/>
  <c r="H323" i="10"/>
  <c r="H314" i="10"/>
  <c r="H318" i="10" s="1"/>
  <c r="C321" i="10"/>
  <c r="C312" i="10"/>
  <c r="H305" i="10"/>
  <c r="C303" i="10"/>
  <c r="C294" i="10"/>
  <c r="C285" i="10"/>
  <c r="C276" i="10"/>
  <c r="C267" i="10"/>
  <c r="J36" i="9"/>
  <c r="C36" i="9" s="1"/>
  <c r="H266" i="10" l="1"/>
  <c r="H309" i="10"/>
  <c r="G1347" i="10"/>
  <c r="G1344" i="10" s="1"/>
  <c r="F1347" i="10"/>
  <c r="F1344" i="10" s="1"/>
  <c r="C1345" i="10"/>
  <c r="J169" i="9"/>
  <c r="C169" i="9" s="1"/>
  <c r="I199" i="9"/>
  <c r="G199" i="9"/>
  <c r="G381" i="10"/>
  <c r="H381" i="10"/>
  <c r="F381" i="10"/>
  <c r="H345" i="10"/>
  <c r="J53" i="9"/>
  <c r="C53" i="9" s="1"/>
  <c r="J54" i="9"/>
  <c r="C54" i="9" s="1"/>
  <c r="J52" i="9"/>
  <c r="C52" i="9" s="1"/>
  <c r="H327" i="10"/>
  <c r="G1351" i="10" l="1"/>
  <c r="F1351" i="10"/>
  <c r="J45" i="9" l="1"/>
  <c r="J47" i="9"/>
  <c r="J48" i="9"/>
  <c r="C48" i="9" s="1"/>
  <c r="J49" i="9"/>
  <c r="C49" i="9" s="1"/>
  <c r="J50" i="9"/>
  <c r="C50" i="9" s="1"/>
  <c r="J51" i="9"/>
  <c r="C51" i="9" s="1"/>
  <c r="J58" i="9"/>
  <c r="C58" i="9" s="1"/>
  <c r="C206" i="10"/>
  <c r="J35" i="9"/>
  <c r="C35" i="9" s="1"/>
  <c r="J34" i="9"/>
  <c r="C197" i="10"/>
  <c r="C188" i="10"/>
  <c r="H185" i="10"/>
  <c r="J31" i="9"/>
  <c r="C31" i="9" s="1"/>
  <c r="J32" i="9"/>
  <c r="C32" i="9" s="1"/>
  <c r="J33" i="9"/>
  <c r="C33" i="9" s="1"/>
  <c r="C170" i="10"/>
  <c r="J30" i="9"/>
  <c r="C30" i="9" s="1"/>
  <c r="C143" i="10"/>
  <c r="J26" i="9"/>
  <c r="C26" i="9" s="1"/>
  <c r="J27" i="9"/>
  <c r="C27" i="9" s="1"/>
  <c r="J28" i="9"/>
  <c r="C28" i="9" s="1"/>
  <c r="J29" i="9"/>
  <c r="C29" i="9" s="1"/>
  <c r="C125" i="10"/>
  <c r="J25" i="9"/>
  <c r="C116" i="10"/>
  <c r="J24" i="9"/>
  <c r="C107" i="10"/>
  <c r="J23" i="9"/>
  <c r="C23" i="9" s="1"/>
  <c r="F226" i="10"/>
  <c r="F230" i="10" s="1"/>
  <c r="F217" i="10"/>
  <c r="F221" i="10" s="1"/>
  <c r="C224" i="10"/>
  <c r="F100" i="10"/>
  <c r="F104" i="10" s="1"/>
  <c r="J22" i="9"/>
  <c r="C22" i="9" s="1"/>
  <c r="C98" i="10"/>
  <c r="C89" i="10"/>
  <c r="J21" i="9"/>
  <c r="C21" i="9" s="1"/>
  <c r="F82" i="10"/>
  <c r="F86" i="10" s="1"/>
  <c r="C80" i="10"/>
  <c r="J20" i="9"/>
  <c r="C20" i="9" s="1"/>
  <c r="C71" i="10"/>
  <c r="J19" i="9"/>
  <c r="C19" i="9" s="1"/>
  <c r="F64" i="10"/>
  <c r="F68" i="10" s="1"/>
  <c r="C62" i="10"/>
  <c r="C53" i="10"/>
  <c r="C44" i="10"/>
  <c r="C35" i="10"/>
  <c r="F546" i="10"/>
  <c r="F550" i="10" s="1"/>
  <c r="C544" i="10"/>
  <c r="F537" i="10"/>
  <c r="F541" i="10" s="1"/>
  <c r="C535" i="10"/>
  <c r="F645" i="10"/>
  <c r="F649" i="10" s="1"/>
  <c r="F636" i="10"/>
  <c r="F640" i="10" s="1"/>
  <c r="F609" i="10"/>
  <c r="F613" i="10" s="1"/>
  <c r="F600" i="10"/>
  <c r="F604" i="10" s="1"/>
  <c r="F591" i="10"/>
  <c r="F595" i="10" s="1"/>
  <c r="G492" i="10"/>
  <c r="G496" i="10" s="1"/>
  <c r="H492" i="10"/>
  <c r="H496" i="10" s="1"/>
  <c r="F492" i="10"/>
  <c r="F496" i="10" s="1"/>
  <c r="C490" i="10"/>
  <c r="L71" i="9" l="1"/>
  <c r="J74" i="9"/>
  <c r="J71" i="9" s="1"/>
  <c r="C47" i="9"/>
  <c r="C34" i="9"/>
  <c r="C25" i="9"/>
  <c r="F1214" i="10"/>
  <c r="F1218" i="10" s="1"/>
  <c r="C1212" i="10"/>
  <c r="F1205" i="10"/>
  <c r="F1209" i="10" s="1"/>
  <c r="C1203" i="10"/>
  <c r="B1203" i="10"/>
  <c r="B1212" i="10" s="1"/>
  <c r="B1221" i="10" s="1"/>
  <c r="J167" i="9" l="1"/>
  <c r="F1196" i="10"/>
  <c r="F1193" i="10" s="1"/>
  <c r="G1139" i="10"/>
  <c r="G1143" i="10" s="1"/>
  <c r="H1139" i="10"/>
  <c r="H1143" i="10" s="1"/>
  <c r="F1139" i="10"/>
  <c r="F1143" i="10" s="1"/>
  <c r="G1130" i="10"/>
  <c r="H1130" i="10"/>
  <c r="H1127" i="10" s="1"/>
  <c r="F1130" i="10"/>
  <c r="F1127" i="10" s="1"/>
  <c r="G528" i="10"/>
  <c r="G532" i="10" s="1"/>
  <c r="H528" i="10"/>
  <c r="H532" i="10" s="1"/>
  <c r="F528" i="10"/>
  <c r="F532" i="10" s="1"/>
  <c r="G519" i="10"/>
  <c r="H519" i="10"/>
  <c r="F519" i="10"/>
  <c r="F523" i="10" s="1"/>
  <c r="G510" i="10"/>
  <c r="G514" i="10" s="1"/>
  <c r="H510" i="10"/>
  <c r="H514" i="10" s="1"/>
  <c r="F510" i="10"/>
  <c r="F514" i="10" s="1"/>
  <c r="G501" i="10"/>
  <c r="H501" i="10"/>
  <c r="H505" i="10" s="1"/>
  <c r="F501" i="10"/>
  <c r="F505" i="10" s="1"/>
  <c r="H483" i="10"/>
  <c r="H474" i="10"/>
  <c r="H478" i="10" s="1"/>
  <c r="G465" i="10"/>
  <c r="G469" i="10" s="1"/>
  <c r="H465" i="10"/>
  <c r="H469" i="10" s="1"/>
  <c r="F465" i="10"/>
  <c r="F469" i="10" s="1"/>
  <c r="G456" i="10"/>
  <c r="H456" i="10"/>
  <c r="F456" i="10"/>
  <c r="G28" i="10"/>
  <c r="G32" i="10" s="1"/>
  <c r="H28" i="10"/>
  <c r="H32" i="10" s="1"/>
  <c r="F28" i="10"/>
  <c r="F32" i="10" s="1"/>
  <c r="G19" i="10"/>
  <c r="G7" i="10" s="1"/>
  <c r="H19" i="10"/>
  <c r="F19" i="10"/>
  <c r="I186" i="9"/>
  <c r="J168" i="9"/>
  <c r="C168" i="9" s="1"/>
  <c r="J158" i="9"/>
  <c r="C158" i="9" s="1"/>
  <c r="J157" i="9"/>
  <c r="J15" i="9"/>
  <c r="C15" i="9" s="1"/>
  <c r="J16" i="9"/>
  <c r="C16" i="9" s="1"/>
  <c r="C17" i="9"/>
  <c r="J18" i="9"/>
  <c r="C18" i="9" s="1"/>
  <c r="J79" i="9"/>
  <c r="J80" i="9"/>
  <c r="C80" i="9" s="1"/>
  <c r="J81" i="9"/>
  <c r="C81" i="9" s="1"/>
  <c r="J82" i="9"/>
  <c r="C82" i="9" s="1"/>
  <c r="J83" i="9"/>
  <c r="J84" i="9"/>
  <c r="J77" i="9"/>
  <c r="C77" i="9" s="1"/>
  <c r="J78" i="9"/>
  <c r="J76" i="9"/>
  <c r="J13" i="9"/>
  <c r="C13" i="9" s="1"/>
  <c r="J14" i="9"/>
  <c r="C14" i="9" s="1"/>
  <c r="J12" i="9"/>
  <c r="J42" i="9" l="1"/>
  <c r="H7" i="10"/>
  <c r="L41" i="9"/>
  <c r="F7" i="10"/>
  <c r="L186" i="9"/>
  <c r="J187" i="9"/>
  <c r="J165" i="9"/>
  <c r="J164" i="9" s="1"/>
  <c r="G1127" i="10"/>
  <c r="J41" i="9"/>
  <c r="C78" i="9"/>
  <c r="C84" i="9"/>
  <c r="C76" i="9"/>
  <c r="H487" i="10"/>
  <c r="C79" i="9"/>
  <c r="H523" i="10"/>
  <c r="C83" i="9"/>
  <c r="G523" i="10"/>
  <c r="C157" i="9"/>
  <c r="F1134" i="10"/>
  <c r="H1134" i="10"/>
  <c r="G1134" i="10"/>
  <c r="C12" i="9"/>
  <c r="C167" i="9"/>
  <c r="H23" i="10"/>
  <c r="F23" i="10"/>
  <c r="G23" i="10"/>
  <c r="I7" i="9"/>
  <c r="G1200" i="10"/>
  <c r="G14" i="10"/>
  <c r="F14" i="10"/>
  <c r="H14" i="10"/>
  <c r="H460" i="10"/>
  <c r="G460" i="10"/>
  <c r="F460" i="10"/>
  <c r="H1200" i="10"/>
  <c r="F1200" i="10"/>
  <c r="G186" i="9"/>
  <c r="J186" i="9" s="1"/>
  <c r="F5" i="10" l="1"/>
  <c r="H5" i="10"/>
  <c r="G5" i="10"/>
  <c r="J189" i="9" l="1"/>
  <c r="L199" i="9" s="1"/>
  <c r="J200" i="9" l="1"/>
  <c r="C189" i="9"/>
  <c r="H199" i="9"/>
  <c r="J199" i="9" s="1"/>
  <c r="L7" i="9" s="1"/>
  <c r="H7" i="9"/>
  <c r="J7" i="9" l="1"/>
</calcChain>
</file>

<file path=xl/sharedStrings.xml><?xml version="1.0" encoding="utf-8"?>
<sst xmlns="http://schemas.openxmlformats.org/spreadsheetml/2006/main" count="3519" uniqueCount="870">
  <si>
    <t>Результативні показники, що характеризують виконання Програми</t>
  </si>
  <si>
    <t>Заходи</t>
  </si>
  <si>
    <t>Показники</t>
  </si>
  <si>
    <t>Джерело інформації</t>
  </si>
  <si>
    <t>Одиниця виміру</t>
  </si>
  <si>
    <t>Загальний обсяг видатків на виконання заходів</t>
  </si>
  <si>
    <t>Показники затрат:</t>
  </si>
  <si>
    <t>Показники продукту:</t>
  </si>
  <si>
    <t>Показники ефективності:</t>
  </si>
  <si>
    <t>Показники якості:</t>
  </si>
  <si>
    <t>кошторис</t>
  </si>
  <si>
    <t>од.</t>
  </si>
  <si>
    <t>Всього</t>
  </si>
  <si>
    <t>РАЗОМ ЗА ПРОГРАМОЮ</t>
  </si>
  <si>
    <t>№ з/п</t>
  </si>
  <si>
    <t>Виконавці</t>
  </si>
  <si>
    <t>Місцевий бюджет</t>
  </si>
  <si>
    <t>1</t>
  </si>
  <si>
    <t>розрахункові дані</t>
  </si>
  <si>
    <t>%</t>
  </si>
  <si>
    <t>прогнозні дані</t>
  </si>
  <si>
    <t>І. Водопровідно-каналізаційне господарство</t>
  </si>
  <si>
    <t>ІІ. Теплове господарство</t>
  </si>
  <si>
    <t>ІІІ. Санітарна очистка і благоустрій</t>
  </si>
  <si>
    <t>га</t>
  </si>
  <si>
    <t>V. Дорожнє господарство</t>
  </si>
  <si>
    <t>Організація належного утримання міських доріг</t>
  </si>
  <si>
    <t xml:space="preserve">Поточне утримання міських доріг </t>
  </si>
  <si>
    <t>площа міських доріг, яка підлягає поточному утриманню</t>
  </si>
  <si>
    <t>рівень забезпечення належного утримання та санітарного очищення міських доріг</t>
  </si>
  <si>
    <t>Всього за розділом :</t>
  </si>
  <si>
    <t>комерційні пропозиції</t>
  </si>
  <si>
    <t>Забезпечення функціонування теплових мереж</t>
  </si>
  <si>
    <t>ІV. Зовнішнє освітлення</t>
  </si>
  <si>
    <t xml:space="preserve">Поточне утримання мереж зовнішнього освітлення </t>
  </si>
  <si>
    <t xml:space="preserve">Оплата зовнішнього освітлення </t>
  </si>
  <si>
    <t>кількість електроенергії зовнішнього освітлення, що підлягає використанню</t>
  </si>
  <si>
    <t>середня сума витрат на оплату зовнішнього освітлення міста на 1 кВт</t>
  </si>
  <si>
    <t>тис.кВт</t>
  </si>
  <si>
    <t xml:space="preserve">рівень безперебійного освітлення території міста </t>
  </si>
  <si>
    <t>Забезпечення функціонування мереж зовнішнього освітлення</t>
  </si>
  <si>
    <t xml:space="preserve">Поточне утримання мереж зливової каналізації </t>
  </si>
  <si>
    <t>Проведення моніторингу якості зливових вод</t>
  </si>
  <si>
    <t xml:space="preserve">Сплата екологічного податку </t>
  </si>
  <si>
    <t xml:space="preserve">Забезпечення належної та безперебійної роботи водопровідно-каналізаційного господарства  </t>
  </si>
  <si>
    <t>тис.м</t>
  </si>
  <si>
    <t>протяжність мереж  зливової каналізації, яка підлягає поточному утриманню</t>
  </si>
  <si>
    <t>рівень забезпечення належного утримання та санітарного очищення зливової каналізації</t>
  </si>
  <si>
    <t xml:space="preserve">середня сума витрат на проведення 1 заходу з моніторингу якості зливових вод </t>
  </si>
  <si>
    <t>рівень забезпечення функціонування зливової каналізації</t>
  </si>
  <si>
    <t>Поточне утримання міських територій</t>
  </si>
  <si>
    <t>Організація громадських та інших робіт тимчасового характеру</t>
  </si>
  <si>
    <t xml:space="preserve">Відлов бродячих тварин </t>
  </si>
  <si>
    <t xml:space="preserve">Придбання мотокос </t>
  </si>
  <si>
    <t>площа міських територій, яка підлягає поточному утриманню</t>
  </si>
  <si>
    <t xml:space="preserve">середня сума витрат на організацію  належного утримання та санітарного очищення 1м² міських територій </t>
  </si>
  <si>
    <t>тис. м²</t>
  </si>
  <si>
    <t>рівень забезпечення проведення громадських робіт</t>
  </si>
  <si>
    <t xml:space="preserve">Підвищення рівня благоустрою міста
Організація  належного утримання та санітарного очищення об’єктів благоустрою
</t>
  </si>
  <si>
    <t>Підвищення рівня благоустрою міста
Організація  належного утримання та санітарного очищення об’єктів благоустрою</t>
  </si>
  <si>
    <t xml:space="preserve">Забезпечення сприятливих умов для співіснування людей та тварин
</t>
  </si>
  <si>
    <t>кількість газонокосарок, що підлягають придбанню</t>
  </si>
  <si>
    <t>середня сума витрат на придбання 1 газонокосарки</t>
  </si>
  <si>
    <t>кількість мотокос, що підлягають придбанню</t>
  </si>
  <si>
    <t>середня сума витрат на придбання 1 мотокоси</t>
  </si>
  <si>
    <t>Організація належного утримання та санітарного очищення зливової каналізації</t>
  </si>
  <si>
    <t>Забезпечення функціонування зливової каналізації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</si>
  <si>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</si>
  <si>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</si>
  <si>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</si>
  <si>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</si>
  <si>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</si>
  <si>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</si>
  <si>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</si>
  <si>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</si>
  <si>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</si>
  <si>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</si>
  <si>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</si>
  <si>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</si>
  <si>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</si>
  <si>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</si>
  <si>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</si>
  <si>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</si>
  <si>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</si>
  <si>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</si>
  <si>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</si>
  <si>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</si>
  <si>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</si>
  <si>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</si>
  <si>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</si>
  <si>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</si>
  <si>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</si>
  <si>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</si>
  <si>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</si>
  <si>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</si>
  <si>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</si>
  <si>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</si>
  <si>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</si>
  <si>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</si>
  <si>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</si>
  <si>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</si>
  <si>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</si>
  <si>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</si>
  <si>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</si>
  <si>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</si>
  <si>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</si>
  <si>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</si>
  <si>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</si>
  <si>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</si>
  <si>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</si>
  <si>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</si>
  <si>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</si>
  <si>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</si>
  <si>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</si>
  <si>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дефектний акт</t>
  </si>
  <si>
    <t>кількість фонтанів, на яких планується використовувати хімічні реагенти</t>
  </si>
  <si>
    <t>2.8</t>
  </si>
  <si>
    <t>4.1</t>
  </si>
  <si>
    <t>4.2</t>
  </si>
  <si>
    <t xml:space="preserve">акт прийому-передачі </t>
  </si>
  <si>
    <t>протяжність зовнішньої мережі зливової каналізації, яка підлягає поточному ремонту</t>
  </si>
  <si>
    <t>середня сума витрат на поточний ремонт 1 м  зовнішньої мережі зливової каналізації</t>
  </si>
  <si>
    <t>тис. м</t>
  </si>
  <si>
    <t>1.18</t>
  </si>
  <si>
    <t>1.19</t>
  </si>
  <si>
    <t>1.20</t>
  </si>
  <si>
    <t>5.1</t>
  </si>
  <si>
    <t>5.2</t>
  </si>
  <si>
    <t>5.3</t>
  </si>
  <si>
    <t>середня сума витрат на утримання 1 м² міських доріг</t>
  </si>
  <si>
    <t>рівень готовності об'єктів реконструкції</t>
  </si>
  <si>
    <t xml:space="preserve">рівень готовності об'єктів капітального ремонту </t>
  </si>
  <si>
    <t>рівень забезпечення підприємств житлово-комунального  господарства технічним та спеціальним обладнанням, відповідно до запланованого</t>
  </si>
  <si>
    <t xml:space="preserve">рівень забезпечення виконання заходів належного утримання та санітарного очищення об’єктів благоустрою </t>
  </si>
  <si>
    <t>рівень забезпечення виконання заходів належного утримання об'єктів благоустрою</t>
  </si>
  <si>
    <t>тис. грн</t>
  </si>
  <si>
    <t>кількість заходів, які плануються провести</t>
  </si>
  <si>
    <t>кількість податків, які планується сплатити</t>
  </si>
  <si>
    <t>середня сума витрат на сплату 1 податку</t>
  </si>
  <si>
    <t xml:space="preserve">кількість фонтанів, які підлягають поточному утриманню </t>
  </si>
  <si>
    <t>середня сума витрат на організацію належного поточного утримання 1 фонтану</t>
  </si>
  <si>
    <t>кількість безробітних, які беруть участь у проведенні громадських робіт</t>
  </si>
  <si>
    <t>середня сума витрат на оплату праці 1 безробітного</t>
  </si>
  <si>
    <t xml:space="preserve">Забезпечення належної та безперебійної роботи водопровідно-каналізаційного господарства   </t>
  </si>
  <si>
    <t>Забезпечення належної та безперебійної роботи водопровідно-каналізаційного господарства</t>
  </si>
  <si>
    <t>1.21</t>
  </si>
  <si>
    <t>1.22</t>
  </si>
  <si>
    <t>1.23</t>
  </si>
  <si>
    <t>1.24</t>
  </si>
  <si>
    <t>1.25</t>
  </si>
  <si>
    <t>2.9</t>
  </si>
  <si>
    <t>2.10</t>
  </si>
  <si>
    <t>2.11</t>
  </si>
  <si>
    <t>протяжність водопровідного колектору, що потребує реконструкції</t>
  </si>
  <si>
    <t>середня сума витрат на проведення реконструкції 1 м  водопровідного колектору</t>
  </si>
  <si>
    <t xml:space="preserve">Підвищення рівня благоустрою міста
</t>
  </si>
  <si>
    <t>комерційна пропозиція</t>
  </si>
  <si>
    <t>2.12</t>
  </si>
  <si>
    <t>обсяг видатків, пов'язаний з проведенням технічної інвентаризації  та виготовленням технічного паспорту</t>
  </si>
  <si>
    <t xml:space="preserve">Підвищення рівня благоустрою міста
</t>
  </si>
  <si>
    <t xml:space="preserve">Підвищення рівня благоустрою міста
                           </t>
  </si>
  <si>
    <t>Організація  належного утримання  об’єктів благоустрою</t>
  </si>
  <si>
    <t>Забезпечення функціонування водопровідних мереж</t>
  </si>
  <si>
    <t>2.14</t>
  </si>
  <si>
    <t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t>
  </si>
  <si>
    <t xml:space="preserve">Придбання технічного та спеціального обладнання, основних засобів спеціального призначення для підприємств 
задіяних у сфері санітарного очищення  та благоустрою 
</t>
  </si>
  <si>
    <t xml:space="preserve">Забезпечення функціонування мереж зовнішнього освітлення
Організація належного утримання мереж зовнішнього освітлення </t>
  </si>
  <si>
    <t>обсяг видатків, пов'язаний з проведенням технічної інвентаризації, виготовленням технічного паспорту</t>
  </si>
  <si>
    <t>середня сума витрат на проведення 1 заходу з технічної інвентаризації, виготовлення технічного паспорту</t>
  </si>
  <si>
    <t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t>
  </si>
  <si>
    <t>кількість заходів з технічної інвентаризації, виготовлення технічного паспорту, які планується провести</t>
  </si>
  <si>
    <t>рівень готовності проведення технічної інвентаризації, виготовлення технічного паспорту</t>
  </si>
  <si>
    <t>обсяг видатків, пов'язаний з проведенням поточного ремонту зовнішньої мережі зливової каналізації</t>
  </si>
  <si>
    <t>Капітальний ремонт ділянки теплових мереж від ТК-24 до ТК-25 м. Южного Одеської області</t>
  </si>
  <si>
    <t>2.13</t>
  </si>
  <si>
    <t>Утримання територій загального користування</t>
  </si>
  <si>
    <t>площа територій загального користування, яка підлягає утриманню</t>
  </si>
  <si>
    <t>протяжність діялянки мереж зливової каналізації, яка підлягає поточному ремонту</t>
  </si>
  <si>
    <t>середня сума витрат на поточний ремонт 1 м  ділянки мережі зливової каналізації</t>
  </si>
  <si>
    <t>Відлов бродячих тварин</t>
  </si>
  <si>
    <t>кількість бензопил, що підлягають придбанню</t>
  </si>
  <si>
    <t>середня сума витрат на придбання 1 бензопили</t>
  </si>
  <si>
    <t>кількість висоторізів, що підлягають придбанню</t>
  </si>
  <si>
    <t>середня сума витрат на придбання 1 висоторізу</t>
  </si>
  <si>
    <t xml:space="preserve">кількість запірної арматури, що планується придбати </t>
  </si>
  <si>
    <t>рівень забезпечення комунальних підприємтсв технічним обладнанням</t>
  </si>
  <si>
    <t>Забезпечення функціонування котельні</t>
  </si>
  <si>
    <t>площа покрівлі, що потребує капітального ремонту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</si>
  <si>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</si>
  <si>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загальна протяжність ділянки магістрального водопроводу, що потребує капітального ремонту</t>
  </si>
  <si>
    <t xml:space="preserve">кількість резервуарів, що потребує реконструкції </t>
  </si>
  <si>
    <t>середня сума витрат на проведення реконструкції 1 резервуара води</t>
  </si>
  <si>
    <t>протяжність теплових мереж, що потребує проведення капітального ремонту</t>
  </si>
  <si>
    <t xml:space="preserve">Забезпечення належної та безперебійної роботи водопровідного  господарства  </t>
  </si>
  <si>
    <t xml:space="preserve">УЖКГ ЮМР/КП "Южводоканал" </t>
  </si>
  <si>
    <t>Забезпечення безперебійного проходження опалювального сезону</t>
  </si>
  <si>
    <t>обсяг видатків, пов'язаний з проведенням незалежної оцінки</t>
  </si>
  <si>
    <t>кількість заходів з проведення незалежної оцінки, які планується провести</t>
  </si>
  <si>
    <t>середня сума витрат на проведення 1 заходу з незалежної оцінки</t>
  </si>
  <si>
    <t>рівень готовності проведення незалежної оцінки</t>
  </si>
  <si>
    <t>Забезпечення беззбиткової діяльності підприємства</t>
  </si>
  <si>
    <t>забезпечення заходів з відлову бродячих тварин на інших територіях громади</t>
  </si>
  <si>
    <t>кількість заходів з відлову, що планується провести у місті</t>
  </si>
  <si>
    <t>забезпечення заходів з відлову бродячих тварин у місті</t>
  </si>
  <si>
    <t>кількість заходів з відлову, що планується провести на інших територіях громади</t>
  </si>
  <si>
    <t xml:space="preserve">Реконструкція водопровідного колектору від ВНС до вул. Хіміків м. Южного Одеської області </t>
  </si>
  <si>
    <t>Поточне утримання кладовищ</t>
  </si>
  <si>
    <t xml:space="preserve">площа кладовищ, яка підлягає поточному утриманню </t>
  </si>
  <si>
    <t>рівень готовності проєктної документації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</si>
  <si>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</si>
  <si>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</si>
  <si>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кількість підприємств теплового господарства, яким планується надання фінансової підтримки</t>
  </si>
  <si>
    <t xml:space="preserve">планові обсяги реалізації </t>
  </si>
  <si>
    <t>рівень забезпечення сталого і безперебійного надання послуг з централізованого водопостачання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</si>
  <si>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водовідведення для населення</t>
  </si>
  <si>
    <t>рівень забезпечення сталого і безперебійного надання послуг з централізованого водовідведення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</si>
  <si>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водопостачання для населення</t>
  </si>
  <si>
    <t>кількість дверей, що планується обслуговувати</t>
  </si>
  <si>
    <t>середня сума витрат на проведення технічного обслуговування 1 двері</t>
  </si>
  <si>
    <t>рівень здійснення технічного обслуговування</t>
  </si>
  <si>
    <t>ЗАВДАННЯ І ЗАХОДИ РЕАЛІЗАЦІЇ ПРОГРАМИ</t>
  </si>
  <si>
    <t>Перелік заходів Програми</t>
  </si>
  <si>
    <t>Термін виконання заходу</t>
  </si>
  <si>
    <t>За роками</t>
  </si>
  <si>
    <t>Очікуваний результат</t>
  </si>
  <si>
    <t>2025-2027</t>
  </si>
  <si>
    <t>Всього, в т.ч.:</t>
  </si>
  <si>
    <t>місцевий бюджет:</t>
  </si>
  <si>
    <t>2025</t>
  </si>
  <si>
    <t>2026</t>
  </si>
  <si>
    <t>2027</t>
  </si>
  <si>
    <t xml:space="preserve">рівень забезпечення належного утримання та якісного освітлення території </t>
  </si>
  <si>
    <t>протяжність мереж зовнішнього освітлення, яка підлягає поточному утриманню</t>
  </si>
  <si>
    <t>Внесення змін до технічних паспортів доріг мікрорайону індивідуальної забудови (МІЗ) Одеського району Одеської області  та реєстрація у ЄДЕССБ</t>
  </si>
  <si>
    <t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t>
  </si>
  <si>
    <t>обсяг видатків, пов'язаний з внесенням змін до технічних паспортів доріг та реєстрацією у ЄДЕССБ</t>
  </si>
  <si>
    <t>кількість заходів з внесення змін до технічних паспортів доріг, реєстрації у ЄДЕССБ, які планується провести</t>
  </si>
  <si>
    <t>обсяг видатків, пов'язаний з проведенням технічної інвентаризації, виготовленням технічного паспорту дороги та реєстрації у ЄДЕССБ</t>
  </si>
  <si>
    <t>кількість заходів з технічної інвентаризації, виготовлення технічного паспорту, реєстрації у ЄДЕССБ, які планується провести</t>
  </si>
  <si>
    <t>середня сума витрат на проведення 1 заходу з технічної інвентаризації, виготовлення технічного паспорту та реєстрації у ЄДЕССБ</t>
  </si>
  <si>
    <t>рівень готовності проведення технічної інвентаризації, виготовлення технічного паспорту та реєстрації у ЄДЕССБ</t>
  </si>
  <si>
    <t>кількість вбиралень, що підлягає поточному утриманню</t>
  </si>
  <si>
    <t>Придбання висоторізів</t>
  </si>
  <si>
    <t>Придбання мотоножиць</t>
  </si>
  <si>
    <t>кількість мотоножиць, що підлягають придбанню</t>
  </si>
  <si>
    <t>кількість заходів з реєстрації у ЄДЕССБ вулиць, які планується провести</t>
  </si>
  <si>
    <t>середня сума витрат на проведення 1 заходу з реєстрації у ЄДЕССБ вулиць</t>
  </si>
  <si>
    <t>обсяг видатків, пов'язаний з реєстрацією у ЄДЕССБ вулиць с. Нові Білярі</t>
  </si>
  <si>
    <t>обсяг видатків, пов'язаний з реєстрацією у ЄДЕССБ вулиць с. Булдинка</t>
  </si>
  <si>
    <t>рівень готовності реєстрації у ЄДЕССБ вулиць</t>
  </si>
  <si>
    <t>обсяг видатків, пов'язаний з поточним ремонтом ділянки мереж зливової каналізації</t>
  </si>
  <si>
    <t>цінова пропозиція</t>
  </si>
  <si>
    <t>кількість заходів з технічної інвентаризації та виготовлення технічного паспорту, які планується провести</t>
  </si>
  <si>
    <t>середня сума витрат на проведення 1 заходу з технічної інвентаризації та виготовлення технічного паспорту</t>
  </si>
  <si>
    <t>грн/м</t>
  </si>
  <si>
    <t>тис. грн/од.</t>
  </si>
  <si>
    <t>тис.грн/од.</t>
  </si>
  <si>
    <t>тис.грн</t>
  </si>
  <si>
    <t>проєктна документація, що потребує коригування</t>
  </si>
  <si>
    <t>середня сума витрат на коригування проєктної документації</t>
  </si>
  <si>
    <t>рівень готовності коригування проєктної документації</t>
  </si>
  <si>
    <t>грн/м²</t>
  </si>
  <si>
    <t xml:space="preserve">середня сума витрат на проведення капітального ремонту 1м² площі покрівлі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</si>
  <si>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</si>
  <si>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середня сума витрат на здійснення коригування проєктної документації з капітального ремонту ділянки теплових мереж</t>
  </si>
  <si>
    <t>тис.грн/ од.</t>
  </si>
  <si>
    <t>Придбання запірної арматури для встановлення в теплових камерах м. Южного Одеського району Одеської області</t>
  </si>
  <si>
    <t>Реєстрація у ЄДЕССБ вулиць с. Булдинка Южненської міської територіальної громади Одеського району Одеської області</t>
  </si>
  <si>
    <t>Придбання газонокосарки повнопривідної</t>
  </si>
  <si>
    <t>Придбання газонокосарок з варіатором приводу коліс</t>
  </si>
  <si>
    <t>VI. Об'єкти соціальної інфраструктури</t>
  </si>
  <si>
    <t>Всього за розділом, в т.ч.:</t>
  </si>
  <si>
    <t>грн/од.</t>
  </si>
  <si>
    <r>
      <t>тис. м</t>
    </r>
    <r>
      <rPr>
        <vertAlign val="superscript"/>
        <sz val="11"/>
        <rFont val="Times New Roman"/>
        <family val="1"/>
        <charset val="204"/>
      </rPr>
      <t>3</t>
    </r>
  </si>
  <si>
    <r>
      <t>грн/м</t>
    </r>
    <r>
      <rPr>
        <vertAlign val="superscript"/>
        <sz val="11"/>
        <rFont val="Times New Roman"/>
        <family val="1"/>
        <charset val="204"/>
      </rPr>
      <t>3</t>
    </r>
  </si>
  <si>
    <t>шт. од.</t>
  </si>
  <si>
    <t xml:space="preserve"> тис. грн</t>
  </si>
  <si>
    <t>грн/кВт</t>
  </si>
  <si>
    <t>Реконструкція резервуара води № 1 м. Южного Одеської області</t>
  </si>
  <si>
    <t>середня сума витрат на проведення 1 заходу з внесення змін до технічних паспортів доріг та реєстрації у ЄДЕССБ</t>
  </si>
  <si>
    <t>Коригування проєкту "Капітальний ремонт ділянки теплових мереж від ТК-17 до ЦТП № 24 м. Южного Одеської області"</t>
  </si>
  <si>
    <t>Проєктні роботи "Капітальний ремонт ділянки теплових мереж від ТК-6 до ТК-15 м. Южного Одеського району Одеської області"</t>
  </si>
  <si>
    <t>Проєктні роботи "Капітальний ремонт ділянки теплових мереж від ЦТП № 31 до ТК-31/4 м. Южного Одеського району Одеської області"</t>
  </si>
  <si>
    <t>Проєктні роботи "Капітальний ремонт ділянки теплових мереж від ТК-1 до ТК-17 м. Южного Одеського району Одеської області"</t>
  </si>
  <si>
    <t>Проєктні роботи "Капітальний ремонт ділянки теплових мереж від ТК-17 до ЦТП № 31 м. Южного Одеського району Одеської області"</t>
  </si>
  <si>
    <t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t>
  </si>
  <si>
    <t>Всього за розділом</t>
  </si>
  <si>
    <t>проєктні роботи, що планується виконати</t>
  </si>
  <si>
    <t xml:space="preserve">середня сума витрат на виконання проєктних робіт </t>
  </si>
  <si>
    <t>рівень готовності  проєктних робіт</t>
  </si>
  <si>
    <t xml:space="preserve">рішення ЮМР про передачу </t>
  </si>
  <si>
    <t>технічні паспорти</t>
  </si>
  <si>
    <t>Реєстрація у ЄДЕССБ вулиць с. Нові Білярі Южненської міської територіальної громади Одеського району Одеської області</t>
  </si>
  <si>
    <t>Проведення незалежної оцінки доріг с. Булдинка Южненської міської територіальної громади Одеського району Одеської області</t>
  </si>
  <si>
    <t>Проведення незалежної оцінки доріг с. Сичавка Южненської міської територіальної громади Одеського району Одеської області</t>
  </si>
  <si>
    <t>Проведення незалежної оцінки доріг с. Кошари Южненської міської територіальної громади Одеського району Одеської області</t>
  </si>
  <si>
    <t>Проведення незалежної оцінки доріг с. Нові Білярі Южненської міської територіальної громади Одеського району Одеської області</t>
  </si>
  <si>
    <t>середня сума витрат на організацію належного утримання та санітарного очищення 1  м² територій загального користування</t>
  </si>
  <si>
    <t>середня сума витрат на надання фінансової підтримки</t>
  </si>
  <si>
    <t>рівень забезпечення фінансовою підтримкою суб'єктів господарювання</t>
  </si>
  <si>
    <t>середня сума витрат пов'язана з відловом бродячих тварин</t>
  </si>
  <si>
    <r>
      <t xml:space="preserve">Проєктні роботи "Капітальний ремонт ділянки теплових мереж від ЦТП № 26 до вводу у житлові будинки по вул. Будівельників, 9, просп. Миру, 22, 26, </t>
    </r>
    <r>
      <rPr>
        <sz val="11"/>
        <color theme="1"/>
        <rFont val="Times New Roman"/>
        <family val="1"/>
        <charset val="204"/>
      </rPr>
      <t>опорного закладу "Ліцей № 2", ЗДО № 1</t>
    </r>
    <r>
      <rPr>
        <sz val="11"/>
        <rFont val="Times New Roman"/>
        <family val="1"/>
        <charset val="204"/>
      </rPr>
      <t xml:space="preserve"> м. Южного Одеського району Одеської області"</t>
    </r>
  </si>
  <si>
    <t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</si>
  <si>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</si>
  <si>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</si>
  <si>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</si>
  <si>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>Коригування проєктної документації "Будівництво мереж водопостачання у мікрорайоні 1.7 м. Южного Одеської області"</t>
  </si>
  <si>
    <t>Коригування проєктної документації "Будівництво мереж господарсько-побутової каналізації у мікрорайоні 1.7 м. Южного Одеської області"</t>
  </si>
  <si>
    <t>Коригування проєктної  документації "Будівництво мереж зливової каналізації у мікрорайоні 1.7 м. Южного Одеської області"</t>
  </si>
  <si>
    <t>Додаток 1</t>
  </si>
  <si>
    <t>Додаток 2</t>
  </si>
  <si>
    <t>3.24</t>
  </si>
  <si>
    <t>Придбання напівпричепа тракторного</t>
  </si>
  <si>
    <t>2.15</t>
  </si>
  <si>
    <t>6.1</t>
  </si>
  <si>
    <t xml:space="preserve">середня сума витрат на виконання проєктних робіт з капітального ремонту ділянки мереж трубопроводу холодного водопостачання </t>
  </si>
  <si>
    <t>середня сума витрат на виготовлення проєктних робіт з капітального ремонту ділянки мереж внутрішньоквартального водопроводу</t>
  </si>
  <si>
    <t>Підвищення рівня благоустрою міста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</si>
  <si>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</si>
  <si>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3.25</t>
  </si>
  <si>
    <t>обсяг видатків, пов'язаний з поточним ремонтом пішохідних доріжок</t>
  </si>
  <si>
    <t>площа пішохідних доріжок, яка підлягає поточному ремонту</t>
  </si>
  <si>
    <r>
      <t>тис. м</t>
    </r>
    <r>
      <rPr>
        <vertAlign val="superscript"/>
        <sz val="11"/>
        <rFont val="Times New Roman"/>
        <family val="1"/>
        <charset val="204"/>
      </rPr>
      <t>2</t>
    </r>
  </si>
  <si>
    <r>
      <t>середня сума витрат на проведення поточного ремонту 1 м</t>
    </r>
    <r>
      <rPr>
        <vertAlign val="superscript"/>
        <sz val="11"/>
        <rFont val="Times New Roman"/>
        <family val="1"/>
        <charset val="204"/>
      </rPr>
      <t xml:space="preserve">2  </t>
    </r>
    <r>
      <rPr>
        <sz val="11"/>
        <rFont val="Times New Roman"/>
        <family val="1"/>
        <charset val="204"/>
      </rPr>
      <t>пішохідних доріжок</t>
    </r>
  </si>
  <si>
    <t>рівень готовності  поточного ремонту пішохідних доріжок</t>
  </si>
  <si>
    <r>
      <t>грн/ м</t>
    </r>
    <r>
      <rPr>
        <vertAlign val="superscript"/>
        <sz val="11"/>
        <rFont val="Times New Roman"/>
        <family val="1"/>
        <charset val="204"/>
      </rPr>
      <t>2</t>
    </r>
  </si>
  <si>
    <t>середня сума витрат на придбання хімічних реагентів, розрахованих на обслуговування 1 фонтану</t>
  </si>
  <si>
    <t>обсяг видатків,  пов'язаний з придбанням бензопил</t>
  </si>
  <si>
    <t>обсяг видатків,  пов'язаний з придбанням бензопили</t>
  </si>
  <si>
    <t>обсяг видатків,  пов'язаний з придбанням газонокосарок</t>
  </si>
  <si>
    <t>обсяг видатків,  пов'язаний з придбанням газонокосарки</t>
  </si>
  <si>
    <t>обсяг видатків, пов'язаний з придбанням напівпричепу тракторного</t>
  </si>
  <si>
    <t>кількість напівпричепів тракторних, що підлягають придбанню</t>
  </si>
  <si>
    <t>середня сума витрат на придбання 1 напівпричепу</t>
  </si>
  <si>
    <t>обсяг видатків, пов'язаний з поточним утриманням міських територій</t>
  </si>
  <si>
    <t>рішення ВК ЮМР</t>
  </si>
  <si>
    <t>обсяг видатків, пов'язаний з поточним утриманням мереж  зливової каналізації</t>
  </si>
  <si>
    <t xml:space="preserve">обсяг видатків, пов'язаний з проведенням моніторингу якості зливових вод </t>
  </si>
  <si>
    <t>обсяг видатків, пов'язаний зі сплатою екологічного податку</t>
  </si>
  <si>
    <t>обсяг видатків, пов'язаний з поточним ремонтом зовнішньої мережі зливової каналізації</t>
  </si>
  <si>
    <t xml:space="preserve">обсяг видатків, пов'язаний з коригуванням проєктної документації з реконструкції мереж вуличного водопроводу </t>
  </si>
  <si>
    <t>обсяг видатків, пов'язаний з проведенням робіт з реконструкції водопровідного колектору</t>
  </si>
  <si>
    <t>обсяг видатків, пов'язаний з проведенням робіт з реконструкції резервуара води</t>
  </si>
  <si>
    <t xml:space="preserve">обсяг видатків, пов'язаний з виконанням проєктних робіт з капітального ремонту ділянки мереж трубопроводу холодного водопостачання </t>
  </si>
  <si>
    <t>обсяг видатків, пов'язаний з виконанням проєктних робіт з капітального ремонту ділянки мереж внутрішньоквартального водопроводу</t>
  </si>
  <si>
    <t xml:space="preserve">обсяг видатків, пов'язаний з коригуванням проєктної документації </t>
  </si>
  <si>
    <t>обсяг видатків, пов'язаний з проведенням капітального ремонту  ділянки магістрального водопроводу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</si>
  <si>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водопостачання для населення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</si>
  <si>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водовідведення для населення</t>
  </si>
  <si>
    <t>обсяг видатків, пов'язаний з проведенням капітального ремонту ділянки теплових мереж</t>
  </si>
  <si>
    <t xml:space="preserve">обсяг видатків, пов'язаний з проведенням капітального ремонту покрівлі будівлі </t>
  </si>
  <si>
    <t>обсяг видатків, пов'язаний з коригуванням проєктної  документації з капітального ремонту ділянки теплових мереж</t>
  </si>
  <si>
    <t>грн /м</t>
  </si>
  <si>
    <t>середня сума витрат на проведення капітального ремонту 1 м ділянки теплових мереж</t>
  </si>
  <si>
    <t>обсяг видатків, пов'язаний з виконанням проєктних робіт з капітального ремонту покрівлі будівлі котельної</t>
  </si>
  <si>
    <t>обсяг видатків, пов'язаний з виконанням проєктних робіт з капітального ремонту ділянки теплових мереж</t>
  </si>
  <si>
    <t>обсяг видатків, пов'язаний з придбанням запірної арматури для встановлення в теплових камерах</t>
  </si>
  <si>
    <t>середня сума витрат на придбання 1 од. запірної арматури</t>
  </si>
  <si>
    <t>обсяг видатків, пов'язний з наданням фінансової підтримки</t>
  </si>
  <si>
    <t xml:space="preserve">обсяг видатків, пов'язаний з організацією проведення громадських робіт </t>
  </si>
  <si>
    <t>обсяг видатків, пов'язаний з поточним утриманням фонтанів</t>
  </si>
  <si>
    <t>обсяг видатків,  пов'язаний з придбанням хімічних реагентів для обслуговування фонтанів</t>
  </si>
  <si>
    <t>середня сума витрат на організацію належного утримання 1 громадської вбиральні</t>
  </si>
  <si>
    <t>обсяг видатків, пов'язаний з поточним утриманням громадських вбиралень</t>
  </si>
  <si>
    <t>середня сума витрат, пов'язана з відловом бродячих тварин</t>
  </si>
  <si>
    <t>обсяг видатків, пов'язаний з утриманням територій загального користування</t>
  </si>
  <si>
    <t>обсяг видатків, пов'язаний з поточним утриманням кладовищ</t>
  </si>
  <si>
    <t>тис.грн /га</t>
  </si>
  <si>
    <t>обсяг видатків, пов'язаний з проведенням незалежної оцінки доріг</t>
  </si>
  <si>
    <t>обсяг видатків,  пов'язаний з придбанням мотоножиць</t>
  </si>
  <si>
    <t>середня сума витрат на придбання 1 од. мотоножиць</t>
  </si>
  <si>
    <t>обсяг видатків,  пов'язаний з придбанням висоторізів</t>
  </si>
  <si>
    <t>обсяг видатків,  пов'язаний з придбанням мотокос</t>
  </si>
  <si>
    <t>обсяг видатків, пов'язний з поточним утриманням міських доріг</t>
  </si>
  <si>
    <t>рівень готовності технічних паспортів доріг та реєстрації у ЄДЕССБ</t>
  </si>
  <si>
    <t>обсяг видатків, пов'язаний з технічним обслуговуванням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</si>
  <si>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</si>
  <si>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</si>
  <si>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</si>
  <si>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</si>
  <si>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</si>
  <si>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5.4</t>
  </si>
  <si>
    <t>обсяг видатків, пов'язаний з проведенням реконструкції котельні</t>
  </si>
  <si>
    <t>кількість когенераційних установок які необхідно встановити</t>
  </si>
  <si>
    <t>середня сума витрат на проведення робіт з реконструкції  котельні</t>
  </si>
  <si>
    <t>розрахунок</t>
  </si>
  <si>
    <t>обсяг видатків, пов'язаних з проведенням капітального ремонту проїжджої частини вулиці у.т.ч.:</t>
  </si>
  <si>
    <t>обсяг видатків, пов'язаних з проведенням капітального ремонту  (І черга. Пішохідні доріжки)</t>
  </si>
  <si>
    <t>обсяг видатків, пов'язаних з проведенням капітального ремонту  (ІІ черга. Зовнішнє освітлення)</t>
  </si>
  <si>
    <t xml:space="preserve">обсяг видатків, пов'язаних з проведенням капітального ремонту (ІІІ черга. Велосипедні доріжки) </t>
  </si>
  <si>
    <t xml:space="preserve">обсяг видатків, пов'язаних з проведенням капітального ремонту (ІV черга. Проїжджа частина) </t>
  </si>
  <si>
    <t>площа пішохідних доріжок, яка підлягає капітальному ремонту (І черга)</t>
  </si>
  <si>
    <t>площа проїжджої частини, яка підлягає капітальному ремонту (ІV черга)</t>
  </si>
  <si>
    <t>тис.м²</t>
  </si>
  <si>
    <t>середня сума витрат на проведення капітального ремонту 1 м² площі пішохідних доріжок</t>
  </si>
  <si>
    <t>середня сума витрат на проведення капітального ремонту 1 м² проїжджої частини</t>
  </si>
  <si>
    <t>рівень виконання робіт з капітального ремонту (І черга. Пішохідні доріжки)</t>
  </si>
  <si>
    <t>рівень виконання робіт з капітального ремонту (ІІ черга. Зовнішне освітлення)</t>
  </si>
  <si>
    <t>рівень виконання робіт з капітального ремонту (ІII черга. Велосипедні доріжки)</t>
  </si>
  <si>
    <t>рівень виконання робіт з капітального ремонту (VІ черга. Проїжджа частина)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</si>
  <si>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</si>
  <si>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Підвищення рівня благоустрою громади</t>
  </si>
  <si>
    <t>3.26</t>
  </si>
  <si>
    <t xml:space="preserve">обсяг видатків, пов'язаний з проведенням технічного обстеження та оцінкою технічного стану конструкцій споруди </t>
  </si>
  <si>
    <t>кількість заходів з проведення технічного обстеження та оцінки технічного стану, які планується провести</t>
  </si>
  <si>
    <t>середня сума витрат на проведення 1 заходу з проведення технічного обстеження та оцінки технічного стану</t>
  </si>
  <si>
    <t>рівень готовності проведення технічного обстеження та оцінки технічного стану</t>
  </si>
  <si>
    <t>3.27</t>
  </si>
  <si>
    <t>2</t>
  </si>
  <si>
    <t>рішення ЮМР</t>
  </si>
  <si>
    <t>обсяг видатків, пов'язаний з розробленням проекту землеустрою</t>
  </si>
  <si>
    <t>кількість проектів землеустрою, що планується розробити</t>
  </si>
  <si>
    <t>середня сума витрат на виконання 1 проекту</t>
  </si>
  <si>
    <t>рівень готовності  проекту землеустрою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</si>
  <si>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</si>
  <si>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6.2</t>
  </si>
  <si>
    <t>обсяг видатків, пов'язаний з забезпеченням оплати житлово-комунальних послуг</t>
  </si>
  <si>
    <t>кількість внутрішньо переміщених осіб, яким планується оплата житлово-комунальних послуг</t>
  </si>
  <si>
    <t>Розрахунок</t>
  </si>
  <si>
    <t>Забезпечення оплати витрат за житлово-комунальні послуги внутрішньо переміщенним особам у період воєнного стану</t>
  </si>
  <si>
    <t>рівень забезпечення оплати житлово-комунальних послуг внутрішньо переміщеним особам у період  воєнного стану</t>
  </si>
  <si>
    <t>осіб</t>
  </si>
  <si>
    <t>тис.грн/ос.</t>
  </si>
  <si>
    <t>Всього вартість робіт, тис. грн</t>
  </si>
  <si>
    <t>2024-2025</t>
  </si>
  <si>
    <t>3.28</t>
  </si>
  <si>
    <t>3.29</t>
  </si>
  <si>
    <t>3.30</t>
  </si>
  <si>
    <t>3.31</t>
  </si>
  <si>
    <t>3.32</t>
  </si>
  <si>
    <t>планові графіки робіт</t>
  </si>
  <si>
    <t>3.33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</si>
  <si>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</si>
  <si>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</si>
  <si>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</si>
  <si>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</si>
  <si>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2.16</t>
  </si>
  <si>
    <t>2.17</t>
  </si>
  <si>
    <t>протяжність ділянки теплових мереж, що потребує капітального ремонту</t>
  </si>
  <si>
    <t xml:space="preserve"> м</t>
  </si>
  <si>
    <t>рівень готовності об'єкту реконструкції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</si>
  <si>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</si>
  <si>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1.26</t>
  </si>
  <si>
    <t>1.27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</si>
  <si>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</si>
  <si>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2021-2025</t>
  </si>
  <si>
    <t>3.34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</si>
  <si>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</si>
  <si>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>обсяг видатків, пов'язаний з коригуванням проєктної документації з нового будівництва колумбарію</t>
  </si>
  <si>
    <t>рівень готовності відкоригованої проєктної документації</t>
  </si>
  <si>
    <t>послуги, що планується виконати</t>
  </si>
  <si>
    <t xml:space="preserve">середня сума витрат на виконання послуг, пов'язаних  із підготовкою до виконання робіт, їх здійсненням та введенням об'єктів будівництва в експлуатацію </t>
  </si>
  <si>
    <t xml:space="preserve">обсяг видатків, пов'язаний із підготовкою до виконання робіт, їх здійсненням та введенням об'єктів будівництва в експлуатацію </t>
  </si>
  <si>
    <t>рівень готовності об'єкту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</si>
  <si>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</si>
  <si>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 xml:space="preserve">рівень готовності відкоригованої проєктної документації </t>
  </si>
  <si>
    <t>Обласний бюджет</t>
  </si>
  <si>
    <t xml:space="preserve">середня сума витрат на здійснення коригування проєктної документації </t>
  </si>
  <si>
    <t>4.3</t>
  </si>
  <si>
    <t>Обласний бюджет:</t>
  </si>
  <si>
    <t>Місцевий бюджет:</t>
  </si>
  <si>
    <t>Всього у т.ч.:</t>
  </si>
  <si>
    <t>Джерела фінансування</t>
  </si>
  <si>
    <t>посл.</t>
  </si>
  <si>
    <t>тис.грн/посл.</t>
  </si>
  <si>
    <t>середня сума витрат на 1 послугу з приєднання</t>
  </si>
  <si>
    <t>4.4</t>
  </si>
  <si>
    <t>4.5</t>
  </si>
  <si>
    <t>4.6</t>
  </si>
  <si>
    <t>4.7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</si>
  <si>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</si>
  <si>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</si>
  <si>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</si>
  <si>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</si>
  <si>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</si>
  <si>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 xml:space="preserve">обсяг видатків, пов'язаний з стандартним приєднанням електроустановок </t>
  </si>
  <si>
    <t>обсяг видатків, пов'язаний з стандартним приєднанням електроустановок</t>
  </si>
  <si>
    <t>обсяг видатків, пов'язаний з стандартним приєднанням електроустановок д</t>
  </si>
  <si>
    <t>рівень забезпечення обліку електроенергії</t>
  </si>
  <si>
    <t>кількість послуг з приєднання електроустановок, які планується зробити</t>
  </si>
  <si>
    <t>3.35</t>
  </si>
  <si>
    <t xml:space="preserve">
Організація  належного утримання та санітарного очищення об’єктів благоустрою
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</si>
  <si>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</si>
  <si>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кількість опор освітлення, що підлягає капітальному ремонту (ІІ черга)</t>
  </si>
  <si>
    <t>середня сума витрат на проведення капітального ремонту 1 опори зовнішнього освітлення</t>
  </si>
  <si>
    <t>площа покриття велосипедних доріжок, яка підлягає капітальному ремонту (ІІІ черга)</t>
  </si>
  <si>
    <t>середня сума витрат на проведення капітального ремонту покриття 1 м² велосипедних доріжок</t>
  </si>
  <si>
    <t>ФКМ ПМР</t>
  </si>
  <si>
    <t>УКБ ПМР</t>
  </si>
  <si>
    <t>проєктні роботи</t>
  </si>
  <si>
    <t>площа віконних блоків, яка потребує заміни</t>
  </si>
  <si>
    <t>обсяг видатків, пов'язаний з проведенням капітального ремонту зі заміни віконних блоків у т.ч.</t>
  </si>
  <si>
    <t>м²</t>
  </si>
  <si>
    <t>Орієнтовні обсяги фінансування (вартість), тис.грн, у тому числі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</si>
  <si>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</si>
  <si>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</si>
  <si>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УЖКГ ПМР/КП тм "ЮТКЕ"</t>
  </si>
  <si>
    <t xml:space="preserve">УЖКГ ПМР/КП "Екосервіс" </t>
  </si>
  <si>
    <t xml:space="preserve">УЖКГ ПМР/КП «Узбережжя»  </t>
  </si>
  <si>
    <t>УЖКГ ПМР/КП "Ритуальні послуги"</t>
  </si>
  <si>
    <t>УЖКГ ПМР/КП "Спецтранс"</t>
  </si>
  <si>
    <t>проектні роботи</t>
  </si>
  <si>
    <t>3.36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</si>
  <si>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</si>
  <si>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>кількість колумбаріїв, що планується побудувати</t>
  </si>
  <si>
    <t>середня сума витрат на будівництво колумбарію</t>
  </si>
  <si>
    <t>рівень готовності об'єктів будівництва</t>
  </si>
  <si>
    <t>обсяг видатків, пов'язаний з будівництвом колумбарію</t>
  </si>
  <si>
    <t>3.37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</si>
  <si>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</si>
  <si>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>Поточне утримання фонтанів  №№ 3, 4, 5, 6 на площі Перемоги міста Південного Одеського району Одеської області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</si>
  <si>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</si>
  <si>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</si>
  <si>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</si>
  <si>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</si>
  <si>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3.38</t>
  </si>
  <si>
    <t>обсяг видатків,  пов'язаний з придбанням багатофункціонального пристрою</t>
  </si>
  <si>
    <t>кількість багатофункціональних пристроів, що підлягають придбанню</t>
  </si>
  <si>
    <t>середня сума витрат на придбання 1 багатофункціонального пристрою</t>
  </si>
  <si>
    <t xml:space="preserve">Придбання обладнання і предметів довгострокового користування для підприємств 
задіяних у сфері санітарного очищення  та благоустрою 
</t>
  </si>
  <si>
    <t>3.39</t>
  </si>
  <si>
    <t>обсяг видатків,  пов'язаний з придбанням комп'ютера у зборі з монітором</t>
  </si>
  <si>
    <t>кількість комп'ютерів у зборі, що підлягають придбанню</t>
  </si>
  <si>
    <t>середня сума витрат на придбання 1 комп'ютера у зборі</t>
  </si>
  <si>
    <t>3.40</t>
  </si>
  <si>
    <t>3.41</t>
  </si>
  <si>
    <t>3.42</t>
  </si>
  <si>
    <t>3.43</t>
  </si>
  <si>
    <t>кількість кущорізів, що підлягають придбанню</t>
  </si>
  <si>
    <t>середня сума витрат на придбання 1 кущорізу</t>
  </si>
  <si>
    <t>3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</si>
  <si>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</si>
  <si>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6.3</t>
  </si>
  <si>
    <t xml:space="preserve">рівень виконання робіт з поточного ремонту 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</si>
  <si>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</si>
  <si>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площа пошкоджених вікон, що підлягає відновленню</t>
  </si>
  <si>
    <t>обсяг видатків, пов'язаний з проведенням поточного ремонту зі заміни вікон</t>
  </si>
  <si>
    <t>середня сума витрат на проведення поточного ремонту зі заміни 1 м² вікон</t>
  </si>
  <si>
    <t xml:space="preserve"> </t>
  </si>
  <si>
    <t>2024-2026</t>
  </si>
  <si>
    <t xml:space="preserve"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</t>
  </si>
  <si>
    <t xml:space="preserve"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</t>
  </si>
  <si>
    <t>середня сума витрат на проведення капітального ремонту 1 м ділянки магістрального водопроводу</t>
  </si>
  <si>
    <t>4</t>
  </si>
  <si>
    <t>2025-2026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</si>
  <si>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</t>
  </si>
  <si>
    <t>6.4</t>
  </si>
  <si>
    <t>середня сума витрат на поточне утримання 1 м мережі  зливової каналізації</t>
  </si>
  <si>
    <t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</si>
  <si>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</t>
  </si>
  <si>
    <t xml:space="preserve">середня сума витрат на проведення капітального ремонту із заміни 1 м² віконних блоків </t>
  </si>
  <si>
    <t xml:space="preserve">рівень забезпечення виконання заходів належного утримання об’єктів благоустрою </t>
  </si>
  <si>
    <t>середня сума витрат на організацію належного утримання 1га площі кладовищ</t>
  </si>
  <si>
    <t xml:space="preserve"> тис.грн</t>
  </si>
  <si>
    <t>середня сума витрат на поточне утримання 1 м мережі зовнішнього освітлення</t>
  </si>
  <si>
    <t>тис грн</t>
  </si>
  <si>
    <t>тис.грн/  од.</t>
  </si>
  <si>
    <t>тис.грн/ шт.од.</t>
  </si>
  <si>
    <t>обсяг видатків, пов'язаний з проведенням заходів з відлову бродячих тварин у місті</t>
  </si>
  <si>
    <t>обсяг видатків, пов'язаний з проведенням заходів з відлову бродячих тварин на інших територіях громади</t>
  </si>
  <si>
    <t>Забезпечення функціонування спортивно-оздоровчого комлексу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</si>
  <si>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</si>
  <si>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проєкні роботи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</si>
  <si>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</si>
  <si>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інші джерела</t>
  </si>
  <si>
    <t>Інші джерела</t>
  </si>
  <si>
    <t>Інші джерела: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</si>
  <si>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</si>
  <si>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Капітальний ремонт твердого покриття (пішохідна доріжка) вздовж житлових будинків по просп. Миру, 15,17,25 м. Южного Одеської області</t>
  </si>
  <si>
    <t>Озеленення загальноміських територій</t>
  </si>
  <si>
    <t>3.44</t>
  </si>
  <si>
    <t>Забезпечення сприятливих умов життєдіяльності людини</t>
  </si>
  <si>
    <t>обсяг видатків на озеленення загальноміських територій (однолітні насадження)</t>
  </si>
  <si>
    <t>середня сума витрат на придбання 1 од. однолітніх насаджень</t>
  </si>
  <si>
    <t>рівень забезпечення поліпшення екологічного стану на загальноміських територіях</t>
  </si>
  <si>
    <t>5</t>
  </si>
  <si>
    <t>6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</si>
  <si>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</si>
  <si>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</si>
  <si>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</si>
  <si>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7</t>
  </si>
  <si>
    <t>обсяг видатків, пов'язаний з оплатою теплопостачання приміщення</t>
  </si>
  <si>
    <t>площа приміщення,  що опалюється</t>
  </si>
  <si>
    <t>довідка</t>
  </si>
  <si>
    <t xml:space="preserve">середні витрати на теплопостачання за 1 м² опалюваної площі </t>
  </si>
  <si>
    <r>
      <t>тис. грн/ м</t>
    </r>
    <r>
      <rPr>
        <vertAlign val="superscript"/>
        <sz val="11"/>
        <rFont val="Times New Roman"/>
        <family val="1"/>
        <charset val="204"/>
      </rPr>
      <t>2</t>
    </r>
  </si>
  <si>
    <t>рівень забезпечення оплати за послуги теплопостачання</t>
  </si>
  <si>
    <t>Забезпечення оплати витрат за комунальні послуги приміщень комунальної власності</t>
  </si>
  <si>
    <t>6.5</t>
  </si>
  <si>
    <t>6.6</t>
  </si>
  <si>
    <t>6.7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</si>
  <si>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</si>
  <si>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</si>
  <si>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</si>
  <si>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</si>
  <si>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</si>
  <si>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</si>
  <si>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</si>
  <si>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</si>
  <si>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5.5</t>
  </si>
  <si>
    <t xml:space="preserve">обсяг видатків, пов'язаних з проведенням поточного ремонту міських доріг </t>
  </si>
  <si>
    <t xml:space="preserve">площа міських доріг, яка підлягає поточному ремонту </t>
  </si>
  <si>
    <t>середня сума витрат на проведення поточного ремонту 1 м² площі дорожнього покриття</t>
  </si>
  <si>
    <t xml:space="preserve">рівень відповідності дорожнього покриття автомобільних доріг до належного експлуатаційного стану </t>
  </si>
  <si>
    <t>5.6</t>
  </si>
  <si>
    <t>5.7</t>
  </si>
  <si>
    <t>5.8</t>
  </si>
  <si>
    <t>тис.грн /м</t>
  </si>
  <si>
    <t>5.9</t>
  </si>
  <si>
    <t xml:space="preserve"> м²</t>
  </si>
  <si>
    <t>5.10</t>
  </si>
  <si>
    <t>Поточний ремонт вул. Комунальної м. Південного Одеського району Одеської області</t>
  </si>
  <si>
    <t>5.11</t>
  </si>
  <si>
    <t>5.12</t>
  </si>
  <si>
    <t>5.13</t>
  </si>
  <si>
    <t>тис.грн /м²</t>
  </si>
  <si>
    <t>тис.грн /од.</t>
  </si>
  <si>
    <t>Поточне утримання громадських вбиралень міста Південного Одеського району Одеської області</t>
  </si>
  <si>
    <t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t>
  </si>
  <si>
    <t>Придбання трактора садового</t>
  </si>
  <si>
    <t>Придбання акумуляторної коси</t>
  </si>
  <si>
    <t>3.45</t>
  </si>
  <si>
    <t>обсяг видатків,  пов'язаний з придбанням трактору</t>
  </si>
  <si>
    <t>кількість тракторів, що підлягають придбанню</t>
  </si>
  <si>
    <t>середня сума витрат на придбання 1 трактору</t>
  </si>
  <si>
    <t>3.46</t>
  </si>
  <si>
    <t>обсяг видатків,  пов'язаний з придбанням кощорізів</t>
  </si>
  <si>
    <t>рівень забезпечення підприємств житлово-комунального технікою спеціального призначення, відповідно до запланованого</t>
  </si>
  <si>
    <t>обсяг видатків,  пов'язаний з придбанням акумуляторної коси</t>
  </si>
  <si>
    <t>кількість кос, що підлягають придбанню</t>
  </si>
  <si>
    <t>середня сума витрат на придбання 1 коси</t>
  </si>
  <si>
    <t>2026-2027</t>
  </si>
  <si>
    <t>рівень забезпечення підприємств житлово-комунального  господарства предметами довгострокового користування, відповідно до запланованого</t>
  </si>
  <si>
    <t>Придбання висоторізу</t>
  </si>
  <si>
    <t>Придбання бензопили</t>
  </si>
  <si>
    <t>3.47</t>
  </si>
  <si>
    <t>3.48</t>
  </si>
  <si>
    <t>Придбання мотобура</t>
  </si>
  <si>
    <t>3.49</t>
  </si>
  <si>
    <t>обсяг видатків,  пов'язаний з придбанням мотобура</t>
  </si>
  <si>
    <t>кількість мотобурів, що підлягають придбанню</t>
  </si>
  <si>
    <t>середня сума витрат на придбання 1 мотобура</t>
  </si>
  <si>
    <t>Придбання повітродува</t>
  </si>
  <si>
    <t>3.50</t>
  </si>
  <si>
    <t>обсяг видатків,  пов'язаний з придбанням повітродува</t>
  </si>
  <si>
    <t>кількість повітродувів, що підлягають придбанню</t>
  </si>
  <si>
    <t>середня сума витрат на придбання 1 повітродува</t>
  </si>
  <si>
    <t>Утримання території військового сектору</t>
  </si>
  <si>
    <t>3.51</t>
  </si>
  <si>
    <t xml:space="preserve">кількість секторів,  що підлягають утриманню </t>
  </si>
  <si>
    <t>протокольне доручення</t>
  </si>
  <si>
    <t xml:space="preserve">Підвищення рівня благоустрою міста </t>
  </si>
  <si>
    <t>рівень готовності об'єкту капітального ремонту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</si>
  <si>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</si>
  <si>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</si>
  <si>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8</t>
  </si>
  <si>
    <t>6.8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</si>
  <si>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</si>
  <si>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>Придбання кощорізів</t>
  </si>
  <si>
    <t>3.52</t>
  </si>
  <si>
    <t>обсяг видатків, пов'язаний з облаштуванням та технічним обслуговуванням будівлі</t>
  </si>
  <si>
    <t xml:space="preserve">кількість запланованих заходів </t>
  </si>
  <si>
    <t>середні витрати на проведення облаштування та технічного обслуговування будівлі</t>
  </si>
  <si>
    <t>рівень забезпечення оплати за послуги з облаштування та технічного обслуговування будівлі</t>
  </si>
  <si>
    <t>3.53</t>
  </si>
  <si>
    <t>тис. грн/ од.</t>
  </si>
  <si>
    <t>кількість секторів, на яких планується нове будівництво елементів благоустрою</t>
  </si>
  <si>
    <t>рівень готовності об'єкту нового будівництва</t>
  </si>
  <si>
    <t>9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</si>
  <si>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</si>
  <si>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кількість систем безперебійного живлення, що планується встановити</t>
  </si>
  <si>
    <t>обсяг видатків, пов'язаний з встановленням системи безперебійного живлення</t>
  </si>
  <si>
    <t>Підвищення експлуатаційних властивостей ПРУ, забезпечення його надійності та безпечної експлуатації</t>
  </si>
  <si>
    <t>середня сума витрат на встановлення системи безперебійного живлення</t>
  </si>
  <si>
    <t>Підвищення експлуатаційних властивостей ПРУ, забезпечення його надійності та безпечної експлуатації, покращення умов перебування населення</t>
  </si>
  <si>
    <t>рівень забезпечення ПРУ системами безперебійного живлення</t>
  </si>
  <si>
    <t>обсяг видатків, пов'язаний з проведенням капітального ремонту ділянки магістрального водопроводу у т.ч.:</t>
  </si>
  <si>
    <t>обсяг видатків, пов'язаний з проведенням капітального ремонту інженерних мереж у т.ч.:</t>
  </si>
  <si>
    <t>обсяг видатків, пов'язаний з новим будівництвом елементів благоустрою сектору у т.ч.:</t>
  </si>
  <si>
    <t xml:space="preserve">середня сума витрат на проведення нового будівництва елементів благоустрою 1 сектору </t>
  </si>
  <si>
    <t>6.9</t>
  </si>
  <si>
    <t>2019-2027</t>
  </si>
  <si>
    <t xml:space="preserve">Придбання бензопил </t>
  </si>
  <si>
    <t xml:space="preserve">Придбання газонокосарок 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</si>
  <si>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</si>
  <si>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обсяг видатків, пов'язаний з розробленням проєкту землеустрою</t>
  </si>
  <si>
    <t>середня сума витрат на виконання 1 проєкту</t>
  </si>
  <si>
    <t>кількість проєктів землеустрою, що планується розробити</t>
  </si>
  <si>
    <t>рівень готовності  проєкту землеустрою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</si>
  <si>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</si>
  <si>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r>
      <t>тис.грн/ м</t>
    </r>
    <r>
      <rPr>
        <vertAlign val="superscript"/>
        <sz val="11"/>
        <rFont val="Times New Roman"/>
        <family val="1"/>
        <charset val="204"/>
      </rPr>
      <t>2</t>
    </r>
  </si>
  <si>
    <t>обсяг видатків, пов'язаний з утриманням території військового сектору</t>
  </si>
  <si>
    <t>середня сума витрат на організацію належного утримання території військового сектору</t>
  </si>
  <si>
    <t>3.54</t>
  </si>
  <si>
    <t>3.55</t>
  </si>
  <si>
    <t xml:space="preserve">Придбання комп'ютера у зборі 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</si>
  <si>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</si>
  <si>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</si>
  <si>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</si>
  <si>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</si>
  <si>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>обсяг видатків, пов'язаний з виконанням реконструкції благоустрою загальноміських територій з влаштуванням дитячого майданчику у т.ч.:</t>
  </si>
  <si>
    <t>площа ділянки в межах благоустрою, яка підлягає реконструкції</t>
  </si>
  <si>
    <r>
      <t>середня сума витрат на проведення реконструкції 1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ділянкив межах  благоустрою</t>
    </r>
  </si>
  <si>
    <t>протяжність інженерних мереж, що потребує капітального ремонту</t>
  </si>
  <si>
    <t>м</t>
  </si>
  <si>
    <t>середня сума витрат на проведення капітального ремонту інженерних мереж</t>
  </si>
  <si>
    <t>УКСМП ПМР/ КНП "ОЛІМП"</t>
  </si>
  <si>
    <t>Придбання сміттєвозу</t>
  </si>
  <si>
    <t>5.14</t>
  </si>
  <si>
    <t xml:space="preserve">обсяг видатків, пов'язаний з придбанням сміттєвозу </t>
  </si>
  <si>
    <t>кількість сміттєвозів, що підлягають придбанню</t>
  </si>
  <si>
    <t>середня сума витрат на придбання 1 сміттєвозу</t>
  </si>
  <si>
    <t>рівень забезпечення комунальних підприємств технічним та спеціальним обладнанням, відповідно до запланованого</t>
  </si>
  <si>
    <t>Капітальний ремонт ділянки теплових мереж від ТК-15 до вводів у будівлі Ліцею № 1 та ЗДО № 3 м. Южного Одеського району Одеської області</t>
  </si>
  <si>
    <t xml:space="preserve">проєктні роботи, що планується розробити </t>
  </si>
  <si>
    <t>тис.грн/м²</t>
  </si>
  <si>
    <t>тис.грн/м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</si>
  <si>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</si>
  <si>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 xml:space="preserve">кошторис </t>
  </si>
  <si>
    <t xml:space="preserve">обсяг видатків, пов'язаний з реконструкцією благоустрою територій у т.ч.: </t>
  </si>
  <si>
    <t>2023-2026</t>
  </si>
  <si>
    <t xml:space="preserve">Організація  належного утримання  об’єктів благоустрою
</t>
  </si>
  <si>
    <t>3.56</t>
  </si>
  <si>
    <t>3.57</t>
  </si>
  <si>
    <t>обсяг видатків,  пов'язаний з розробкою технічних умов</t>
  </si>
  <si>
    <t>обсяг видатків,  пов'язаний з розробкою та реєстрацією технічних умов</t>
  </si>
  <si>
    <t>кількість послуг, що планується виконати</t>
  </si>
  <si>
    <t>середня сума витрат на 1 послугу з приєднання до електричних мереж</t>
  </si>
  <si>
    <t>рівень готовності приєднання до електричних мереж</t>
  </si>
  <si>
    <t>середня сума витрат на 1 послугу з приєднання об'єкту до централізованої системи водопостачання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</si>
  <si>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</si>
  <si>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рівень готовності до підключення об'єкта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</si>
  <si>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</si>
  <si>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</si>
  <si>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</si>
  <si>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</si>
  <si>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обсяг видатків, пов'язаний з проведенням додаткових робіт реконструкції котельні</t>
  </si>
  <si>
    <t>середня сума витрат на проведення додаткових робіт з реконструкції  котельні</t>
  </si>
  <si>
    <t>обсяг видатків, пов'язаний з коригуванням проєктної  документації з реконструкції кательні</t>
  </si>
  <si>
    <t>2.18</t>
  </si>
  <si>
    <t>2.19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</si>
  <si>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</si>
  <si>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обсяг видатків, пов'язаний з додатковими роботами будівництва колумбарію</t>
  </si>
  <si>
    <t>середня сума витрат на додаткові роботи будівництва колумбарію</t>
  </si>
  <si>
    <t>3.58</t>
  </si>
  <si>
    <t>5.15</t>
  </si>
  <si>
    <t>Поточний ремонт вул. Хіміків м. Південного Одеського району Одеської області</t>
  </si>
  <si>
    <t>3.59</t>
  </si>
  <si>
    <t>3.60</t>
  </si>
  <si>
    <t xml:space="preserve">Організація належного утримання вулиць та доріг громади
</t>
  </si>
  <si>
    <t>3.61</t>
  </si>
  <si>
    <t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t>
  </si>
  <si>
    <t>Технічний нагляд за об'єктом "Поточний ремонт вул. Сергія Сузанського с. Сичавка Одеського району Одеської області"</t>
  </si>
  <si>
    <t>Поточний ремонт вул. Сергія Сузанського с. Сичавка Одеського району Одеської області</t>
  </si>
  <si>
    <t>довжина доріжки, яка підлягає реконструкції</t>
  </si>
  <si>
    <t>км</t>
  </si>
  <si>
    <t xml:space="preserve">середня сума витрат на 1 км доріжки </t>
  </si>
  <si>
    <t>тис.грн/ км</t>
  </si>
  <si>
    <t>обсяг видатків на технічний нагляд</t>
  </si>
  <si>
    <t>середня вартість технічного нагляду на 1м² відремонтованої дороги</t>
  </si>
  <si>
    <t>рівень відповідності виконаного ремонту нормативним вимогам</t>
  </si>
  <si>
    <t xml:space="preserve">площа доріг громади, яка підлягає ремонту </t>
  </si>
  <si>
    <t xml:space="preserve">площа доріг громади, що планується до ремонту </t>
  </si>
  <si>
    <t>середня вартість розробки документації на 1м² дороги</t>
  </si>
  <si>
    <t xml:space="preserve">обсяг видатків на поточний ремонт доріг громади </t>
  </si>
  <si>
    <t>середні витрати на поточний ремонт 1 м² дорожнього покриття</t>
  </si>
  <si>
    <t xml:space="preserve">площа дорожнього покриття, на якій заплановано поточний ремонт </t>
  </si>
  <si>
    <t>рівень відповідності відремонтованої дороги вимогам безпеки руху</t>
  </si>
  <si>
    <t>рівень відповідності кошторисної документації нормативним документам</t>
  </si>
  <si>
    <t>обсяг видатків на виготовлення кошторисної документації, експертизу та аналіз ціни</t>
  </si>
  <si>
    <t>всього у т.ч.:</t>
  </si>
  <si>
    <t>не переносить на 2026 рік_  07_2026</t>
  </si>
  <si>
    <t>2024-2027</t>
  </si>
  <si>
    <t>3.62</t>
  </si>
  <si>
    <t>кількість генераторів, що підлягають придбанню</t>
  </si>
  <si>
    <t>середня сума витрат на придбання 1 генератору</t>
  </si>
  <si>
    <t>готово</t>
  </si>
  <si>
    <t>кількість однолітніх насаджень для озеленення загальноміських територій</t>
  </si>
  <si>
    <t>кількість багаторічних насаджень для озеленення загальноміських територій</t>
  </si>
  <si>
    <t>середня сума витрат на придбання 1 од. багаторічних насаджень</t>
  </si>
  <si>
    <t>одн782,991</t>
  </si>
  <si>
    <t xml:space="preserve">обсяг видатків на озеленення загальноміських територій ут.ч.: </t>
  </si>
  <si>
    <t>обсяг видатків на озеленення загальноміських територій (багаторічні насадження)</t>
  </si>
  <si>
    <t>2025, 2027</t>
  </si>
  <si>
    <t>Придбання подрібнювача для гілок</t>
  </si>
  <si>
    <t xml:space="preserve">УЖКГ ПМР/КП «Екосервіс»  </t>
  </si>
  <si>
    <t>3.63</t>
  </si>
  <si>
    <t>кількість подрібнювачів для гілок, що підлягають придбанню</t>
  </si>
  <si>
    <t>середня сума витрат на придбання 1 подрібнювача для гілок</t>
  </si>
  <si>
    <t>Придбання комп'ютера моноблоку</t>
  </si>
  <si>
    <t>3.64</t>
  </si>
  <si>
    <t>кількість комп'ютерів моноблоків, що підлягають придбанню</t>
  </si>
  <si>
    <t>середня сума витрат на придбання 1 комп'ютера моноблоку</t>
  </si>
  <si>
    <t xml:space="preserve">обсяг видатків,  пов'язаний з придбанням комп'ютера у зборі 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</si>
  <si>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</si>
  <si>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</si>
  <si>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</si>
  <si>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>Придбання повітродувного заплічного пристрою</t>
  </si>
  <si>
    <t>обсяг видатків,  пов'язаний з придбанням повітродувного пристрою</t>
  </si>
  <si>
    <t>кількість повітродувних пристроїв, що підлягають придбанню</t>
  </si>
  <si>
    <t>середня сума витрат на придбання 1 повітродувного пристрою</t>
  </si>
  <si>
    <t>середня сума витрат на оплату житлово-комунальних послуг на 1 внутрішньо переміщену особу</t>
  </si>
  <si>
    <t xml:space="preserve">УЖКГ ПМР </t>
  </si>
  <si>
    <t>обсяг видатків на виготовлення та встановлення знаків</t>
  </si>
  <si>
    <t xml:space="preserve">Забезпечення інформування учасників дорожнього руху про в'їзд на територію громади та виїзд з неї
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</si>
  <si>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</si>
  <si>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кількість знаків, що планується виготовити та встановити</t>
  </si>
  <si>
    <t>середні витрати на виготовлення та встановлення 1 знака</t>
  </si>
  <si>
    <t>схема доріг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</si>
  <si>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</si>
  <si>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Придбання мотокос</t>
  </si>
  <si>
    <t>обсяг видатків на придбання мотоножиць</t>
  </si>
  <si>
    <t>обсяг видатків на придбання висоторізу</t>
  </si>
  <si>
    <t>обсяг видатків на придбання генератору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</si>
  <si>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</si>
  <si>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2.20</t>
  </si>
  <si>
    <t>обсяг видатків на коригування проєктної  документації з реконструкції кательні</t>
  </si>
  <si>
    <t xml:space="preserve">середні витрати на здійснення коригування проєктної документації </t>
  </si>
  <si>
    <t>обсяг видатків на придбання подрібнювача для гілок</t>
  </si>
  <si>
    <t>обсяг видатків на придбання комп'ютера моноблоку</t>
  </si>
  <si>
    <t xml:space="preserve">обсяг видатків на поточне утримання мереж зовнішнього освітлення </t>
  </si>
  <si>
    <t xml:space="preserve">обсяг видатків на оплату зовнішнього освітлення 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</si>
  <si>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</si>
  <si>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немає деф акту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</si>
  <si>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t>
  </si>
  <si>
    <t>3.65</t>
  </si>
  <si>
    <t>3.66</t>
  </si>
  <si>
    <t>3.67</t>
  </si>
  <si>
    <t>3.68</t>
  </si>
  <si>
    <t>3.69</t>
  </si>
  <si>
    <t>3.70</t>
  </si>
  <si>
    <t>3.71</t>
  </si>
  <si>
    <t>1.28</t>
  </si>
  <si>
    <t>обсяг видатків на поточний ремонт пішохідної доріжки</t>
  </si>
  <si>
    <t>акт обстеження</t>
  </si>
  <si>
    <t xml:space="preserve">площа покриття доріжки, на якій планується поточний ремонт </t>
  </si>
  <si>
    <t>середня варість поточного ремонту 1 м² покриття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</si>
  <si>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</si>
  <si>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>питома вага встановлених знаків до загальної потреби</t>
  </si>
  <si>
    <t>лист, док-ти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</si>
  <si>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</si>
  <si>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</si>
  <si>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</si>
  <si>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</si>
  <si>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</si>
  <si>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</si>
  <si>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обсяг видатків на поточний ремонт велосипедної доріжки</t>
  </si>
  <si>
    <t>обсяг видатків на виконання проєктних робіт з нового будівництва каналізації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</si>
  <si>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</si>
  <si>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обсяг видатків на поточний ремонт асфальтобетонного покриття на загальноміській території</t>
  </si>
  <si>
    <t xml:space="preserve">площа покриття, на якій планується поточний ремонт </t>
  </si>
  <si>
    <t>3.72</t>
  </si>
  <si>
    <t>обсяг видатків на поточний ремонт елементів благоустрою</t>
  </si>
  <si>
    <t>протяжність системи водовідведення, що підлягає поточному ремонту</t>
  </si>
  <si>
    <t>документи</t>
  </si>
  <si>
    <t xml:space="preserve">рівень виконання запланованих обсягів робіт </t>
  </si>
  <si>
    <t>середня варість поточного ремонту 1 м системи водовідведення</t>
  </si>
  <si>
    <t>Заступник начальника управління - начальник відділу ЖКГ та Е УЖКГ ПМР</t>
  </si>
  <si>
    <t>Марина ПАВЛЕНКО</t>
  </si>
  <si>
    <t>ВК ПМР</t>
  </si>
  <si>
    <t>3.73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</si>
  <si>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</si>
  <si>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>Організація  належного поховання померлих</t>
  </si>
  <si>
    <t>обсяг видатків на проведення експертної грошової оцінки</t>
  </si>
  <si>
    <t>кількість виготовлених та зареєстрованих звітів про експертну грошову оцінку</t>
  </si>
  <si>
    <t>середня варість одного експертного звіту</t>
  </si>
  <si>
    <t>рівень готовності експертної грошової оцінки</t>
  </si>
  <si>
    <t>звіт</t>
  </si>
  <si>
    <t>Дані ФКМ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</si>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</sst>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#,##0.00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2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4" fillId="3" borderId="0" xfId="0" applyFont="1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64" fontId="4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/>
    <xf numFmtId="165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166" fontId="2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7" fontId="2" fillId="0" borderId="0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64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0" xfId="0" applyFont="1" applyFill="1"/>
    <xf numFmtId="0" fontId="1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2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Fill="1" applyBorder="1" applyAlignment="1">
      <alignment vertical="center"/>
    </xf>
    <xf numFmtId="167" fontId="9" fillId="0" borderId="1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vertical="center" wrapText="1"/>
    </xf>
    <xf numFmtId="167" fontId="2" fillId="0" borderId="2" xfId="0" applyNumberFormat="1" applyFont="1" applyFill="1" applyBorder="1" applyAlignment="1">
      <alignment horizontal="right" vertical="center" wrapText="1"/>
    </xf>
    <xf numFmtId="167" fontId="9" fillId="0" borderId="1" xfId="0" applyNumberFormat="1" applyFont="1" applyFill="1" applyBorder="1" applyAlignment="1">
      <alignment vertical="center" wrapText="1"/>
    </xf>
    <xf numFmtId="167" fontId="2" fillId="0" borderId="1" xfId="0" applyNumberFormat="1" applyFont="1" applyFill="1" applyBorder="1" applyAlignment="1">
      <alignment horizontal="right" vertical="center" wrapText="1"/>
    </xf>
    <xf numFmtId="167" fontId="9" fillId="0" borderId="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right" vertical="center"/>
    </xf>
    <xf numFmtId="167" fontId="9" fillId="0" borderId="1" xfId="0" applyNumberFormat="1" applyFont="1" applyFill="1" applyBorder="1" applyAlignment="1">
      <alignment horizontal="right" vertical="center"/>
    </xf>
    <xf numFmtId="167" fontId="9" fillId="0" borderId="2" xfId="0" applyNumberFormat="1" applyFont="1" applyFill="1" applyBorder="1" applyAlignment="1">
      <alignment vertical="center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8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2" fontId="3" fillId="5" borderId="3" xfId="0" applyNumberFormat="1" applyFont="1" applyFill="1" applyBorder="1" applyAlignment="1">
      <alignment horizontal="left" vertical="center" wrapText="1"/>
    </xf>
    <xf numFmtId="2" fontId="3" fillId="5" borderId="7" xfId="0" applyNumberFormat="1" applyFont="1" applyFill="1" applyBorder="1" applyAlignment="1">
      <alignment horizontal="left" vertical="center" wrapText="1"/>
    </xf>
    <xf numFmtId="2" fontId="3" fillId="5" borderId="4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3" fillId="5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7" fontId="2" fillId="0" borderId="5" xfId="0" applyNumberFormat="1" applyFont="1" applyFill="1" applyBorder="1" applyAlignment="1">
      <alignment horizontal="center" vertical="center" wrapText="1"/>
    </xf>
    <xf numFmtId="167" fontId="2" fillId="0" borderId="6" xfId="0" applyNumberFormat="1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right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167" fontId="2" fillId="0" borderId="5" xfId="0" applyNumberFormat="1" applyFont="1" applyFill="1" applyBorder="1" applyAlignment="1">
      <alignment horizontal="right" vertical="center" wrapText="1"/>
    </xf>
    <xf numFmtId="167" fontId="2" fillId="0" borderId="6" xfId="0" applyNumberFormat="1" applyFont="1" applyFill="1" applyBorder="1" applyAlignment="1">
      <alignment horizontal="right" vertical="center" wrapText="1"/>
    </xf>
    <xf numFmtId="167" fontId="2" fillId="0" borderId="2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D1A2-35D1-4C10-AE52-01B68690CE67}">
  <sheetPr>
    <tabColor rgb="FFFFC000"/>
  </sheetPr>
  <dimension ref="A1:N1437"/>
  <sheetViews>
    <sheetView tabSelected="1" view="pageBreakPreview" topLeftCell="A1403" zoomScaleNormal="80" zoomScaleSheetLayoutView="100" workbookViewId="0">
      <selection activeCell="I1406" sqref="I1406"/>
    </sheetView>
  </sheetViews>
  <sheetFormatPr defaultColWidth="8.85546875" defaultRowHeight="12.75" x14ac:dyDescent="0.2"/>
  <cols>
    <col min="1" max="1" width="4.28515625" style="108" customWidth="1"/>
    <col min="2" max="2" width="20.85546875" style="108" customWidth="1"/>
    <col min="3" max="3" width="79.42578125" style="158" customWidth="1"/>
    <col min="4" max="4" width="21.85546875" style="108" customWidth="1"/>
    <col min="5" max="5" width="14.28515625" style="108" customWidth="1"/>
    <col min="6" max="6" width="12.28515625" style="108" customWidth="1"/>
    <col min="7" max="7" width="12.42578125" style="108" customWidth="1"/>
    <col min="8" max="8" width="13.140625" style="108" customWidth="1"/>
    <col min="9" max="9" width="9.5703125" style="109" bestFit="1" customWidth="1"/>
    <col min="10" max="10" width="9.140625" style="109" customWidth="1"/>
    <col min="11" max="16384" width="8.85546875" style="108"/>
  </cols>
  <sheetData>
    <row r="1" spans="1:8" x14ac:dyDescent="0.2">
      <c r="H1" s="108" t="s">
        <v>310</v>
      </c>
    </row>
    <row r="2" spans="1:8" x14ac:dyDescent="0.2">
      <c r="A2" s="442" t="s">
        <v>0</v>
      </c>
      <c r="B2" s="442"/>
      <c r="C2" s="442"/>
      <c r="D2" s="442"/>
      <c r="E2" s="442"/>
      <c r="F2" s="442"/>
      <c r="G2" s="442"/>
      <c r="H2" s="442"/>
    </row>
    <row r="3" spans="1:8" ht="3.6" customHeight="1" x14ac:dyDescent="0.2">
      <c r="A3" s="442"/>
      <c r="B3" s="442"/>
      <c r="C3" s="442"/>
      <c r="D3" s="442"/>
      <c r="E3" s="442"/>
      <c r="F3" s="442"/>
      <c r="G3" s="442"/>
      <c r="H3" s="442"/>
    </row>
    <row r="4" spans="1:8" ht="30.6" customHeight="1" x14ac:dyDescent="0.25">
      <c r="A4" s="78" t="s">
        <v>14</v>
      </c>
      <c r="B4" s="78" t="s">
        <v>1</v>
      </c>
      <c r="C4" s="154" t="s">
        <v>2</v>
      </c>
      <c r="D4" s="79" t="s">
        <v>3</v>
      </c>
      <c r="E4" s="79" t="s">
        <v>4</v>
      </c>
      <c r="F4" s="80" t="s">
        <v>228</v>
      </c>
      <c r="G4" s="80" t="s">
        <v>229</v>
      </c>
      <c r="H4" s="80" t="s">
        <v>230</v>
      </c>
    </row>
    <row r="5" spans="1:8" ht="14.25" x14ac:dyDescent="0.2">
      <c r="A5" s="447" t="s">
        <v>5</v>
      </c>
      <c r="B5" s="448"/>
      <c r="C5" s="448"/>
      <c r="D5" s="449"/>
      <c r="E5" s="81" t="s">
        <v>257</v>
      </c>
      <c r="F5" s="82">
        <f>F7+F266+F453+F1127+F1193+F1344</f>
        <v>136430.45900000003</v>
      </c>
      <c r="G5" s="82">
        <f>G7+G266+G453+G1127+G1193+G1344</f>
        <v>183960.42</v>
      </c>
      <c r="H5" s="82">
        <f>H7+H266+H453+H1127+H1193+H1344</f>
        <v>445334.033</v>
      </c>
    </row>
    <row r="6" spans="1:8" ht="14.25" x14ac:dyDescent="0.2">
      <c r="A6" s="446" t="s">
        <v>21</v>
      </c>
      <c r="B6" s="446"/>
      <c r="C6" s="446"/>
      <c r="D6" s="446"/>
      <c r="E6" s="446"/>
      <c r="F6" s="446"/>
      <c r="G6" s="446"/>
      <c r="H6" s="446"/>
    </row>
    <row r="7" spans="1:8" ht="15" x14ac:dyDescent="0.2">
      <c r="A7" s="443" t="s">
        <v>5</v>
      </c>
      <c r="B7" s="444"/>
      <c r="C7" s="444"/>
      <c r="D7" s="445"/>
      <c r="E7" s="83" t="s">
        <v>135</v>
      </c>
      <c r="F7" s="84">
        <f>F10+F19+F28+F37+F46+F55+F64+F73+F82+F91+F100+F109+F118+F127+F136+F145+F154+F163+F172+F181+F190+F199+F208+F217+F226+F235+F244+F257</f>
        <v>12091.134</v>
      </c>
      <c r="G7" s="84">
        <f t="shared" ref="G7" si="0">G10+G19+G28+G37+G46+G55+G64+G73+G82+G91+G100+G109+G118+G127+G136+G145+G154+G163+G172+G181+G190+G199+G208+G217+G226+G235+G244+G257</f>
        <v>16240.143</v>
      </c>
      <c r="H7" s="84">
        <f>H10+H19+H28+H37+H46+H55+H64+H73+H82+H91+H100+H109+H118+H127+H136+H145+H154+H163+H172+H181+H190+H199+H208+H217+H226+H235+H244+H257</f>
        <v>283855.5</v>
      </c>
    </row>
    <row r="8" spans="1:8" ht="15" customHeight="1" x14ac:dyDescent="0.2">
      <c r="A8" s="418" t="s">
        <v>67</v>
      </c>
      <c r="B8" s="387" t="s">
        <v>65</v>
      </c>
      <c r="C8" s="424" t="str">
        <f>'Додаток 1 2025-2027'!B12</f>
        <v xml:space="preserve">Поточне утримання мереж зливової каналізації </v>
      </c>
      <c r="D8" s="425"/>
      <c r="E8" s="425"/>
      <c r="F8" s="425"/>
      <c r="G8" s="425"/>
      <c r="H8" s="426"/>
    </row>
    <row r="9" spans="1:8" ht="15" customHeight="1" x14ac:dyDescent="0.2">
      <c r="A9" s="418"/>
      <c r="B9" s="387"/>
      <c r="C9" s="388" t="s">
        <v>6</v>
      </c>
      <c r="D9" s="389"/>
      <c r="E9" s="389"/>
      <c r="F9" s="389"/>
      <c r="G9" s="389"/>
      <c r="H9" s="390"/>
    </row>
    <row r="10" spans="1:8" ht="15" customHeight="1" x14ac:dyDescent="0.2">
      <c r="A10" s="418"/>
      <c r="B10" s="387"/>
      <c r="C10" s="1" t="s">
        <v>336</v>
      </c>
      <c r="D10" s="146" t="s">
        <v>10</v>
      </c>
      <c r="E10" s="146" t="s">
        <v>555</v>
      </c>
      <c r="F10" s="6">
        <f>'Додаток 1 2025-2027'!G12</f>
        <v>1462.7919999999999</v>
      </c>
      <c r="G10" s="6">
        <f>'Додаток 1 2025-2027'!H12</f>
        <v>1541.7940000000001</v>
      </c>
      <c r="H10" s="6">
        <f>'Додаток 1 2025-2027'!I12</f>
        <v>2148.451</v>
      </c>
    </row>
    <row r="11" spans="1:8" ht="15" customHeight="1" x14ac:dyDescent="0.2">
      <c r="A11" s="418"/>
      <c r="B11" s="387"/>
      <c r="C11" s="388" t="s">
        <v>7</v>
      </c>
      <c r="D11" s="389"/>
      <c r="E11" s="389"/>
      <c r="F11" s="389"/>
      <c r="G11" s="389"/>
      <c r="H11" s="390"/>
    </row>
    <row r="12" spans="1:8" ht="26.45" customHeight="1" x14ac:dyDescent="0.2">
      <c r="A12" s="418"/>
      <c r="B12" s="387"/>
      <c r="C12" s="1" t="s">
        <v>46</v>
      </c>
      <c r="D12" s="57" t="s">
        <v>290</v>
      </c>
      <c r="E12" s="146" t="s">
        <v>45</v>
      </c>
      <c r="F12" s="9">
        <v>28.740600000000001</v>
      </c>
      <c r="G12" s="9">
        <v>30.36345</v>
      </c>
      <c r="H12" s="9">
        <v>30.36345</v>
      </c>
    </row>
    <row r="13" spans="1:8" ht="15" customHeight="1" x14ac:dyDescent="0.2">
      <c r="A13" s="418"/>
      <c r="B13" s="387"/>
      <c r="C13" s="388" t="s">
        <v>8</v>
      </c>
      <c r="D13" s="389"/>
      <c r="E13" s="389"/>
      <c r="F13" s="389"/>
      <c r="G13" s="389"/>
      <c r="H13" s="390"/>
    </row>
    <row r="14" spans="1:8" ht="15" customHeight="1" x14ac:dyDescent="0.2">
      <c r="A14" s="418"/>
      <c r="B14" s="387"/>
      <c r="C14" s="1" t="s">
        <v>547</v>
      </c>
      <c r="D14" s="146" t="s">
        <v>18</v>
      </c>
      <c r="E14" s="146" t="s">
        <v>254</v>
      </c>
      <c r="F14" s="40">
        <f>F10/F12</f>
        <v>50.896362636827341</v>
      </c>
      <c r="G14" s="40">
        <f t="shared" ref="G14:H14" si="1">G10/G12</f>
        <v>50.77795836770855</v>
      </c>
      <c r="H14" s="40">
        <f t="shared" si="1"/>
        <v>70.757802555374965</v>
      </c>
    </row>
    <row r="15" spans="1:8" ht="15" customHeight="1" x14ac:dyDescent="0.2">
      <c r="A15" s="418"/>
      <c r="B15" s="387"/>
      <c r="C15" s="388" t="s">
        <v>9</v>
      </c>
      <c r="D15" s="389"/>
      <c r="E15" s="389"/>
      <c r="F15" s="389"/>
      <c r="G15" s="389"/>
      <c r="H15" s="390"/>
    </row>
    <row r="16" spans="1:8" ht="15" customHeight="1" x14ac:dyDescent="0.2">
      <c r="A16" s="418"/>
      <c r="B16" s="387"/>
      <c r="C16" s="54" t="s">
        <v>47</v>
      </c>
      <c r="D16" s="146" t="s">
        <v>20</v>
      </c>
      <c r="E16" s="146" t="s">
        <v>19</v>
      </c>
      <c r="F16" s="146">
        <v>100</v>
      </c>
      <c r="G16" s="146">
        <v>100</v>
      </c>
      <c r="H16" s="146">
        <v>100</v>
      </c>
    </row>
    <row r="17" spans="1:8" ht="15" customHeight="1" x14ac:dyDescent="0.2">
      <c r="A17" s="418" t="s">
        <v>68</v>
      </c>
      <c r="B17" s="387" t="s">
        <v>66</v>
      </c>
      <c r="C17" s="372" t="str">
        <f>'Додаток 1 2025-2027'!B13</f>
        <v>Проведення моніторингу якості зливових вод</v>
      </c>
      <c r="D17" s="372"/>
      <c r="E17" s="372"/>
      <c r="F17" s="372"/>
      <c r="G17" s="372"/>
      <c r="H17" s="372"/>
    </row>
    <row r="18" spans="1:8" ht="15" customHeight="1" x14ac:dyDescent="0.2">
      <c r="A18" s="418"/>
      <c r="B18" s="387"/>
      <c r="C18" s="371" t="s">
        <v>6</v>
      </c>
      <c r="D18" s="371"/>
      <c r="E18" s="371"/>
      <c r="F18" s="371"/>
      <c r="G18" s="371"/>
      <c r="H18" s="371"/>
    </row>
    <row r="19" spans="1:8" ht="15" customHeight="1" x14ac:dyDescent="0.2">
      <c r="A19" s="418"/>
      <c r="B19" s="387"/>
      <c r="C19" s="1" t="s">
        <v>337</v>
      </c>
      <c r="D19" s="146" t="s">
        <v>10</v>
      </c>
      <c r="E19" s="146" t="s">
        <v>257</v>
      </c>
      <c r="F19" s="6">
        <f>'Додаток 1 2025-2027'!G13</f>
        <v>85.709000000000003</v>
      </c>
      <c r="G19" s="6">
        <f>'Додаток 1 2025-2027'!H13</f>
        <v>120.364</v>
      </c>
      <c r="H19" s="6">
        <f>'Додаток 1 2025-2027'!I13</f>
        <v>127.831</v>
      </c>
    </row>
    <row r="20" spans="1:8" ht="15" customHeight="1" x14ac:dyDescent="0.2">
      <c r="A20" s="418"/>
      <c r="B20" s="387"/>
      <c r="C20" s="371" t="s">
        <v>7</v>
      </c>
      <c r="D20" s="371"/>
      <c r="E20" s="371"/>
      <c r="F20" s="371"/>
      <c r="G20" s="371"/>
      <c r="H20" s="371"/>
    </row>
    <row r="21" spans="1:8" ht="15" customHeight="1" x14ac:dyDescent="0.2">
      <c r="A21" s="418"/>
      <c r="B21" s="387"/>
      <c r="C21" s="1" t="s">
        <v>136</v>
      </c>
      <c r="D21" s="146" t="s">
        <v>18</v>
      </c>
      <c r="E21" s="146" t="s">
        <v>11</v>
      </c>
      <c r="F21" s="45">
        <v>4</v>
      </c>
      <c r="G21" s="5">
        <v>4</v>
      </c>
      <c r="H21" s="5">
        <v>4</v>
      </c>
    </row>
    <row r="22" spans="1:8" ht="15" customHeight="1" x14ac:dyDescent="0.2">
      <c r="A22" s="418"/>
      <c r="B22" s="387"/>
      <c r="C22" s="371" t="s">
        <v>8</v>
      </c>
      <c r="D22" s="371"/>
      <c r="E22" s="371"/>
      <c r="F22" s="371"/>
      <c r="G22" s="371"/>
      <c r="H22" s="371"/>
    </row>
    <row r="23" spans="1:8" ht="15" customHeight="1" x14ac:dyDescent="0.2">
      <c r="A23" s="418"/>
      <c r="B23" s="387"/>
      <c r="C23" s="1" t="s">
        <v>48</v>
      </c>
      <c r="D23" s="146" t="s">
        <v>18</v>
      </c>
      <c r="E23" s="146" t="s">
        <v>256</v>
      </c>
      <c r="F23" s="58">
        <f>F19/F21</f>
        <v>21.427250000000001</v>
      </c>
      <c r="G23" s="59">
        <f>G19/G21</f>
        <v>30.091000000000001</v>
      </c>
      <c r="H23" s="59">
        <f>H19/H21</f>
        <v>31.957750000000001</v>
      </c>
    </row>
    <row r="24" spans="1:8" ht="15" customHeight="1" x14ac:dyDescent="0.2">
      <c r="A24" s="418"/>
      <c r="B24" s="387"/>
      <c r="C24" s="371" t="s">
        <v>9</v>
      </c>
      <c r="D24" s="371"/>
      <c r="E24" s="371"/>
      <c r="F24" s="371"/>
      <c r="G24" s="371"/>
      <c r="H24" s="371"/>
    </row>
    <row r="25" spans="1:8" ht="15" customHeight="1" x14ac:dyDescent="0.2">
      <c r="A25" s="418"/>
      <c r="B25" s="387"/>
      <c r="C25" s="54" t="s">
        <v>49</v>
      </c>
      <c r="D25" s="146" t="s">
        <v>20</v>
      </c>
      <c r="E25" s="146" t="s">
        <v>19</v>
      </c>
      <c r="F25" s="146">
        <v>100</v>
      </c>
      <c r="G25" s="146">
        <v>100</v>
      </c>
      <c r="H25" s="146">
        <v>100</v>
      </c>
    </row>
    <row r="26" spans="1:8" ht="15" customHeight="1" x14ac:dyDescent="0.2">
      <c r="A26" s="418" t="s">
        <v>69</v>
      </c>
      <c r="B26" s="387" t="s">
        <v>66</v>
      </c>
      <c r="C26" s="372" t="str">
        <f>'Додаток 1 2025-2027'!B14</f>
        <v xml:space="preserve">Сплата екологічного податку </v>
      </c>
      <c r="D26" s="372"/>
      <c r="E26" s="372"/>
      <c r="F26" s="372"/>
      <c r="G26" s="372"/>
      <c r="H26" s="372"/>
    </row>
    <row r="27" spans="1:8" ht="15" customHeight="1" x14ac:dyDescent="0.2">
      <c r="A27" s="418"/>
      <c r="B27" s="387"/>
      <c r="C27" s="371" t="s">
        <v>6</v>
      </c>
      <c r="D27" s="371"/>
      <c r="E27" s="371"/>
      <c r="F27" s="371"/>
      <c r="G27" s="371"/>
      <c r="H27" s="371"/>
    </row>
    <row r="28" spans="1:8" ht="15" customHeight="1" x14ac:dyDescent="0.2">
      <c r="A28" s="418"/>
      <c r="B28" s="387"/>
      <c r="C28" s="1" t="s">
        <v>338</v>
      </c>
      <c r="D28" s="146" t="s">
        <v>10</v>
      </c>
      <c r="E28" s="146" t="s">
        <v>257</v>
      </c>
      <c r="F28" s="6">
        <f>'Додаток 1 2025-2027'!G14</f>
        <v>378.42899999999997</v>
      </c>
      <c r="G28" s="6">
        <f>'Додаток 1 2025-2027'!H14</f>
        <v>443.48399999999998</v>
      </c>
      <c r="H28" s="6">
        <f>'Додаток 1 2025-2027'!I14</f>
        <v>202.66300000000001</v>
      </c>
    </row>
    <row r="29" spans="1:8" ht="15" customHeight="1" x14ac:dyDescent="0.2">
      <c r="A29" s="418"/>
      <c r="B29" s="387"/>
      <c r="C29" s="371" t="s">
        <v>7</v>
      </c>
      <c r="D29" s="371"/>
      <c r="E29" s="371"/>
      <c r="F29" s="371"/>
      <c r="G29" s="371"/>
      <c r="H29" s="371"/>
    </row>
    <row r="30" spans="1:8" ht="15" customHeight="1" x14ac:dyDescent="0.2">
      <c r="A30" s="418"/>
      <c r="B30" s="387"/>
      <c r="C30" s="1" t="s">
        <v>137</v>
      </c>
      <c r="D30" s="146" t="s">
        <v>18</v>
      </c>
      <c r="E30" s="146" t="s">
        <v>11</v>
      </c>
      <c r="F30" s="45">
        <v>4</v>
      </c>
      <c r="G30" s="5">
        <v>4</v>
      </c>
      <c r="H30" s="5">
        <v>4</v>
      </c>
    </row>
    <row r="31" spans="1:8" ht="15" customHeight="1" x14ac:dyDescent="0.2">
      <c r="A31" s="418"/>
      <c r="B31" s="387"/>
      <c r="C31" s="371" t="s">
        <v>8</v>
      </c>
      <c r="D31" s="371"/>
      <c r="E31" s="371"/>
      <c r="F31" s="371"/>
      <c r="G31" s="371"/>
      <c r="H31" s="371"/>
    </row>
    <row r="32" spans="1:8" ht="15" customHeight="1" x14ac:dyDescent="0.2">
      <c r="A32" s="418"/>
      <c r="B32" s="387"/>
      <c r="C32" s="1" t="s">
        <v>138</v>
      </c>
      <c r="D32" s="146" t="s">
        <v>18</v>
      </c>
      <c r="E32" s="143" t="s">
        <v>265</v>
      </c>
      <c r="F32" s="58">
        <f>F28/F30</f>
        <v>94.607249999999993</v>
      </c>
      <c r="G32" s="59">
        <f>G28/G30</f>
        <v>110.871</v>
      </c>
      <c r="H32" s="59">
        <f>H28/H30</f>
        <v>50.665750000000003</v>
      </c>
    </row>
    <row r="33" spans="1:8" ht="15" customHeight="1" x14ac:dyDescent="0.2">
      <c r="A33" s="418"/>
      <c r="B33" s="387"/>
      <c r="C33" s="371" t="s">
        <v>9</v>
      </c>
      <c r="D33" s="371"/>
      <c r="E33" s="371"/>
      <c r="F33" s="371"/>
      <c r="G33" s="371"/>
      <c r="H33" s="371"/>
    </row>
    <row r="34" spans="1:8" ht="15" customHeight="1" x14ac:dyDescent="0.2">
      <c r="A34" s="418"/>
      <c r="B34" s="387"/>
      <c r="C34" s="54" t="s">
        <v>49</v>
      </c>
      <c r="D34" s="146" t="s">
        <v>20</v>
      </c>
      <c r="E34" s="146" t="s">
        <v>19</v>
      </c>
      <c r="F34" s="146">
        <v>100</v>
      </c>
      <c r="G34" s="146">
        <v>100</v>
      </c>
      <c r="H34" s="146">
        <v>100</v>
      </c>
    </row>
    <row r="35" spans="1:8" ht="27.75" customHeight="1" x14ac:dyDescent="0.2">
      <c r="A35" s="418" t="s">
        <v>70</v>
      </c>
      <c r="B35" s="410" t="s">
        <v>66</v>
      </c>
      <c r="C35" s="372" t="str">
        <f>'Додаток 1 2025-2027'!B15</f>
        <v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v>
      </c>
      <c r="D35" s="372"/>
      <c r="E35" s="372"/>
      <c r="F35" s="372"/>
      <c r="G35" s="372"/>
      <c r="H35" s="372"/>
    </row>
    <row r="36" spans="1:8" ht="15" customHeight="1" x14ac:dyDescent="0.2">
      <c r="A36" s="418"/>
      <c r="B36" s="410"/>
      <c r="C36" s="371" t="s">
        <v>6</v>
      </c>
      <c r="D36" s="371"/>
      <c r="E36" s="371"/>
      <c r="F36" s="371"/>
      <c r="G36" s="371"/>
      <c r="H36" s="371"/>
    </row>
    <row r="37" spans="1:8" ht="15" customHeight="1" x14ac:dyDescent="0.2">
      <c r="A37" s="418"/>
      <c r="B37" s="410"/>
      <c r="C37" s="1" t="s">
        <v>250</v>
      </c>
      <c r="D37" s="146" t="s">
        <v>10</v>
      </c>
      <c r="E37" s="146" t="s">
        <v>257</v>
      </c>
      <c r="F37" s="58"/>
      <c r="G37" s="58"/>
      <c r="H37" s="58">
        <f>'Додаток 1 2025-2027'!I15</f>
        <v>450</v>
      </c>
    </row>
    <row r="38" spans="1:8" ht="15" customHeight="1" x14ac:dyDescent="0.2">
      <c r="A38" s="418"/>
      <c r="B38" s="410"/>
      <c r="C38" s="371" t="s">
        <v>7</v>
      </c>
      <c r="D38" s="371"/>
      <c r="E38" s="371"/>
      <c r="F38" s="371"/>
      <c r="G38" s="371"/>
      <c r="H38" s="371"/>
    </row>
    <row r="39" spans="1:8" ht="15" customHeight="1" x14ac:dyDescent="0.2">
      <c r="A39" s="418"/>
      <c r="B39" s="410"/>
      <c r="C39" s="1" t="s">
        <v>177</v>
      </c>
      <c r="D39" s="146" t="s">
        <v>114</v>
      </c>
      <c r="E39" s="146" t="s">
        <v>122</v>
      </c>
      <c r="F39" s="59"/>
      <c r="G39" s="59"/>
      <c r="H39" s="59">
        <v>4.2999999999999997E-2</v>
      </c>
    </row>
    <row r="40" spans="1:8" ht="15" customHeight="1" x14ac:dyDescent="0.2">
      <c r="A40" s="418"/>
      <c r="B40" s="410"/>
      <c r="C40" s="371" t="s">
        <v>8</v>
      </c>
      <c r="D40" s="371"/>
      <c r="E40" s="371"/>
      <c r="F40" s="371"/>
      <c r="G40" s="371"/>
      <c r="H40" s="371"/>
    </row>
    <row r="41" spans="1:8" ht="15" customHeight="1" x14ac:dyDescent="0.2">
      <c r="A41" s="418"/>
      <c r="B41" s="410"/>
      <c r="C41" s="1" t="s">
        <v>178</v>
      </c>
      <c r="D41" s="146" t="s">
        <v>18</v>
      </c>
      <c r="E41" s="146" t="s">
        <v>254</v>
      </c>
      <c r="F41" s="59"/>
      <c r="G41" s="59"/>
      <c r="H41" s="59">
        <f>H37/H39</f>
        <v>10465.116279069769</v>
      </c>
    </row>
    <row r="42" spans="1:8" ht="15" customHeight="1" x14ac:dyDescent="0.2">
      <c r="A42" s="418"/>
      <c r="B42" s="410"/>
      <c r="C42" s="371" t="s">
        <v>9</v>
      </c>
      <c r="D42" s="371"/>
      <c r="E42" s="371"/>
      <c r="F42" s="371"/>
      <c r="G42" s="371"/>
      <c r="H42" s="371"/>
    </row>
    <row r="43" spans="1:8" ht="15" customHeight="1" x14ac:dyDescent="0.2">
      <c r="A43" s="418"/>
      <c r="B43" s="410"/>
      <c r="C43" s="54" t="s">
        <v>49</v>
      </c>
      <c r="D43" s="146" t="s">
        <v>20</v>
      </c>
      <c r="E43" s="146" t="s">
        <v>19</v>
      </c>
      <c r="F43" s="146"/>
      <c r="G43" s="204"/>
      <c r="H43" s="329">
        <v>100</v>
      </c>
    </row>
    <row r="44" spans="1:8" ht="29.25" customHeight="1" x14ac:dyDescent="0.2">
      <c r="A44" s="418" t="s">
        <v>71</v>
      </c>
      <c r="B44" s="410" t="s">
        <v>66</v>
      </c>
      <c r="C44" s="450" t="str">
        <f>'Додаток 1 2025-2027'!B16</f>
        <v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v>
      </c>
      <c r="D44" s="450"/>
      <c r="E44" s="450"/>
      <c r="F44" s="450"/>
      <c r="G44" s="450"/>
      <c r="H44" s="450"/>
    </row>
    <row r="45" spans="1:8" ht="15" customHeight="1" x14ac:dyDescent="0.2">
      <c r="A45" s="418"/>
      <c r="B45" s="410"/>
      <c r="C45" s="371" t="s">
        <v>6</v>
      </c>
      <c r="D45" s="371"/>
      <c r="E45" s="371"/>
      <c r="F45" s="371"/>
      <c r="G45" s="371"/>
      <c r="H45" s="371"/>
    </row>
    <row r="46" spans="1:8" ht="15" customHeight="1" x14ac:dyDescent="0.2">
      <c r="A46" s="418"/>
      <c r="B46" s="410"/>
      <c r="C46" s="1" t="s">
        <v>339</v>
      </c>
      <c r="D46" s="146" t="s">
        <v>10</v>
      </c>
      <c r="E46" s="146" t="s">
        <v>257</v>
      </c>
      <c r="F46" s="58"/>
      <c r="G46" s="58"/>
      <c r="H46" s="58">
        <f>'Додаток 1 2025-2027'!I16</f>
        <v>295.89999999999998</v>
      </c>
    </row>
    <row r="47" spans="1:8" ht="15" customHeight="1" x14ac:dyDescent="0.2">
      <c r="A47" s="418"/>
      <c r="B47" s="410"/>
      <c r="C47" s="371" t="s">
        <v>7</v>
      </c>
      <c r="D47" s="371"/>
      <c r="E47" s="371"/>
      <c r="F47" s="371"/>
      <c r="G47" s="371"/>
      <c r="H47" s="371"/>
    </row>
    <row r="48" spans="1:8" ht="15" customHeight="1" x14ac:dyDescent="0.2">
      <c r="A48" s="418"/>
      <c r="B48" s="410"/>
      <c r="C48" s="1" t="s">
        <v>120</v>
      </c>
      <c r="D48" s="146" t="s">
        <v>114</v>
      </c>
      <c r="E48" s="146" t="s">
        <v>122</v>
      </c>
      <c r="F48" s="9"/>
      <c r="G48" s="61"/>
      <c r="H48" s="61">
        <v>2.2100000000000002E-2</v>
      </c>
    </row>
    <row r="49" spans="1:8" ht="15" customHeight="1" x14ac:dyDescent="0.2">
      <c r="A49" s="418"/>
      <c r="B49" s="410"/>
      <c r="C49" s="371" t="s">
        <v>8</v>
      </c>
      <c r="D49" s="371"/>
      <c r="E49" s="371"/>
      <c r="F49" s="371"/>
      <c r="G49" s="371"/>
      <c r="H49" s="371"/>
    </row>
    <row r="50" spans="1:8" ht="15" customHeight="1" x14ac:dyDescent="0.2">
      <c r="A50" s="418"/>
      <c r="B50" s="410"/>
      <c r="C50" s="1" t="s">
        <v>121</v>
      </c>
      <c r="D50" s="146" t="s">
        <v>18</v>
      </c>
      <c r="E50" s="146" t="s">
        <v>254</v>
      </c>
      <c r="F50" s="40"/>
      <c r="G50" s="40"/>
      <c r="H50" s="40">
        <f>H46/H48</f>
        <v>13389.14027149321</v>
      </c>
    </row>
    <row r="51" spans="1:8" ht="15" customHeight="1" x14ac:dyDescent="0.2">
      <c r="A51" s="418"/>
      <c r="B51" s="410"/>
      <c r="C51" s="371" t="s">
        <v>9</v>
      </c>
      <c r="D51" s="371"/>
      <c r="E51" s="371"/>
      <c r="F51" s="371"/>
      <c r="G51" s="371"/>
      <c r="H51" s="371"/>
    </row>
    <row r="52" spans="1:8" ht="15" customHeight="1" x14ac:dyDescent="0.2">
      <c r="A52" s="418"/>
      <c r="B52" s="410"/>
      <c r="C52" s="54" t="s">
        <v>49</v>
      </c>
      <c r="D52" s="146" t="s">
        <v>20</v>
      </c>
      <c r="E52" s="146" t="s">
        <v>19</v>
      </c>
      <c r="F52" s="146"/>
      <c r="G52" s="146"/>
      <c r="H52" s="329">
        <v>100</v>
      </c>
    </row>
    <row r="53" spans="1:8" ht="27" customHeight="1" x14ac:dyDescent="0.2">
      <c r="A53" s="418" t="s">
        <v>72</v>
      </c>
      <c r="B53" s="387" t="s">
        <v>66</v>
      </c>
      <c r="C53" s="372" t="str">
        <f>'Додаток 1 2025-2027'!B17</f>
        <v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v>
      </c>
      <c r="D53" s="372"/>
      <c r="E53" s="372"/>
      <c r="F53" s="372"/>
      <c r="G53" s="372"/>
      <c r="H53" s="372"/>
    </row>
    <row r="54" spans="1:8" ht="15" customHeight="1" x14ac:dyDescent="0.2">
      <c r="A54" s="418"/>
      <c r="B54" s="387"/>
      <c r="C54" s="371" t="s">
        <v>6</v>
      </c>
      <c r="D54" s="371"/>
      <c r="E54" s="371"/>
      <c r="F54" s="371"/>
      <c r="G54" s="371"/>
      <c r="H54" s="371"/>
    </row>
    <row r="55" spans="1:8" ht="30.75" customHeight="1" x14ac:dyDescent="0.2">
      <c r="A55" s="418"/>
      <c r="B55" s="387"/>
      <c r="C55" s="1" t="s">
        <v>172</v>
      </c>
      <c r="D55" s="146" t="s">
        <v>10</v>
      </c>
      <c r="E55" s="146" t="s">
        <v>257</v>
      </c>
      <c r="F55" s="58"/>
      <c r="G55" s="58">
        <f>'Додаток 1 2025-2027'!H17</f>
        <v>0</v>
      </c>
      <c r="H55" s="58">
        <f>'Додаток 1 2025-2027'!I17</f>
        <v>298.5</v>
      </c>
    </row>
    <row r="56" spans="1:8" ht="15" customHeight="1" x14ac:dyDescent="0.2">
      <c r="A56" s="418"/>
      <c r="B56" s="387"/>
      <c r="C56" s="371" t="s">
        <v>7</v>
      </c>
      <c r="D56" s="371"/>
      <c r="E56" s="371"/>
      <c r="F56" s="371"/>
      <c r="G56" s="371"/>
      <c r="H56" s="371"/>
    </row>
    <row r="57" spans="1:8" ht="15" customHeight="1" x14ac:dyDescent="0.2">
      <c r="A57" s="418"/>
      <c r="B57" s="387"/>
      <c r="C57" s="1" t="s">
        <v>120</v>
      </c>
      <c r="D57" s="146" t="s">
        <v>114</v>
      </c>
      <c r="E57" s="146" t="s">
        <v>122</v>
      </c>
      <c r="F57" s="58"/>
      <c r="G57" s="58"/>
      <c r="H57" s="58">
        <v>3.1E-2</v>
      </c>
    </row>
    <row r="58" spans="1:8" ht="15" customHeight="1" x14ac:dyDescent="0.2">
      <c r="A58" s="418"/>
      <c r="B58" s="387"/>
      <c r="C58" s="371" t="s">
        <v>8</v>
      </c>
      <c r="D58" s="371"/>
      <c r="E58" s="371"/>
      <c r="F58" s="371"/>
      <c r="G58" s="371"/>
      <c r="H58" s="371"/>
    </row>
    <row r="59" spans="1:8" ht="15" customHeight="1" x14ac:dyDescent="0.2">
      <c r="A59" s="418"/>
      <c r="B59" s="387"/>
      <c r="C59" s="1" t="s">
        <v>121</v>
      </c>
      <c r="D59" s="146" t="s">
        <v>18</v>
      </c>
      <c r="E59" s="146" t="s">
        <v>254</v>
      </c>
      <c r="F59" s="40"/>
      <c r="G59" s="40"/>
      <c r="H59" s="40">
        <f>H55/H57</f>
        <v>9629.032258064517</v>
      </c>
    </row>
    <row r="60" spans="1:8" ht="15" customHeight="1" x14ac:dyDescent="0.2">
      <c r="A60" s="418"/>
      <c r="B60" s="387"/>
      <c r="C60" s="371" t="s">
        <v>9</v>
      </c>
      <c r="D60" s="371"/>
      <c r="E60" s="371"/>
      <c r="F60" s="371"/>
      <c r="G60" s="371"/>
      <c r="H60" s="371"/>
    </row>
    <row r="61" spans="1:8" ht="15" customHeight="1" x14ac:dyDescent="0.2">
      <c r="A61" s="418"/>
      <c r="B61" s="387"/>
      <c r="C61" s="54" t="s">
        <v>49</v>
      </c>
      <c r="D61" s="146" t="s">
        <v>20</v>
      </c>
      <c r="E61" s="146" t="s">
        <v>19</v>
      </c>
      <c r="F61" s="146"/>
      <c r="G61" s="146"/>
      <c r="H61" s="329">
        <v>100</v>
      </c>
    </row>
    <row r="62" spans="1:8" ht="27" customHeight="1" x14ac:dyDescent="0.2">
      <c r="A62" s="418" t="s">
        <v>73</v>
      </c>
      <c r="B62" s="410" t="s">
        <v>66</v>
      </c>
      <c r="C62" s="435" t="str">
        <f>'Додаток 1 2025-2027'!B18</f>
        <v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v>
      </c>
      <c r="D62" s="436"/>
      <c r="E62" s="436"/>
      <c r="F62" s="436"/>
      <c r="G62" s="436"/>
      <c r="H62" s="436"/>
    </row>
    <row r="63" spans="1:8" ht="15" customHeight="1" x14ac:dyDescent="0.2">
      <c r="A63" s="418"/>
      <c r="B63" s="410"/>
      <c r="C63" s="388" t="s">
        <v>6</v>
      </c>
      <c r="D63" s="389"/>
      <c r="E63" s="389"/>
      <c r="F63" s="389"/>
      <c r="G63" s="389"/>
      <c r="H63" s="390"/>
    </row>
    <row r="64" spans="1:8" ht="27.6" customHeight="1" x14ac:dyDescent="0.2">
      <c r="A64" s="418"/>
      <c r="B64" s="410"/>
      <c r="C64" s="1" t="s">
        <v>158</v>
      </c>
      <c r="D64" s="146" t="s">
        <v>251</v>
      </c>
      <c r="E64" s="146" t="s">
        <v>257</v>
      </c>
      <c r="F64" s="58">
        <f>'Додаток 1 2025-2027'!G18</f>
        <v>385.28</v>
      </c>
      <c r="G64" s="58"/>
      <c r="H64" s="59"/>
    </row>
    <row r="65" spans="1:8" ht="15" customHeight="1" x14ac:dyDescent="0.2">
      <c r="A65" s="418"/>
      <c r="B65" s="410"/>
      <c r="C65" s="437" t="s">
        <v>7</v>
      </c>
      <c r="D65" s="438"/>
      <c r="E65" s="438"/>
      <c r="F65" s="438"/>
      <c r="G65" s="438"/>
      <c r="H65" s="439"/>
    </row>
    <row r="66" spans="1:8" ht="30.75" customHeight="1" x14ac:dyDescent="0.2">
      <c r="A66" s="418"/>
      <c r="B66" s="410"/>
      <c r="C66" s="1" t="s">
        <v>252</v>
      </c>
      <c r="D66" s="146" t="s">
        <v>18</v>
      </c>
      <c r="E66" s="146" t="s">
        <v>11</v>
      </c>
      <c r="F66" s="45">
        <v>1</v>
      </c>
      <c r="G66" s="5"/>
      <c r="H66" s="5"/>
    </row>
    <row r="67" spans="1:8" ht="15" customHeight="1" x14ac:dyDescent="0.2">
      <c r="A67" s="418"/>
      <c r="B67" s="410"/>
      <c r="C67" s="437" t="s">
        <v>8</v>
      </c>
      <c r="D67" s="438"/>
      <c r="E67" s="438"/>
      <c r="F67" s="438"/>
      <c r="G67" s="438"/>
      <c r="H67" s="439"/>
    </row>
    <row r="68" spans="1:8" ht="29.25" customHeight="1" x14ac:dyDescent="0.2">
      <c r="A68" s="418"/>
      <c r="B68" s="410"/>
      <c r="C68" s="1" t="s">
        <v>253</v>
      </c>
      <c r="D68" s="146" t="s">
        <v>18</v>
      </c>
      <c r="E68" s="146" t="s">
        <v>272</v>
      </c>
      <c r="F68" s="40">
        <f>F64/F66</f>
        <v>385.28</v>
      </c>
      <c r="G68" s="59"/>
      <c r="H68" s="59"/>
    </row>
    <row r="69" spans="1:8" ht="15" customHeight="1" x14ac:dyDescent="0.2">
      <c r="A69" s="418"/>
      <c r="B69" s="410"/>
      <c r="C69" s="417" t="s">
        <v>9</v>
      </c>
      <c r="D69" s="417"/>
      <c r="E69" s="417"/>
      <c r="F69" s="417"/>
      <c r="G69" s="417"/>
      <c r="H69" s="417"/>
    </row>
    <row r="70" spans="1:8" ht="21.6" customHeight="1" x14ac:dyDescent="0.2">
      <c r="A70" s="418"/>
      <c r="B70" s="410"/>
      <c r="C70" s="54" t="s">
        <v>171</v>
      </c>
      <c r="D70" s="146" t="s">
        <v>20</v>
      </c>
      <c r="E70" s="146" t="s">
        <v>19</v>
      </c>
      <c r="F70" s="146">
        <v>100</v>
      </c>
      <c r="G70" s="146"/>
      <c r="H70" s="146"/>
    </row>
    <row r="71" spans="1:8" ht="29.25" customHeight="1" x14ac:dyDescent="0.2">
      <c r="A71" s="418" t="s">
        <v>74</v>
      </c>
      <c r="B71" s="387" t="s">
        <v>162</v>
      </c>
      <c r="C71" s="435" t="str">
        <f>'Додаток 1 2025-2027'!B19</f>
        <v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v>
      </c>
      <c r="D71" s="440"/>
      <c r="E71" s="440"/>
      <c r="F71" s="440"/>
      <c r="G71" s="440"/>
      <c r="H71" s="441"/>
    </row>
    <row r="72" spans="1:8" ht="15" customHeight="1" x14ac:dyDescent="0.2">
      <c r="A72" s="418"/>
      <c r="B72" s="387"/>
      <c r="C72" s="371" t="s">
        <v>6</v>
      </c>
      <c r="D72" s="371"/>
      <c r="E72" s="371"/>
      <c r="F72" s="371"/>
      <c r="G72" s="371"/>
      <c r="H72" s="371"/>
    </row>
    <row r="73" spans="1:8" ht="30.75" customHeight="1" x14ac:dyDescent="0.2">
      <c r="A73" s="418"/>
      <c r="B73" s="387"/>
      <c r="C73" s="1" t="s">
        <v>167</v>
      </c>
      <c r="D73" s="146" t="s">
        <v>251</v>
      </c>
      <c r="E73" s="146" t="s">
        <v>257</v>
      </c>
      <c r="F73" s="58"/>
      <c r="G73" s="58"/>
      <c r="H73" s="58">
        <f>'Додаток 1 2025-2027'!I19</f>
        <v>99.233999999999995</v>
      </c>
    </row>
    <row r="74" spans="1:8" ht="15" customHeight="1" x14ac:dyDescent="0.2">
      <c r="A74" s="418"/>
      <c r="B74" s="387"/>
      <c r="C74" s="371" t="s">
        <v>7</v>
      </c>
      <c r="D74" s="371"/>
      <c r="E74" s="371"/>
      <c r="F74" s="371"/>
      <c r="G74" s="371"/>
      <c r="H74" s="371"/>
    </row>
    <row r="75" spans="1:8" ht="30" customHeight="1" x14ac:dyDescent="0.2">
      <c r="A75" s="418"/>
      <c r="B75" s="387"/>
      <c r="C75" s="1" t="s">
        <v>170</v>
      </c>
      <c r="D75" s="146" t="s">
        <v>18</v>
      </c>
      <c r="E75" s="146" t="s">
        <v>11</v>
      </c>
      <c r="F75" s="45"/>
      <c r="G75" s="45"/>
      <c r="H75" s="45">
        <v>1</v>
      </c>
    </row>
    <row r="76" spans="1:8" ht="15" customHeight="1" x14ac:dyDescent="0.2">
      <c r="A76" s="418"/>
      <c r="B76" s="387"/>
      <c r="C76" s="371" t="s">
        <v>8</v>
      </c>
      <c r="D76" s="371"/>
      <c r="E76" s="371"/>
      <c r="F76" s="371"/>
      <c r="G76" s="371"/>
      <c r="H76" s="371"/>
    </row>
    <row r="77" spans="1:8" ht="27" customHeight="1" x14ac:dyDescent="0.2">
      <c r="A77" s="418"/>
      <c r="B77" s="387"/>
      <c r="C77" s="1" t="s">
        <v>168</v>
      </c>
      <c r="D77" s="146" t="s">
        <v>18</v>
      </c>
      <c r="E77" s="146" t="s">
        <v>256</v>
      </c>
      <c r="F77" s="58"/>
      <c r="G77" s="58"/>
      <c r="H77" s="58">
        <f>H73/H75</f>
        <v>99.233999999999995</v>
      </c>
    </row>
    <row r="78" spans="1:8" ht="15" customHeight="1" x14ac:dyDescent="0.2">
      <c r="A78" s="418"/>
      <c r="B78" s="387"/>
      <c r="C78" s="371" t="s">
        <v>9</v>
      </c>
      <c r="D78" s="371"/>
      <c r="E78" s="371"/>
      <c r="F78" s="371"/>
      <c r="G78" s="371"/>
      <c r="H78" s="371"/>
    </row>
    <row r="79" spans="1:8" ht="15" customHeight="1" x14ac:dyDescent="0.2">
      <c r="A79" s="418"/>
      <c r="B79" s="387"/>
      <c r="C79" s="54" t="s">
        <v>171</v>
      </c>
      <c r="D79" s="146" t="s">
        <v>20</v>
      </c>
      <c r="E79" s="146" t="s">
        <v>19</v>
      </c>
      <c r="F79" s="146"/>
      <c r="G79" s="146"/>
      <c r="H79" s="329">
        <v>100</v>
      </c>
    </row>
    <row r="80" spans="1:8" ht="28.15" customHeight="1" x14ac:dyDescent="0.2">
      <c r="A80" s="418" t="s">
        <v>75</v>
      </c>
      <c r="B80" s="387" t="s">
        <v>162</v>
      </c>
      <c r="C80" s="424" t="str">
        <f>'Додаток 1 2025-2027'!B20</f>
        <v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v>
      </c>
      <c r="D80" s="425"/>
      <c r="E80" s="425"/>
      <c r="F80" s="425"/>
      <c r="G80" s="425"/>
      <c r="H80" s="426"/>
    </row>
    <row r="81" spans="1:8" ht="15" customHeight="1" x14ac:dyDescent="0.2">
      <c r="A81" s="418"/>
      <c r="B81" s="387"/>
      <c r="C81" s="371" t="s">
        <v>6</v>
      </c>
      <c r="D81" s="371"/>
      <c r="E81" s="371"/>
      <c r="F81" s="371"/>
      <c r="G81" s="371"/>
      <c r="H81" s="371"/>
    </row>
    <row r="82" spans="1:8" ht="30.75" customHeight="1" x14ac:dyDescent="0.2">
      <c r="A82" s="418"/>
      <c r="B82" s="387"/>
      <c r="C82" s="1" t="s">
        <v>167</v>
      </c>
      <c r="D82" s="146" t="s">
        <v>251</v>
      </c>
      <c r="E82" s="146" t="s">
        <v>257</v>
      </c>
      <c r="F82" s="58">
        <f>'Додаток 1 2025-2027'!G20</f>
        <v>26.75</v>
      </c>
      <c r="G82" s="58"/>
      <c r="H82" s="59"/>
    </row>
    <row r="83" spans="1:8" ht="15" customHeight="1" x14ac:dyDescent="0.2">
      <c r="A83" s="418"/>
      <c r="B83" s="387"/>
      <c r="C83" s="371" t="s">
        <v>7</v>
      </c>
      <c r="D83" s="371"/>
      <c r="E83" s="371"/>
      <c r="F83" s="371"/>
      <c r="G83" s="371"/>
      <c r="H83" s="371"/>
    </row>
    <row r="84" spans="1:8" ht="28.5" customHeight="1" x14ac:dyDescent="0.2">
      <c r="A84" s="418"/>
      <c r="B84" s="387"/>
      <c r="C84" s="1" t="s">
        <v>170</v>
      </c>
      <c r="D84" s="146" t="s">
        <v>18</v>
      </c>
      <c r="E84" s="146" t="s">
        <v>11</v>
      </c>
      <c r="F84" s="45">
        <v>1</v>
      </c>
      <c r="G84" s="5"/>
      <c r="H84" s="5"/>
    </row>
    <row r="85" spans="1:8" ht="15" customHeight="1" x14ac:dyDescent="0.2">
      <c r="A85" s="418"/>
      <c r="B85" s="387"/>
      <c r="C85" s="371" t="s">
        <v>8</v>
      </c>
      <c r="D85" s="371"/>
      <c r="E85" s="371"/>
      <c r="F85" s="371"/>
      <c r="G85" s="371"/>
      <c r="H85" s="371"/>
    </row>
    <row r="86" spans="1:8" ht="30" customHeight="1" x14ac:dyDescent="0.2">
      <c r="A86" s="418"/>
      <c r="B86" s="387"/>
      <c r="C86" s="1" t="s">
        <v>168</v>
      </c>
      <c r="D86" s="146" t="s">
        <v>18</v>
      </c>
      <c r="E86" s="146" t="s">
        <v>256</v>
      </c>
      <c r="F86" s="58">
        <f>F82/F84</f>
        <v>26.75</v>
      </c>
      <c r="G86" s="59"/>
      <c r="H86" s="59"/>
    </row>
    <row r="87" spans="1:8" ht="15" customHeight="1" x14ac:dyDescent="0.2">
      <c r="A87" s="418"/>
      <c r="B87" s="387"/>
      <c r="C87" s="371" t="s">
        <v>9</v>
      </c>
      <c r="D87" s="371"/>
      <c r="E87" s="371"/>
      <c r="F87" s="371"/>
      <c r="G87" s="371"/>
      <c r="H87" s="371"/>
    </row>
    <row r="88" spans="1:8" ht="15" customHeight="1" x14ac:dyDescent="0.2">
      <c r="A88" s="418"/>
      <c r="B88" s="387"/>
      <c r="C88" s="54" t="s">
        <v>171</v>
      </c>
      <c r="D88" s="146" t="s">
        <v>20</v>
      </c>
      <c r="E88" s="146" t="s">
        <v>19</v>
      </c>
      <c r="F88" s="146">
        <v>100</v>
      </c>
      <c r="G88" s="146"/>
      <c r="H88" s="146"/>
    </row>
    <row r="89" spans="1:8" ht="30" customHeight="1" x14ac:dyDescent="0.2">
      <c r="A89" s="418" t="s">
        <v>76</v>
      </c>
      <c r="B89" s="387" t="s">
        <v>162</v>
      </c>
      <c r="C89" s="372" t="str">
        <f>'Додаток 1 2025-2027'!B21</f>
        <v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v>
      </c>
      <c r="D89" s="372"/>
      <c r="E89" s="372"/>
      <c r="F89" s="372"/>
      <c r="G89" s="372"/>
      <c r="H89" s="372"/>
    </row>
    <row r="90" spans="1:8" ht="15" customHeight="1" x14ac:dyDescent="0.2">
      <c r="A90" s="418"/>
      <c r="B90" s="387"/>
      <c r="C90" s="371" t="s">
        <v>6</v>
      </c>
      <c r="D90" s="371"/>
      <c r="E90" s="371"/>
      <c r="F90" s="371"/>
      <c r="G90" s="371"/>
      <c r="H90" s="371"/>
    </row>
    <row r="91" spans="1:8" ht="27" customHeight="1" x14ac:dyDescent="0.2">
      <c r="A91" s="418"/>
      <c r="B91" s="387"/>
      <c r="C91" s="1" t="s">
        <v>167</v>
      </c>
      <c r="D91" s="146" t="s">
        <v>251</v>
      </c>
      <c r="E91" s="146" t="s">
        <v>257</v>
      </c>
      <c r="F91" s="58"/>
      <c r="G91" s="58"/>
      <c r="H91" s="58">
        <f>'Додаток 1 2025-2027'!I21</f>
        <v>99.68</v>
      </c>
    </row>
    <row r="92" spans="1:8" ht="15" customHeight="1" x14ac:dyDescent="0.2">
      <c r="A92" s="418"/>
      <c r="B92" s="387"/>
      <c r="C92" s="371" t="s">
        <v>7</v>
      </c>
      <c r="D92" s="371"/>
      <c r="E92" s="371"/>
      <c r="F92" s="371"/>
      <c r="G92" s="371"/>
      <c r="H92" s="371"/>
    </row>
    <row r="93" spans="1:8" ht="28.5" customHeight="1" x14ac:dyDescent="0.2">
      <c r="A93" s="418"/>
      <c r="B93" s="387"/>
      <c r="C93" s="1" t="s">
        <v>170</v>
      </c>
      <c r="D93" s="146" t="s">
        <v>18</v>
      </c>
      <c r="E93" s="146" t="s">
        <v>11</v>
      </c>
      <c r="F93" s="45"/>
      <c r="G93" s="45"/>
      <c r="H93" s="45">
        <v>1</v>
      </c>
    </row>
    <row r="94" spans="1:8" ht="15" customHeight="1" x14ac:dyDescent="0.2">
      <c r="A94" s="418"/>
      <c r="B94" s="387"/>
      <c r="C94" s="371" t="s">
        <v>8</v>
      </c>
      <c r="D94" s="371"/>
      <c r="E94" s="371"/>
      <c r="F94" s="371"/>
      <c r="G94" s="371"/>
      <c r="H94" s="371"/>
    </row>
    <row r="95" spans="1:8" ht="27.6" customHeight="1" x14ac:dyDescent="0.2">
      <c r="A95" s="418"/>
      <c r="B95" s="387"/>
      <c r="C95" s="1" t="s">
        <v>168</v>
      </c>
      <c r="D95" s="146" t="s">
        <v>18</v>
      </c>
      <c r="E95" s="146" t="s">
        <v>256</v>
      </c>
      <c r="F95" s="40"/>
      <c r="G95" s="58"/>
      <c r="H95" s="58">
        <f>H91/H93</f>
        <v>99.68</v>
      </c>
    </row>
    <row r="96" spans="1:8" ht="15" customHeight="1" x14ac:dyDescent="0.2">
      <c r="A96" s="418"/>
      <c r="B96" s="387"/>
      <c r="C96" s="371" t="s">
        <v>9</v>
      </c>
      <c r="D96" s="371"/>
      <c r="E96" s="371"/>
      <c r="F96" s="371"/>
      <c r="G96" s="371"/>
      <c r="H96" s="371"/>
    </row>
    <row r="97" spans="1:8" ht="20.25" customHeight="1" x14ac:dyDescent="0.2">
      <c r="A97" s="418"/>
      <c r="B97" s="387"/>
      <c r="C97" s="54" t="s">
        <v>171</v>
      </c>
      <c r="D97" s="146" t="s">
        <v>20</v>
      </c>
      <c r="E97" s="146" t="s">
        <v>19</v>
      </c>
      <c r="F97" s="146"/>
      <c r="G97" s="146"/>
      <c r="H97" s="329">
        <v>100</v>
      </c>
    </row>
    <row r="98" spans="1:8" ht="28.5" customHeight="1" x14ac:dyDescent="0.2">
      <c r="A98" s="418" t="s">
        <v>77</v>
      </c>
      <c r="B98" s="387" t="s">
        <v>162</v>
      </c>
      <c r="C98" s="372" t="str">
        <f>'Додаток 1 2025-2027'!B22</f>
        <v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v>
      </c>
      <c r="D98" s="372"/>
      <c r="E98" s="372"/>
      <c r="F98" s="372"/>
      <c r="G98" s="372"/>
      <c r="H98" s="372"/>
    </row>
    <row r="99" spans="1:8" ht="15" customHeight="1" x14ac:dyDescent="0.2">
      <c r="A99" s="418"/>
      <c r="B99" s="387"/>
      <c r="C99" s="371" t="s">
        <v>6</v>
      </c>
      <c r="D99" s="371"/>
      <c r="E99" s="371"/>
      <c r="F99" s="371"/>
      <c r="G99" s="371"/>
      <c r="H99" s="371"/>
    </row>
    <row r="100" spans="1:8" ht="30.75" customHeight="1" x14ac:dyDescent="0.2">
      <c r="A100" s="418"/>
      <c r="B100" s="387"/>
      <c r="C100" s="1" t="s">
        <v>167</v>
      </c>
      <c r="D100" s="146" t="s">
        <v>251</v>
      </c>
      <c r="E100" s="146" t="s">
        <v>257</v>
      </c>
      <c r="F100" s="58">
        <f>'Додаток 1 2025-2027'!G22</f>
        <v>27.876000000000001</v>
      </c>
      <c r="G100" s="58"/>
      <c r="H100" s="59"/>
    </row>
    <row r="101" spans="1:8" ht="15" customHeight="1" x14ac:dyDescent="0.2">
      <c r="A101" s="418"/>
      <c r="B101" s="387"/>
      <c r="C101" s="371" t="s">
        <v>7</v>
      </c>
      <c r="D101" s="371"/>
      <c r="E101" s="371"/>
      <c r="F101" s="371"/>
      <c r="G101" s="371"/>
      <c r="H101" s="371"/>
    </row>
    <row r="102" spans="1:8" ht="27.6" customHeight="1" x14ac:dyDescent="0.2">
      <c r="A102" s="418"/>
      <c r="B102" s="387"/>
      <c r="C102" s="1" t="s">
        <v>170</v>
      </c>
      <c r="D102" s="146" t="s">
        <v>18</v>
      </c>
      <c r="E102" s="146" t="s">
        <v>11</v>
      </c>
      <c r="F102" s="45">
        <v>1</v>
      </c>
      <c r="G102" s="5"/>
      <c r="H102" s="5"/>
    </row>
    <row r="103" spans="1:8" ht="15" customHeight="1" x14ac:dyDescent="0.2">
      <c r="A103" s="418"/>
      <c r="B103" s="387"/>
      <c r="C103" s="371" t="s">
        <v>8</v>
      </c>
      <c r="D103" s="371"/>
      <c r="E103" s="371"/>
      <c r="F103" s="371"/>
      <c r="G103" s="371"/>
      <c r="H103" s="371"/>
    </row>
    <row r="104" spans="1:8" ht="28.15" customHeight="1" x14ac:dyDescent="0.2">
      <c r="A104" s="418"/>
      <c r="B104" s="387"/>
      <c r="C104" s="1" t="s">
        <v>168</v>
      </c>
      <c r="D104" s="146" t="s">
        <v>18</v>
      </c>
      <c r="E104" s="146" t="s">
        <v>256</v>
      </c>
      <c r="F104" s="58">
        <f>F100/F102</f>
        <v>27.876000000000001</v>
      </c>
      <c r="G104" s="59"/>
      <c r="H104" s="59"/>
    </row>
    <row r="105" spans="1:8" ht="15" customHeight="1" x14ac:dyDescent="0.2">
      <c r="A105" s="418"/>
      <c r="B105" s="387"/>
      <c r="C105" s="371" t="s">
        <v>9</v>
      </c>
      <c r="D105" s="371"/>
      <c r="E105" s="371"/>
      <c r="F105" s="371"/>
      <c r="G105" s="371"/>
      <c r="H105" s="371"/>
    </row>
    <row r="106" spans="1:8" ht="15" customHeight="1" x14ac:dyDescent="0.2">
      <c r="A106" s="418"/>
      <c r="B106" s="387"/>
      <c r="C106" s="54" t="s">
        <v>171</v>
      </c>
      <c r="D106" s="146" t="s">
        <v>20</v>
      </c>
      <c r="E106" s="146" t="s">
        <v>19</v>
      </c>
      <c r="F106" s="146">
        <v>100</v>
      </c>
      <c r="G106" s="146"/>
      <c r="H106" s="146"/>
    </row>
    <row r="107" spans="1:8" ht="30.75" customHeight="1" x14ac:dyDescent="0.2">
      <c r="A107" s="418" t="s">
        <v>78</v>
      </c>
      <c r="B107" s="383" t="s">
        <v>44</v>
      </c>
      <c r="C107" s="372" t="str">
        <f>'Додаток 1 2025-2027'!B23</f>
        <v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v>
      </c>
      <c r="D107" s="372"/>
      <c r="E107" s="372"/>
      <c r="F107" s="372"/>
      <c r="G107" s="372"/>
      <c r="H107" s="372"/>
    </row>
    <row r="108" spans="1:8" ht="15" customHeight="1" x14ac:dyDescent="0.2">
      <c r="A108" s="418"/>
      <c r="B108" s="384"/>
      <c r="C108" s="398" t="s">
        <v>6</v>
      </c>
      <c r="D108" s="398"/>
      <c r="E108" s="398"/>
      <c r="F108" s="398"/>
      <c r="G108" s="398"/>
      <c r="H108" s="398"/>
    </row>
    <row r="109" spans="1:8" ht="30.75" customHeight="1" x14ac:dyDescent="0.2">
      <c r="A109" s="418"/>
      <c r="B109" s="384"/>
      <c r="C109" s="54" t="s">
        <v>340</v>
      </c>
      <c r="D109" s="142" t="s">
        <v>10</v>
      </c>
      <c r="E109" s="142" t="s">
        <v>257</v>
      </c>
      <c r="F109" s="9"/>
      <c r="G109" s="9">
        <f>'Додаток 1 2025-2027'!H23</f>
        <v>0</v>
      </c>
      <c r="H109" s="9">
        <f>'Додаток 1 2025-2027'!I23</f>
        <v>229.023</v>
      </c>
    </row>
    <row r="110" spans="1:8" ht="15" customHeight="1" x14ac:dyDescent="0.2">
      <c r="A110" s="418"/>
      <c r="B110" s="384"/>
      <c r="C110" s="398" t="s">
        <v>7</v>
      </c>
      <c r="D110" s="398"/>
      <c r="E110" s="398"/>
      <c r="F110" s="398"/>
      <c r="G110" s="398"/>
      <c r="H110" s="398"/>
    </row>
    <row r="111" spans="1:8" ht="15" customHeight="1" x14ac:dyDescent="0.2">
      <c r="A111" s="418"/>
      <c r="B111" s="384"/>
      <c r="C111" s="69" t="s">
        <v>258</v>
      </c>
      <c r="D111" s="142" t="s">
        <v>10</v>
      </c>
      <c r="E111" s="142" t="s">
        <v>11</v>
      </c>
      <c r="F111" s="163"/>
      <c r="G111" s="85"/>
      <c r="H111" s="85">
        <v>1</v>
      </c>
    </row>
    <row r="112" spans="1:8" ht="15" customHeight="1" x14ac:dyDescent="0.2">
      <c r="A112" s="418"/>
      <c r="B112" s="384"/>
      <c r="C112" s="398" t="s">
        <v>8</v>
      </c>
      <c r="D112" s="398"/>
      <c r="E112" s="398"/>
      <c r="F112" s="398"/>
      <c r="G112" s="398"/>
      <c r="H112" s="398"/>
    </row>
    <row r="113" spans="1:10" ht="15" customHeight="1" x14ac:dyDescent="0.2">
      <c r="A113" s="418"/>
      <c r="B113" s="384"/>
      <c r="C113" s="69" t="s">
        <v>259</v>
      </c>
      <c r="D113" s="144" t="s">
        <v>18</v>
      </c>
      <c r="E113" s="142" t="s">
        <v>256</v>
      </c>
      <c r="F113" s="9"/>
      <c r="G113" s="9"/>
      <c r="H113" s="9">
        <f>H109/H111</f>
        <v>229.023</v>
      </c>
    </row>
    <row r="114" spans="1:10" ht="15" customHeight="1" x14ac:dyDescent="0.2">
      <c r="A114" s="418"/>
      <c r="B114" s="384"/>
      <c r="C114" s="386" t="s">
        <v>9</v>
      </c>
      <c r="D114" s="386"/>
      <c r="E114" s="386"/>
      <c r="F114" s="386"/>
      <c r="G114" s="386"/>
      <c r="H114" s="386"/>
    </row>
    <row r="115" spans="1:10" ht="15" customHeight="1" x14ac:dyDescent="0.2">
      <c r="A115" s="418"/>
      <c r="B115" s="385"/>
      <c r="C115" s="69" t="s">
        <v>260</v>
      </c>
      <c r="D115" s="144" t="s">
        <v>20</v>
      </c>
      <c r="E115" s="144" t="s">
        <v>19</v>
      </c>
      <c r="F115" s="142"/>
      <c r="G115" s="142"/>
      <c r="H115" s="328">
        <v>100</v>
      </c>
    </row>
    <row r="116" spans="1:10" ht="15" customHeight="1" x14ac:dyDescent="0.2">
      <c r="A116" s="421" t="s">
        <v>79</v>
      </c>
      <c r="B116" s="400" t="s">
        <v>143</v>
      </c>
      <c r="C116" s="372" t="str">
        <f>'Додаток 1 2025-2027'!B24</f>
        <v xml:space="preserve">Реконструкція водопровідного колектору від ВНС до вул. Хіміків м. Южного Одеської області </v>
      </c>
      <c r="D116" s="372"/>
      <c r="E116" s="372"/>
      <c r="F116" s="372"/>
      <c r="G116" s="372"/>
      <c r="H116" s="372"/>
    </row>
    <row r="117" spans="1:10" ht="15" customHeight="1" x14ac:dyDescent="0.2">
      <c r="A117" s="422"/>
      <c r="B117" s="400"/>
      <c r="C117" s="398" t="s">
        <v>6</v>
      </c>
      <c r="D117" s="398"/>
      <c r="E117" s="398"/>
      <c r="F117" s="398"/>
      <c r="G117" s="398"/>
      <c r="H117" s="398"/>
    </row>
    <row r="118" spans="1:10" ht="15" customHeight="1" x14ac:dyDescent="0.2">
      <c r="A118" s="422"/>
      <c r="B118" s="400"/>
      <c r="C118" s="54" t="s">
        <v>341</v>
      </c>
      <c r="D118" s="142" t="s">
        <v>10</v>
      </c>
      <c r="E118" s="142" t="s">
        <v>257</v>
      </c>
      <c r="F118" s="9"/>
      <c r="G118" s="9"/>
      <c r="H118" s="9">
        <f>'Додаток 1 2025-2027'!I24</f>
        <v>238659.47500000001</v>
      </c>
    </row>
    <row r="119" spans="1:10" ht="15" customHeight="1" x14ac:dyDescent="0.2">
      <c r="A119" s="422"/>
      <c r="B119" s="400"/>
      <c r="C119" s="398" t="s">
        <v>7</v>
      </c>
      <c r="D119" s="398"/>
      <c r="E119" s="398"/>
      <c r="F119" s="398"/>
      <c r="G119" s="398"/>
      <c r="H119" s="398"/>
    </row>
    <row r="120" spans="1:10" ht="15" customHeight="1" x14ac:dyDescent="0.2">
      <c r="A120" s="422"/>
      <c r="B120" s="400"/>
      <c r="C120" s="69" t="s">
        <v>153</v>
      </c>
      <c r="D120" s="142" t="s">
        <v>114</v>
      </c>
      <c r="E120" s="142" t="s">
        <v>122</v>
      </c>
      <c r="F120" s="148"/>
      <c r="G120" s="9"/>
      <c r="H120" s="9">
        <v>2.1589999999999998</v>
      </c>
      <c r="J120" s="109">
        <v>2.1589999999999998</v>
      </c>
    </row>
    <row r="121" spans="1:10" ht="15" customHeight="1" x14ac:dyDescent="0.2">
      <c r="A121" s="422"/>
      <c r="B121" s="400"/>
      <c r="C121" s="386" t="s">
        <v>8</v>
      </c>
      <c r="D121" s="386"/>
      <c r="E121" s="386"/>
      <c r="F121" s="386"/>
      <c r="G121" s="386"/>
      <c r="H121" s="386"/>
    </row>
    <row r="122" spans="1:10" ht="15" customHeight="1" x14ac:dyDescent="0.2">
      <c r="A122" s="422"/>
      <c r="B122" s="400"/>
      <c r="C122" s="69" t="s">
        <v>154</v>
      </c>
      <c r="D122" s="142" t="s">
        <v>18</v>
      </c>
      <c r="E122" s="142" t="s">
        <v>254</v>
      </c>
      <c r="F122" s="9"/>
      <c r="G122" s="63"/>
      <c r="H122" s="63">
        <f>H118/H120</f>
        <v>110541.67438628996</v>
      </c>
    </row>
    <row r="123" spans="1:10" ht="15" customHeight="1" x14ac:dyDescent="0.2">
      <c r="A123" s="422"/>
      <c r="B123" s="400"/>
      <c r="C123" s="386" t="s">
        <v>9</v>
      </c>
      <c r="D123" s="386"/>
      <c r="E123" s="386"/>
      <c r="F123" s="386"/>
      <c r="G123" s="386"/>
      <c r="H123" s="386"/>
    </row>
    <row r="124" spans="1:10" ht="15" customHeight="1" x14ac:dyDescent="0.2">
      <c r="A124" s="423"/>
      <c r="B124" s="400"/>
      <c r="C124" s="69" t="s">
        <v>130</v>
      </c>
      <c r="D124" s="142" t="s">
        <v>20</v>
      </c>
      <c r="E124" s="145" t="s">
        <v>19</v>
      </c>
      <c r="F124" s="142"/>
      <c r="G124" s="142"/>
      <c r="H124" s="328">
        <v>100</v>
      </c>
    </row>
    <row r="125" spans="1:10" ht="15" customHeight="1" x14ac:dyDescent="0.2">
      <c r="A125" s="421" t="s">
        <v>80</v>
      </c>
      <c r="B125" s="430" t="s">
        <v>143</v>
      </c>
      <c r="C125" s="435" t="str">
        <f>'Додаток 1 2025-2027'!B25</f>
        <v>Реконструкція резервуара води № 1 м. Южного Одеської області</v>
      </c>
      <c r="D125" s="436"/>
      <c r="E125" s="436"/>
      <c r="F125" s="436"/>
      <c r="G125" s="436"/>
      <c r="H125" s="436"/>
    </row>
    <row r="126" spans="1:10" ht="15" customHeight="1" x14ac:dyDescent="0.2">
      <c r="A126" s="422"/>
      <c r="B126" s="431"/>
      <c r="C126" s="398" t="s">
        <v>6</v>
      </c>
      <c r="D126" s="398"/>
      <c r="E126" s="398"/>
      <c r="F126" s="398"/>
      <c r="G126" s="398"/>
      <c r="H126" s="398"/>
    </row>
    <row r="127" spans="1:10" ht="15" customHeight="1" x14ac:dyDescent="0.2">
      <c r="A127" s="422"/>
      <c r="B127" s="431"/>
      <c r="C127" s="54" t="s">
        <v>342</v>
      </c>
      <c r="D127" s="142" t="s">
        <v>10</v>
      </c>
      <c r="E127" s="142" t="s">
        <v>257</v>
      </c>
      <c r="F127" s="9"/>
      <c r="G127" s="9"/>
      <c r="H127" s="9">
        <f>'Додаток 1 2025-2027'!I25</f>
        <v>33461.281999999999</v>
      </c>
    </row>
    <row r="128" spans="1:10" ht="15" customHeight="1" x14ac:dyDescent="0.2">
      <c r="A128" s="422"/>
      <c r="B128" s="431"/>
      <c r="C128" s="398" t="s">
        <v>7</v>
      </c>
      <c r="D128" s="398"/>
      <c r="E128" s="398"/>
      <c r="F128" s="398"/>
      <c r="G128" s="398"/>
      <c r="H128" s="398"/>
    </row>
    <row r="129" spans="1:8" ht="15" customHeight="1" x14ac:dyDescent="0.2">
      <c r="A129" s="422"/>
      <c r="B129" s="431"/>
      <c r="C129" s="69" t="s">
        <v>190</v>
      </c>
      <c r="D129" s="142" t="s">
        <v>114</v>
      </c>
      <c r="E129" s="142" t="s">
        <v>11</v>
      </c>
      <c r="F129" s="70"/>
      <c r="G129" s="70"/>
      <c r="H129" s="70">
        <v>1</v>
      </c>
    </row>
    <row r="130" spans="1:8" ht="15" customHeight="1" x14ac:dyDescent="0.2">
      <c r="A130" s="422"/>
      <c r="B130" s="431"/>
      <c r="C130" s="386" t="s">
        <v>8</v>
      </c>
      <c r="D130" s="386"/>
      <c r="E130" s="386"/>
      <c r="F130" s="386"/>
      <c r="G130" s="386"/>
      <c r="H130" s="386"/>
    </row>
    <row r="131" spans="1:8" ht="15" customHeight="1" x14ac:dyDescent="0.2">
      <c r="A131" s="422"/>
      <c r="B131" s="431"/>
      <c r="C131" s="69" t="s">
        <v>191</v>
      </c>
      <c r="D131" s="144" t="s">
        <v>18</v>
      </c>
      <c r="E131" s="142" t="s">
        <v>256</v>
      </c>
      <c r="F131" s="9"/>
      <c r="G131" s="9"/>
      <c r="H131" s="9">
        <f>H127/H129</f>
        <v>33461.281999999999</v>
      </c>
    </row>
    <row r="132" spans="1:8" ht="15" customHeight="1" x14ac:dyDescent="0.2">
      <c r="A132" s="422"/>
      <c r="B132" s="431"/>
      <c r="C132" s="386" t="s">
        <v>9</v>
      </c>
      <c r="D132" s="386"/>
      <c r="E132" s="386"/>
      <c r="F132" s="386"/>
      <c r="G132" s="386"/>
      <c r="H132" s="386"/>
    </row>
    <row r="133" spans="1:8" ht="15" customHeight="1" x14ac:dyDescent="0.2">
      <c r="A133" s="423"/>
      <c r="B133" s="431"/>
      <c r="C133" s="69" t="s">
        <v>130</v>
      </c>
      <c r="D133" s="144" t="s">
        <v>20</v>
      </c>
      <c r="E133" s="144" t="s">
        <v>19</v>
      </c>
      <c r="F133" s="142"/>
      <c r="G133" s="235"/>
      <c r="H133" s="328">
        <v>100</v>
      </c>
    </row>
    <row r="134" spans="1:8" ht="29.25" customHeight="1" x14ac:dyDescent="0.2">
      <c r="A134" s="421" t="s">
        <v>81</v>
      </c>
      <c r="B134" s="410" t="s">
        <v>144</v>
      </c>
      <c r="C134" s="372" t="str">
        <f>'Додаток 1 2025-2027'!B26</f>
        <v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v>
      </c>
      <c r="D134" s="372"/>
      <c r="E134" s="372"/>
      <c r="F134" s="372"/>
      <c r="G134" s="372"/>
      <c r="H134" s="372"/>
    </row>
    <row r="135" spans="1:8" ht="15" customHeight="1" x14ac:dyDescent="0.2">
      <c r="A135" s="422"/>
      <c r="B135" s="410"/>
      <c r="C135" s="371" t="s">
        <v>6</v>
      </c>
      <c r="D135" s="371"/>
      <c r="E135" s="371"/>
      <c r="F135" s="371"/>
      <c r="G135" s="371"/>
      <c r="H135" s="371"/>
    </row>
    <row r="136" spans="1:8" ht="27.75" customHeight="1" x14ac:dyDescent="0.2">
      <c r="A136" s="422"/>
      <c r="B136" s="410"/>
      <c r="C136" s="69" t="s">
        <v>343</v>
      </c>
      <c r="D136" s="142" t="s">
        <v>31</v>
      </c>
      <c r="E136" s="142" t="s">
        <v>257</v>
      </c>
      <c r="F136" s="9"/>
      <c r="G136" s="9"/>
      <c r="H136" s="9">
        <f>'Додаток 1 2025-2027'!I26</f>
        <v>249.982</v>
      </c>
    </row>
    <row r="137" spans="1:8" ht="15" customHeight="1" x14ac:dyDescent="0.2">
      <c r="A137" s="422"/>
      <c r="B137" s="410"/>
      <c r="C137" s="386" t="s">
        <v>7</v>
      </c>
      <c r="D137" s="386"/>
      <c r="E137" s="386"/>
      <c r="F137" s="386"/>
      <c r="G137" s="386"/>
      <c r="H137" s="386"/>
    </row>
    <row r="138" spans="1:8" ht="16.899999999999999" customHeight="1" x14ac:dyDescent="0.2">
      <c r="A138" s="422"/>
      <c r="B138" s="410"/>
      <c r="C138" s="69" t="s">
        <v>287</v>
      </c>
      <c r="D138" s="142" t="s">
        <v>18</v>
      </c>
      <c r="E138" s="142" t="s">
        <v>11</v>
      </c>
      <c r="F138" s="70"/>
      <c r="G138" s="70"/>
      <c r="H138" s="70">
        <v>1</v>
      </c>
    </row>
    <row r="139" spans="1:8" ht="15" customHeight="1" x14ac:dyDescent="0.2">
      <c r="A139" s="422"/>
      <c r="B139" s="410"/>
      <c r="C139" s="386" t="s">
        <v>8</v>
      </c>
      <c r="D139" s="386"/>
      <c r="E139" s="386"/>
      <c r="F139" s="386"/>
      <c r="G139" s="386"/>
      <c r="H139" s="386"/>
    </row>
    <row r="140" spans="1:8" ht="26.45" customHeight="1" x14ac:dyDescent="0.2">
      <c r="A140" s="422"/>
      <c r="B140" s="410"/>
      <c r="C140" s="69" t="s">
        <v>315</v>
      </c>
      <c r="D140" s="142" t="s">
        <v>18</v>
      </c>
      <c r="E140" s="142" t="s">
        <v>556</v>
      </c>
      <c r="F140" s="9"/>
      <c r="G140" s="9"/>
      <c r="H140" s="9">
        <f>H136/H138</f>
        <v>249.982</v>
      </c>
    </row>
    <row r="141" spans="1:8" ht="15" customHeight="1" x14ac:dyDescent="0.2">
      <c r="A141" s="422"/>
      <c r="B141" s="410"/>
      <c r="C141" s="386" t="s">
        <v>9</v>
      </c>
      <c r="D141" s="386"/>
      <c r="E141" s="386"/>
      <c r="F141" s="386"/>
      <c r="G141" s="386"/>
      <c r="H141" s="386"/>
    </row>
    <row r="142" spans="1:8" ht="15" customHeight="1" x14ac:dyDescent="0.2">
      <c r="A142" s="423"/>
      <c r="B142" s="410"/>
      <c r="C142" s="69" t="s">
        <v>289</v>
      </c>
      <c r="D142" s="142" t="s">
        <v>20</v>
      </c>
      <c r="E142" s="142" t="s">
        <v>19</v>
      </c>
      <c r="F142" s="142"/>
      <c r="G142" s="142"/>
      <c r="H142" s="142">
        <v>100</v>
      </c>
    </row>
    <row r="143" spans="1:8" ht="31.5" customHeight="1" x14ac:dyDescent="0.2">
      <c r="A143" s="421" t="s">
        <v>82</v>
      </c>
      <c r="B143" s="410" t="s">
        <v>44</v>
      </c>
      <c r="C143" s="372" t="str">
        <f>'Додаток 1 2025-2027'!B27</f>
        <v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v>
      </c>
      <c r="D143" s="372"/>
      <c r="E143" s="372"/>
      <c r="F143" s="372"/>
      <c r="G143" s="372"/>
      <c r="H143" s="372"/>
    </row>
    <row r="144" spans="1:8" ht="15" customHeight="1" x14ac:dyDescent="0.2">
      <c r="A144" s="422"/>
      <c r="B144" s="410"/>
      <c r="C144" s="371" t="s">
        <v>6</v>
      </c>
      <c r="D144" s="371"/>
      <c r="E144" s="371"/>
      <c r="F144" s="371"/>
      <c r="G144" s="371"/>
      <c r="H144" s="371"/>
    </row>
    <row r="145" spans="1:8" ht="27.75" customHeight="1" x14ac:dyDescent="0.2">
      <c r="A145" s="422"/>
      <c r="B145" s="410"/>
      <c r="C145" s="1" t="s">
        <v>344</v>
      </c>
      <c r="D145" s="142" t="s">
        <v>31</v>
      </c>
      <c r="E145" s="146" t="s">
        <v>257</v>
      </c>
      <c r="F145" s="9"/>
      <c r="G145" s="9"/>
      <c r="H145" s="9">
        <f>'Додаток 1 2025-2027'!I27</f>
        <v>99.319000000000003</v>
      </c>
    </row>
    <row r="146" spans="1:8" ht="15" customHeight="1" x14ac:dyDescent="0.2">
      <c r="A146" s="422"/>
      <c r="B146" s="410"/>
      <c r="C146" s="371" t="s">
        <v>7</v>
      </c>
      <c r="D146" s="371"/>
      <c r="E146" s="371"/>
      <c r="F146" s="371"/>
      <c r="G146" s="371"/>
      <c r="H146" s="371"/>
    </row>
    <row r="147" spans="1:8" ht="15" customHeight="1" x14ac:dyDescent="0.2">
      <c r="A147" s="422"/>
      <c r="B147" s="410"/>
      <c r="C147" s="69" t="s">
        <v>287</v>
      </c>
      <c r="D147" s="142" t="s">
        <v>18</v>
      </c>
      <c r="E147" s="142" t="s">
        <v>11</v>
      </c>
      <c r="F147" s="70"/>
      <c r="G147" s="70"/>
      <c r="H147" s="70">
        <v>1</v>
      </c>
    </row>
    <row r="148" spans="1:8" ht="15" customHeight="1" x14ac:dyDescent="0.2">
      <c r="A148" s="422"/>
      <c r="B148" s="410"/>
      <c r="C148" s="386" t="s">
        <v>8</v>
      </c>
      <c r="D148" s="386"/>
      <c r="E148" s="386"/>
      <c r="F148" s="386"/>
      <c r="G148" s="386"/>
      <c r="H148" s="386"/>
    </row>
    <row r="149" spans="1:8" ht="28.15" customHeight="1" x14ac:dyDescent="0.2">
      <c r="A149" s="422"/>
      <c r="B149" s="410"/>
      <c r="C149" s="69" t="s">
        <v>316</v>
      </c>
      <c r="D149" s="142" t="s">
        <v>18</v>
      </c>
      <c r="E149" s="142" t="s">
        <v>256</v>
      </c>
      <c r="F149" s="9"/>
      <c r="G149" s="9"/>
      <c r="H149" s="9">
        <f>H145/H147</f>
        <v>99.319000000000003</v>
      </c>
    </row>
    <row r="150" spans="1:8" ht="15" customHeight="1" x14ac:dyDescent="0.2">
      <c r="A150" s="422"/>
      <c r="B150" s="410"/>
      <c r="C150" s="371" t="s">
        <v>9</v>
      </c>
      <c r="D150" s="371"/>
      <c r="E150" s="371"/>
      <c r="F150" s="371"/>
      <c r="G150" s="371"/>
      <c r="H150" s="371"/>
    </row>
    <row r="151" spans="1:8" ht="15" customHeight="1" x14ac:dyDescent="0.2">
      <c r="A151" s="423"/>
      <c r="B151" s="410"/>
      <c r="C151" s="1" t="s">
        <v>289</v>
      </c>
      <c r="D151" s="146" t="s">
        <v>20</v>
      </c>
      <c r="E151" s="146" t="s">
        <v>19</v>
      </c>
      <c r="F151" s="146"/>
      <c r="G151" s="146"/>
      <c r="H151" s="146">
        <v>100</v>
      </c>
    </row>
    <row r="152" spans="1:8" ht="15" customHeight="1" x14ac:dyDescent="0.2">
      <c r="A152" s="421" t="s">
        <v>83</v>
      </c>
      <c r="B152" s="410" t="s">
        <v>193</v>
      </c>
      <c r="C152" s="372" t="str">
        <f>'Додаток 1 2025-2027'!B28</f>
        <v>Коригування проєктної документації "Будівництво мереж водопостачання у мікрорайоні 1.7 м. Южного Одеської області"</v>
      </c>
      <c r="D152" s="372"/>
      <c r="E152" s="372"/>
      <c r="F152" s="372"/>
      <c r="G152" s="372"/>
      <c r="H152" s="372"/>
    </row>
    <row r="153" spans="1:8" ht="15" customHeight="1" x14ac:dyDescent="0.2">
      <c r="A153" s="422"/>
      <c r="B153" s="410"/>
      <c r="C153" s="371" t="s">
        <v>6</v>
      </c>
      <c r="D153" s="371"/>
      <c r="E153" s="371"/>
      <c r="F153" s="371"/>
      <c r="G153" s="371"/>
      <c r="H153" s="371"/>
    </row>
    <row r="154" spans="1:8" ht="21" customHeight="1" x14ac:dyDescent="0.2">
      <c r="A154" s="422"/>
      <c r="B154" s="410"/>
      <c r="C154" s="69" t="s">
        <v>345</v>
      </c>
      <c r="D154" s="142" t="s">
        <v>31</v>
      </c>
      <c r="E154" s="142" t="s">
        <v>257</v>
      </c>
      <c r="F154" s="9"/>
      <c r="G154" s="9"/>
      <c r="H154" s="9">
        <f>'Додаток 1 2025-2027'!I28</f>
        <v>239.87700000000001</v>
      </c>
    </row>
    <row r="155" spans="1:8" ht="15" customHeight="1" x14ac:dyDescent="0.2">
      <c r="A155" s="422"/>
      <c r="B155" s="410"/>
      <c r="C155" s="386" t="s">
        <v>7</v>
      </c>
      <c r="D155" s="386"/>
      <c r="E155" s="386"/>
      <c r="F155" s="386"/>
      <c r="G155" s="386"/>
      <c r="H155" s="386"/>
    </row>
    <row r="156" spans="1:8" ht="15" customHeight="1" x14ac:dyDescent="0.2">
      <c r="A156" s="422"/>
      <c r="B156" s="410"/>
      <c r="C156" s="69" t="s">
        <v>258</v>
      </c>
      <c r="D156" s="142" t="s">
        <v>18</v>
      </c>
      <c r="E156" s="142" t="s">
        <v>11</v>
      </c>
      <c r="F156" s="70"/>
      <c r="G156" s="70"/>
      <c r="H156" s="70">
        <v>1</v>
      </c>
    </row>
    <row r="157" spans="1:8" ht="15" customHeight="1" x14ac:dyDescent="0.2">
      <c r="A157" s="422"/>
      <c r="B157" s="410"/>
      <c r="C157" s="386" t="s">
        <v>8</v>
      </c>
      <c r="D157" s="386"/>
      <c r="E157" s="386"/>
      <c r="F157" s="386"/>
      <c r="G157" s="386"/>
      <c r="H157" s="386"/>
    </row>
    <row r="158" spans="1:8" ht="15" customHeight="1" x14ac:dyDescent="0.2">
      <c r="A158" s="422"/>
      <c r="B158" s="410"/>
      <c r="C158" s="69" t="s">
        <v>259</v>
      </c>
      <c r="D158" s="142" t="s">
        <v>18</v>
      </c>
      <c r="E158" s="142" t="s">
        <v>256</v>
      </c>
      <c r="F158" s="9"/>
      <c r="G158" s="9"/>
      <c r="H158" s="9">
        <f>H154/H156</f>
        <v>239.87700000000001</v>
      </c>
    </row>
    <row r="159" spans="1:8" ht="15" customHeight="1" x14ac:dyDescent="0.2">
      <c r="A159" s="422"/>
      <c r="B159" s="410"/>
      <c r="C159" s="386" t="s">
        <v>9</v>
      </c>
      <c r="D159" s="386"/>
      <c r="E159" s="386"/>
      <c r="F159" s="386"/>
      <c r="G159" s="386"/>
      <c r="H159" s="386"/>
    </row>
    <row r="160" spans="1:8" ht="15" customHeight="1" x14ac:dyDescent="0.2">
      <c r="A160" s="423"/>
      <c r="B160" s="410"/>
      <c r="C160" s="69" t="s">
        <v>260</v>
      </c>
      <c r="D160" s="142" t="s">
        <v>20</v>
      </c>
      <c r="E160" s="142" t="s">
        <v>19</v>
      </c>
      <c r="F160" s="142"/>
      <c r="G160" s="142"/>
      <c r="H160" s="142">
        <v>100</v>
      </c>
    </row>
    <row r="161" spans="1:8" ht="15" customHeight="1" x14ac:dyDescent="0.2">
      <c r="A161" s="421" t="s">
        <v>123</v>
      </c>
      <c r="B161" s="410" t="s">
        <v>193</v>
      </c>
      <c r="C161" s="372" t="str">
        <f>'Додаток 1 2025-2027'!B29</f>
        <v>Коригування проєктної  документації "Будівництво мереж зливової каналізації у мікрорайоні 1.7 м. Южного Одеської області"</v>
      </c>
      <c r="D161" s="372"/>
      <c r="E161" s="372"/>
      <c r="F161" s="372"/>
      <c r="G161" s="372"/>
      <c r="H161" s="372"/>
    </row>
    <row r="162" spans="1:8" ht="15" customHeight="1" x14ac:dyDescent="0.2">
      <c r="A162" s="422"/>
      <c r="B162" s="410"/>
      <c r="C162" s="371" t="s">
        <v>6</v>
      </c>
      <c r="D162" s="371"/>
      <c r="E162" s="371"/>
      <c r="F162" s="371"/>
      <c r="G162" s="371"/>
      <c r="H162" s="371"/>
    </row>
    <row r="163" spans="1:8" ht="18" customHeight="1" x14ac:dyDescent="0.2">
      <c r="A163" s="422"/>
      <c r="B163" s="410"/>
      <c r="C163" s="69" t="s">
        <v>345</v>
      </c>
      <c r="D163" s="142" t="s">
        <v>31</v>
      </c>
      <c r="E163" s="142" t="s">
        <v>257</v>
      </c>
      <c r="F163" s="9"/>
      <c r="G163" s="9"/>
      <c r="H163" s="9">
        <f>'Додаток 1 2025-2027'!I29</f>
        <v>238.708</v>
      </c>
    </row>
    <row r="164" spans="1:8" ht="15" customHeight="1" x14ac:dyDescent="0.2">
      <c r="A164" s="422"/>
      <c r="B164" s="410"/>
      <c r="C164" s="386" t="s">
        <v>7</v>
      </c>
      <c r="D164" s="386"/>
      <c r="E164" s="386"/>
      <c r="F164" s="386"/>
      <c r="G164" s="386"/>
      <c r="H164" s="386"/>
    </row>
    <row r="165" spans="1:8" ht="15" customHeight="1" x14ac:dyDescent="0.2">
      <c r="A165" s="422"/>
      <c r="B165" s="410"/>
      <c r="C165" s="69" t="s">
        <v>258</v>
      </c>
      <c r="D165" s="142" t="s">
        <v>18</v>
      </c>
      <c r="E165" s="142" t="s">
        <v>11</v>
      </c>
      <c r="F165" s="70"/>
      <c r="G165" s="70"/>
      <c r="H165" s="70">
        <v>1</v>
      </c>
    </row>
    <row r="166" spans="1:8" ht="15" customHeight="1" x14ac:dyDescent="0.2">
      <c r="A166" s="422"/>
      <c r="B166" s="410"/>
      <c r="C166" s="386" t="s">
        <v>8</v>
      </c>
      <c r="D166" s="386"/>
      <c r="E166" s="386"/>
      <c r="F166" s="386"/>
      <c r="G166" s="386"/>
      <c r="H166" s="386"/>
    </row>
    <row r="167" spans="1:8" ht="15" customHeight="1" x14ac:dyDescent="0.2">
      <c r="A167" s="422"/>
      <c r="B167" s="410"/>
      <c r="C167" s="69" t="s">
        <v>259</v>
      </c>
      <c r="D167" s="142" t="s">
        <v>18</v>
      </c>
      <c r="E167" s="142" t="s">
        <v>256</v>
      </c>
      <c r="F167" s="9"/>
      <c r="G167" s="9"/>
      <c r="H167" s="9">
        <f>H163/H165</f>
        <v>238.708</v>
      </c>
    </row>
    <row r="168" spans="1:8" ht="15" customHeight="1" x14ac:dyDescent="0.2">
      <c r="A168" s="422"/>
      <c r="B168" s="410"/>
      <c r="C168" s="386" t="s">
        <v>9</v>
      </c>
      <c r="D168" s="386"/>
      <c r="E168" s="386"/>
      <c r="F168" s="386"/>
      <c r="G168" s="386"/>
      <c r="H168" s="386"/>
    </row>
    <row r="169" spans="1:8" ht="15" customHeight="1" x14ac:dyDescent="0.2">
      <c r="A169" s="423"/>
      <c r="B169" s="410"/>
      <c r="C169" s="69" t="s">
        <v>260</v>
      </c>
      <c r="D169" s="142" t="s">
        <v>20</v>
      </c>
      <c r="E169" s="142" t="s">
        <v>19</v>
      </c>
      <c r="F169" s="142"/>
      <c r="G169" s="142"/>
      <c r="H169" s="142">
        <v>100</v>
      </c>
    </row>
    <row r="170" spans="1:8" ht="15" customHeight="1" x14ac:dyDescent="0.2">
      <c r="A170" s="421" t="s">
        <v>124</v>
      </c>
      <c r="B170" s="410" t="s">
        <v>193</v>
      </c>
      <c r="C170" s="372" t="str">
        <f>'Додаток 1 2025-2027'!B30</f>
        <v>Коригування проєктної документації "Будівництво мереж господарсько-побутової каналізації у мікрорайоні 1.7 м. Южного Одеської області"</v>
      </c>
      <c r="D170" s="372"/>
      <c r="E170" s="372"/>
      <c r="F170" s="372"/>
      <c r="G170" s="372"/>
      <c r="H170" s="372"/>
    </row>
    <row r="171" spans="1:8" ht="15" customHeight="1" x14ac:dyDescent="0.2">
      <c r="A171" s="422"/>
      <c r="B171" s="410"/>
      <c r="C171" s="371" t="s">
        <v>6</v>
      </c>
      <c r="D171" s="371"/>
      <c r="E171" s="371"/>
      <c r="F171" s="371"/>
      <c r="G171" s="371"/>
      <c r="H171" s="371"/>
    </row>
    <row r="172" spans="1:8" ht="18" customHeight="1" x14ac:dyDescent="0.2">
      <c r="A172" s="422"/>
      <c r="B172" s="410"/>
      <c r="C172" s="69" t="s">
        <v>345</v>
      </c>
      <c r="D172" s="142" t="s">
        <v>31</v>
      </c>
      <c r="E172" s="142" t="s">
        <v>257</v>
      </c>
      <c r="F172" s="9"/>
      <c r="G172" s="9"/>
      <c r="H172" s="9">
        <f>'Додаток 1 2025-2027'!I30</f>
        <v>238.74799999999999</v>
      </c>
    </row>
    <row r="173" spans="1:8" ht="15" customHeight="1" x14ac:dyDescent="0.2">
      <c r="A173" s="422"/>
      <c r="B173" s="410"/>
      <c r="C173" s="386" t="s">
        <v>7</v>
      </c>
      <c r="D173" s="386"/>
      <c r="E173" s="386"/>
      <c r="F173" s="386"/>
      <c r="G173" s="386"/>
      <c r="H173" s="386"/>
    </row>
    <row r="174" spans="1:8" ht="15" customHeight="1" x14ac:dyDescent="0.2">
      <c r="A174" s="422"/>
      <c r="B174" s="410"/>
      <c r="C174" s="69" t="s">
        <v>258</v>
      </c>
      <c r="D174" s="142" t="s">
        <v>18</v>
      </c>
      <c r="E174" s="142" t="s">
        <v>11</v>
      </c>
      <c r="F174" s="70"/>
      <c r="G174" s="70"/>
      <c r="H174" s="70">
        <v>1</v>
      </c>
    </row>
    <row r="175" spans="1:8" ht="15" customHeight="1" x14ac:dyDescent="0.2">
      <c r="A175" s="422"/>
      <c r="B175" s="410"/>
      <c r="C175" s="386" t="s">
        <v>8</v>
      </c>
      <c r="D175" s="386"/>
      <c r="E175" s="386"/>
      <c r="F175" s="386"/>
      <c r="G175" s="386"/>
      <c r="H175" s="386"/>
    </row>
    <row r="176" spans="1:8" ht="15" customHeight="1" x14ac:dyDescent="0.2">
      <c r="A176" s="422"/>
      <c r="B176" s="410"/>
      <c r="C176" s="69" t="s">
        <v>259</v>
      </c>
      <c r="D176" s="142" t="s">
        <v>18</v>
      </c>
      <c r="E176" s="142" t="s">
        <v>256</v>
      </c>
      <c r="F176" s="9"/>
      <c r="G176" s="9"/>
      <c r="H176" s="9">
        <f>H172/H174</f>
        <v>238.74799999999999</v>
      </c>
    </row>
    <row r="177" spans="1:8" ht="15" customHeight="1" x14ac:dyDescent="0.2">
      <c r="A177" s="422"/>
      <c r="B177" s="410"/>
      <c r="C177" s="386" t="s">
        <v>9</v>
      </c>
      <c r="D177" s="386"/>
      <c r="E177" s="386"/>
      <c r="F177" s="386"/>
      <c r="G177" s="386"/>
      <c r="H177" s="386"/>
    </row>
    <row r="178" spans="1:8" ht="15" customHeight="1" x14ac:dyDescent="0.2">
      <c r="A178" s="423"/>
      <c r="B178" s="410"/>
      <c r="C178" s="69" t="s">
        <v>260</v>
      </c>
      <c r="D178" s="142" t="s">
        <v>20</v>
      </c>
      <c r="E178" s="142" t="s">
        <v>19</v>
      </c>
      <c r="F178" s="142"/>
      <c r="G178" s="142"/>
      <c r="H178" s="142">
        <v>100</v>
      </c>
    </row>
    <row r="179" spans="1:8" ht="31.5" customHeight="1" x14ac:dyDescent="0.2">
      <c r="A179" s="432" t="s">
        <v>125</v>
      </c>
      <c r="B179" s="387" t="s">
        <v>44</v>
      </c>
      <c r="C179" s="372" t="str">
        <f>'Додаток 1 2025-2027'!B31</f>
        <v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v>
      </c>
      <c r="D179" s="372"/>
      <c r="E179" s="372"/>
      <c r="F179" s="372"/>
      <c r="G179" s="372"/>
      <c r="H179" s="372"/>
    </row>
    <row r="180" spans="1:8" ht="15" customHeight="1" x14ac:dyDescent="0.2">
      <c r="A180" s="433"/>
      <c r="B180" s="387"/>
      <c r="C180" s="398" t="s">
        <v>6</v>
      </c>
      <c r="D180" s="398"/>
      <c r="E180" s="398"/>
      <c r="F180" s="398"/>
      <c r="G180" s="398"/>
      <c r="H180" s="398"/>
    </row>
    <row r="181" spans="1:8" ht="27" customHeight="1" x14ac:dyDescent="0.2">
      <c r="A181" s="433"/>
      <c r="B181" s="387"/>
      <c r="C181" s="54" t="s">
        <v>343</v>
      </c>
      <c r="D181" s="147" t="s">
        <v>10</v>
      </c>
      <c r="E181" s="147" t="s">
        <v>257</v>
      </c>
      <c r="F181" s="151">
        <f>'Додаток 1 2025-2027'!G31</f>
        <v>0</v>
      </c>
      <c r="G181" s="151">
        <f>'Додаток 1 2025-2027'!H31</f>
        <v>0</v>
      </c>
      <c r="H181" s="151">
        <f>'Додаток 1 2025-2027'!I31</f>
        <v>238.70699999999999</v>
      </c>
    </row>
    <row r="182" spans="1:8" ht="15" customHeight="1" x14ac:dyDescent="0.2">
      <c r="A182" s="433"/>
      <c r="B182" s="387"/>
      <c r="C182" s="398" t="s">
        <v>7</v>
      </c>
      <c r="D182" s="398"/>
      <c r="E182" s="398"/>
      <c r="F182" s="398"/>
      <c r="G182" s="398"/>
      <c r="H182" s="398"/>
    </row>
    <row r="183" spans="1:8" ht="15" customHeight="1" x14ac:dyDescent="0.2">
      <c r="A183" s="433"/>
      <c r="B183" s="387"/>
      <c r="C183" s="69" t="s">
        <v>287</v>
      </c>
      <c r="D183" s="147" t="s">
        <v>10</v>
      </c>
      <c r="E183" s="142" t="s">
        <v>122</v>
      </c>
      <c r="F183" s="61"/>
      <c r="G183" s="61"/>
      <c r="H183" s="148">
        <v>1</v>
      </c>
    </row>
    <row r="184" spans="1:8" ht="15" customHeight="1" x14ac:dyDescent="0.2">
      <c r="A184" s="433"/>
      <c r="B184" s="387"/>
      <c r="C184" s="386" t="s">
        <v>8</v>
      </c>
      <c r="D184" s="386"/>
      <c r="E184" s="386"/>
      <c r="F184" s="386"/>
      <c r="G184" s="386"/>
      <c r="H184" s="386"/>
    </row>
    <row r="185" spans="1:8" ht="27.6" customHeight="1" x14ac:dyDescent="0.2">
      <c r="A185" s="433"/>
      <c r="B185" s="387"/>
      <c r="C185" s="69" t="s">
        <v>315</v>
      </c>
      <c r="D185" s="145" t="s">
        <v>18</v>
      </c>
      <c r="E185" s="145" t="s">
        <v>254</v>
      </c>
      <c r="F185" s="68"/>
      <c r="G185" s="151"/>
      <c r="H185" s="8">
        <f>H181/H183</f>
        <v>238.70699999999999</v>
      </c>
    </row>
    <row r="186" spans="1:8" ht="15" customHeight="1" x14ac:dyDescent="0.2">
      <c r="A186" s="433"/>
      <c r="B186" s="387"/>
      <c r="C186" s="386" t="s">
        <v>9</v>
      </c>
      <c r="D186" s="386"/>
      <c r="E186" s="386"/>
      <c r="F186" s="386"/>
      <c r="G186" s="386"/>
      <c r="H186" s="386"/>
    </row>
    <row r="187" spans="1:8" ht="15" customHeight="1" x14ac:dyDescent="0.2">
      <c r="A187" s="434"/>
      <c r="B187" s="387"/>
      <c r="C187" s="69" t="s">
        <v>289</v>
      </c>
      <c r="D187" s="142" t="s">
        <v>20</v>
      </c>
      <c r="E187" s="142" t="s">
        <v>19</v>
      </c>
      <c r="F187" s="142"/>
      <c r="G187" s="142"/>
      <c r="H187" s="142">
        <v>100</v>
      </c>
    </row>
    <row r="188" spans="1:8" ht="30.75" customHeight="1" x14ac:dyDescent="0.2">
      <c r="A188" s="421" t="s">
        <v>145</v>
      </c>
      <c r="B188" s="400" t="s">
        <v>44</v>
      </c>
      <c r="C188" s="372" t="str">
        <f>'Додаток 1 2025-2027'!B32</f>
        <v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v>
      </c>
      <c r="D188" s="372"/>
      <c r="E188" s="372"/>
      <c r="F188" s="372"/>
      <c r="G188" s="372"/>
      <c r="H188" s="372"/>
    </row>
    <row r="189" spans="1:8" ht="17.25" customHeight="1" x14ac:dyDescent="0.2">
      <c r="A189" s="422"/>
      <c r="B189" s="400"/>
      <c r="C189" s="398" t="s">
        <v>6</v>
      </c>
      <c r="D189" s="398"/>
      <c r="E189" s="398"/>
      <c r="F189" s="398"/>
      <c r="G189" s="398"/>
      <c r="H189" s="398"/>
    </row>
    <row r="190" spans="1:8" ht="27.75" customHeight="1" x14ac:dyDescent="0.2">
      <c r="A190" s="422"/>
      <c r="B190" s="400"/>
      <c r="C190" s="69" t="s">
        <v>343</v>
      </c>
      <c r="D190" s="142" t="s">
        <v>10</v>
      </c>
      <c r="E190" s="142" t="s">
        <v>257</v>
      </c>
      <c r="F190" s="9"/>
      <c r="G190" s="9"/>
      <c r="H190" s="9">
        <f>'Додаток 1 2025-2027'!I32</f>
        <v>149.70500000000001</v>
      </c>
    </row>
    <row r="191" spans="1:8" ht="15" customHeight="1" x14ac:dyDescent="0.2">
      <c r="A191" s="422"/>
      <c r="B191" s="400"/>
      <c r="C191" s="386" t="s">
        <v>7</v>
      </c>
      <c r="D191" s="386"/>
      <c r="E191" s="386"/>
      <c r="F191" s="386"/>
      <c r="G191" s="386"/>
      <c r="H191" s="386"/>
    </row>
    <row r="192" spans="1:8" ht="15" customHeight="1" x14ac:dyDescent="0.2">
      <c r="A192" s="422"/>
      <c r="B192" s="400"/>
      <c r="C192" s="69" t="s">
        <v>287</v>
      </c>
      <c r="D192" s="328" t="s">
        <v>10</v>
      </c>
      <c r="E192" s="142" t="s">
        <v>11</v>
      </c>
      <c r="F192" s="70"/>
      <c r="G192" s="70"/>
      <c r="H192" s="70">
        <v>1</v>
      </c>
    </row>
    <row r="193" spans="1:8" ht="15" customHeight="1" x14ac:dyDescent="0.2">
      <c r="A193" s="422"/>
      <c r="B193" s="400"/>
      <c r="C193" s="386" t="s">
        <v>8</v>
      </c>
      <c r="D193" s="386"/>
      <c r="E193" s="386"/>
      <c r="F193" s="386"/>
      <c r="G193" s="386"/>
      <c r="H193" s="386"/>
    </row>
    <row r="194" spans="1:8" ht="28.5" customHeight="1" x14ac:dyDescent="0.2">
      <c r="A194" s="422"/>
      <c r="B194" s="400"/>
      <c r="C194" s="69" t="s">
        <v>315</v>
      </c>
      <c r="D194" s="142" t="s">
        <v>18</v>
      </c>
      <c r="E194" s="142" t="s">
        <v>256</v>
      </c>
      <c r="F194" s="9"/>
      <c r="G194" s="8"/>
      <c r="H194" s="8">
        <f>H190/H192</f>
        <v>149.70500000000001</v>
      </c>
    </row>
    <row r="195" spans="1:8" ht="15" customHeight="1" x14ac:dyDescent="0.2">
      <c r="A195" s="422"/>
      <c r="B195" s="400"/>
      <c r="C195" s="386" t="s">
        <v>9</v>
      </c>
      <c r="D195" s="386"/>
      <c r="E195" s="386"/>
      <c r="F195" s="386"/>
      <c r="G195" s="386"/>
      <c r="H195" s="386"/>
    </row>
    <row r="196" spans="1:8" ht="15" customHeight="1" x14ac:dyDescent="0.2">
      <c r="A196" s="423"/>
      <c r="B196" s="400"/>
      <c r="C196" s="69" t="s">
        <v>289</v>
      </c>
      <c r="D196" s="142" t="s">
        <v>20</v>
      </c>
      <c r="E196" s="142" t="s">
        <v>19</v>
      </c>
      <c r="F196" s="142"/>
      <c r="G196" s="142"/>
      <c r="H196" s="328">
        <v>100</v>
      </c>
    </row>
    <row r="197" spans="1:8" ht="30" customHeight="1" x14ac:dyDescent="0.2">
      <c r="A197" s="421" t="s">
        <v>146</v>
      </c>
      <c r="B197" s="428" t="s">
        <v>44</v>
      </c>
      <c r="C197" s="372" t="str">
        <f>'Додаток 1 2025-2027'!B33</f>
        <v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v>
      </c>
      <c r="D197" s="372"/>
      <c r="E197" s="372"/>
      <c r="F197" s="372"/>
      <c r="G197" s="372"/>
      <c r="H197" s="372"/>
    </row>
    <row r="198" spans="1:8" ht="15" customHeight="1" x14ac:dyDescent="0.2">
      <c r="A198" s="422"/>
      <c r="B198" s="429"/>
      <c r="C198" s="371" t="s">
        <v>6</v>
      </c>
      <c r="D198" s="371"/>
      <c r="E198" s="371"/>
      <c r="F198" s="371"/>
      <c r="G198" s="371"/>
      <c r="H198" s="371"/>
    </row>
    <row r="199" spans="1:8" ht="19.149999999999999" customHeight="1" x14ac:dyDescent="0.2">
      <c r="A199" s="422"/>
      <c r="B199" s="429"/>
      <c r="C199" s="69" t="s">
        <v>345</v>
      </c>
      <c r="D199" s="328" t="s">
        <v>10</v>
      </c>
      <c r="E199" s="144" t="s">
        <v>257</v>
      </c>
      <c r="F199" s="9"/>
      <c r="G199" s="9">
        <f>'Додаток 1 2025-2027'!H33</f>
        <v>0</v>
      </c>
      <c r="H199" s="9">
        <f>'Додаток 1 2025-2027'!I33</f>
        <v>87.42</v>
      </c>
    </row>
    <row r="200" spans="1:8" ht="15" customHeight="1" x14ac:dyDescent="0.2">
      <c r="A200" s="422"/>
      <c r="B200" s="429"/>
      <c r="C200" s="386" t="s">
        <v>7</v>
      </c>
      <c r="D200" s="386"/>
      <c r="E200" s="386"/>
      <c r="F200" s="386"/>
      <c r="G200" s="386"/>
      <c r="H200" s="386"/>
    </row>
    <row r="201" spans="1:8" ht="15" customHeight="1" x14ac:dyDescent="0.2">
      <c r="A201" s="422"/>
      <c r="B201" s="429"/>
      <c r="C201" s="69" t="s">
        <v>258</v>
      </c>
      <c r="D201" s="328" t="s">
        <v>10</v>
      </c>
      <c r="E201" s="142" t="s">
        <v>11</v>
      </c>
      <c r="F201" s="8"/>
      <c r="G201" s="8"/>
      <c r="H201" s="8">
        <v>1</v>
      </c>
    </row>
    <row r="202" spans="1:8" ht="15" customHeight="1" x14ac:dyDescent="0.2">
      <c r="A202" s="422"/>
      <c r="B202" s="429"/>
      <c r="C202" s="386" t="s">
        <v>8</v>
      </c>
      <c r="D202" s="386"/>
      <c r="E202" s="386"/>
      <c r="F202" s="386"/>
      <c r="G202" s="386"/>
      <c r="H202" s="386"/>
    </row>
    <row r="203" spans="1:8" ht="15" customHeight="1" x14ac:dyDescent="0.2">
      <c r="A203" s="422"/>
      <c r="B203" s="429"/>
      <c r="C203" s="69" t="s">
        <v>259</v>
      </c>
      <c r="D203" s="144" t="s">
        <v>18</v>
      </c>
      <c r="E203" s="142" t="s">
        <v>265</v>
      </c>
      <c r="F203" s="9"/>
      <c r="G203" s="9"/>
      <c r="H203" s="9">
        <f t="shared" ref="H203" si="2">H199/H201</f>
        <v>87.42</v>
      </c>
    </row>
    <row r="204" spans="1:8" ht="15" customHeight="1" x14ac:dyDescent="0.2">
      <c r="A204" s="422"/>
      <c r="B204" s="429"/>
      <c r="C204" s="386" t="s">
        <v>9</v>
      </c>
      <c r="D204" s="386"/>
      <c r="E204" s="386"/>
      <c r="F204" s="386"/>
      <c r="G204" s="386"/>
      <c r="H204" s="386"/>
    </row>
    <row r="205" spans="1:8" ht="15" customHeight="1" x14ac:dyDescent="0.2">
      <c r="A205" s="423"/>
      <c r="B205" s="429"/>
      <c r="C205" s="69" t="s">
        <v>208</v>
      </c>
      <c r="D205" s="144" t="s">
        <v>20</v>
      </c>
      <c r="E205" s="144" t="s">
        <v>19</v>
      </c>
      <c r="F205" s="142"/>
      <c r="G205" s="142"/>
      <c r="H205" s="328">
        <v>100</v>
      </c>
    </row>
    <row r="206" spans="1:8" ht="30" customHeight="1" x14ac:dyDescent="0.2">
      <c r="A206" s="421" t="s">
        <v>147</v>
      </c>
      <c r="B206" s="428" t="s">
        <v>44</v>
      </c>
      <c r="C206" s="372" t="str">
        <f>'Додаток 1 2025-2027'!B34</f>
        <v>Капітальний ремонт ділянки магістрального водопроводу від колодязя В 13  до колодязя В 26 по вул. Хіміків м. Южного Одеського району Одеської області</v>
      </c>
      <c r="D206" s="372"/>
      <c r="E206" s="372"/>
      <c r="F206" s="372"/>
      <c r="G206" s="372"/>
      <c r="H206" s="372"/>
    </row>
    <row r="207" spans="1:8" ht="15" customHeight="1" x14ac:dyDescent="0.2">
      <c r="A207" s="422"/>
      <c r="B207" s="429"/>
      <c r="C207" s="371" t="s">
        <v>6</v>
      </c>
      <c r="D207" s="371"/>
      <c r="E207" s="371"/>
      <c r="F207" s="371"/>
      <c r="G207" s="371"/>
      <c r="H207" s="371"/>
    </row>
    <row r="208" spans="1:8" ht="29.25" customHeight="1" x14ac:dyDescent="0.2">
      <c r="A208" s="422"/>
      <c r="B208" s="429"/>
      <c r="C208" s="69" t="s">
        <v>346</v>
      </c>
      <c r="D208" s="142" t="s">
        <v>10</v>
      </c>
      <c r="E208" s="144" t="s">
        <v>257</v>
      </c>
      <c r="F208" s="9"/>
      <c r="G208" s="9"/>
      <c r="H208" s="9">
        <f>'Додаток 1 2025-2027'!I34</f>
        <v>6030.9949999999999</v>
      </c>
    </row>
    <row r="209" spans="1:8" ht="15" customHeight="1" x14ac:dyDescent="0.2">
      <c r="A209" s="422"/>
      <c r="B209" s="429"/>
      <c r="C209" s="386" t="s">
        <v>7</v>
      </c>
      <c r="D209" s="386"/>
      <c r="E209" s="386"/>
      <c r="F209" s="386"/>
      <c r="G209" s="386"/>
      <c r="H209" s="386"/>
    </row>
    <row r="210" spans="1:8" ht="28.15" customHeight="1" x14ac:dyDescent="0.2">
      <c r="A210" s="422"/>
      <c r="B210" s="429"/>
      <c r="C210" s="69" t="s">
        <v>189</v>
      </c>
      <c r="D210" s="142" t="s">
        <v>114</v>
      </c>
      <c r="E210" s="142" t="s">
        <v>122</v>
      </c>
      <c r="F210" s="9"/>
      <c r="G210" s="9"/>
      <c r="H210" s="9">
        <v>0.32200000000000001</v>
      </c>
    </row>
    <row r="211" spans="1:8" ht="15" customHeight="1" x14ac:dyDescent="0.2">
      <c r="A211" s="422"/>
      <c r="B211" s="429"/>
      <c r="C211" s="386" t="s">
        <v>8</v>
      </c>
      <c r="D211" s="386"/>
      <c r="E211" s="386"/>
      <c r="F211" s="386"/>
      <c r="G211" s="386"/>
      <c r="H211" s="386"/>
    </row>
    <row r="212" spans="1:8" ht="29.25" customHeight="1" x14ac:dyDescent="0.2">
      <c r="A212" s="422"/>
      <c r="B212" s="429"/>
      <c r="C212" s="69" t="s">
        <v>542</v>
      </c>
      <c r="D212" s="144" t="s">
        <v>18</v>
      </c>
      <c r="E212" s="142" t="s">
        <v>254</v>
      </c>
      <c r="F212" s="8"/>
      <c r="G212" s="8"/>
      <c r="H212" s="8">
        <f t="shared" ref="H212" si="3">H208/H210</f>
        <v>18729.798136645961</v>
      </c>
    </row>
    <row r="213" spans="1:8" ht="15" customHeight="1" x14ac:dyDescent="0.2">
      <c r="A213" s="422"/>
      <c r="B213" s="429"/>
      <c r="C213" s="386" t="s">
        <v>9</v>
      </c>
      <c r="D213" s="386"/>
      <c r="E213" s="386"/>
      <c r="F213" s="386"/>
      <c r="G213" s="386"/>
      <c r="H213" s="386"/>
    </row>
    <row r="214" spans="1:8" ht="15" customHeight="1" x14ac:dyDescent="0.2">
      <c r="A214" s="423"/>
      <c r="B214" s="429"/>
      <c r="C214" s="69" t="s">
        <v>131</v>
      </c>
      <c r="D214" s="144" t="s">
        <v>20</v>
      </c>
      <c r="E214" s="144" t="s">
        <v>19</v>
      </c>
      <c r="F214" s="142"/>
      <c r="G214" s="235"/>
      <c r="H214" s="327">
        <v>100</v>
      </c>
    </row>
    <row r="215" spans="1:8" ht="31.5" customHeight="1" x14ac:dyDescent="0.2">
      <c r="A215" s="418" t="s">
        <v>148</v>
      </c>
      <c r="B215" s="387" t="s">
        <v>200</v>
      </c>
      <c r="C215" s="372" t="str">
        <f>'Додаток 1 2025-2027'!B35</f>
        <v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v>
      </c>
      <c r="D215" s="372"/>
      <c r="E215" s="372"/>
      <c r="F215" s="372"/>
      <c r="G215" s="372"/>
      <c r="H215" s="372"/>
    </row>
    <row r="216" spans="1:8" ht="15" customHeight="1" x14ac:dyDescent="0.2">
      <c r="A216" s="418"/>
      <c r="B216" s="387"/>
      <c r="C216" s="371" t="s">
        <v>6</v>
      </c>
      <c r="D216" s="371"/>
      <c r="E216" s="371"/>
      <c r="F216" s="371"/>
      <c r="G216" s="371"/>
      <c r="H216" s="371"/>
    </row>
    <row r="217" spans="1:8" ht="30.75" customHeight="1" x14ac:dyDescent="0.2">
      <c r="A217" s="418"/>
      <c r="B217" s="387"/>
      <c r="C217" s="54" t="s">
        <v>347</v>
      </c>
      <c r="D217" s="146" t="s">
        <v>18</v>
      </c>
      <c r="E217" s="143" t="s">
        <v>257</v>
      </c>
      <c r="F217" s="58">
        <f>'Додаток 1 2025-2027'!G35</f>
        <v>187.93600000000001</v>
      </c>
      <c r="G217" s="58">
        <f>'Додаток 1 2025-2027'!H35</f>
        <v>131.44</v>
      </c>
      <c r="H217" s="58"/>
    </row>
    <row r="218" spans="1:8" ht="15" customHeight="1" x14ac:dyDescent="0.2">
      <c r="A218" s="418"/>
      <c r="B218" s="387"/>
      <c r="C218" s="371" t="s">
        <v>7</v>
      </c>
      <c r="D218" s="371"/>
      <c r="E218" s="371"/>
      <c r="F218" s="371"/>
      <c r="G218" s="371"/>
      <c r="H218" s="371"/>
    </row>
    <row r="219" spans="1:8" ht="16.5" customHeight="1" x14ac:dyDescent="0.2">
      <c r="A219" s="418"/>
      <c r="B219" s="387"/>
      <c r="C219" s="54" t="s">
        <v>212</v>
      </c>
      <c r="D219" s="146" t="s">
        <v>18</v>
      </c>
      <c r="E219" s="146" t="s">
        <v>273</v>
      </c>
      <c r="F219" s="59">
        <v>24.599</v>
      </c>
      <c r="G219" s="59">
        <v>16.553999999999998</v>
      </c>
      <c r="H219" s="59"/>
    </row>
    <row r="220" spans="1:8" ht="15" customHeight="1" x14ac:dyDescent="0.2">
      <c r="A220" s="418"/>
      <c r="B220" s="387"/>
      <c r="C220" s="371" t="s">
        <v>8</v>
      </c>
      <c r="D220" s="371"/>
      <c r="E220" s="371"/>
      <c r="F220" s="371"/>
      <c r="G220" s="371"/>
      <c r="H220" s="371"/>
    </row>
    <row r="221" spans="1:8" ht="30.6" customHeight="1" x14ac:dyDescent="0.2">
      <c r="A221" s="418"/>
      <c r="B221" s="387"/>
      <c r="C221" s="54" t="s">
        <v>216</v>
      </c>
      <c r="D221" s="146" t="s">
        <v>18</v>
      </c>
      <c r="E221" s="146" t="s">
        <v>274</v>
      </c>
      <c r="F221" s="59">
        <f>F217/F219</f>
        <v>7.6399853652587506</v>
      </c>
      <c r="G221" s="59">
        <f>G217/G219</f>
        <v>7.9400749063670419</v>
      </c>
      <c r="H221" s="59"/>
    </row>
    <row r="222" spans="1:8" ht="15" customHeight="1" x14ac:dyDescent="0.2">
      <c r="A222" s="418"/>
      <c r="B222" s="387"/>
      <c r="C222" s="371" t="s">
        <v>9</v>
      </c>
      <c r="D222" s="371"/>
      <c r="E222" s="371"/>
      <c r="F222" s="371"/>
      <c r="G222" s="371"/>
      <c r="H222" s="371"/>
    </row>
    <row r="223" spans="1:8" ht="30" customHeight="1" x14ac:dyDescent="0.2">
      <c r="A223" s="418"/>
      <c r="B223" s="387"/>
      <c r="C223" s="1" t="s">
        <v>213</v>
      </c>
      <c r="D223" s="146" t="s">
        <v>20</v>
      </c>
      <c r="E223" s="146" t="s">
        <v>19</v>
      </c>
      <c r="F223" s="146">
        <v>100</v>
      </c>
      <c r="G223" s="146">
        <v>100</v>
      </c>
      <c r="H223" s="146"/>
    </row>
    <row r="224" spans="1:8" ht="29.25" customHeight="1" x14ac:dyDescent="0.2">
      <c r="A224" s="418" t="s">
        <v>149</v>
      </c>
      <c r="B224" s="387" t="s">
        <v>200</v>
      </c>
      <c r="C224" s="372" t="str">
        <f>'Додаток 1 2025-2027'!B36</f>
        <v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v>
      </c>
      <c r="D224" s="372"/>
      <c r="E224" s="372"/>
      <c r="F224" s="372"/>
      <c r="G224" s="372"/>
      <c r="H224" s="372"/>
    </row>
    <row r="225" spans="1:8" ht="15" customHeight="1" x14ac:dyDescent="0.2">
      <c r="A225" s="418"/>
      <c r="B225" s="387"/>
      <c r="C225" s="371" t="s">
        <v>6</v>
      </c>
      <c r="D225" s="371"/>
      <c r="E225" s="371"/>
      <c r="F225" s="371"/>
      <c r="G225" s="371"/>
      <c r="H225" s="371"/>
    </row>
    <row r="226" spans="1:8" ht="28.5" customHeight="1" x14ac:dyDescent="0.2">
      <c r="A226" s="418"/>
      <c r="B226" s="387"/>
      <c r="C226" s="54" t="s">
        <v>348</v>
      </c>
      <c r="D226" s="146" t="s">
        <v>18</v>
      </c>
      <c r="E226" s="143" t="s">
        <v>257</v>
      </c>
      <c r="F226" s="58">
        <f>'Додаток 1 2025-2027'!G36</f>
        <v>9343.4169999999995</v>
      </c>
      <c r="G226" s="58">
        <f>'Додаток 1 2025-2027'!H36</f>
        <v>9124.8439999999991</v>
      </c>
      <c r="H226" s="58"/>
    </row>
    <row r="227" spans="1:8" ht="15" customHeight="1" x14ac:dyDescent="0.2">
      <c r="A227" s="418"/>
      <c r="B227" s="387"/>
      <c r="C227" s="371" t="s">
        <v>7</v>
      </c>
      <c r="D227" s="371"/>
      <c r="E227" s="371"/>
      <c r="F227" s="371"/>
      <c r="G227" s="371"/>
      <c r="H227" s="371"/>
    </row>
    <row r="228" spans="1:8" ht="18" customHeight="1" x14ac:dyDescent="0.2">
      <c r="A228" s="418"/>
      <c r="B228" s="387"/>
      <c r="C228" s="54" t="s">
        <v>212</v>
      </c>
      <c r="D228" s="146" t="s">
        <v>18</v>
      </c>
      <c r="E228" s="146" t="s">
        <v>273</v>
      </c>
      <c r="F228" s="59">
        <v>707.83500000000004</v>
      </c>
      <c r="G228" s="59">
        <v>691.27599999999995</v>
      </c>
      <c r="H228" s="59"/>
    </row>
    <row r="229" spans="1:8" ht="15" customHeight="1" x14ac:dyDescent="0.2">
      <c r="A229" s="418"/>
      <c r="B229" s="387"/>
      <c r="C229" s="371" t="s">
        <v>8</v>
      </c>
      <c r="D229" s="371"/>
      <c r="E229" s="371"/>
      <c r="F229" s="371"/>
      <c r="G229" s="371"/>
      <c r="H229" s="371"/>
    </row>
    <row r="230" spans="1:8" ht="29.25" customHeight="1" x14ac:dyDescent="0.2">
      <c r="A230" s="418"/>
      <c r="B230" s="387"/>
      <c r="C230" s="54" t="s">
        <v>214</v>
      </c>
      <c r="D230" s="146" t="s">
        <v>18</v>
      </c>
      <c r="E230" s="146" t="s">
        <v>274</v>
      </c>
      <c r="F230" s="59">
        <f>F226/F228</f>
        <v>13.199992936206883</v>
      </c>
      <c r="G230" s="59">
        <f>G226/G228</f>
        <v>13.200001157280159</v>
      </c>
      <c r="H230" s="59"/>
    </row>
    <row r="231" spans="1:8" ht="15" customHeight="1" x14ac:dyDescent="0.2">
      <c r="A231" s="418"/>
      <c r="B231" s="387"/>
      <c r="C231" s="371" t="s">
        <v>9</v>
      </c>
      <c r="D231" s="371"/>
      <c r="E231" s="371"/>
      <c r="F231" s="371"/>
      <c r="G231" s="371"/>
      <c r="H231" s="371"/>
    </row>
    <row r="232" spans="1:8" ht="28.5" customHeight="1" x14ac:dyDescent="0.2">
      <c r="A232" s="418"/>
      <c r="B232" s="387"/>
      <c r="C232" s="1" t="s">
        <v>215</v>
      </c>
      <c r="D232" s="146" t="s">
        <v>20</v>
      </c>
      <c r="E232" s="146" t="s">
        <v>19</v>
      </c>
      <c r="F232" s="146">
        <v>100</v>
      </c>
      <c r="G232" s="146">
        <v>100</v>
      </c>
      <c r="H232" s="146"/>
    </row>
    <row r="233" spans="1:8" ht="31.5" customHeight="1" x14ac:dyDescent="0.2">
      <c r="A233" s="418" t="s">
        <v>442</v>
      </c>
      <c r="B233" s="428" t="s">
        <v>44</v>
      </c>
      <c r="C233" s="372" t="str">
        <f>'Додаток 1 2025-2027'!B37</f>
        <v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v>
      </c>
      <c r="D233" s="372"/>
      <c r="E233" s="372"/>
      <c r="F233" s="372"/>
      <c r="G233" s="372"/>
      <c r="H233" s="372"/>
    </row>
    <row r="234" spans="1:8" ht="15.6" customHeight="1" x14ac:dyDescent="0.2">
      <c r="A234" s="418"/>
      <c r="B234" s="429"/>
      <c r="C234" s="371" t="s">
        <v>6</v>
      </c>
      <c r="D234" s="371"/>
      <c r="E234" s="371"/>
      <c r="F234" s="371"/>
      <c r="G234" s="371"/>
      <c r="H234" s="371"/>
    </row>
    <row r="235" spans="1:8" ht="15.6" customHeight="1" x14ac:dyDescent="0.2">
      <c r="A235" s="418"/>
      <c r="B235" s="429"/>
      <c r="C235" s="69" t="s">
        <v>345</v>
      </c>
      <c r="D235" s="142" t="s">
        <v>10</v>
      </c>
      <c r="E235" s="144" t="s">
        <v>257</v>
      </c>
      <c r="F235" s="9"/>
      <c r="G235" s="9"/>
      <c r="H235" s="9">
        <f>'Додаток 1 2025-2027'!I37</f>
        <v>60</v>
      </c>
    </row>
    <row r="236" spans="1:8" ht="15.6" customHeight="1" x14ac:dyDescent="0.2">
      <c r="A236" s="418"/>
      <c r="B236" s="429"/>
      <c r="C236" s="386" t="s">
        <v>7</v>
      </c>
      <c r="D236" s="386"/>
      <c r="E236" s="386"/>
      <c r="F236" s="386"/>
      <c r="G236" s="386"/>
      <c r="H236" s="386"/>
    </row>
    <row r="237" spans="1:8" ht="15.6" customHeight="1" x14ac:dyDescent="0.2">
      <c r="A237" s="418"/>
      <c r="B237" s="429"/>
      <c r="C237" s="69" t="s">
        <v>258</v>
      </c>
      <c r="D237" s="142" t="s">
        <v>10</v>
      </c>
      <c r="E237" s="142" t="s">
        <v>11</v>
      </c>
      <c r="F237" s="85"/>
      <c r="G237" s="85"/>
      <c r="H237" s="85">
        <v>1</v>
      </c>
    </row>
    <row r="238" spans="1:8" ht="15.6" customHeight="1" x14ac:dyDescent="0.2">
      <c r="A238" s="418"/>
      <c r="B238" s="429"/>
      <c r="C238" s="386" t="s">
        <v>8</v>
      </c>
      <c r="D238" s="386"/>
      <c r="E238" s="386"/>
      <c r="F238" s="386"/>
      <c r="G238" s="386"/>
      <c r="H238" s="386"/>
    </row>
    <row r="239" spans="1:8" ht="15.6" customHeight="1" x14ac:dyDescent="0.2">
      <c r="A239" s="418"/>
      <c r="B239" s="429"/>
      <c r="C239" s="69" t="s">
        <v>259</v>
      </c>
      <c r="D239" s="144" t="s">
        <v>18</v>
      </c>
      <c r="E239" s="142" t="s">
        <v>265</v>
      </c>
      <c r="F239" s="9"/>
      <c r="G239" s="9"/>
      <c r="H239" s="9">
        <f t="shared" ref="H239" si="4">H235/H237</f>
        <v>60</v>
      </c>
    </row>
    <row r="240" spans="1:8" ht="15.6" customHeight="1" x14ac:dyDescent="0.2">
      <c r="A240" s="418"/>
      <c r="B240" s="429"/>
      <c r="C240" s="386" t="s">
        <v>9</v>
      </c>
      <c r="D240" s="386"/>
      <c r="E240" s="386"/>
      <c r="F240" s="386"/>
      <c r="G240" s="386"/>
      <c r="H240" s="386"/>
    </row>
    <row r="241" spans="1:8" ht="15.6" customHeight="1" x14ac:dyDescent="0.2">
      <c r="A241" s="418"/>
      <c r="B241" s="429"/>
      <c r="C241" s="69" t="s">
        <v>449</v>
      </c>
      <c r="D241" s="144" t="s">
        <v>20</v>
      </c>
      <c r="E241" s="144" t="s">
        <v>19</v>
      </c>
      <c r="F241" s="142"/>
      <c r="G241" s="235"/>
      <c r="H241" s="328">
        <v>100</v>
      </c>
    </row>
    <row r="242" spans="1:8" ht="30" customHeight="1" x14ac:dyDescent="0.2">
      <c r="A242" s="421" t="s">
        <v>443</v>
      </c>
      <c r="B242" s="387" t="s">
        <v>44</v>
      </c>
      <c r="C242" s="424" t="s">
        <v>540</v>
      </c>
      <c r="D242" s="425"/>
      <c r="E242" s="425"/>
      <c r="F242" s="425"/>
      <c r="G242" s="425"/>
      <c r="H242" s="426"/>
    </row>
    <row r="243" spans="1:8" ht="15.6" customHeight="1" x14ac:dyDescent="0.2">
      <c r="A243" s="422"/>
      <c r="B243" s="387"/>
      <c r="C243" s="398" t="s">
        <v>6</v>
      </c>
      <c r="D243" s="398"/>
      <c r="E243" s="398"/>
      <c r="F243" s="398"/>
      <c r="G243" s="398"/>
      <c r="H243" s="398"/>
    </row>
    <row r="244" spans="1:8" ht="29.25" customHeight="1" x14ac:dyDescent="0.2">
      <c r="A244" s="422"/>
      <c r="B244" s="387"/>
      <c r="C244" s="69" t="s">
        <v>676</v>
      </c>
      <c r="D244" s="171" t="s">
        <v>10</v>
      </c>
      <c r="E244" s="143" t="s">
        <v>257</v>
      </c>
      <c r="F244" s="58">
        <f>'Додаток 1 2025-2027'!G38</f>
        <v>192.94499999999999</v>
      </c>
      <c r="G244" s="58">
        <f>'Додаток 1 2025-2027'!H38</f>
        <v>4878.2170000000006</v>
      </c>
      <c r="H244" s="58"/>
    </row>
    <row r="245" spans="1:8" ht="15.75" customHeight="1" x14ac:dyDescent="0.2">
      <c r="A245" s="422"/>
      <c r="B245" s="387"/>
      <c r="C245" s="223" t="s">
        <v>489</v>
      </c>
      <c r="D245" s="170" t="s">
        <v>10</v>
      </c>
      <c r="E245" s="170" t="s">
        <v>257</v>
      </c>
      <c r="F245" s="222">
        <f>'Додаток 1 2025-2027'!G39</f>
        <v>192.94499999999999</v>
      </c>
      <c r="G245" s="58"/>
      <c r="H245" s="58"/>
    </row>
    <row r="246" spans="1:8" ht="15" customHeight="1" x14ac:dyDescent="0.2">
      <c r="A246" s="422"/>
      <c r="B246" s="387"/>
      <c r="C246" s="398" t="s">
        <v>7</v>
      </c>
      <c r="D246" s="398"/>
      <c r="E246" s="398"/>
      <c r="F246" s="398"/>
      <c r="G246" s="398"/>
      <c r="H246" s="398"/>
    </row>
    <row r="247" spans="1:8" s="109" customFormat="1" ht="30.75" customHeight="1" x14ac:dyDescent="0.2">
      <c r="A247" s="422"/>
      <c r="B247" s="387"/>
      <c r="C247" s="69" t="s">
        <v>189</v>
      </c>
      <c r="D247" s="196" t="s">
        <v>114</v>
      </c>
      <c r="E247" s="196" t="s">
        <v>439</v>
      </c>
      <c r="F247" s="63"/>
      <c r="G247" s="63">
        <v>583</v>
      </c>
      <c r="H247" s="197"/>
    </row>
    <row r="248" spans="1:8" ht="15" customHeight="1" x14ac:dyDescent="0.2">
      <c r="A248" s="422"/>
      <c r="B248" s="387"/>
      <c r="C248" s="54" t="s">
        <v>287</v>
      </c>
      <c r="D248" s="144" t="s">
        <v>10</v>
      </c>
      <c r="E248" s="143" t="s">
        <v>11</v>
      </c>
      <c r="F248" s="45">
        <v>1</v>
      </c>
      <c r="G248" s="45"/>
      <c r="H248" s="45"/>
    </row>
    <row r="249" spans="1:8" ht="15.6" customHeight="1" x14ac:dyDescent="0.2">
      <c r="A249" s="422"/>
      <c r="B249" s="387"/>
      <c r="C249" s="398" t="s">
        <v>8</v>
      </c>
      <c r="D249" s="398"/>
      <c r="E249" s="398"/>
      <c r="F249" s="398"/>
      <c r="G249" s="398"/>
      <c r="H249" s="398"/>
    </row>
    <row r="250" spans="1:8" ht="29.45" customHeight="1" x14ac:dyDescent="0.2">
      <c r="A250" s="422"/>
      <c r="B250" s="387"/>
      <c r="C250" s="69" t="s">
        <v>542</v>
      </c>
      <c r="D250" s="170" t="s">
        <v>18</v>
      </c>
      <c r="E250" s="168" t="s">
        <v>607</v>
      </c>
      <c r="F250" s="221"/>
      <c r="G250" s="71">
        <f>G244/G247</f>
        <v>8.3674391080617507</v>
      </c>
      <c r="H250" s="169"/>
    </row>
    <row r="251" spans="1:8" ht="15.75" customHeight="1" x14ac:dyDescent="0.2">
      <c r="A251" s="422"/>
      <c r="B251" s="387"/>
      <c r="C251" s="54" t="s">
        <v>288</v>
      </c>
      <c r="D251" s="143" t="s">
        <v>18</v>
      </c>
      <c r="E251" s="143" t="s">
        <v>256</v>
      </c>
      <c r="F251" s="71">
        <f>F245/F248</f>
        <v>192.94499999999999</v>
      </c>
      <c r="G251" s="9"/>
      <c r="H251" s="71"/>
    </row>
    <row r="252" spans="1:8" ht="15" customHeight="1" x14ac:dyDescent="0.2">
      <c r="A252" s="422"/>
      <c r="B252" s="387"/>
      <c r="C252" s="398" t="s">
        <v>9</v>
      </c>
      <c r="D252" s="398"/>
      <c r="E252" s="398"/>
      <c r="F252" s="398"/>
      <c r="G252" s="398"/>
      <c r="H252" s="398"/>
    </row>
    <row r="253" spans="1:8" ht="15" customHeight="1" x14ac:dyDescent="0.2">
      <c r="A253" s="422"/>
      <c r="B253" s="387"/>
      <c r="C253" s="54" t="s">
        <v>652</v>
      </c>
      <c r="D253" s="198" t="s">
        <v>20</v>
      </c>
      <c r="E253" s="198" t="s">
        <v>19</v>
      </c>
      <c r="F253" s="198"/>
      <c r="G253" s="198">
        <v>100</v>
      </c>
      <c r="H253" s="199"/>
    </row>
    <row r="254" spans="1:8" ht="15" customHeight="1" x14ac:dyDescent="0.2">
      <c r="A254" s="423"/>
      <c r="B254" s="387"/>
      <c r="C254" s="54" t="s">
        <v>289</v>
      </c>
      <c r="D254" s="143" t="s">
        <v>20</v>
      </c>
      <c r="E254" s="143" t="s">
        <v>19</v>
      </c>
      <c r="F254" s="143">
        <v>100</v>
      </c>
      <c r="G254" s="143"/>
      <c r="H254" s="143"/>
    </row>
    <row r="255" spans="1:8" ht="33" customHeight="1" x14ac:dyDescent="0.2">
      <c r="A255" s="418" t="s">
        <v>832</v>
      </c>
      <c r="B255" s="428" t="s">
        <v>44</v>
      </c>
      <c r="C255" s="372" t="str">
        <f>'Додаток 1 2025-2027'!B40</f>
        <v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v>
      </c>
      <c r="D255" s="372"/>
      <c r="E255" s="372"/>
      <c r="F255" s="372"/>
      <c r="G255" s="372"/>
      <c r="H255" s="372"/>
    </row>
    <row r="256" spans="1:8" ht="15" customHeight="1" x14ac:dyDescent="0.2">
      <c r="A256" s="418"/>
      <c r="B256" s="429"/>
      <c r="C256" s="371" t="s">
        <v>6</v>
      </c>
      <c r="D256" s="371"/>
      <c r="E256" s="371"/>
      <c r="F256" s="371"/>
      <c r="G256" s="371"/>
      <c r="H256" s="371"/>
    </row>
    <row r="257" spans="1:10" ht="15" customHeight="1" x14ac:dyDescent="0.2">
      <c r="A257" s="418"/>
      <c r="B257" s="429"/>
      <c r="C257" s="69" t="s">
        <v>847</v>
      </c>
      <c r="D257" s="356" t="s">
        <v>31</v>
      </c>
      <c r="E257" s="351" t="s">
        <v>257</v>
      </c>
      <c r="F257" s="9"/>
      <c r="G257" s="9"/>
      <c r="H257" s="9">
        <f>'Додаток 1 2025-2027'!I40</f>
        <v>150</v>
      </c>
    </row>
    <row r="258" spans="1:10" ht="15" customHeight="1" x14ac:dyDescent="0.2">
      <c r="A258" s="418"/>
      <c r="B258" s="429"/>
      <c r="C258" s="386" t="s">
        <v>7</v>
      </c>
      <c r="D258" s="386"/>
      <c r="E258" s="386"/>
      <c r="F258" s="386"/>
      <c r="G258" s="386"/>
      <c r="H258" s="386"/>
    </row>
    <row r="259" spans="1:10" ht="15" customHeight="1" x14ac:dyDescent="0.2">
      <c r="A259" s="418"/>
      <c r="B259" s="429"/>
      <c r="C259" s="69" t="s">
        <v>287</v>
      </c>
      <c r="D259" s="356" t="s">
        <v>31</v>
      </c>
      <c r="E259" s="349" t="s">
        <v>11</v>
      </c>
      <c r="F259" s="85"/>
      <c r="G259" s="85"/>
      <c r="H259" s="85">
        <v>1</v>
      </c>
    </row>
    <row r="260" spans="1:10" ht="15" customHeight="1" x14ac:dyDescent="0.2">
      <c r="A260" s="418"/>
      <c r="B260" s="429"/>
      <c r="C260" s="386" t="s">
        <v>8</v>
      </c>
      <c r="D260" s="386"/>
      <c r="E260" s="386"/>
      <c r="F260" s="386"/>
      <c r="G260" s="386"/>
      <c r="H260" s="386"/>
    </row>
    <row r="261" spans="1:10" ht="15" customHeight="1" x14ac:dyDescent="0.2">
      <c r="A261" s="418"/>
      <c r="B261" s="429"/>
      <c r="C261" s="69" t="s">
        <v>288</v>
      </c>
      <c r="D261" s="351" t="s">
        <v>18</v>
      </c>
      <c r="E261" s="349" t="s">
        <v>265</v>
      </c>
      <c r="F261" s="9"/>
      <c r="G261" s="9"/>
      <c r="H261" s="9">
        <f t="shared" ref="H261" si="5">H257/H259</f>
        <v>150</v>
      </c>
    </row>
    <row r="262" spans="1:10" ht="15" customHeight="1" x14ac:dyDescent="0.2">
      <c r="A262" s="418"/>
      <c r="B262" s="429"/>
      <c r="C262" s="386" t="s">
        <v>9</v>
      </c>
      <c r="D262" s="386"/>
      <c r="E262" s="386"/>
      <c r="F262" s="386"/>
      <c r="G262" s="386"/>
      <c r="H262" s="386"/>
    </row>
    <row r="263" spans="1:10" ht="15" customHeight="1" x14ac:dyDescent="0.2">
      <c r="A263" s="418"/>
      <c r="B263" s="429"/>
      <c r="C263" s="69" t="s">
        <v>289</v>
      </c>
      <c r="D263" s="351" t="s">
        <v>20</v>
      </c>
      <c r="E263" s="351" t="s">
        <v>19</v>
      </c>
      <c r="F263" s="349"/>
      <c r="G263" s="349"/>
      <c r="H263" s="349">
        <v>100</v>
      </c>
    </row>
    <row r="264" spans="1:10" ht="17.25" customHeight="1" x14ac:dyDescent="0.2">
      <c r="A264" s="415" t="s">
        <v>22</v>
      </c>
      <c r="B264" s="415"/>
      <c r="C264" s="415"/>
      <c r="D264" s="415"/>
      <c r="E264" s="415"/>
      <c r="F264" s="415"/>
      <c r="G264" s="415"/>
      <c r="H264" s="415"/>
    </row>
    <row r="265" spans="1:10" ht="15" customHeight="1" x14ac:dyDescent="0.2">
      <c r="A265" s="416" t="s">
        <v>30</v>
      </c>
      <c r="B265" s="416"/>
      <c r="C265" s="416"/>
      <c r="D265" s="416"/>
      <c r="E265" s="416"/>
      <c r="F265" s="86">
        <v>2025</v>
      </c>
      <c r="G265" s="86">
        <v>2026</v>
      </c>
      <c r="H265" s="86">
        <v>2027</v>
      </c>
    </row>
    <row r="266" spans="1:10" ht="15" customHeight="1" x14ac:dyDescent="0.2">
      <c r="A266" s="416"/>
      <c r="B266" s="416"/>
      <c r="C266" s="416"/>
      <c r="D266" s="416"/>
      <c r="E266" s="416"/>
      <c r="F266" s="87">
        <f>F269+F278+F287+F296+F305+F314+F323+F332+F341+F350+F377+F359+F368+F386+F395+F422+F431+F404+F413+F444</f>
        <v>49317.382000000005</v>
      </c>
      <c r="G266" s="87">
        <f>G269+G278+G287+G296+G305+G314+G323+G332+G341+G350+G377+G359+G368+G386+G395+G422+G431+G404+G413+G444</f>
        <v>50215.154999999999</v>
      </c>
      <c r="H266" s="87">
        <f>H269+H278+H287+H296+H305+H314+H323+H332+H341+H350+H377+H359+H368+H386+H395+H422+H431+H404+H413+H444</f>
        <v>45133.616999999998</v>
      </c>
    </row>
    <row r="267" spans="1:10" s="110" customFormat="1" ht="30" customHeight="1" x14ac:dyDescent="0.2">
      <c r="A267" s="374" t="s">
        <v>84</v>
      </c>
      <c r="B267" s="387" t="s">
        <v>186</v>
      </c>
      <c r="C267" s="372" t="str">
        <f>'Додаток 1 2025-2027'!B44</f>
        <v>Капітальний ремонт покрівлі будівлі АБК і РММ на котельні за адресою: вул. Старомиколаївське шосе, 8, м. Южного Одеського району Одеської області</v>
      </c>
      <c r="D267" s="372"/>
      <c r="E267" s="372"/>
      <c r="F267" s="372"/>
      <c r="G267" s="372"/>
      <c r="H267" s="372"/>
      <c r="I267" s="109"/>
      <c r="J267" s="109"/>
    </row>
    <row r="268" spans="1:10" s="110" customFormat="1" ht="15" customHeight="1" x14ac:dyDescent="0.2">
      <c r="A268" s="375"/>
      <c r="B268" s="387"/>
      <c r="C268" s="386" t="s">
        <v>6</v>
      </c>
      <c r="D268" s="386"/>
      <c r="E268" s="386"/>
      <c r="F268" s="386"/>
      <c r="G268" s="386"/>
      <c r="H268" s="386"/>
      <c r="I268" s="109"/>
      <c r="J268" s="109"/>
    </row>
    <row r="269" spans="1:10" s="110" customFormat="1" ht="15" customHeight="1" x14ac:dyDescent="0.2">
      <c r="A269" s="375"/>
      <c r="B269" s="387"/>
      <c r="C269" s="69" t="s">
        <v>350</v>
      </c>
      <c r="D269" s="142" t="s">
        <v>10</v>
      </c>
      <c r="E269" s="142" t="s">
        <v>257</v>
      </c>
      <c r="F269" s="9"/>
      <c r="G269" s="9">
        <f>'Додаток 1 2025-2027'!H44</f>
        <v>3606.7820000000002</v>
      </c>
      <c r="H269" s="9"/>
      <c r="I269" s="109"/>
      <c r="J269" s="109"/>
    </row>
    <row r="270" spans="1:10" s="110" customFormat="1" ht="15" customHeight="1" x14ac:dyDescent="0.2">
      <c r="A270" s="375"/>
      <c r="B270" s="387"/>
      <c r="C270" s="386" t="s">
        <v>7</v>
      </c>
      <c r="D270" s="386"/>
      <c r="E270" s="386"/>
      <c r="F270" s="386"/>
      <c r="G270" s="386"/>
      <c r="H270" s="386"/>
      <c r="I270" s="109"/>
      <c r="J270" s="109"/>
    </row>
    <row r="271" spans="1:10" s="110" customFormat="1" ht="15" customHeight="1" x14ac:dyDescent="0.2">
      <c r="A271" s="375"/>
      <c r="B271" s="387"/>
      <c r="C271" s="69" t="s">
        <v>187</v>
      </c>
      <c r="D271" s="142" t="s">
        <v>114</v>
      </c>
      <c r="E271" s="142" t="s">
        <v>56</v>
      </c>
      <c r="F271" s="148"/>
      <c r="G271" s="225">
        <v>0.52400000000000002</v>
      </c>
      <c r="H271" s="61"/>
      <c r="I271" s="109"/>
      <c r="J271" s="109"/>
    </row>
    <row r="272" spans="1:10" s="110" customFormat="1" ht="15" customHeight="1" x14ac:dyDescent="0.2">
      <c r="A272" s="375"/>
      <c r="B272" s="387"/>
      <c r="C272" s="386" t="s">
        <v>8</v>
      </c>
      <c r="D272" s="386"/>
      <c r="E272" s="386"/>
      <c r="F272" s="386"/>
      <c r="G272" s="386"/>
      <c r="H272" s="386"/>
      <c r="I272" s="109"/>
      <c r="J272" s="109"/>
    </row>
    <row r="273" spans="1:10" s="110" customFormat="1" ht="15" customHeight="1" x14ac:dyDescent="0.2">
      <c r="A273" s="375"/>
      <c r="B273" s="387"/>
      <c r="C273" s="69" t="s">
        <v>262</v>
      </c>
      <c r="D273" s="142" t="s">
        <v>18</v>
      </c>
      <c r="E273" s="142" t="s">
        <v>261</v>
      </c>
      <c r="F273" s="63"/>
      <c r="G273" s="63">
        <f>G269/G271</f>
        <v>6883.1717557251905</v>
      </c>
      <c r="H273" s="9"/>
      <c r="I273" s="109"/>
      <c r="J273" s="109"/>
    </row>
    <row r="274" spans="1:10" s="110" customFormat="1" ht="15" customHeight="1" x14ac:dyDescent="0.2">
      <c r="A274" s="375"/>
      <c r="B274" s="387"/>
      <c r="C274" s="386" t="s">
        <v>9</v>
      </c>
      <c r="D274" s="386"/>
      <c r="E274" s="386"/>
      <c r="F274" s="386"/>
      <c r="G274" s="386"/>
      <c r="H274" s="386"/>
      <c r="I274" s="109"/>
      <c r="J274" s="109"/>
    </row>
    <row r="275" spans="1:10" s="110" customFormat="1" ht="15" customHeight="1" x14ac:dyDescent="0.2">
      <c r="A275" s="376"/>
      <c r="B275" s="387"/>
      <c r="C275" s="69" t="s">
        <v>131</v>
      </c>
      <c r="D275" s="142" t="s">
        <v>20</v>
      </c>
      <c r="E275" s="142" t="s">
        <v>19</v>
      </c>
      <c r="F275" s="142"/>
      <c r="G275" s="224">
        <v>100</v>
      </c>
      <c r="H275" s="142"/>
      <c r="I275" s="109"/>
      <c r="J275" s="109"/>
    </row>
    <row r="276" spans="1:10" s="110" customFormat="1" ht="17.25" customHeight="1" x14ac:dyDescent="0.2">
      <c r="A276" s="374" t="s">
        <v>85</v>
      </c>
      <c r="B276" s="387" t="s">
        <v>32</v>
      </c>
      <c r="C276" s="372" t="str">
        <f>'Додаток 1 2025-2027'!B47</f>
        <v xml:space="preserve">Коригування проєктної документації "Капітальний ремонт ділянки теплових мереж від ТК-24 до ТК-25 м. Южного Одеської області" </v>
      </c>
      <c r="D276" s="372"/>
      <c r="E276" s="372"/>
      <c r="F276" s="372"/>
      <c r="G276" s="372"/>
      <c r="H276" s="372"/>
      <c r="I276" s="109"/>
      <c r="J276" s="109"/>
    </row>
    <row r="277" spans="1:10" s="110" customFormat="1" ht="15" customHeight="1" x14ac:dyDescent="0.2">
      <c r="A277" s="375"/>
      <c r="B277" s="387"/>
      <c r="C277" s="386" t="s">
        <v>6</v>
      </c>
      <c r="D277" s="386"/>
      <c r="E277" s="386"/>
      <c r="F277" s="386"/>
      <c r="G277" s="386"/>
      <c r="H277" s="386"/>
      <c r="I277" s="109"/>
      <c r="J277" s="109"/>
    </row>
    <row r="278" spans="1:10" s="110" customFormat="1" ht="30" customHeight="1" x14ac:dyDescent="0.2">
      <c r="A278" s="375"/>
      <c r="B278" s="387"/>
      <c r="C278" s="69" t="s">
        <v>351</v>
      </c>
      <c r="D278" s="142" t="s">
        <v>31</v>
      </c>
      <c r="E278" s="142" t="s">
        <v>257</v>
      </c>
      <c r="F278" s="9"/>
      <c r="G278" s="9"/>
      <c r="H278" s="9">
        <f>'Додаток 1 2025-2027'!I47</f>
        <v>200</v>
      </c>
      <c r="I278" s="109"/>
      <c r="J278" s="109"/>
    </row>
    <row r="279" spans="1:10" s="110" customFormat="1" ht="15" customHeight="1" x14ac:dyDescent="0.2">
      <c r="A279" s="375"/>
      <c r="B279" s="387"/>
      <c r="C279" s="386" t="s">
        <v>7</v>
      </c>
      <c r="D279" s="386"/>
      <c r="E279" s="386"/>
      <c r="F279" s="386"/>
      <c r="G279" s="386"/>
      <c r="H279" s="386"/>
      <c r="I279" s="109"/>
      <c r="J279" s="109"/>
    </row>
    <row r="280" spans="1:10" s="110" customFormat="1" ht="15" customHeight="1" x14ac:dyDescent="0.2">
      <c r="A280" s="375"/>
      <c r="B280" s="387"/>
      <c r="C280" s="69" t="s">
        <v>258</v>
      </c>
      <c r="D280" s="142" t="s">
        <v>18</v>
      </c>
      <c r="E280" s="142" t="s">
        <v>11</v>
      </c>
      <c r="F280" s="85"/>
      <c r="G280" s="85"/>
      <c r="H280" s="85">
        <v>1</v>
      </c>
      <c r="I280" s="109"/>
      <c r="J280" s="109"/>
    </row>
    <row r="281" spans="1:10" s="110" customFormat="1" ht="15" customHeight="1" x14ac:dyDescent="0.2">
      <c r="A281" s="375"/>
      <c r="B281" s="387"/>
      <c r="C281" s="386" t="s">
        <v>8</v>
      </c>
      <c r="D281" s="386"/>
      <c r="E281" s="386"/>
      <c r="F281" s="386"/>
      <c r="G281" s="386"/>
      <c r="H281" s="386"/>
      <c r="I281" s="109"/>
      <c r="J281" s="109"/>
    </row>
    <row r="282" spans="1:10" s="110" customFormat="1" ht="27" customHeight="1" x14ac:dyDescent="0.2">
      <c r="A282" s="375"/>
      <c r="B282" s="387"/>
      <c r="C282" s="69" t="s">
        <v>264</v>
      </c>
      <c r="D282" s="142" t="s">
        <v>18</v>
      </c>
      <c r="E282" s="142" t="s">
        <v>265</v>
      </c>
      <c r="F282" s="63"/>
      <c r="G282" s="63"/>
      <c r="H282" s="9">
        <f>H278/H280</f>
        <v>200</v>
      </c>
      <c r="I282" s="109"/>
      <c r="J282" s="109"/>
    </row>
    <row r="283" spans="1:10" s="110" customFormat="1" ht="15" customHeight="1" x14ac:dyDescent="0.2">
      <c r="A283" s="375"/>
      <c r="B283" s="387"/>
      <c r="C283" s="386" t="s">
        <v>9</v>
      </c>
      <c r="D283" s="386"/>
      <c r="E283" s="386"/>
      <c r="F283" s="386"/>
      <c r="G283" s="386"/>
      <c r="H283" s="386"/>
      <c r="I283" s="109"/>
      <c r="J283" s="109"/>
    </row>
    <row r="284" spans="1:10" s="110" customFormat="1" ht="15" customHeight="1" x14ac:dyDescent="0.2">
      <c r="A284" s="376"/>
      <c r="B284" s="387"/>
      <c r="C284" s="69" t="s">
        <v>260</v>
      </c>
      <c r="D284" s="142" t="s">
        <v>20</v>
      </c>
      <c r="E284" s="142" t="s">
        <v>19</v>
      </c>
      <c r="F284" s="142"/>
      <c r="G284" s="235"/>
      <c r="H284" s="326">
        <v>100</v>
      </c>
      <c r="I284" s="109"/>
      <c r="J284" s="109"/>
    </row>
    <row r="285" spans="1:10" s="110" customFormat="1" ht="16.5" customHeight="1" x14ac:dyDescent="0.2">
      <c r="A285" s="374" t="s">
        <v>86</v>
      </c>
      <c r="B285" s="387" t="s">
        <v>32</v>
      </c>
      <c r="C285" s="372" t="str">
        <f>'Додаток 1 2025-2027'!B48</f>
        <v>Капітальний ремонт ділянки теплових мереж від ТК-24 до ТК-25 м. Южного Одеської області</v>
      </c>
      <c r="D285" s="372"/>
      <c r="E285" s="372"/>
      <c r="F285" s="372"/>
      <c r="G285" s="372"/>
      <c r="H285" s="372"/>
      <c r="I285" s="109"/>
      <c r="J285" s="109"/>
    </row>
    <row r="286" spans="1:10" s="110" customFormat="1" ht="15" customHeight="1" x14ac:dyDescent="0.2">
      <c r="A286" s="375"/>
      <c r="B286" s="387"/>
      <c r="C286" s="386" t="s">
        <v>6</v>
      </c>
      <c r="D286" s="386"/>
      <c r="E286" s="386"/>
      <c r="F286" s="386"/>
      <c r="G286" s="386"/>
      <c r="H286" s="386"/>
      <c r="I286" s="109"/>
      <c r="J286" s="109"/>
    </row>
    <row r="287" spans="1:10" s="110" customFormat="1" ht="15" customHeight="1" x14ac:dyDescent="0.2">
      <c r="A287" s="375"/>
      <c r="B287" s="387"/>
      <c r="C287" s="69" t="s">
        <v>349</v>
      </c>
      <c r="D287" s="142" t="s">
        <v>10</v>
      </c>
      <c r="E287" s="142" t="s">
        <v>257</v>
      </c>
      <c r="F287" s="9"/>
      <c r="G287" s="9"/>
      <c r="H287" s="9">
        <f>'Додаток 1 2025-2027'!I48</f>
        <v>6345.28</v>
      </c>
      <c r="I287" s="109"/>
      <c r="J287" s="109"/>
    </row>
    <row r="288" spans="1:10" s="110" customFormat="1" ht="15" customHeight="1" x14ac:dyDescent="0.2">
      <c r="A288" s="375"/>
      <c r="B288" s="387"/>
      <c r="C288" s="386" t="s">
        <v>7</v>
      </c>
      <c r="D288" s="386"/>
      <c r="E288" s="386"/>
      <c r="F288" s="386"/>
      <c r="G288" s="386"/>
      <c r="H288" s="386"/>
      <c r="I288" s="109"/>
      <c r="J288" s="109"/>
    </row>
    <row r="289" spans="1:10" s="110" customFormat="1" ht="15" customHeight="1" x14ac:dyDescent="0.2">
      <c r="A289" s="375"/>
      <c r="B289" s="387"/>
      <c r="C289" s="69" t="s">
        <v>192</v>
      </c>
      <c r="D289" s="142" t="s">
        <v>114</v>
      </c>
      <c r="E289" s="142" t="s">
        <v>45</v>
      </c>
      <c r="F289" s="148"/>
      <c r="G289" s="64"/>
      <c r="H289" s="64">
        <v>0.32400000000000001</v>
      </c>
      <c r="I289" s="109"/>
      <c r="J289" s="109"/>
    </row>
    <row r="290" spans="1:10" s="110" customFormat="1" ht="15" customHeight="1" x14ac:dyDescent="0.2">
      <c r="A290" s="375"/>
      <c r="B290" s="387"/>
      <c r="C290" s="386" t="s">
        <v>8</v>
      </c>
      <c r="D290" s="386"/>
      <c r="E290" s="386"/>
      <c r="F290" s="386"/>
      <c r="G290" s="386"/>
      <c r="H290" s="386"/>
      <c r="I290" s="109"/>
      <c r="J290" s="109"/>
    </row>
    <row r="291" spans="1:10" s="110" customFormat="1" ht="15" customHeight="1" x14ac:dyDescent="0.2">
      <c r="A291" s="375"/>
      <c r="B291" s="387"/>
      <c r="C291" s="69" t="s">
        <v>353</v>
      </c>
      <c r="D291" s="142" t="s">
        <v>18</v>
      </c>
      <c r="E291" s="142" t="s">
        <v>352</v>
      </c>
      <c r="F291" s="63"/>
      <c r="G291" s="9"/>
      <c r="H291" s="9">
        <f>H287/H289</f>
        <v>19584.197530864196</v>
      </c>
      <c r="I291" s="109"/>
      <c r="J291" s="109"/>
    </row>
    <row r="292" spans="1:10" s="110" customFormat="1" ht="15" customHeight="1" x14ac:dyDescent="0.2">
      <c r="A292" s="375"/>
      <c r="B292" s="387"/>
      <c r="C292" s="386" t="s">
        <v>9</v>
      </c>
      <c r="D292" s="386"/>
      <c r="E292" s="386"/>
      <c r="F292" s="386"/>
      <c r="G292" s="386"/>
      <c r="H292" s="386"/>
      <c r="I292" s="109"/>
      <c r="J292" s="109"/>
    </row>
    <row r="293" spans="1:10" s="110" customFormat="1" ht="15" customHeight="1" x14ac:dyDescent="0.2">
      <c r="A293" s="376"/>
      <c r="B293" s="387"/>
      <c r="C293" s="69" t="s">
        <v>131</v>
      </c>
      <c r="D293" s="142" t="s">
        <v>20</v>
      </c>
      <c r="E293" s="142" t="s">
        <v>19</v>
      </c>
      <c r="F293" s="142"/>
      <c r="G293" s="142"/>
      <c r="H293" s="326">
        <v>100</v>
      </c>
      <c r="I293" s="109"/>
      <c r="J293" s="109"/>
    </row>
    <row r="294" spans="1:10" s="110" customFormat="1" ht="30" customHeight="1" x14ac:dyDescent="0.2">
      <c r="A294" s="374" t="s">
        <v>87</v>
      </c>
      <c r="B294" s="383" t="s">
        <v>186</v>
      </c>
      <c r="C294" s="372" t="str">
        <f>'Додаток 1 2025-2027'!B49</f>
        <v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v>
      </c>
      <c r="D294" s="372"/>
      <c r="E294" s="372"/>
      <c r="F294" s="372"/>
      <c r="G294" s="372"/>
      <c r="H294" s="372"/>
      <c r="I294" s="109"/>
      <c r="J294" s="109"/>
    </row>
    <row r="295" spans="1:10" s="110" customFormat="1" ht="15.6" customHeight="1" x14ac:dyDescent="0.2">
      <c r="A295" s="375"/>
      <c r="B295" s="384"/>
      <c r="C295" s="386" t="s">
        <v>6</v>
      </c>
      <c r="D295" s="386"/>
      <c r="E295" s="386"/>
      <c r="F295" s="386"/>
      <c r="G295" s="386"/>
      <c r="H295" s="386"/>
      <c r="I295" s="109"/>
      <c r="J295" s="109"/>
    </row>
    <row r="296" spans="1:10" s="110" customFormat="1" ht="29.25" customHeight="1" x14ac:dyDescent="0.2">
      <c r="A296" s="375"/>
      <c r="B296" s="384"/>
      <c r="C296" s="69" t="s">
        <v>354</v>
      </c>
      <c r="D296" s="142" t="s">
        <v>31</v>
      </c>
      <c r="E296" s="142" t="s">
        <v>257</v>
      </c>
      <c r="F296" s="9"/>
      <c r="G296" s="9"/>
      <c r="H296" s="9">
        <f>'Додаток 1 2025-2027'!I49</f>
        <v>280</v>
      </c>
      <c r="I296" s="109"/>
      <c r="J296" s="109"/>
    </row>
    <row r="297" spans="1:10" s="110" customFormat="1" ht="15" customHeight="1" x14ac:dyDescent="0.2">
      <c r="A297" s="375"/>
      <c r="B297" s="384"/>
      <c r="C297" s="386" t="s">
        <v>7</v>
      </c>
      <c r="D297" s="386"/>
      <c r="E297" s="386"/>
      <c r="F297" s="386"/>
      <c r="G297" s="386"/>
      <c r="H297" s="386"/>
      <c r="I297" s="109"/>
      <c r="J297" s="109"/>
    </row>
    <row r="298" spans="1:10" s="110" customFormat="1" ht="15" customHeight="1" x14ac:dyDescent="0.2">
      <c r="A298" s="375"/>
      <c r="B298" s="384"/>
      <c r="C298" s="69" t="s">
        <v>287</v>
      </c>
      <c r="D298" s="142" t="s">
        <v>18</v>
      </c>
      <c r="E298" s="142" t="s">
        <v>11</v>
      </c>
      <c r="F298" s="8"/>
      <c r="G298" s="85"/>
      <c r="H298" s="85">
        <v>1</v>
      </c>
      <c r="I298" s="109"/>
      <c r="J298" s="109"/>
    </row>
    <row r="299" spans="1:10" s="110" customFormat="1" ht="15" customHeight="1" x14ac:dyDescent="0.2">
      <c r="A299" s="375"/>
      <c r="B299" s="384"/>
      <c r="C299" s="386" t="s">
        <v>8</v>
      </c>
      <c r="D299" s="386"/>
      <c r="E299" s="386"/>
      <c r="F299" s="386"/>
      <c r="G299" s="386"/>
      <c r="H299" s="386"/>
      <c r="I299" s="109"/>
      <c r="J299" s="109"/>
    </row>
    <row r="300" spans="1:10" s="110" customFormat="1" ht="15" customHeight="1" x14ac:dyDescent="0.2">
      <c r="A300" s="375"/>
      <c r="B300" s="384"/>
      <c r="C300" s="69" t="s">
        <v>288</v>
      </c>
      <c r="D300" s="142" t="s">
        <v>18</v>
      </c>
      <c r="E300" s="142" t="s">
        <v>265</v>
      </c>
      <c r="F300" s="8"/>
      <c r="G300" s="8"/>
      <c r="H300" s="8">
        <f>H296/H298</f>
        <v>280</v>
      </c>
      <c r="I300" s="109"/>
      <c r="J300" s="109"/>
    </row>
    <row r="301" spans="1:10" s="110" customFormat="1" ht="15" customHeight="1" x14ac:dyDescent="0.2">
      <c r="A301" s="375"/>
      <c r="B301" s="384"/>
      <c r="C301" s="386" t="s">
        <v>9</v>
      </c>
      <c r="D301" s="386"/>
      <c r="E301" s="386"/>
      <c r="F301" s="386"/>
      <c r="G301" s="386"/>
      <c r="H301" s="386"/>
      <c r="I301" s="109"/>
      <c r="J301" s="109"/>
    </row>
    <row r="302" spans="1:10" s="110" customFormat="1" ht="15" customHeight="1" x14ac:dyDescent="0.2">
      <c r="A302" s="376"/>
      <c r="B302" s="385"/>
      <c r="C302" s="69" t="s">
        <v>289</v>
      </c>
      <c r="D302" s="142" t="s">
        <v>20</v>
      </c>
      <c r="E302" s="142" t="s">
        <v>19</v>
      </c>
      <c r="F302" s="142"/>
      <c r="G302" s="142"/>
      <c r="H302" s="326">
        <v>100</v>
      </c>
      <c r="I302" s="109"/>
      <c r="J302" s="109"/>
    </row>
    <row r="303" spans="1:10" s="110" customFormat="1" ht="18.75" customHeight="1" x14ac:dyDescent="0.2">
      <c r="A303" s="374" t="s">
        <v>88</v>
      </c>
      <c r="B303" s="385" t="s">
        <v>32</v>
      </c>
      <c r="C303" s="372" t="str">
        <f>'Додаток 1 2025-2027'!B50</f>
        <v>Коригування проєкту "Капітальний ремонт ділянки теплових мереж від ТК-17 до ЦТП № 24 м. Южного Одеської області"</v>
      </c>
      <c r="D303" s="372"/>
      <c r="E303" s="372"/>
      <c r="F303" s="372"/>
      <c r="G303" s="372"/>
      <c r="H303" s="372"/>
      <c r="I303" s="109"/>
      <c r="J303" s="109"/>
    </row>
    <row r="304" spans="1:10" s="110" customFormat="1" ht="15" customHeight="1" x14ac:dyDescent="0.2">
      <c r="A304" s="375"/>
      <c r="B304" s="387"/>
      <c r="C304" s="386" t="s">
        <v>6</v>
      </c>
      <c r="D304" s="386"/>
      <c r="E304" s="386"/>
      <c r="F304" s="386"/>
      <c r="G304" s="386"/>
      <c r="H304" s="386"/>
      <c r="I304" s="109"/>
      <c r="J304" s="109"/>
    </row>
    <row r="305" spans="1:10" s="110" customFormat="1" ht="27" customHeight="1" x14ac:dyDescent="0.2">
      <c r="A305" s="375"/>
      <c r="B305" s="387"/>
      <c r="C305" s="69" t="s">
        <v>351</v>
      </c>
      <c r="D305" s="142" t="s">
        <v>31</v>
      </c>
      <c r="E305" s="142" t="s">
        <v>257</v>
      </c>
      <c r="F305" s="9"/>
      <c r="G305" s="9"/>
      <c r="H305" s="9">
        <f>'Додаток 1 2025-2027'!I50</f>
        <v>240</v>
      </c>
      <c r="I305" s="109"/>
      <c r="J305" s="109"/>
    </row>
    <row r="306" spans="1:10" s="110" customFormat="1" ht="15" customHeight="1" x14ac:dyDescent="0.2">
      <c r="A306" s="375"/>
      <c r="B306" s="387"/>
      <c r="C306" s="386" t="s">
        <v>7</v>
      </c>
      <c r="D306" s="386"/>
      <c r="E306" s="386"/>
      <c r="F306" s="386"/>
      <c r="G306" s="386"/>
      <c r="H306" s="386"/>
      <c r="I306" s="109"/>
      <c r="J306" s="109"/>
    </row>
    <row r="307" spans="1:10" s="110" customFormat="1" ht="15" customHeight="1" x14ac:dyDescent="0.2">
      <c r="A307" s="375"/>
      <c r="B307" s="387"/>
      <c r="C307" s="69" t="s">
        <v>258</v>
      </c>
      <c r="D307" s="142" t="s">
        <v>18</v>
      </c>
      <c r="E307" s="142" t="s">
        <v>11</v>
      </c>
      <c r="F307" s="70"/>
      <c r="G307" s="70"/>
      <c r="H307" s="70">
        <v>1</v>
      </c>
      <c r="I307" s="109"/>
      <c r="J307" s="109"/>
    </row>
    <row r="308" spans="1:10" s="110" customFormat="1" ht="15" customHeight="1" x14ac:dyDescent="0.2">
      <c r="A308" s="375"/>
      <c r="B308" s="387"/>
      <c r="C308" s="386" t="s">
        <v>8</v>
      </c>
      <c r="D308" s="386"/>
      <c r="E308" s="386"/>
      <c r="F308" s="386"/>
      <c r="G308" s="386"/>
      <c r="H308" s="386"/>
      <c r="I308" s="109"/>
      <c r="J308" s="109"/>
    </row>
    <row r="309" spans="1:10" s="110" customFormat="1" ht="28.5" customHeight="1" x14ac:dyDescent="0.2">
      <c r="A309" s="375"/>
      <c r="B309" s="387"/>
      <c r="C309" s="69" t="s">
        <v>264</v>
      </c>
      <c r="D309" s="142" t="s">
        <v>18</v>
      </c>
      <c r="E309" s="142" t="s">
        <v>256</v>
      </c>
      <c r="F309" s="9"/>
      <c r="G309" s="9"/>
      <c r="H309" s="9">
        <f>H305/H307</f>
        <v>240</v>
      </c>
      <c r="I309" s="109"/>
      <c r="J309" s="109"/>
    </row>
    <row r="310" spans="1:10" s="110" customFormat="1" ht="15" customHeight="1" x14ac:dyDescent="0.2">
      <c r="A310" s="375"/>
      <c r="B310" s="387"/>
      <c r="C310" s="386" t="s">
        <v>9</v>
      </c>
      <c r="D310" s="386"/>
      <c r="E310" s="386"/>
      <c r="F310" s="386"/>
      <c r="G310" s="386"/>
      <c r="H310" s="386"/>
      <c r="I310" s="109"/>
      <c r="J310" s="109"/>
    </row>
    <row r="311" spans="1:10" s="110" customFormat="1" ht="15" customHeight="1" x14ac:dyDescent="0.2">
      <c r="A311" s="376"/>
      <c r="B311" s="387"/>
      <c r="C311" s="69" t="s">
        <v>260</v>
      </c>
      <c r="D311" s="142" t="s">
        <v>20</v>
      </c>
      <c r="E311" s="142" t="s">
        <v>19</v>
      </c>
      <c r="F311" s="142"/>
      <c r="G311" s="165"/>
      <c r="H311" s="142">
        <v>100</v>
      </c>
      <c r="I311" s="109"/>
      <c r="J311" s="109"/>
    </row>
    <row r="312" spans="1:10" s="110" customFormat="1" ht="15" customHeight="1" x14ac:dyDescent="0.2">
      <c r="A312" s="374" t="s">
        <v>89</v>
      </c>
      <c r="B312" s="385" t="s">
        <v>32</v>
      </c>
      <c r="C312" s="372" t="str">
        <f>'Додаток 1 2025-2027'!B51</f>
        <v>Проєктні роботи "Капітальний ремонт ділянки теплових мереж від ТК-6 до ТК-15 м. Южного Одеського району Одеської області"</v>
      </c>
      <c r="D312" s="372"/>
      <c r="E312" s="372"/>
      <c r="F312" s="372"/>
      <c r="G312" s="372"/>
      <c r="H312" s="372"/>
      <c r="I312" s="109"/>
      <c r="J312" s="109"/>
    </row>
    <row r="313" spans="1:10" s="110" customFormat="1" ht="15" customHeight="1" x14ac:dyDescent="0.2">
      <c r="A313" s="375"/>
      <c r="B313" s="387"/>
      <c r="C313" s="386" t="s">
        <v>6</v>
      </c>
      <c r="D313" s="386"/>
      <c r="E313" s="386"/>
      <c r="F313" s="386"/>
      <c r="G313" s="386"/>
      <c r="H313" s="386"/>
      <c r="I313" s="109"/>
      <c r="J313" s="109"/>
    </row>
    <row r="314" spans="1:10" s="110" customFormat="1" ht="28.5" customHeight="1" x14ac:dyDescent="0.2">
      <c r="A314" s="375"/>
      <c r="B314" s="387"/>
      <c r="C314" s="150" t="s">
        <v>355</v>
      </c>
      <c r="D314" s="142" t="s">
        <v>31</v>
      </c>
      <c r="E314" s="142" t="s">
        <v>257</v>
      </c>
      <c r="F314" s="9"/>
      <c r="G314" s="9"/>
      <c r="H314" s="9">
        <f>'Додаток 1 2025-2027'!I51</f>
        <v>280</v>
      </c>
      <c r="I314" s="109"/>
      <c r="J314" s="109"/>
    </row>
    <row r="315" spans="1:10" s="110" customFormat="1" ht="15" customHeight="1" x14ac:dyDescent="0.2">
      <c r="A315" s="375"/>
      <c r="B315" s="387"/>
      <c r="C315" s="386" t="s">
        <v>7</v>
      </c>
      <c r="D315" s="386"/>
      <c r="E315" s="386"/>
      <c r="F315" s="386"/>
      <c r="G315" s="386"/>
      <c r="H315" s="386"/>
      <c r="I315" s="109"/>
      <c r="J315" s="109"/>
    </row>
    <row r="316" spans="1:10" s="110" customFormat="1" ht="15" customHeight="1" x14ac:dyDescent="0.2">
      <c r="A316" s="375"/>
      <c r="B316" s="387"/>
      <c r="C316" s="149" t="s">
        <v>287</v>
      </c>
      <c r="D316" s="142" t="s">
        <v>18</v>
      </c>
      <c r="E316" s="142" t="s">
        <v>11</v>
      </c>
      <c r="F316" s="70"/>
      <c r="G316" s="70"/>
      <c r="H316" s="70">
        <v>1</v>
      </c>
      <c r="I316" s="109"/>
      <c r="J316" s="109"/>
    </row>
    <row r="317" spans="1:10" s="110" customFormat="1" ht="15" customHeight="1" x14ac:dyDescent="0.2">
      <c r="A317" s="375"/>
      <c r="B317" s="387"/>
      <c r="C317" s="386" t="s">
        <v>8</v>
      </c>
      <c r="D317" s="386"/>
      <c r="E317" s="386"/>
      <c r="F317" s="386"/>
      <c r="G317" s="386"/>
      <c r="H317" s="386"/>
      <c r="I317" s="109"/>
      <c r="J317" s="109"/>
    </row>
    <row r="318" spans="1:10" s="110" customFormat="1" ht="15" customHeight="1" x14ac:dyDescent="0.2">
      <c r="A318" s="375"/>
      <c r="B318" s="387"/>
      <c r="C318" s="150" t="s">
        <v>288</v>
      </c>
      <c r="D318" s="142" t="s">
        <v>18</v>
      </c>
      <c r="E318" s="142" t="s">
        <v>256</v>
      </c>
      <c r="F318" s="9"/>
      <c r="G318" s="9"/>
      <c r="H318" s="9">
        <f>H314/H316</f>
        <v>280</v>
      </c>
      <c r="I318" s="109"/>
      <c r="J318" s="109"/>
    </row>
    <row r="319" spans="1:10" s="110" customFormat="1" ht="15" customHeight="1" x14ac:dyDescent="0.2">
      <c r="A319" s="375"/>
      <c r="B319" s="387"/>
      <c r="C319" s="386" t="s">
        <v>9</v>
      </c>
      <c r="D319" s="386"/>
      <c r="E319" s="386"/>
      <c r="F319" s="386"/>
      <c r="G319" s="386"/>
      <c r="H319" s="386"/>
      <c r="I319" s="109"/>
      <c r="J319" s="109"/>
    </row>
    <row r="320" spans="1:10" s="110" customFormat="1" ht="15" customHeight="1" x14ac:dyDescent="0.2">
      <c r="A320" s="376"/>
      <c r="B320" s="387"/>
      <c r="C320" s="69" t="s">
        <v>289</v>
      </c>
      <c r="D320" s="142" t="s">
        <v>20</v>
      </c>
      <c r="E320" s="142" t="s">
        <v>19</v>
      </c>
      <c r="F320" s="142"/>
      <c r="G320" s="165"/>
      <c r="H320" s="142">
        <v>100</v>
      </c>
      <c r="I320" s="109"/>
      <c r="J320" s="109"/>
    </row>
    <row r="321" spans="1:10" s="110" customFormat="1" ht="27.75" customHeight="1" x14ac:dyDescent="0.2">
      <c r="A321" s="374" t="s">
        <v>90</v>
      </c>
      <c r="B321" s="385" t="s">
        <v>32</v>
      </c>
      <c r="C321" s="372" t="str">
        <f>'Додаток 1 2025-2027'!B52</f>
        <v>Проєктні роботи "Капітальний ремонт ділянки теплових мереж від ЦТП № 26 до вводу у житлові будинки по вул. Будівельників, 9, просп. Миру, 22, 26, опорного закладу "Ліцей № 2", ЗДО № 1 м. Южного Одеського району Одеської області"</v>
      </c>
      <c r="D321" s="372"/>
      <c r="E321" s="372"/>
      <c r="F321" s="372"/>
      <c r="G321" s="372"/>
      <c r="H321" s="372"/>
      <c r="I321" s="109"/>
      <c r="J321" s="109"/>
    </row>
    <row r="322" spans="1:10" s="110" customFormat="1" ht="15" customHeight="1" x14ac:dyDescent="0.2">
      <c r="A322" s="375"/>
      <c r="B322" s="387"/>
      <c r="C322" s="386" t="s">
        <v>6</v>
      </c>
      <c r="D322" s="386"/>
      <c r="E322" s="386"/>
      <c r="F322" s="386"/>
      <c r="G322" s="386"/>
      <c r="H322" s="386"/>
      <c r="I322" s="109"/>
      <c r="J322" s="109"/>
    </row>
    <row r="323" spans="1:10" s="110" customFormat="1" ht="30.75" customHeight="1" x14ac:dyDescent="0.2">
      <c r="A323" s="375"/>
      <c r="B323" s="387"/>
      <c r="C323" s="150" t="s">
        <v>355</v>
      </c>
      <c r="D323" s="142" t="s">
        <v>31</v>
      </c>
      <c r="E323" s="142" t="s">
        <v>257</v>
      </c>
      <c r="F323" s="9"/>
      <c r="G323" s="9"/>
      <c r="H323" s="9">
        <f>'Додаток 1 2025-2027'!I52</f>
        <v>480</v>
      </c>
      <c r="I323" s="109"/>
      <c r="J323" s="109"/>
    </row>
    <row r="324" spans="1:10" s="110" customFormat="1" ht="15" customHeight="1" x14ac:dyDescent="0.2">
      <c r="A324" s="375"/>
      <c r="B324" s="387"/>
      <c r="C324" s="386" t="s">
        <v>7</v>
      </c>
      <c r="D324" s="386"/>
      <c r="E324" s="386"/>
      <c r="F324" s="386"/>
      <c r="G324" s="386"/>
      <c r="H324" s="386"/>
      <c r="I324" s="109"/>
      <c r="J324" s="109"/>
    </row>
    <row r="325" spans="1:10" s="110" customFormat="1" ht="15" customHeight="1" x14ac:dyDescent="0.2">
      <c r="A325" s="375"/>
      <c r="B325" s="387"/>
      <c r="C325" s="149" t="s">
        <v>287</v>
      </c>
      <c r="D325" s="142" t="s">
        <v>18</v>
      </c>
      <c r="E325" s="142" t="s">
        <v>11</v>
      </c>
      <c r="F325" s="70"/>
      <c r="G325" s="70"/>
      <c r="H325" s="70">
        <v>1</v>
      </c>
      <c r="I325" s="109"/>
      <c r="J325" s="109"/>
    </row>
    <row r="326" spans="1:10" s="110" customFormat="1" ht="15" customHeight="1" x14ac:dyDescent="0.2">
      <c r="A326" s="375"/>
      <c r="B326" s="387"/>
      <c r="C326" s="386" t="s">
        <v>8</v>
      </c>
      <c r="D326" s="386"/>
      <c r="E326" s="386"/>
      <c r="F326" s="386"/>
      <c r="G326" s="386"/>
      <c r="H326" s="386"/>
      <c r="I326" s="109"/>
      <c r="J326" s="109"/>
    </row>
    <row r="327" spans="1:10" s="110" customFormat="1" ht="15" customHeight="1" x14ac:dyDescent="0.2">
      <c r="A327" s="375"/>
      <c r="B327" s="387"/>
      <c r="C327" s="150" t="s">
        <v>288</v>
      </c>
      <c r="D327" s="142" t="s">
        <v>18</v>
      </c>
      <c r="E327" s="142" t="s">
        <v>256</v>
      </c>
      <c r="F327" s="9"/>
      <c r="G327" s="9"/>
      <c r="H327" s="9">
        <f>H323/H325</f>
        <v>480</v>
      </c>
      <c r="I327" s="109"/>
      <c r="J327" s="109"/>
    </row>
    <row r="328" spans="1:10" s="110" customFormat="1" ht="15" customHeight="1" x14ac:dyDescent="0.2">
      <c r="A328" s="375"/>
      <c r="B328" s="387"/>
      <c r="C328" s="386" t="s">
        <v>9</v>
      </c>
      <c r="D328" s="386"/>
      <c r="E328" s="386"/>
      <c r="F328" s="386"/>
      <c r="G328" s="386"/>
      <c r="H328" s="386"/>
      <c r="I328" s="109"/>
      <c r="J328" s="109"/>
    </row>
    <row r="329" spans="1:10" s="110" customFormat="1" ht="15" customHeight="1" x14ac:dyDescent="0.2">
      <c r="A329" s="376"/>
      <c r="B329" s="387"/>
      <c r="C329" s="69" t="s">
        <v>289</v>
      </c>
      <c r="D329" s="142" t="s">
        <v>20</v>
      </c>
      <c r="E329" s="142" t="s">
        <v>19</v>
      </c>
      <c r="F329" s="142"/>
      <c r="G329" s="142"/>
      <c r="H329" s="142">
        <v>100</v>
      </c>
      <c r="I329" s="109"/>
      <c r="J329" s="109"/>
    </row>
    <row r="330" spans="1:10" s="110" customFormat="1" ht="15" customHeight="1" x14ac:dyDescent="0.2">
      <c r="A330" s="374" t="s">
        <v>116</v>
      </c>
      <c r="B330" s="385" t="s">
        <v>32</v>
      </c>
      <c r="C330" s="372" t="str">
        <f>'Додаток 1 2025-2027'!B53</f>
        <v>Проєктні роботи "Капітальний ремонт ділянки теплових мереж від ЦТП № 31 до ТК-31/4 м. Южного Одеського району Одеської області"</v>
      </c>
      <c r="D330" s="372"/>
      <c r="E330" s="372"/>
      <c r="F330" s="372"/>
      <c r="G330" s="372"/>
      <c r="H330" s="372"/>
      <c r="I330" s="109"/>
      <c r="J330" s="109"/>
    </row>
    <row r="331" spans="1:10" s="110" customFormat="1" ht="15" customHeight="1" x14ac:dyDescent="0.2">
      <c r="A331" s="375"/>
      <c r="B331" s="387"/>
      <c r="C331" s="386" t="s">
        <v>6</v>
      </c>
      <c r="D331" s="386"/>
      <c r="E331" s="386"/>
      <c r="F331" s="386"/>
      <c r="G331" s="386"/>
      <c r="H331" s="386"/>
      <c r="I331" s="109"/>
      <c r="J331" s="109"/>
    </row>
    <row r="332" spans="1:10" s="110" customFormat="1" ht="28.5" customHeight="1" x14ac:dyDescent="0.2">
      <c r="A332" s="375"/>
      <c r="B332" s="387"/>
      <c r="C332" s="150" t="s">
        <v>355</v>
      </c>
      <c r="D332" s="142" t="s">
        <v>31</v>
      </c>
      <c r="E332" s="142" t="s">
        <v>257</v>
      </c>
      <c r="F332" s="9"/>
      <c r="G332" s="9"/>
      <c r="H332" s="9">
        <f>'Додаток 1 2025-2027'!I53</f>
        <v>385</v>
      </c>
      <c r="I332" s="109"/>
      <c r="J332" s="109"/>
    </row>
    <row r="333" spans="1:10" s="110" customFormat="1" ht="15" customHeight="1" x14ac:dyDescent="0.2">
      <c r="A333" s="375"/>
      <c r="B333" s="387"/>
      <c r="C333" s="386" t="s">
        <v>7</v>
      </c>
      <c r="D333" s="386"/>
      <c r="E333" s="386"/>
      <c r="F333" s="386"/>
      <c r="G333" s="386"/>
      <c r="H333" s="386"/>
      <c r="I333" s="109"/>
      <c r="J333" s="109"/>
    </row>
    <row r="334" spans="1:10" s="110" customFormat="1" ht="15" customHeight="1" x14ac:dyDescent="0.2">
      <c r="A334" s="375"/>
      <c r="B334" s="387"/>
      <c r="C334" s="149" t="s">
        <v>287</v>
      </c>
      <c r="D334" s="142" t="s">
        <v>18</v>
      </c>
      <c r="E334" s="142" t="s">
        <v>11</v>
      </c>
      <c r="F334" s="70"/>
      <c r="G334" s="70"/>
      <c r="H334" s="70">
        <v>1</v>
      </c>
      <c r="I334" s="109"/>
      <c r="J334" s="109"/>
    </row>
    <row r="335" spans="1:10" s="110" customFormat="1" ht="15" customHeight="1" x14ac:dyDescent="0.2">
      <c r="A335" s="375"/>
      <c r="B335" s="387"/>
      <c r="C335" s="386" t="s">
        <v>8</v>
      </c>
      <c r="D335" s="386"/>
      <c r="E335" s="386"/>
      <c r="F335" s="386"/>
      <c r="G335" s="386"/>
      <c r="H335" s="386"/>
      <c r="I335" s="109"/>
      <c r="J335" s="109"/>
    </row>
    <row r="336" spans="1:10" s="110" customFormat="1" ht="15" customHeight="1" x14ac:dyDescent="0.2">
      <c r="A336" s="375"/>
      <c r="B336" s="387"/>
      <c r="C336" s="150" t="s">
        <v>288</v>
      </c>
      <c r="D336" s="142" t="s">
        <v>18</v>
      </c>
      <c r="E336" s="142" t="s">
        <v>256</v>
      </c>
      <c r="F336" s="9"/>
      <c r="G336" s="9"/>
      <c r="H336" s="9">
        <f>H332/H334</f>
        <v>385</v>
      </c>
      <c r="I336" s="109"/>
      <c r="J336" s="109"/>
    </row>
    <row r="337" spans="1:10" s="110" customFormat="1" ht="15" customHeight="1" x14ac:dyDescent="0.2">
      <c r="A337" s="375"/>
      <c r="B337" s="387"/>
      <c r="C337" s="386" t="s">
        <v>9</v>
      </c>
      <c r="D337" s="386"/>
      <c r="E337" s="386"/>
      <c r="F337" s="386"/>
      <c r="G337" s="386"/>
      <c r="H337" s="386"/>
      <c r="I337" s="109"/>
      <c r="J337" s="109"/>
    </row>
    <row r="338" spans="1:10" s="110" customFormat="1" ht="15" customHeight="1" x14ac:dyDescent="0.2">
      <c r="A338" s="376"/>
      <c r="B338" s="387"/>
      <c r="C338" s="69" t="s">
        <v>289</v>
      </c>
      <c r="D338" s="142" t="s">
        <v>20</v>
      </c>
      <c r="E338" s="142" t="s">
        <v>19</v>
      </c>
      <c r="F338" s="142"/>
      <c r="G338" s="165"/>
      <c r="H338" s="142">
        <v>100</v>
      </c>
      <c r="I338" s="109"/>
      <c r="J338" s="109"/>
    </row>
    <row r="339" spans="1:10" s="110" customFormat="1" ht="18" customHeight="1" x14ac:dyDescent="0.2">
      <c r="A339" s="374" t="s">
        <v>150</v>
      </c>
      <c r="B339" s="385" t="s">
        <v>32</v>
      </c>
      <c r="C339" s="372" t="str">
        <f>'Додаток 1 2025-2027'!B54</f>
        <v>Придбання запірної арматури для встановлення в теплових камерах м. Южного Одеського району Одеської області</v>
      </c>
      <c r="D339" s="372"/>
      <c r="E339" s="372"/>
      <c r="F339" s="372"/>
      <c r="G339" s="372"/>
      <c r="H339" s="372"/>
      <c r="I339" s="109"/>
      <c r="J339" s="109"/>
    </row>
    <row r="340" spans="1:10" s="110" customFormat="1" ht="15" customHeight="1" x14ac:dyDescent="0.2">
      <c r="A340" s="375"/>
      <c r="B340" s="387"/>
      <c r="C340" s="386" t="s">
        <v>6</v>
      </c>
      <c r="D340" s="386"/>
      <c r="E340" s="386"/>
      <c r="F340" s="386"/>
      <c r="G340" s="386"/>
      <c r="H340" s="386"/>
      <c r="I340" s="109"/>
      <c r="J340" s="109"/>
    </row>
    <row r="341" spans="1:10" s="110" customFormat="1" ht="30" customHeight="1" x14ac:dyDescent="0.2">
      <c r="A341" s="375"/>
      <c r="B341" s="387"/>
      <c r="C341" s="69" t="s">
        <v>356</v>
      </c>
      <c r="D341" s="142" t="s">
        <v>31</v>
      </c>
      <c r="E341" s="142" t="s">
        <v>257</v>
      </c>
      <c r="F341" s="9"/>
      <c r="G341" s="9"/>
      <c r="H341" s="9">
        <f>'Додаток 1 2025-2027'!I54</f>
        <v>199</v>
      </c>
      <c r="I341" s="109"/>
      <c r="J341" s="109"/>
    </row>
    <row r="342" spans="1:10" s="110" customFormat="1" ht="15" customHeight="1" x14ac:dyDescent="0.2">
      <c r="A342" s="375"/>
      <c r="B342" s="387"/>
      <c r="C342" s="386" t="s">
        <v>7</v>
      </c>
      <c r="D342" s="386"/>
      <c r="E342" s="386"/>
      <c r="F342" s="386"/>
      <c r="G342" s="386"/>
      <c r="H342" s="386"/>
      <c r="I342" s="109"/>
      <c r="J342" s="109"/>
    </row>
    <row r="343" spans="1:10" s="110" customFormat="1" ht="15" customHeight="1" x14ac:dyDescent="0.2">
      <c r="A343" s="375"/>
      <c r="B343" s="387"/>
      <c r="C343" s="69" t="s">
        <v>184</v>
      </c>
      <c r="D343" s="142" t="s">
        <v>18</v>
      </c>
      <c r="E343" s="142" t="s">
        <v>11</v>
      </c>
      <c r="F343" s="70"/>
      <c r="G343" s="70"/>
      <c r="H343" s="62">
        <v>55</v>
      </c>
      <c r="I343" s="109"/>
      <c r="J343" s="109"/>
    </row>
    <row r="344" spans="1:10" s="110" customFormat="1" ht="15" customHeight="1" x14ac:dyDescent="0.2">
      <c r="A344" s="375"/>
      <c r="B344" s="387"/>
      <c r="C344" s="386" t="s">
        <v>8</v>
      </c>
      <c r="D344" s="386"/>
      <c r="E344" s="386"/>
      <c r="F344" s="386"/>
      <c r="G344" s="386"/>
      <c r="H344" s="386"/>
      <c r="I344" s="109"/>
      <c r="J344" s="109"/>
    </row>
    <row r="345" spans="1:10" s="110" customFormat="1" ht="15" customHeight="1" x14ac:dyDescent="0.2">
      <c r="A345" s="375"/>
      <c r="B345" s="387"/>
      <c r="C345" s="69" t="s">
        <v>357</v>
      </c>
      <c r="D345" s="142" t="s">
        <v>18</v>
      </c>
      <c r="E345" s="142" t="s">
        <v>256</v>
      </c>
      <c r="F345" s="9"/>
      <c r="G345" s="9"/>
      <c r="H345" s="9">
        <f>H341/H343</f>
        <v>3.6181818181818182</v>
      </c>
      <c r="I345" s="109"/>
      <c r="J345" s="109"/>
    </row>
    <row r="346" spans="1:10" s="110" customFormat="1" ht="15" customHeight="1" x14ac:dyDescent="0.2">
      <c r="A346" s="375"/>
      <c r="B346" s="387"/>
      <c r="C346" s="386" t="s">
        <v>9</v>
      </c>
      <c r="D346" s="386"/>
      <c r="E346" s="386"/>
      <c r="F346" s="386"/>
      <c r="G346" s="386"/>
      <c r="H346" s="386"/>
      <c r="I346" s="109"/>
      <c r="J346" s="109"/>
    </row>
    <row r="347" spans="1:10" s="110" customFormat="1" ht="15" customHeight="1" x14ac:dyDescent="0.2">
      <c r="A347" s="376"/>
      <c r="B347" s="387"/>
      <c r="C347" s="69" t="s">
        <v>185</v>
      </c>
      <c r="D347" s="142" t="s">
        <v>20</v>
      </c>
      <c r="E347" s="142" t="s">
        <v>19</v>
      </c>
      <c r="F347" s="142"/>
      <c r="G347" s="142"/>
      <c r="H347" s="142">
        <v>100</v>
      </c>
      <c r="I347" s="109"/>
      <c r="J347" s="109"/>
    </row>
    <row r="348" spans="1:10" s="110" customFormat="1" ht="17.25" customHeight="1" x14ac:dyDescent="0.2">
      <c r="A348" s="374" t="s">
        <v>151</v>
      </c>
      <c r="B348" s="387" t="s">
        <v>32</v>
      </c>
      <c r="C348" s="372" t="str">
        <f>'Додаток 1 2025-2027'!B55</f>
        <v>Проєктні роботи "Капітальний ремонт ділянки теплових мереж від ТК-1 до ТК-17 м. Южного Одеського району Одеської області"</v>
      </c>
      <c r="D348" s="372"/>
      <c r="E348" s="372"/>
      <c r="F348" s="372"/>
      <c r="G348" s="372"/>
      <c r="H348" s="372"/>
      <c r="I348" s="109"/>
      <c r="J348" s="109"/>
    </row>
    <row r="349" spans="1:10" s="110" customFormat="1" ht="15" customHeight="1" x14ac:dyDescent="0.2">
      <c r="A349" s="375"/>
      <c r="B349" s="387"/>
      <c r="C349" s="386" t="s">
        <v>6</v>
      </c>
      <c r="D349" s="386"/>
      <c r="E349" s="386"/>
      <c r="F349" s="386"/>
      <c r="G349" s="386"/>
      <c r="H349" s="386"/>
      <c r="I349" s="109"/>
      <c r="J349" s="109"/>
    </row>
    <row r="350" spans="1:10" s="110" customFormat="1" ht="27.75" customHeight="1" x14ac:dyDescent="0.2">
      <c r="A350" s="375"/>
      <c r="B350" s="387"/>
      <c r="C350" s="150" t="s">
        <v>355</v>
      </c>
      <c r="D350" s="142" t="s">
        <v>31</v>
      </c>
      <c r="E350" s="142" t="s">
        <v>257</v>
      </c>
      <c r="F350" s="9"/>
      <c r="G350" s="9"/>
      <c r="H350" s="9">
        <f>'Додаток 1 2025-2027'!I55</f>
        <v>250</v>
      </c>
      <c r="I350" s="109"/>
      <c r="J350" s="109"/>
    </row>
    <row r="351" spans="1:10" s="110" customFormat="1" ht="15" customHeight="1" x14ac:dyDescent="0.2">
      <c r="A351" s="375"/>
      <c r="B351" s="387"/>
      <c r="C351" s="386" t="s">
        <v>7</v>
      </c>
      <c r="D351" s="386"/>
      <c r="E351" s="386"/>
      <c r="F351" s="386"/>
      <c r="G351" s="386"/>
      <c r="H351" s="386"/>
      <c r="I351" s="109"/>
      <c r="J351" s="109"/>
    </row>
    <row r="352" spans="1:10" s="110" customFormat="1" ht="15" customHeight="1" x14ac:dyDescent="0.2">
      <c r="A352" s="375"/>
      <c r="B352" s="387"/>
      <c r="C352" s="149" t="s">
        <v>287</v>
      </c>
      <c r="D352" s="142" t="s">
        <v>18</v>
      </c>
      <c r="E352" s="142" t="s">
        <v>11</v>
      </c>
      <c r="F352" s="70"/>
      <c r="G352" s="70"/>
      <c r="H352" s="70">
        <v>1</v>
      </c>
      <c r="I352" s="109"/>
      <c r="J352" s="109"/>
    </row>
    <row r="353" spans="1:10" s="110" customFormat="1" ht="15" customHeight="1" x14ac:dyDescent="0.2">
      <c r="A353" s="375"/>
      <c r="B353" s="387"/>
      <c r="C353" s="386" t="s">
        <v>8</v>
      </c>
      <c r="D353" s="386"/>
      <c r="E353" s="386"/>
      <c r="F353" s="386"/>
      <c r="G353" s="386"/>
      <c r="H353" s="386"/>
      <c r="I353" s="109"/>
      <c r="J353" s="109"/>
    </row>
    <row r="354" spans="1:10" s="110" customFormat="1" ht="15" customHeight="1" x14ac:dyDescent="0.2">
      <c r="A354" s="375"/>
      <c r="B354" s="387"/>
      <c r="C354" s="150" t="s">
        <v>288</v>
      </c>
      <c r="D354" s="142" t="s">
        <v>18</v>
      </c>
      <c r="E354" s="142" t="s">
        <v>265</v>
      </c>
      <c r="F354" s="9"/>
      <c r="G354" s="9"/>
      <c r="H354" s="9">
        <f>H350/H352</f>
        <v>250</v>
      </c>
      <c r="I354" s="109"/>
      <c r="J354" s="109"/>
    </row>
    <row r="355" spans="1:10" s="110" customFormat="1" ht="15" customHeight="1" x14ac:dyDescent="0.2">
      <c r="A355" s="375"/>
      <c r="B355" s="387"/>
      <c r="C355" s="386" t="s">
        <v>9</v>
      </c>
      <c r="D355" s="386"/>
      <c r="E355" s="386"/>
      <c r="F355" s="386"/>
      <c r="G355" s="386"/>
      <c r="H355" s="386"/>
      <c r="I355" s="109"/>
      <c r="J355" s="109"/>
    </row>
    <row r="356" spans="1:10" s="110" customFormat="1" ht="15" customHeight="1" x14ac:dyDescent="0.2">
      <c r="A356" s="376"/>
      <c r="B356" s="387"/>
      <c r="C356" s="69" t="s">
        <v>289</v>
      </c>
      <c r="D356" s="142" t="s">
        <v>20</v>
      </c>
      <c r="E356" s="142" t="s">
        <v>19</v>
      </c>
      <c r="F356" s="165"/>
      <c r="G356" s="142"/>
      <c r="H356" s="142">
        <v>100</v>
      </c>
      <c r="I356" s="109"/>
      <c r="J356" s="109"/>
    </row>
    <row r="357" spans="1:10" s="110" customFormat="1" ht="17.25" customHeight="1" x14ac:dyDescent="0.2">
      <c r="A357" s="374" t="s">
        <v>152</v>
      </c>
      <c r="B357" s="387" t="s">
        <v>32</v>
      </c>
      <c r="C357" s="372" t="str">
        <f>'Додаток 1 2025-2027'!B56</f>
        <v>Проєктні роботи "Капітальний ремонт ділянки теплових мереж від ТК-17 до ЦТП № 31 м. Южного Одеського району Одеської області"</v>
      </c>
      <c r="D357" s="372"/>
      <c r="E357" s="372"/>
      <c r="F357" s="372"/>
      <c r="G357" s="372"/>
      <c r="H357" s="372"/>
      <c r="I357" s="109"/>
      <c r="J357" s="109"/>
    </row>
    <row r="358" spans="1:10" s="110" customFormat="1" ht="15" customHeight="1" x14ac:dyDescent="0.2">
      <c r="A358" s="375"/>
      <c r="B358" s="387"/>
      <c r="C358" s="386" t="s">
        <v>6</v>
      </c>
      <c r="D358" s="386"/>
      <c r="E358" s="386"/>
      <c r="F358" s="386"/>
      <c r="G358" s="386"/>
      <c r="H358" s="386"/>
      <c r="I358" s="109"/>
      <c r="J358" s="109"/>
    </row>
    <row r="359" spans="1:10" s="110" customFormat="1" ht="27.75" customHeight="1" x14ac:dyDescent="0.2">
      <c r="A359" s="375"/>
      <c r="B359" s="387"/>
      <c r="C359" s="150" t="s">
        <v>355</v>
      </c>
      <c r="D359" s="142" t="s">
        <v>31</v>
      </c>
      <c r="E359" s="142" t="s">
        <v>257</v>
      </c>
      <c r="F359" s="9"/>
      <c r="G359" s="9"/>
      <c r="H359" s="9">
        <f>'Додаток 1 2025-2027'!I56</f>
        <v>425</v>
      </c>
      <c r="I359" s="109"/>
      <c r="J359" s="109"/>
    </row>
    <row r="360" spans="1:10" s="110" customFormat="1" ht="15" customHeight="1" x14ac:dyDescent="0.2">
      <c r="A360" s="375"/>
      <c r="B360" s="387"/>
      <c r="C360" s="386" t="s">
        <v>7</v>
      </c>
      <c r="D360" s="386"/>
      <c r="E360" s="386"/>
      <c r="F360" s="386"/>
      <c r="G360" s="386"/>
      <c r="H360" s="386"/>
      <c r="I360" s="109"/>
      <c r="J360" s="109"/>
    </row>
    <row r="361" spans="1:10" s="110" customFormat="1" ht="15" customHeight="1" x14ac:dyDescent="0.2">
      <c r="A361" s="375"/>
      <c r="B361" s="387"/>
      <c r="C361" s="149" t="s">
        <v>287</v>
      </c>
      <c r="D361" s="142" t="s">
        <v>18</v>
      </c>
      <c r="E361" s="142" t="s">
        <v>11</v>
      </c>
      <c r="F361" s="70"/>
      <c r="G361" s="70"/>
      <c r="H361" s="70">
        <v>1</v>
      </c>
      <c r="I361" s="109"/>
      <c r="J361" s="109"/>
    </row>
    <row r="362" spans="1:10" s="110" customFormat="1" ht="15" customHeight="1" x14ac:dyDescent="0.2">
      <c r="A362" s="375"/>
      <c r="B362" s="387"/>
      <c r="C362" s="386" t="s">
        <v>8</v>
      </c>
      <c r="D362" s="386"/>
      <c r="E362" s="386"/>
      <c r="F362" s="386"/>
      <c r="G362" s="386"/>
      <c r="H362" s="386"/>
      <c r="I362" s="109"/>
      <c r="J362" s="109"/>
    </row>
    <row r="363" spans="1:10" s="110" customFormat="1" ht="15" customHeight="1" x14ac:dyDescent="0.2">
      <c r="A363" s="375"/>
      <c r="B363" s="387"/>
      <c r="C363" s="150" t="s">
        <v>288</v>
      </c>
      <c r="D363" s="142" t="s">
        <v>18</v>
      </c>
      <c r="E363" s="142" t="s">
        <v>265</v>
      </c>
      <c r="F363" s="9"/>
      <c r="G363" s="9"/>
      <c r="H363" s="9">
        <f>H359/H361</f>
        <v>425</v>
      </c>
      <c r="I363" s="109"/>
      <c r="J363" s="109"/>
    </row>
    <row r="364" spans="1:10" s="110" customFormat="1" ht="15" customHeight="1" x14ac:dyDescent="0.2">
      <c r="A364" s="375"/>
      <c r="B364" s="387"/>
      <c r="C364" s="386" t="s">
        <v>9</v>
      </c>
      <c r="D364" s="386"/>
      <c r="E364" s="386"/>
      <c r="F364" s="386"/>
      <c r="G364" s="386"/>
      <c r="H364" s="386"/>
      <c r="I364" s="109"/>
      <c r="J364" s="109"/>
    </row>
    <row r="365" spans="1:10" s="110" customFormat="1" ht="15" customHeight="1" x14ac:dyDescent="0.2">
      <c r="A365" s="376"/>
      <c r="B365" s="387"/>
      <c r="C365" s="69" t="s">
        <v>289</v>
      </c>
      <c r="D365" s="142" t="s">
        <v>20</v>
      </c>
      <c r="E365" s="142" t="s">
        <v>19</v>
      </c>
      <c r="F365" s="165"/>
      <c r="G365" s="142"/>
      <c r="H365" s="142">
        <v>100</v>
      </c>
      <c r="I365" s="109"/>
      <c r="J365" s="109"/>
    </row>
    <row r="366" spans="1:10" s="110" customFormat="1" ht="30.75" customHeight="1" x14ac:dyDescent="0.2">
      <c r="A366" s="374" t="s">
        <v>157</v>
      </c>
      <c r="B366" s="387" t="s">
        <v>32</v>
      </c>
      <c r="C366" s="372" t="str">
        <f>'Додаток 1 2025-2027'!B57</f>
        <v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v>
      </c>
      <c r="D366" s="372"/>
      <c r="E366" s="372"/>
      <c r="F366" s="372"/>
      <c r="G366" s="372"/>
      <c r="H366" s="372"/>
      <c r="I366" s="109"/>
      <c r="J366" s="109"/>
    </row>
    <row r="367" spans="1:10" s="110" customFormat="1" ht="15" customHeight="1" x14ac:dyDescent="0.2">
      <c r="A367" s="375"/>
      <c r="B367" s="387"/>
      <c r="C367" s="386" t="s">
        <v>6</v>
      </c>
      <c r="D367" s="386"/>
      <c r="E367" s="386"/>
      <c r="F367" s="386"/>
      <c r="G367" s="386"/>
      <c r="H367" s="386"/>
      <c r="I367" s="109"/>
      <c r="J367" s="109"/>
    </row>
    <row r="368" spans="1:10" s="110" customFormat="1" ht="29.25" customHeight="1" x14ac:dyDescent="0.2">
      <c r="A368" s="375"/>
      <c r="B368" s="387"/>
      <c r="C368" s="150" t="s">
        <v>355</v>
      </c>
      <c r="D368" s="142" t="s">
        <v>31</v>
      </c>
      <c r="E368" s="142" t="s">
        <v>257</v>
      </c>
      <c r="F368" s="9"/>
      <c r="G368" s="9"/>
      <c r="H368" s="9">
        <f>'Додаток 1 2025-2027'!I57</f>
        <v>380</v>
      </c>
      <c r="I368" s="109"/>
      <c r="J368" s="109"/>
    </row>
    <row r="369" spans="1:10" s="110" customFormat="1" ht="15" customHeight="1" x14ac:dyDescent="0.2">
      <c r="A369" s="375"/>
      <c r="B369" s="387"/>
      <c r="C369" s="386" t="s">
        <v>7</v>
      </c>
      <c r="D369" s="386"/>
      <c r="E369" s="386"/>
      <c r="F369" s="386"/>
      <c r="G369" s="386"/>
      <c r="H369" s="386"/>
      <c r="I369" s="109"/>
      <c r="J369" s="109"/>
    </row>
    <row r="370" spans="1:10" s="110" customFormat="1" ht="15" customHeight="1" x14ac:dyDescent="0.2">
      <c r="A370" s="375"/>
      <c r="B370" s="387"/>
      <c r="C370" s="149" t="s">
        <v>287</v>
      </c>
      <c r="D370" s="142" t="s">
        <v>18</v>
      </c>
      <c r="E370" s="142" t="s">
        <v>11</v>
      </c>
      <c r="F370" s="70"/>
      <c r="G370" s="70"/>
      <c r="H370" s="70">
        <v>1</v>
      </c>
      <c r="I370" s="109"/>
      <c r="J370" s="109"/>
    </row>
    <row r="371" spans="1:10" s="110" customFormat="1" ht="15" customHeight="1" x14ac:dyDescent="0.2">
      <c r="A371" s="375"/>
      <c r="B371" s="387"/>
      <c r="C371" s="386" t="s">
        <v>8</v>
      </c>
      <c r="D371" s="386"/>
      <c r="E371" s="386"/>
      <c r="F371" s="386"/>
      <c r="G371" s="386"/>
      <c r="H371" s="386"/>
      <c r="I371" s="109"/>
      <c r="J371" s="109"/>
    </row>
    <row r="372" spans="1:10" s="110" customFormat="1" ht="15" customHeight="1" x14ac:dyDescent="0.2">
      <c r="A372" s="375"/>
      <c r="B372" s="387"/>
      <c r="C372" s="150" t="s">
        <v>288</v>
      </c>
      <c r="D372" s="142" t="s">
        <v>18</v>
      </c>
      <c r="E372" s="142" t="s">
        <v>265</v>
      </c>
      <c r="F372" s="9"/>
      <c r="G372" s="9"/>
      <c r="H372" s="9">
        <f>H368/H370</f>
        <v>380</v>
      </c>
      <c r="I372" s="109"/>
      <c r="J372" s="109"/>
    </row>
    <row r="373" spans="1:10" s="110" customFormat="1" ht="15" customHeight="1" x14ac:dyDescent="0.2">
      <c r="A373" s="375"/>
      <c r="B373" s="387"/>
      <c r="C373" s="386" t="s">
        <v>9</v>
      </c>
      <c r="D373" s="386"/>
      <c r="E373" s="386"/>
      <c r="F373" s="386"/>
      <c r="G373" s="386"/>
      <c r="H373" s="386"/>
      <c r="I373" s="109"/>
      <c r="J373" s="109"/>
    </row>
    <row r="374" spans="1:10" s="110" customFormat="1" ht="15" customHeight="1" x14ac:dyDescent="0.2">
      <c r="A374" s="376"/>
      <c r="B374" s="387"/>
      <c r="C374" s="69" t="s">
        <v>289</v>
      </c>
      <c r="D374" s="142" t="s">
        <v>20</v>
      </c>
      <c r="E374" s="142" t="s">
        <v>19</v>
      </c>
      <c r="F374" s="165"/>
      <c r="G374" s="142"/>
      <c r="H374" s="142">
        <v>100</v>
      </c>
      <c r="I374" s="109"/>
      <c r="J374" s="109"/>
    </row>
    <row r="375" spans="1:10" s="110" customFormat="1" ht="46.5" customHeight="1" x14ac:dyDescent="0.2">
      <c r="A375" s="374" t="s">
        <v>174</v>
      </c>
      <c r="B375" s="410" t="s">
        <v>195</v>
      </c>
      <c r="C375" s="372" t="str">
        <f>'Додаток 1 2025-2027'!B58</f>
        <v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v>
      </c>
      <c r="D375" s="372"/>
      <c r="E375" s="372"/>
      <c r="F375" s="372"/>
      <c r="G375" s="372"/>
      <c r="H375" s="372"/>
      <c r="I375" s="109"/>
      <c r="J375" s="109"/>
    </row>
    <row r="376" spans="1:10" s="110" customFormat="1" ht="15" customHeight="1" x14ac:dyDescent="0.2">
      <c r="A376" s="375"/>
      <c r="B376" s="410"/>
      <c r="C376" s="386" t="s">
        <v>6</v>
      </c>
      <c r="D376" s="386"/>
      <c r="E376" s="386"/>
      <c r="F376" s="386"/>
      <c r="G376" s="386"/>
      <c r="H376" s="386"/>
      <c r="I376" s="109"/>
      <c r="J376" s="109"/>
    </row>
    <row r="377" spans="1:10" s="110" customFormat="1" ht="15" customHeight="1" x14ac:dyDescent="0.2">
      <c r="A377" s="375"/>
      <c r="B377" s="410"/>
      <c r="C377" s="69" t="s">
        <v>358</v>
      </c>
      <c r="D377" s="142" t="s">
        <v>18</v>
      </c>
      <c r="E377" s="142" t="s">
        <v>257</v>
      </c>
      <c r="F377" s="9">
        <f>'Додаток 1 2025-2027'!G58</f>
        <v>35175.43</v>
      </c>
      <c r="G377" s="9">
        <f>'Додаток 1 2025-2027'!H58</f>
        <v>35175.43</v>
      </c>
      <c r="H377" s="9">
        <f>'Додаток 1 2025-2027'!I58</f>
        <v>35175.43</v>
      </c>
      <c r="I377" s="109"/>
      <c r="J377" s="109"/>
    </row>
    <row r="378" spans="1:10" s="110" customFormat="1" ht="15" customHeight="1" x14ac:dyDescent="0.2">
      <c r="A378" s="375"/>
      <c r="B378" s="410"/>
      <c r="C378" s="427" t="s">
        <v>7</v>
      </c>
      <c r="D378" s="427"/>
      <c r="E378" s="427"/>
      <c r="F378" s="427"/>
      <c r="G378" s="427"/>
      <c r="H378" s="427"/>
      <c r="I378" s="109"/>
      <c r="J378" s="109"/>
    </row>
    <row r="379" spans="1:10" s="110" customFormat="1" ht="28.15" customHeight="1" x14ac:dyDescent="0.2">
      <c r="A379" s="375"/>
      <c r="B379" s="410"/>
      <c r="C379" s="155" t="s">
        <v>211</v>
      </c>
      <c r="D379" s="60" t="s">
        <v>18</v>
      </c>
      <c r="E379" s="70" t="s">
        <v>11</v>
      </c>
      <c r="F379" s="70">
        <v>1</v>
      </c>
      <c r="G379" s="70">
        <v>1</v>
      </c>
      <c r="H379" s="70">
        <v>1</v>
      </c>
      <c r="I379" s="109"/>
      <c r="J379" s="109"/>
    </row>
    <row r="380" spans="1:10" s="110" customFormat="1" ht="15" customHeight="1" x14ac:dyDescent="0.2">
      <c r="A380" s="375"/>
      <c r="B380" s="410"/>
      <c r="C380" s="386" t="s">
        <v>8</v>
      </c>
      <c r="D380" s="386"/>
      <c r="E380" s="386"/>
      <c r="F380" s="386"/>
      <c r="G380" s="386"/>
      <c r="H380" s="386"/>
      <c r="I380" s="109"/>
      <c r="J380" s="109"/>
    </row>
    <row r="381" spans="1:10" s="110" customFormat="1" ht="15" customHeight="1" x14ac:dyDescent="0.2">
      <c r="A381" s="375"/>
      <c r="B381" s="410"/>
      <c r="C381" s="69" t="s">
        <v>298</v>
      </c>
      <c r="D381" s="144" t="s">
        <v>18</v>
      </c>
      <c r="E381" s="142" t="s">
        <v>255</v>
      </c>
      <c r="F381" s="9">
        <f>F377/F379</f>
        <v>35175.43</v>
      </c>
      <c r="G381" s="9">
        <f t="shared" ref="G381:H381" si="6">G377/G379</f>
        <v>35175.43</v>
      </c>
      <c r="H381" s="9">
        <f t="shared" si="6"/>
        <v>35175.43</v>
      </c>
      <c r="I381" s="109"/>
      <c r="J381" s="109"/>
    </row>
    <row r="382" spans="1:10" s="110" customFormat="1" ht="15" customHeight="1" x14ac:dyDescent="0.2">
      <c r="A382" s="375"/>
      <c r="B382" s="410"/>
      <c r="C382" s="386" t="s">
        <v>9</v>
      </c>
      <c r="D382" s="386"/>
      <c r="E382" s="386"/>
      <c r="F382" s="386"/>
      <c r="G382" s="386"/>
      <c r="H382" s="386"/>
      <c r="I382" s="109"/>
      <c r="J382" s="109"/>
    </row>
    <row r="383" spans="1:10" ht="15" customHeight="1" x14ac:dyDescent="0.2">
      <c r="A383" s="376"/>
      <c r="B383" s="410"/>
      <c r="C383" s="1" t="s">
        <v>299</v>
      </c>
      <c r="D383" s="146" t="s">
        <v>20</v>
      </c>
      <c r="E383" s="146" t="s">
        <v>19</v>
      </c>
      <c r="F383" s="146">
        <v>100</v>
      </c>
      <c r="G383" s="146">
        <v>100</v>
      </c>
      <c r="H383" s="146">
        <v>100</v>
      </c>
    </row>
    <row r="384" spans="1:10" ht="30.75" customHeight="1" x14ac:dyDescent="0.2">
      <c r="A384" s="374" t="s">
        <v>163</v>
      </c>
      <c r="B384" s="387" t="s">
        <v>32</v>
      </c>
      <c r="C384" s="372" t="str">
        <f>'Додаток 1 2025-2027'!B59</f>
        <v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v>
      </c>
      <c r="D384" s="372"/>
      <c r="E384" s="372"/>
      <c r="F384" s="372"/>
      <c r="G384" s="372"/>
      <c r="H384" s="372"/>
    </row>
    <row r="385" spans="1:8" ht="15" customHeight="1" x14ac:dyDescent="0.2">
      <c r="A385" s="375"/>
      <c r="B385" s="387"/>
      <c r="C385" s="386" t="s">
        <v>6</v>
      </c>
      <c r="D385" s="386"/>
      <c r="E385" s="386"/>
      <c r="F385" s="386"/>
      <c r="G385" s="386"/>
      <c r="H385" s="386"/>
    </row>
    <row r="386" spans="1:8" ht="28.5" customHeight="1" x14ac:dyDescent="0.2">
      <c r="A386" s="375"/>
      <c r="B386" s="387"/>
      <c r="C386" s="150" t="s">
        <v>355</v>
      </c>
      <c r="D386" s="142" t="s">
        <v>31</v>
      </c>
      <c r="E386" s="142" t="s">
        <v>257</v>
      </c>
      <c r="F386" s="9"/>
      <c r="G386" s="9"/>
      <c r="H386" s="9">
        <f>'Додаток 1 2025-2027'!I59</f>
        <v>493.90699999999998</v>
      </c>
    </row>
    <row r="387" spans="1:8" ht="15" customHeight="1" x14ac:dyDescent="0.2">
      <c r="A387" s="375"/>
      <c r="B387" s="387"/>
      <c r="C387" s="386" t="s">
        <v>7</v>
      </c>
      <c r="D387" s="386"/>
      <c r="E387" s="386"/>
      <c r="F387" s="386"/>
      <c r="G387" s="386"/>
      <c r="H387" s="386"/>
    </row>
    <row r="388" spans="1:8" ht="15" customHeight="1" x14ac:dyDescent="0.2">
      <c r="A388" s="375"/>
      <c r="B388" s="387"/>
      <c r="C388" s="149" t="s">
        <v>287</v>
      </c>
      <c r="D388" s="142" t="s">
        <v>18</v>
      </c>
      <c r="E388" s="142" t="s">
        <v>11</v>
      </c>
      <c r="F388" s="70"/>
      <c r="G388" s="70"/>
      <c r="H388" s="70">
        <v>1</v>
      </c>
    </row>
    <row r="389" spans="1:8" ht="15" customHeight="1" x14ac:dyDescent="0.2">
      <c r="A389" s="375"/>
      <c r="B389" s="387"/>
      <c r="C389" s="386" t="s">
        <v>8</v>
      </c>
      <c r="D389" s="386"/>
      <c r="E389" s="386"/>
      <c r="F389" s="386"/>
      <c r="G389" s="386"/>
      <c r="H389" s="386"/>
    </row>
    <row r="390" spans="1:8" ht="15" customHeight="1" x14ac:dyDescent="0.2">
      <c r="A390" s="375"/>
      <c r="B390" s="387"/>
      <c r="C390" s="150" t="s">
        <v>288</v>
      </c>
      <c r="D390" s="142" t="s">
        <v>18</v>
      </c>
      <c r="E390" s="142" t="s">
        <v>265</v>
      </c>
      <c r="F390" s="9"/>
      <c r="G390" s="9"/>
      <c r="H390" s="9">
        <f t="shared" ref="H390" si="7">H386/H388</f>
        <v>493.90699999999998</v>
      </c>
    </row>
    <row r="391" spans="1:8" ht="15" customHeight="1" x14ac:dyDescent="0.2">
      <c r="A391" s="375"/>
      <c r="B391" s="387"/>
      <c r="C391" s="386" t="s">
        <v>9</v>
      </c>
      <c r="D391" s="386"/>
      <c r="E391" s="386"/>
      <c r="F391" s="386"/>
      <c r="G391" s="386"/>
      <c r="H391" s="386"/>
    </row>
    <row r="392" spans="1:8" ht="15" customHeight="1" x14ac:dyDescent="0.2">
      <c r="A392" s="376"/>
      <c r="B392" s="387"/>
      <c r="C392" s="69" t="s">
        <v>289</v>
      </c>
      <c r="D392" s="142" t="s">
        <v>20</v>
      </c>
      <c r="E392" s="142" t="s">
        <v>19</v>
      </c>
      <c r="F392" s="160"/>
      <c r="G392" s="142"/>
      <c r="H392" s="326">
        <v>100</v>
      </c>
    </row>
    <row r="393" spans="1:8" ht="30" customHeight="1" x14ac:dyDescent="0.2">
      <c r="A393" s="374" t="s">
        <v>313</v>
      </c>
      <c r="B393" s="410" t="s">
        <v>195</v>
      </c>
      <c r="C393" s="372" t="str">
        <f>'Додаток 1 2025-2027'!B60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v>
      </c>
      <c r="D393" s="372"/>
      <c r="E393" s="372"/>
      <c r="F393" s="372"/>
      <c r="G393" s="372"/>
      <c r="H393" s="372"/>
    </row>
    <row r="394" spans="1:8" ht="15" customHeight="1" x14ac:dyDescent="0.2">
      <c r="A394" s="375"/>
      <c r="B394" s="410"/>
      <c r="C394" s="391" t="s">
        <v>6</v>
      </c>
      <c r="D394" s="392"/>
      <c r="E394" s="392"/>
      <c r="F394" s="392"/>
      <c r="G394" s="392"/>
      <c r="H394" s="393"/>
    </row>
    <row r="395" spans="1:8" ht="15" customHeight="1" x14ac:dyDescent="0.2">
      <c r="A395" s="375"/>
      <c r="B395" s="410"/>
      <c r="C395" s="69" t="s">
        <v>382</v>
      </c>
      <c r="D395" s="142" t="s">
        <v>10</v>
      </c>
      <c r="E395" s="142" t="s">
        <v>257</v>
      </c>
      <c r="F395" s="9">
        <f>'Додаток 1 2025-2027'!G60</f>
        <v>11192.887999999999</v>
      </c>
      <c r="G395" s="9">
        <f>'Додаток 1 2025-2027'!H60</f>
        <v>3897.288</v>
      </c>
      <c r="H395" s="9"/>
    </row>
    <row r="396" spans="1:8" ht="15" customHeight="1" x14ac:dyDescent="0.2">
      <c r="A396" s="375"/>
      <c r="B396" s="410"/>
      <c r="C396" s="391" t="s">
        <v>7</v>
      </c>
      <c r="D396" s="392"/>
      <c r="E396" s="392"/>
      <c r="F396" s="392"/>
      <c r="G396" s="392"/>
      <c r="H396" s="393"/>
    </row>
    <row r="397" spans="1:8" ht="15" customHeight="1" x14ac:dyDescent="0.2">
      <c r="A397" s="375"/>
      <c r="B397" s="410"/>
      <c r="C397" s="69" t="s">
        <v>383</v>
      </c>
      <c r="D397" s="142" t="s">
        <v>10</v>
      </c>
      <c r="E397" s="142" t="s">
        <v>11</v>
      </c>
      <c r="F397" s="70">
        <v>1</v>
      </c>
      <c r="G397" s="70">
        <v>1</v>
      </c>
      <c r="H397" s="70"/>
    </row>
    <row r="398" spans="1:8" ht="15" customHeight="1" x14ac:dyDescent="0.2">
      <c r="A398" s="375"/>
      <c r="B398" s="410"/>
      <c r="C398" s="391" t="s">
        <v>8</v>
      </c>
      <c r="D398" s="392"/>
      <c r="E398" s="392"/>
      <c r="F398" s="392"/>
      <c r="G398" s="392"/>
      <c r="H398" s="393"/>
    </row>
    <row r="399" spans="1:8" ht="15" customHeight="1" x14ac:dyDescent="0.2">
      <c r="A399" s="375"/>
      <c r="B399" s="410"/>
      <c r="C399" s="69" t="s">
        <v>384</v>
      </c>
      <c r="D399" s="142" t="s">
        <v>18</v>
      </c>
      <c r="E399" s="142" t="s">
        <v>265</v>
      </c>
      <c r="F399" s="9">
        <f t="shared" ref="F399:G399" si="8">F395/F397</f>
        <v>11192.887999999999</v>
      </c>
      <c r="G399" s="9">
        <f t="shared" si="8"/>
        <v>3897.288</v>
      </c>
      <c r="H399" s="9"/>
    </row>
    <row r="400" spans="1:8" ht="15" customHeight="1" x14ac:dyDescent="0.2">
      <c r="A400" s="375"/>
      <c r="B400" s="410"/>
      <c r="C400" s="391" t="s">
        <v>9</v>
      </c>
      <c r="D400" s="392"/>
      <c r="E400" s="392"/>
      <c r="F400" s="392"/>
      <c r="G400" s="392"/>
      <c r="H400" s="393"/>
    </row>
    <row r="401" spans="1:8" ht="15" customHeight="1" x14ac:dyDescent="0.2">
      <c r="A401" s="376"/>
      <c r="B401" s="410"/>
      <c r="C401" s="69" t="s">
        <v>440</v>
      </c>
      <c r="D401" s="142" t="s">
        <v>20</v>
      </c>
      <c r="E401" s="142" t="s">
        <v>19</v>
      </c>
      <c r="F401" s="265">
        <v>79</v>
      </c>
      <c r="G401" s="280">
        <v>100</v>
      </c>
      <c r="H401" s="142"/>
    </row>
    <row r="402" spans="1:8" ht="33" customHeight="1" x14ac:dyDescent="0.2">
      <c r="A402" s="374" t="s">
        <v>436</v>
      </c>
      <c r="B402" s="387" t="s">
        <v>195</v>
      </c>
      <c r="C402" s="372" t="str">
        <f>'Додаток 1 2025-2027'!B63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v>
      </c>
      <c r="D402" s="372"/>
      <c r="E402" s="372"/>
      <c r="F402" s="372"/>
      <c r="G402" s="372"/>
      <c r="H402" s="372"/>
    </row>
    <row r="403" spans="1:8" ht="15" customHeight="1" x14ac:dyDescent="0.2">
      <c r="A403" s="375"/>
      <c r="B403" s="387"/>
      <c r="C403" s="391" t="s">
        <v>6</v>
      </c>
      <c r="D403" s="392"/>
      <c r="E403" s="392"/>
      <c r="F403" s="392"/>
      <c r="G403" s="392"/>
      <c r="H403" s="393"/>
    </row>
    <row r="404" spans="1:8" ht="15" customHeight="1" x14ac:dyDescent="0.2">
      <c r="A404" s="375"/>
      <c r="B404" s="387"/>
      <c r="C404" s="69" t="s">
        <v>736</v>
      </c>
      <c r="D404" s="278" t="s">
        <v>10</v>
      </c>
      <c r="E404" s="278" t="s">
        <v>257</v>
      </c>
      <c r="F404" s="9"/>
      <c r="G404" s="9">
        <f>'Додаток 1 2025-2027'!H63</f>
        <v>3625.7550000000001</v>
      </c>
      <c r="H404" s="9"/>
    </row>
    <row r="405" spans="1:8" ht="15" customHeight="1" x14ac:dyDescent="0.2">
      <c r="A405" s="375"/>
      <c r="B405" s="387"/>
      <c r="C405" s="391" t="s">
        <v>7</v>
      </c>
      <c r="D405" s="392"/>
      <c r="E405" s="392"/>
      <c r="F405" s="392"/>
      <c r="G405" s="392"/>
      <c r="H405" s="393"/>
    </row>
    <row r="406" spans="1:8" ht="15" customHeight="1" x14ac:dyDescent="0.2">
      <c r="A406" s="375"/>
      <c r="B406" s="387"/>
      <c r="C406" s="69" t="s">
        <v>383</v>
      </c>
      <c r="D406" s="278" t="s">
        <v>10</v>
      </c>
      <c r="E406" s="278" t="s">
        <v>11</v>
      </c>
      <c r="F406" s="70"/>
      <c r="G406" s="70">
        <v>1</v>
      </c>
      <c r="H406" s="70"/>
    </row>
    <row r="407" spans="1:8" ht="15" customHeight="1" x14ac:dyDescent="0.2">
      <c r="A407" s="375"/>
      <c r="B407" s="387"/>
      <c r="C407" s="391" t="s">
        <v>8</v>
      </c>
      <c r="D407" s="392"/>
      <c r="E407" s="392"/>
      <c r="F407" s="392"/>
      <c r="G407" s="392"/>
      <c r="H407" s="393"/>
    </row>
    <row r="408" spans="1:8" ht="15" customHeight="1" x14ac:dyDescent="0.2">
      <c r="A408" s="375"/>
      <c r="B408" s="387"/>
      <c r="C408" s="69" t="s">
        <v>737</v>
      </c>
      <c r="D408" s="278" t="s">
        <v>18</v>
      </c>
      <c r="E408" s="278" t="s">
        <v>265</v>
      </c>
      <c r="F408" s="9"/>
      <c r="G408" s="9">
        <f t="shared" ref="G408" si="9">G404/G406</f>
        <v>3625.7550000000001</v>
      </c>
      <c r="H408" s="9"/>
    </row>
    <row r="409" spans="1:8" ht="15" customHeight="1" x14ac:dyDescent="0.2">
      <c r="A409" s="375"/>
      <c r="B409" s="387"/>
      <c r="C409" s="391" t="s">
        <v>9</v>
      </c>
      <c r="D409" s="392"/>
      <c r="E409" s="392"/>
      <c r="F409" s="392"/>
      <c r="G409" s="392"/>
      <c r="H409" s="393"/>
    </row>
    <row r="410" spans="1:8" ht="15" customHeight="1" x14ac:dyDescent="0.2">
      <c r="A410" s="376"/>
      <c r="B410" s="387"/>
      <c r="C410" s="69" t="s">
        <v>440</v>
      </c>
      <c r="D410" s="278" t="s">
        <v>20</v>
      </c>
      <c r="E410" s="278" t="s">
        <v>19</v>
      </c>
      <c r="F410" s="280"/>
      <c r="G410" s="280">
        <v>100</v>
      </c>
      <c r="H410" s="278"/>
    </row>
    <row r="411" spans="1:8" ht="32.25" customHeight="1" x14ac:dyDescent="0.2">
      <c r="A411" s="374" t="s">
        <v>437</v>
      </c>
      <c r="B411" s="385" t="s">
        <v>32</v>
      </c>
      <c r="C411" s="372" t="str">
        <f>'Додаток 1 2025-2027'!B64</f>
        <v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v>
      </c>
      <c r="D411" s="372"/>
      <c r="E411" s="372"/>
      <c r="F411" s="372"/>
      <c r="G411" s="372"/>
      <c r="H411" s="372"/>
    </row>
    <row r="412" spans="1:8" ht="16.5" customHeight="1" x14ac:dyDescent="0.2">
      <c r="A412" s="375"/>
      <c r="B412" s="387"/>
      <c r="C412" s="386" t="s">
        <v>6</v>
      </c>
      <c r="D412" s="386"/>
      <c r="E412" s="386"/>
      <c r="F412" s="386"/>
      <c r="G412" s="386"/>
      <c r="H412" s="386"/>
    </row>
    <row r="413" spans="1:8" ht="31.5" customHeight="1" x14ac:dyDescent="0.2">
      <c r="A413" s="375"/>
      <c r="B413" s="387"/>
      <c r="C413" s="69" t="s">
        <v>738</v>
      </c>
      <c r="D413" s="278" t="s">
        <v>10</v>
      </c>
      <c r="E413" s="278" t="s">
        <v>257</v>
      </c>
      <c r="F413" s="9"/>
      <c r="G413" s="9">
        <f>'Додаток 1 2025-2027'!H64</f>
        <v>565.31600000000003</v>
      </c>
      <c r="H413" s="9"/>
    </row>
    <row r="414" spans="1:8" ht="18" customHeight="1" x14ac:dyDescent="0.2">
      <c r="A414" s="375"/>
      <c r="B414" s="387"/>
      <c r="C414" s="386" t="s">
        <v>7</v>
      </c>
      <c r="D414" s="386"/>
      <c r="E414" s="386"/>
      <c r="F414" s="386"/>
      <c r="G414" s="386"/>
      <c r="H414" s="386"/>
    </row>
    <row r="415" spans="1:8" ht="18" customHeight="1" x14ac:dyDescent="0.2">
      <c r="A415" s="375"/>
      <c r="B415" s="387"/>
      <c r="C415" s="69" t="s">
        <v>258</v>
      </c>
      <c r="D415" s="278" t="s">
        <v>10</v>
      </c>
      <c r="E415" s="278" t="s">
        <v>11</v>
      </c>
      <c r="F415" s="70"/>
      <c r="G415" s="70">
        <v>1</v>
      </c>
      <c r="H415" s="70"/>
    </row>
    <row r="416" spans="1:8" ht="17.25" customHeight="1" x14ac:dyDescent="0.2">
      <c r="A416" s="375"/>
      <c r="B416" s="387"/>
      <c r="C416" s="386" t="s">
        <v>8</v>
      </c>
      <c r="D416" s="386"/>
      <c r="E416" s="386"/>
      <c r="F416" s="386"/>
      <c r="G416" s="386"/>
      <c r="H416" s="386"/>
    </row>
    <row r="417" spans="1:8" ht="18" customHeight="1" x14ac:dyDescent="0.2">
      <c r="A417" s="375"/>
      <c r="B417" s="387"/>
      <c r="C417" s="69" t="s">
        <v>457</v>
      </c>
      <c r="D417" s="278" t="s">
        <v>18</v>
      </c>
      <c r="E417" s="278" t="s">
        <v>256</v>
      </c>
      <c r="F417" s="9"/>
      <c r="G417" s="9">
        <f>G413/G415</f>
        <v>565.31600000000003</v>
      </c>
      <c r="H417" s="9"/>
    </row>
    <row r="418" spans="1:8" ht="18.75" customHeight="1" x14ac:dyDescent="0.2">
      <c r="A418" s="375"/>
      <c r="B418" s="387"/>
      <c r="C418" s="386" t="s">
        <v>9</v>
      </c>
      <c r="D418" s="386"/>
      <c r="E418" s="386"/>
      <c r="F418" s="386"/>
      <c r="G418" s="386"/>
      <c r="H418" s="386"/>
    </row>
    <row r="419" spans="1:8" ht="21" customHeight="1" x14ac:dyDescent="0.2">
      <c r="A419" s="376"/>
      <c r="B419" s="387"/>
      <c r="C419" s="69" t="s">
        <v>260</v>
      </c>
      <c r="D419" s="278" t="s">
        <v>20</v>
      </c>
      <c r="E419" s="278" t="s">
        <v>19</v>
      </c>
      <c r="F419" s="278"/>
      <c r="G419" s="278">
        <v>100</v>
      </c>
      <c r="H419" s="278"/>
    </row>
    <row r="420" spans="1:8" ht="17.25" customHeight="1" x14ac:dyDescent="0.2">
      <c r="A420" s="374" t="s">
        <v>739</v>
      </c>
      <c r="B420" s="387" t="s">
        <v>32</v>
      </c>
      <c r="C420" s="372" t="str">
        <f>'Додаток 1 2025-2027'!B65</f>
        <v>Капітальний ремонт ділянки теплових мереж від ТК-15 до вводів у будівлі Ліцею № 1 та ЗДО № 3 м. Южного Одеського району Одеської області</v>
      </c>
      <c r="D420" s="372"/>
      <c r="E420" s="372"/>
      <c r="F420" s="372"/>
      <c r="G420" s="372"/>
      <c r="H420" s="372"/>
    </row>
    <row r="421" spans="1:8" ht="15" customHeight="1" x14ac:dyDescent="0.2">
      <c r="A421" s="375"/>
      <c r="B421" s="387"/>
      <c r="C421" s="386" t="s">
        <v>6</v>
      </c>
      <c r="D421" s="386"/>
      <c r="E421" s="386"/>
      <c r="F421" s="386"/>
      <c r="G421" s="386"/>
      <c r="H421" s="386"/>
    </row>
    <row r="422" spans="1:8" ht="15" customHeight="1" x14ac:dyDescent="0.2">
      <c r="A422" s="375"/>
      <c r="B422" s="387"/>
      <c r="C422" s="69" t="s">
        <v>349</v>
      </c>
      <c r="D422" s="142" t="s">
        <v>10</v>
      </c>
      <c r="E422" s="142" t="s">
        <v>257</v>
      </c>
      <c r="F422" s="9">
        <f>'Додаток 1 2025-2027'!G65</f>
        <v>329.82100000000003</v>
      </c>
      <c r="G422" s="9"/>
      <c r="H422" s="9"/>
    </row>
    <row r="423" spans="1:8" ht="15" customHeight="1" x14ac:dyDescent="0.2">
      <c r="A423" s="375"/>
      <c r="B423" s="387"/>
      <c r="C423" s="386" t="s">
        <v>7</v>
      </c>
      <c r="D423" s="386"/>
      <c r="E423" s="386"/>
      <c r="F423" s="386"/>
      <c r="G423" s="386"/>
      <c r="H423" s="386"/>
    </row>
    <row r="424" spans="1:8" ht="15" customHeight="1" x14ac:dyDescent="0.2">
      <c r="A424" s="375"/>
      <c r="B424" s="387"/>
      <c r="C424" s="69" t="s">
        <v>438</v>
      </c>
      <c r="D424" s="142" t="s">
        <v>114</v>
      </c>
      <c r="E424" s="142" t="s">
        <v>439</v>
      </c>
      <c r="F424" s="148">
        <v>25</v>
      </c>
      <c r="G424" s="61"/>
      <c r="H424" s="61"/>
    </row>
    <row r="425" spans="1:8" ht="15" customHeight="1" x14ac:dyDescent="0.2">
      <c r="A425" s="375"/>
      <c r="B425" s="387"/>
      <c r="C425" s="386" t="s">
        <v>8</v>
      </c>
      <c r="D425" s="386"/>
      <c r="E425" s="386"/>
      <c r="F425" s="386"/>
      <c r="G425" s="386"/>
      <c r="H425" s="386"/>
    </row>
    <row r="426" spans="1:8" ht="15" customHeight="1" x14ac:dyDescent="0.2">
      <c r="A426" s="375"/>
      <c r="B426" s="387"/>
      <c r="C426" s="69" t="s">
        <v>353</v>
      </c>
      <c r="D426" s="142" t="s">
        <v>18</v>
      </c>
      <c r="E426" s="142" t="s">
        <v>716</v>
      </c>
      <c r="F426" s="9">
        <f>F422/F424</f>
        <v>13.19284</v>
      </c>
      <c r="G426" s="9"/>
      <c r="H426" s="9"/>
    </row>
    <row r="427" spans="1:8" ht="15" customHeight="1" x14ac:dyDescent="0.2">
      <c r="A427" s="375"/>
      <c r="B427" s="387"/>
      <c r="C427" s="386" t="s">
        <v>9</v>
      </c>
      <c r="D427" s="386"/>
      <c r="E427" s="386"/>
      <c r="F427" s="386"/>
      <c r="G427" s="386"/>
      <c r="H427" s="386"/>
    </row>
    <row r="428" spans="1:8" ht="15" customHeight="1" x14ac:dyDescent="0.2">
      <c r="A428" s="376"/>
      <c r="B428" s="387"/>
      <c r="C428" s="69" t="s">
        <v>131</v>
      </c>
      <c r="D428" s="142" t="s">
        <v>20</v>
      </c>
      <c r="E428" s="142" t="s">
        <v>19</v>
      </c>
      <c r="F428" s="142">
        <v>100</v>
      </c>
      <c r="G428" s="142"/>
      <c r="H428" s="142"/>
    </row>
    <row r="429" spans="1:8" ht="46.5" customHeight="1" x14ac:dyDescent="0.2">
      <c r="A429" s="374" t="s">
        <v>740</v>
      </c>
      <c r="B429" s="387" t="s">
        <v>186</v>
      </c>
      <c r="C429" s="372" t="s">
        <v>549</v>
      </c>
      <c r="D429" s="372"/>
      <c r="E429" s="372"/>
      <c r="F429" s="372"/>
      <c r="G429" s="372"/>
      <c r="H429" s="372"/>
    </row>
    <row r="430" spans="1:8" ht="15" customHeight="1" x14ac:dyDescent="0.2">
      <c r="A430" s="375"/>
      <c r="B430" s="387"/>
      <c r="C430" s="386" t="s">
        <v>6</v>
      </c>
      <c r="D430" s="386"/>
      <c r="E430" s="386"/>
      <c r="F430" s="386"/>
      <c r="G430" s="386"/>
      <c r="H430" s="386"/>
    </row>
    <row r="431" spans="1:8" ht="27.75" customHeight="1" x14ac:dyDescent="0.2">
      <c r="A431" s="375"/>
      <c r="B431" s="387"/>
      <c r="C431" s="69" t="s">
        <v>491</v>
      </c>
      <c r="D431" s="142" t="s">
        <v>10</v>
      </c>
      <c r="E431" s="142" t="s">
        <v>257</v>
      </c>
      <c r="F431" s="9">
        <f>'Додаток 1 2025-2027'!G66</f>
        <v>2619.2429999999999</v>
      </c>
      <c r="G431" s="9">
        <f>'Додаток 1 2025-2027'!H66</f>
        <v>3245.6099999999997</v>
      </c>
      <c r="H431" s="9"/>
    </row>
    <row r="432" spans="1:8" ht="15" customHeight="1" x14ac:dyDescent="0.2">
      <c r="A432" s="375"/>
      <c r="B432" s="387"/>
      <c r="C432" s="156" t="s">
        <v>489</v>
      </c>
      <c r="D432" s="130" t="s">
        <v>10</v>
      </c>
      <c r="E432" s="130" t="s">
        <v>257</v>
      </c>
      <c r="F432" s="131">
        <f>'Додаток 1 2025-2027'!G69</f>
        <v>182.39400000000001</v>
      </c>
      <c r="G432" s="131"/>
      <c r="H432" s="131"/>
    </row>
    <row r="433" spans="1:8" ht="15" customHeight="1" x14ac:dyDescent="0.2">
      <c r="A433" s="375"/>
      <c r="B433" s="387"/>
      <c r="C433" s="386" t="s">
        <v>7</v>
      </c>
      <c r="D433" s="386"/>
      <c r="E433" s="386"/>
      <c r="F433" s="386"/>
      <c r="G433" s="386"/>
      <c r="H433" s="386"/>
    </row>
    <row r="434" spans="1:8" ht="15" customHeight="1" x14ac:dyDescent="0.2">
      <c r="A434" s="375"/>
      <c r="B434" s="387"/>
      <c r="C434" s="69" t="s">
        <v>490</v>
      </c>
      <c r="D434" s="142" t="s">
        <v>114</v>
      </c>
      <c r="E434" s="142" t="s">
        <v>492</v>
      </c>
      <c r="F434" s="148">
        <v>436.05</v>
      </c>
      <c r="G434" s="63">
        <v>313</v>
      </c>
      <c r="H434" s="61"/>
    </row>
    <row r="435" spans="1:8" ht="15" customHeight="1" x14ac:dyDescent="0.2">
      <c r="A435" s="375"/>
      <c r="B435" s="387"/>
      <c r="C435" s="223" t="s">
        <v>714</v>
      </c>
      <c r="D435" s="130" t="s">
        <v>10</v>
      </c>
      <c r="E435" s="255" t="s">
        <v>11</v>
      </c>
      <c r="F435" s="257">
        <v>1</v>
      </c>
      <c r="G435" s="61"/>
      <c r="H435" s="61"/>
    </row>
    <row r="436" spans="1:8" ht="15" customHeight="1" x14ac:dyDescent="0.2">
      <c r="A436" s="375"/>
      <c r="B436" s="387"/>
      <c r="C436" s="386" t="s">
        <v>8</v>
      </c>
      <c r="D436" s="386"/>
      <c r="E436" s="386"/>
      <c r="F436" s="386"/>
      <c r="G436" s="386"/>
      <c r="H436" s="386"/>
    </row>
    <row r="437" spans="1:8" ht="16.899999999999999" customHeight="1" x14ac:dyDescent="0.2">
      <c r="A437" s="375"/>
      <c r="B437" s="387"/>
      <c r="C437" s="69" t="s">
        <v>550</v>
      </c>
      <c r="D437" s="142" t="s">
        <v>18</v>
      </c>
      <c r="E437" s="142" t="s">
        <v>715</v>
      </c>
      <c r="F437" s="9">
        <f>F431/F434</f>
        <v>6.0067492260061917</v>
      </c>
      <c r="G437" s="9">
        <f>G431/G434</f>
        <v>10.369361022364217</v>
      </c>
      <c r="H437" s="9"/>
    </row>
    <row r="438" spans="1:8" ht="16.899999999999999" customHeight="1" x14ac:dyDescent="0.2">
      <c r="A438" s="375"/>
      <c r="B438" s="387"/>
      <c r="C438" s="54" t="s">
        <v>288</v>
      </c>
      <c r="D438" s="255" t="s">
        <v>18</v>
      </c>
      <c r="E438" s="255" t="s">
        <v>265</v>
      </c>
      <c r="F438" s="9">
        <f>F432/F435</f>
        <v>182.39400000000001</v>
      </c>
      <c r="G438" s="9"/>
      <c r="H438" s="9"/>
    </row>
    <row r="439" spans="1:8" ht="15" customHeight="1" x14ac:dyDescent="0.2">
      <c r="A439" s="375"/>
      <c r="B439" s="387"/>
      <c r="C439" s="386" t="s">
        <v>9</v>
      </c>
      <c r="D439" s="386"/>
      <c r="E439" s="386"/>
      <c r="F439" s="386"/>
      <c r="G439" s="386"/>
      <c r="H439" s="386"/>
    </row>
    <row r="440" spans="1:8" ht="15" customHeight="1" x14ac:dyDescent="0.2">
      <c r="A440" s="375"/>
      <c r="B440" s="387"/>
      <c r="C440" s="69" t="s">
        <v>131</v>
      </c>
      <c r="D440" s="255" t="s">
        <v>20</v>
      </c>
      <c r="E440" s="255" t="s">
        <v>19</v>
      </c>
      <c r="F440" s="255">
        <v>45</v>
      </c>
      <c r="G440" s="255">
        <v>100</v>
      </c>
      <c r="H440" s="254"/>
    </row>
    <row r="441" spans="1:8" ht="17.25" customHeight="1" x14ac:dyDescent="0.2">
      <c r="A441" s="376"/>
      <c r="B441" s="387"/>
      <c r="C441" s="54" t="s">
        <v>289</v>
      </c>
      <c r="D441" s="142" t="s">
        <v>20</v>
      </c>
      <c r="E441" s="142" t="s">
        <v>19</v>
      </c>
      <c r="F441" s="142">
        <v>100</v>
      </c>
      <c r="G441" s="142"/>
      <c r="H441" s="142"/>
    </row>
    <row r="442" spans="1:8" ht="28.5" customHeight="1" x14ac:dyDescent="0.2">
      <c r="A442" s="374" t="s">
        <v>815</v>
      </c>
      <c r="B442" s="385" t="s">
        <v>186</v>
      </c>
      <c r="C442" s="372" t="str">
        <f>'Додаток 1 2025-2027'!B70</f>
        <v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v>
      </c>
      <c r="D442" s="372"/>
      <c r="E442" s="372"/>
      <c r="F442" s="372"/>
      <c r="G442" s="372"/>
      <c r="H442" s="372"/>
    </row>
    <row r="443" spans="1:8" ht="17.25" customHeight="1" x14ac:dyDescent="0.2">
      <c r="A443" s="375"/>
      <c r="B443" s="387"/>
      <c r="C443" s="386" t="s">
        <v>6</v>
      </c>
      <c r="D443" s="386"/>
      <c r="E443" s="386"/>
      <c r="F443" s="386"/>
      <c r="G443" s="386"/>
      <c r="H443" s="386"/>
    </row>
    <row r="444" spans="1:8" ht="15.75" customHeight="1" x14ac:dyDescent="0.2">
      <c r="A444" s="375"/>
      <c r="B444" s="387"/>
      <c r="C444" s="69" t="s">
        <v>816</v>
      </c>
      <c r="D444" s="348" t="s">
        <v>10</v>
      </c>
      <c r="E444" s="348" t="s">
        <v>257</v>
      </c>
      <c r="F444" s="9"/>
      <c r="G444" s="9">
        <f>'Додаток 1 2025-2027'!H70</f>
        <v>98.974000000000004</v>
      </c>
      <c r="H444" s="9"/>
    </row>
    <row r="445" spans="1:8" ht="17.25" customHeight="1" x14ac:dyDescent="0.2">
      <c r="A445" s="375"/>
      <c r="B445" s="387"/>
      <c r="C445" s="386" t="s">
        <v>7</v>
      </c>
      <c r="D445" s="386"/>
      <c r="E445" s="386"/>
      <c r="F445" s="386"/>
      <c r="G445" s="386"/>
      <c r="H445" s="386"/>
    </row>
    <row r="446" spans="1:8" ht="17.25" customHeight="1" x14ac:dyDescent="0.2">
      <c r="A446" s="375"/>
      <c r="B446" s="387"/>
      <c r="C446" s="69" t="s">
        <v>258</v>
      </c>
      <c r="D446" s="348" t="s">
        <v>10</v>
      </c>
      <c r="E446" s="348" t="s">
        <v>11</v>
      </c>
      <c r="F446" s="70"/>
      <c r="G446" s="70">
        <v>1</v>
      </c>
      <c r="H446" s="70"/>
    </row>
    <row r="447" spans="1:8" ht="17.25" customHeight="1" x14ac:dyDescent="0.2">
      <c r="A447" s="375"/>
      <c r="B447" s="387"/>
      <c r="C447" s="386" t="s">
        <v>8</v>
      </c>
      <c r="D447" s="386"/>
      <c r="E447" s="386"/>
      <c r="F447" s="386"/>
      <c r="G447" s="386"/>
      <c r="H447" s="386"/>
    </row>
    <row r="448" spans="1:8" ht="17.25" customHeight="1" x14ac:dyDescent="0.2">
      <c r="A448" s="375"/>
      <c r="B448" s="387"/>
      <c r="C448" s="69" t="s">
        <v>817</v>
      </c>
      <c r="D448" s="348" t="s">
        <v>18</v>
      </c>
      <c r="E448" s="348" t="s">
        <v>256</v>
      </c>
      <c r="F448" s="9"/>
      <c r="G448" s="9">
        <f>G444/G446</f>
        <v>98.974000000000004</v>
      </c>
      <c r="H448" s="9"/>
    </row>
    <row r="449" spans="1:12" ht="17.25" customHeight="1" x14ac:dyDescent="0.2">
      <c r="A449" s="375"/>
      <c r="B449" s="387"/>
      <c r="C449" s="386" t="s">
        <v>9</v>
      </c>
      <c r="D449" s="386"/>
      <c r="E449" s="386"/>
      <c r="F449" s="386"/>
      <c r="G449" s="386"/>
      <c r="H449" s="386"/>
    </row>
    <row r="450" spans="1:12" ht="17.25" customHeight="1" x14ac:dyDescent="0.2">
      <c r="A450" s="376"/>
      <c r="B450" s="387"/>
      <c r="C450" s="69" t="s">
        <v>260</v>
      </c>
      <c r="D450" s="348" t="s">
        <v>20</v>
      </c>
      <c r="E450" s="348" t="s">
        <v>19</v>
      </c>
      <c r="F450" s="348"/>
      <c r="G450" s="348">
        <v>100</v>
      </c>
      <c r="H450" s="348"/>
    </row>
    <row r="451" spans="1:12" ht="15" customHeight="1" x14ac:dyDescent="0.2">
      <c r="A451" s="415" t="s">
        <v>23</v>
      </c>
      <c r="B451" s="415"/>
      <c r="C451" s="415"/>
      <c r="D451" s="415"/>
      <c r="E451" s="415"/>
      <c r="F451" s="415"/>
      <c r="G451" s="415"/>
      <c r="H451" s="415"/>
    </row>
    <row r="452" spans="1:12" ht="15" customHeight="1" x14ac:dyDescent="0.2">
      <c r="A452" s="416" t="s">
        <v>30</v>
      </c>
      <c r="B452" s="416"/>
      <c r="C452" s="416"/>
      <c r="D452" s="416"/>
      <c r="E452" s="416"/>
      <c r="F452" s="86">
        <v>2025</v>
      </c>
      <c r="G452" s="86">
        <v>2026</v>
      </c>
      <c r="H452" s="86">
        <v>2027</v>
      </c>
    </row>
    <row r="453" spans="1:12" ht="15" customHeight="1" x14ac:dyDescent="0.2">
      <c r="A453" s="416"/>
      <c r="B453" s="416"/>
      <c r="C453" s="416"/>
      <c r="D453" s="416"/>
      <c r="E453" s="416"/>
      <c r="F453" s="87">
        <f>F456+F465+F474+F483+F492+F501+F510+F519+F528+F537+F546+F591+F600+F609+F618+F627+F636+F645+F555+F564+F573+F582+F654+F663+F676+F685+F694+F703+F712+F721+F730+F739+F748+F757+F765+F778+F796+F805+F814+F823+F832+F841+F850+F863+F872+F881+F890+F899+F908+F917+F926+F935+F966+F975+F948+F957+F787+F1002+F984+F993+F1011+F1020+F1029+F1038+F1047+F1056+F1065+F1074+F1083+F1092+F1101+F1110+F1119</f>
        <v>49442.739000000016</v>
      </c>
      <c r="G453" s="87">
        <f t="shared" ref="G453:H453" si="10">G456+G465+G474+G483+G492+G501+G510+G519+G528+G537+G546+G591+G600+G609+G618+G627+G636+G645+G555+G564+G573+G582+G654+G663+G676+G685+G694+G703+G712+G721+G730+G739+G748+G757+G765+G778+G796+G805+G814+G823+G832+G841+G850+G863+G872+G881+G890+G899+G908+G917+G926+G935+G966+G975+G948+G957+G787+G1002+G984+G993+G1011+G1020+G1029+G1038+G1047+G1056+G1065+G1074+G1083+G1092+G1101+G1110+G1119</f>
        <v>81587.888000000021</v>
      </c>
      <c r="H453" s="87">
        <f t="shared" si="10"/>
        <v>70233.59599999999</v>
      </c>
    </row>
    <row r="454" spans="1:12" ht="15" customHeight="1" x14ac:dyDescent="0.2">
      <c r="A454" s="373" t="s">
        <v>91</v>
      </c>
      <c r="B454" s="387" t="s">
        <v>58</v>
      </c>
      <c r="C454" s="372" t="str">
        <f>'Додаток 1 2025-2027'!B76</f>
        <v>Поточне утримання міських територій</v>
      </c>
      <c r="D454" s="372"/>
      <c r="E454" s="372"/>
      <c r="F454" s="372"/>
      <c r="G454" s="372"/>
      <c r="H454" s="372"/>
    </row>
    <row r="455" spans="1:12" ht="15" customHeight="1" x14ac:dyDescent="0.2">
      <c r="A455" s="373"/>
      <c r="B455" s="387"/>
      <c r="C455" s="371" t="s">
        <v>6</v>
      </c>
      <c r="D455" s="371"/>
      <c r="E455" s="371"/>
      <c r="F455" s="371"/>
      <c r="G455" s="371"/>
      <c r="H455" s="371"/>
      <c r="L455" s="108" t="s">
        <v>538</v>
      </c>
    </row>
    <row r="456" spans="1:12" ht="15" customHeight="1" x14ac:dyDescent="0.2">
      <c r="A456" s="373"/>
      <c r="B456" s="387"/>
      <c r="C456" s="1" t="s">
        <v>334</v>
      </c>
      <c r="D456" s="146" t="s">
        <v>10</v>
      </c>
      <c r="E456" s="146" t="s">
        <v>257</v>
      </c>
      <c r="F456" s="58">
        <f>'Додаток 1 2025-2027'!G76</f>
        <v>23596.600999999999</v>
      </c>
      <c r="G456" s="58">
        <f>'Додаток 1 2025-2027'!H76</f>
        <v>28473.998</v>
      </c>
      <c r="H456" s="58">
        <f>'Додаток 1 2025-2027'!I76</f>
        <v>35808.017999999996</v>
      </c>
      <c r="I456" s="125"/>
    </row>
    <row r="457" spans="1:12" ht="15" customHeight="1" x14ac:dyDescent="0.2">
      <c r="A457" s="373"/>
      <c r="B457" s="387"/>
      <c r="C457" s="371" t="s">
        <v>7</v>
      </c>
      <c r="D457" s="371"/>
      <c r="E457" s="371"/>
      <c r="F457" s="371"/>
      <c r="G457" s="371"/>
      <c r="H457" s="371"/>
    </row>
    <row r="458" spans="1:12" ht="15" customHeight="1" x14ac:dyDescent="0.2">
      <c r="A458" s="373"/>
      <c r="B458" s="387"/>
      <c r="C458" s="1" t="s">
        <v>54</v>
      </c>
      <c r="D458" s="142" t="s">
        <v>430</v>
      </c>
      <c r="E458" s="146" t="s">
        <v>56</v>
      </c>
      <c r="F458" s="9">
        <v>497.85399999999998</v>
      </c>
      <c r="G458" s="9">
        <v>500.75400000000002</v>
      </c>
      <c r="H458" s="9">
        <v>500.75400000000002</v>
      </c>
    </row>
    <row r="459" spans="1:12" ht="15" customHeight="1" x14ac:dyDescent="0.2">
      <c r="A459" s="373"/>
      <c r="B459" s="387"/>
      <c r="C459" s="371" t="s">
        <v>8</v>
      </c>
      <c r="D459" s="371"/>
      <c r="E459" s="371"/>
      <c r="F459" s="371"/>
      <c r="G459" s="371"/>
      <c r="H459" s="371"/>
    </row>
    <row r="460" spans="1:12" ht="31.5" customHeight="1" x14ac:dyDescent="0.2">
      <c r="A460" s="373"/>
      <c r="B460" s="387"/>
      <c r="C460" s="1" t="s">
        <v>55</v>
      </c>
      <c r="D460" s="146" t="s">
        <v>18</v>
      </c>
      <c r="E460" s="146" t="s">
        <v>261</v>
      </c>
      <c r="F460" s="40">
        <f>F456/F458</f>
        <v>47.396628328787152</v>
      </c>
      <c r="G460" s="40">
        <f>G456/G458</f>
        <v>56.862247730422517</v>
      </c>
      <c r="H460" s="40">
        <f>H456/H458</f>
        <v>71.508201631939031</v>
      </c>
    </row>
    <row r="461" spans="1:12" ht="15" customHeight="1" x14ac:dyDescent="0.2">
      <c r="A461" s="373"/>
      <c r="B461" s="387"/>
      <c r="C461" s="371" t="s">
        <v>9</v>
      </c>
      <c r="D461" s="371"/>
      <c r="E461" s="371"/>
      <c r="F461" s="371"/>
      <c r="G461" s="371"/>
      <c r="H461" s="371"/>
    </row>
    <row r="462" spans="1:12" ht="27.75" customHeight="1" x14ac:dyDescent="0.2">
      <c r="A462" s="373"/>
      <c r="B462" s="387"/>
      <c r="C462" s="1" t="s">
        <v>133</v>
      </c>
      <c r="D462" s="146" t="s">
        <v>20</v>
      </c>
      <c r="E462" s="146" t="s">
        <v>19</v>
      </c>
      <c r="F462" s="146">
        <v>100</v>
      </c>
      <c r="G462" s="146">
        <v>100</v>
      </c>
      <c r="H462" s="146">
        <v>100</v>
      </c>
    </row>
    <row r="463" spans="1:12" ht="15" customHeight="1" x14ac:dyDescent="0.2">
      <c r="A463" s="421" t="s">
        <v>92</v>
      </c>
      <c r="B463" s="387" t="s">
        <v>59</v>
      </c>
      <c r="C463" s="372" t="str">
        <f>'Додаток 1 2025-2027'!B77</f>
        <v>Організація громадських та інших робіт тимчасового характеру</v>
      </c>
      <c r="D463" s="372"/>
      <c r="E463" s="372"/>
      <c r="F463" s="372"/>
      <c r="G463" s="372"/>
      <c r="H463" s="372"/>
    </row>
    <row r="464" spans="1:12" ht="15" customHeight="1" x14ac:dyDescent="0.2">
      <c r="A464" s="422"/>
      <c r="B464" s="387"/>
      <c r="C464" s="371" t="s">
        <v>6</v>
      </c>
      <c r="D464" s="371"/>
      <c r="E464" s="371"/>
      <c r="F464" s="371"/>
      <c r="G464" s="371"/>
      <c r="H464" s="371"/>
    </row>
    <row r="465" spans="1:8" ht="15" customHeight="1" x14ac:dyDescent="0.2">
      <c r="A465" s="422"/>
      <c r="B465" s="387"/>
      <c r="C465" s="1" t="s">
        <v>359</v>
      </c>
      <c r="D465" s="146" t="s">
        <v>10</v>
      </c>
      <c r="E465" s="146" t="s">
        <v>257</v>
      </c>
      <c r="F465" s="58">
        <f>'Додаток 1 2025-2027'!G77</f>
        <v>10.212</v>
      </c>
      <c r="G465" s="58">
        <f>'Додаток 1 2025-2027'!H77</f>
        <v>10.927</v>
      </c>
      <c r="H465" s="58">
        <f>'Додаток 1 2025-2027'!I77</f>
        <v>11.647</v>
      </c>
    </row>
    <row r="466" spans="1:8" ht="15" customHeight="1" x14ac:dyDescent="0.2">
      <c r="A466" s="422"/>
      <c r="B466" s="387"/>
      <c r="C466" s="371" t="s">
        <v>7</v>
      </c>
      <c r="D466" s="371"/>
      <c r="E466" s="371"/>
      <c r="F466" s="371"/>
      <c r="G466" s="371"/>
      <c r="H466" s="371"/>
    </row>
    <row r="467" spans="1:8" ht="15" customHeight="1" x14ac:dyDescent="0.2">
      <c r="A467" s="422"/>
      <c r="B467" s="387"/>
      <c r="C467" s="1" t="s">
        <v>141</v>
      </c>
      <c r="D467" s="146" t="s">
        <v>18</v>
      </c>
      <c r="E467" s="146" t="s">
        <v>275</v>
      </c>
      <c r="F467" s="45">
        <v>2</v>
      </c>
      <c r="G467" s="5">
        <v>2</v>
      </c>
      <c r="H467" s="70">
        <v>2</v>
      </c>
    </row>
    <row r="468" spans="1:8" ht="15" customHeight="1" x14ac:dyDescent="0.2">
      <c r="A468" s="422"/>
      <c r="B468" s="387"/>
      <c r="C468" s="371" t="s">
        <v>8</v>
      </c>
      <c r="D468" s="371"/>
      <c r="E468" s="371"/>
      <c r="F468" s="371"/>
      <c r="G468" s="371"/>
      <c r="H468" s="371"/>
    </row>
    <row r="469" spans="1:8" ht="15" customHeight="1" x14ac:dyDescent="0.2">
      <c r="A469" s="422"/>
      <c r="B469" s="387"/>
      <c r="C469" s="1" t="s">
        <v>142</v>
      </c>
      <c r="D469" s="146" t="s">
        <v>18</v>
      </c>
      <c r="E469" s="146" t="s">
        <v>557</v>
      </c>
      <c r="F469" s="58">
        <f>F465/F467</f>
        <v>5.1059999999999999</v>
      </c>
      <c r="G469" s="58">
        <f>G465/G467</f>
        <v>5.4634999999999998</v>
      </c>
      <c r="H469" s="58">
        <f>H465/H467</f>
        <v>5.8235000000000001</v>
      </c>
    </row>
    <row r="470" spans="1:8" ht="15" customHeight="1" x14ac:dyDescent="0.2">
      <c r="A470" s="422"/>
      <c r="B470" s="387"/>
      <c r="C470" s="371" t="s">
        <v>9</v>
      </c>
      <c r="D470" s="371"/>
      <c r="E470" s="371"/>
      <c r="F470" s="371"/>
      <c r="G470" s="371"/>
      <c r="H470" s="371"/>
    </row>
    <row r="471" spans="1:8" ht="16.899999999999999" customHeight="1" x14ac:dyDescent="0.2">
      <c r="A471" s="423"/>
      <c r="B471" s="387"/>
      <c r="C471" s="1" t="s">
        <v>57</v>
      </c>
      <c r="D471" s="146" t="s">
        <v>20</v>
      </c>
      <c r="E471" s="146" t="s">
        <v>19</v>
      </c>
      <c r="F471" s="146">
        <v>100</v>
      </c>
      <c r="G471" s="146">
        <v>100</v>
      </c>
      <c r="H471" s="146">
        <v>100</v>
      </c>
    </row>
    <row r="472" spans="1:8" ht="18.75" customHeight="1" x14ac:dyDescent="0.2">
      <c r="A472" s="418" t="s">
        <v>93</v>
      </c>
      <c r="B472" s="419" t="s">
        <v>159</v>
      </c>
      <c r="C472" s="372" t="str">
        <f>'Додаток 1 2025-2027'!B78</f>
        <v>Поточне утримання фонтанів  №№ 3, 4, 5, 6 на площі Перемоги міста Південного Одеського району Одеської області</v>
      </c>
      <c r="D472" s="372"/>
      <c r="E472" s="372"/>
      <c r="F472" s="372"/>
      <c r="G472" s="372"/>
      <c r="H472" s="372"/>
    </row>
    <row r="473" spans="1:8" ht="15" customHeight="1" x14ac:dyDescent="0.2">
      <c r="A473" s="418"/>
      <c r="B473" s="419"/>
      <c r="C473" s="371" t="s">
        <v>6</v>
      </c>
      <c r="D473" s="371"/>
      <c r="E473" s="371"/>
      <c r="F473" s="371"/>
      <c r="G473" s="371"/>
      <c r="H473" s="371"/>
    </row>
    <row r="474" spans="1:8" ht="15" customHeight="1" x14ac:dyDescent="0.2">
      <c r="A474" s="418"/>
      <c r="B474" s="419"/>
      <c r="C474" s="1" t="s">
        <v>360</v>
      </c>
      <c r="D474" s="142" t="s">
        <v>10</v>
      </c>
      <c r="E474" s="146" t="s">
        <v>257</v>
      </c>
      <c r="F474" s="58"/>
      <c r="G474" s="58"/>
      <c r="H474" s="58">
        <f>'Додаток 1 2025-2027'!I78</f>
        <v>1049.252</v>
      </c>
    </row>
    <row r="475" spans="1:8" ht="15" customHeight="1" x14ac:dyDescent="0.2">
      <c r="A475" s="418"/>
      <c r="B475" s="419"/>
      <c r="C475" s="371" t="s">
        <v>7</v>
      </c>
      <c r="D475" s="371"/>
      <c r="E475" s="371"/>
      <c r="F475" s="371"/>
      <c r="G475" s="371"/>
      <c r="H475" s="371"/>
    </row>
    <row r="476" spans="1:8" ht="16.149999999999999" customHeight="1" x14ac:dyDescent="0.2">
      <c r="A476" s="418"/>
      <c r="B476" s="419"/>
      <c r="C476" s="1" t="s">
        <v>139</v>
      </c>
      <c r="D476" s="146" t="s">
        <v>18</v>
      </c>
      <c r="E476" s="146" t="s">
        <v>11</v>
      </c>
      <c r="F476" s="45"/>
      <c r="G476" s="45"/>
      <c r="H476" s="45">
        <v>4</v>
      </c>
    </row>
    <row r="477" spans="1:8" ht="15" customHeight="1" x14ac:dyDescent="0.2">
      <c r="A477" s="418"/>
      <c r="B477" s="419"/>
      <c r="C477" s="371" t="s">
        <v>8</v>
      </c>
      <c r="D477" s="371"/>
      <c r="E477" s="371"/>
      <c r="F477" s="371"/>
      <c r="G477" s="371"/>
      <c r="H477" s="371"/>
    </row>
    <row r="478" spans="1:8" ht="15" customHeight="1" x14ac:dyDescent="0.2">
      <c r="A478" s="418"/>
      <c r="B478" s="419"/>
      <c r="C478" s="1" t="s">
        <v>140</v>
      </c>
      <c r="D478" s="146" t="s">
        <v>18</v>
      </c>
      <c r="E478" s="146" t="s">
        <v>265</v>
      </c>
      <c r="F478" s="58"/>
      <c r="G478" s="58"/>
      <c r="H478" s="58">
        <f>H474/H476</f>
        <v>262.31299999999999</v>
      </c>
    </row>
    <row r="479" spans="1:8" ht="15" customHeight="1" x14ac:dyDescent="0.2">
      <c r="A479" s="418"/>
      <c r="B479" s="419"/>
      <c r="C479" s="371" t="s">
        <v>9</v>
      </c>
      <c r="D479" s="371"/>
      <c r="E479" s="371"/>
      <c r="F479" s="371"/>
      <c r="G479" s="371"/>
      <c r="H479" s="371"/>
    </row>
    <row r="480" spans="1:8" ht="20.45" customHeight="1" x14ac:dyDescent="0.2">
      <c r="A480" s="418"/>
      <c r="B480" s="419"/>
      <c r="C480" s="1" t="s">
        <v>551</v>
      </c>
      <c r="D480" s="146" t="s">
        <v>20</v>
      </c>
      <c r="E480" s="146" t="s">
        <v>19</v>
      </c>
      <c r="F480" s="146"/>
      <c r="G480" s="146"/>
      <c r="H480" s="146">
        <v>100</v>
      </c>
    </row>
    <row r="481" spans="1:8" ht="17.25" customHeight="1" x14ac:dyDescent="0.2">
      <c r="A481" s="418" t="s">
        <v>94</v>
      </c>
      <c r="B481" s="387" t="s">
        <v>155</v>
      </c>
      <c r="C481" s="399" t="str">
        <f>'Додаток 1 2025-2027'!B79</f>
        <v>Придбання хімічних реагентів для обслуговування фонтанів №№ 3,4,5,6 на площі Перемоги міста Південного Одеського району Одеської області</v>
      </c>
      <c r="D481" s="399"/>
      <c r="E481" s="399"/>
      <c r="F481" s="399"/>
      <c r="G481" s="399"/>
      <c r="H481" s="399"/>
    </row>
    <row r="482" spans="1:8" ht="15" customHeight="1" x14ac:dyDescent="0.2">
      <c r="A482" s="418"/>
      <c r="B482" s="387"/>
      <c r="C482" s="371" t="s">
        <v>6</v>
      </c>
      <c r="D482" s="371"/>
      <c r="E482" s="371"/>
      <c r="F482" s="371"/>
      <c r="G482" s="371"/>
      <c r="H482" s="371"/>
    </row>
    <row r="483" spans="1:8" ht="26.25" customHeight="1" x14ac:dyDescent="0.2">
      <c r="A483" s="418"/>
      <c r="B483" s="387"/>
      <c r="C483" s="1" t="s">
        <v>361</v>
      </c>
      <c r="D483" s="146" t="s">
        <v>31</v>
      </c>
      <c r="E483" s="146" t="s">
        <v>257</v>
      </c>
      <c r="F483" s="58"/>
      <c r="G483" s="58"/>
      <c r="H483" s="58">
        <f>'Додаток 1 2025-2027'!I79</f>
        <v>253.62899999999999</v>
      </c>
    </row>
    <row r="484" spans="1:8" ht="15" customHeight="1" x14ac:dyDescent="0.2">
      <c r="A484" s="418"/>
      <c r="B484" s="387"/>
      <c r="C484" s="371" t="s">
        <v>7</v>
      </c>
      <c r="D484" s="371"/>
      <c r="E484" s="371"/>
      <c r="F484" s="371"/>
      <c r="G484" s="371"/>
      <c r="H484" s="371"/>
    </row>
    <row r="485" spans="1:8" ht="15" customHeight="1" x14ac:dyDescent="0.2">
      <c r="A485" s="418"/>
      <c r="B485" s="387"/>
      <c r="C485" s="54" t="s">
        <v>115</v>
      </c>
      <c r="D485" s="146" t="s">
        <v>18</v>
      </c>
      <c r="E485" s="143" t="s">
        <v>11</v>
      </c>
      <c r="F485" s="45"/>
      <c r="G485" s="45"/>
      <c r="H485" s="45">
        <v>4</v>
      </c>
    </row>
    <row r="486" spans="1:8" ht="15" customHeight="1" x14ac:dyDescent="0.2">
      <c r="A486" s="418"/>
      <c r="B486" s="387"/>
      <c r="C486" s="398" t="s">
        <v>8</v>
      </c>
      <c r="D486" s="398"/>
      <c r="E486" s="398"/>
      <c r="F486" s="398"/>
      <c r="G486" s="398"/>
      <c r="H486" s="398"/>
    </row>
    <row r="487" spans="1:8" ht="30" customHeight="1" x14ac:dyDescent="0.2">
      <c r="A487" s="418"/>
      <c r="B487" s="387"/>
      <c r="C487" s="54" t="s">
        <v>326</v>
      </c>
      <c r="D487" s="143" t="s">
        <v>18</v>
      </c>
      <c r="E487" s="143" t="s">
        <v>256</v>
      </c>
      <c r="F487" s="58"/>
      <c r="G487" s="58"/>
      <c r="H487" s="58">
        <f>H483/H485</f>
        <v>63.407249999999998</v>
      </c>
    </row>
    <row r="488" spans="1:8" ht="15" customHeight="1" x14ac:dyDescent="0.2">
      <c r="A488" s="418"/>
      <c r="B488" s="387"/>
      <c r="C488" s="371" t="s">
        <v>9</v>
      </c>
      <c r="D488" s="371"/>
      <c r="E488" s="371"/>
      <c r="F488" s="371"/>
      <c r="G488" s="371"/>
      <c r="H488" s="371"/>
    </row>
    <row r="489" spans="1:8" ht="30" customHeight="1" x14ac:dyDescent="0.2">
      <c r="A489" s="418"/>
      <c r="B489" s="387"/>
      <c r="C489" s="1" t="s">
        <v>133</v>
      </c>
      <c r="D489" s="146" t="s">
        <v>20</v>
      </c>
      <c r="E489" s="146" t="s">
        <v>19</v>
      </c>
      <c r="F489" s="146"/>
      <c r="G489" s="146"/>
      <c r="H489" s="146">
        <v>100</v>
      </c>
    </row>
    <row r="490" spans="1:8" ht="16.5" customHeight="1" x14ac:dyDescent="0.2">
      <c r="A490" s="373" t="s">
        <v>95</v>
      </c>
      <c r="B490" s="387" t="s">
        <v>160</v>
      </c>
      <c r="C490" s="372" t="str">
        <f>'Додаток 1 2025-2027'!B80</f>
        <v>Поточне утримання громадських вбиралень міста Південного Одеського району Одеської області</v>
      </c>
      <c r="D490" s="372"/>
      <c r="E490" s="372"/>
      <c r="F490" s="372"/>
      <c r="G490" s="372"/>
      <c r="H490" s="372"/>
    </row>
    <row r="491" spans="1:8" ht="15" customHeight="1" x14ac:dyDescent="0.2">
      <c r="A491" s="373"/>
      <c r="B491" s="387"/>
      <c r="C491" s="398" t="s">
        <v>6</v>
      </c>
      <c r="D491" s="398"/>
      <c r="E491" s="398"/>
      <c r="F491" s="398"/>
      <c r="G491" s="398"/>
      <c r="H491" s="398"/>
    </row>
    <row r="492" spans="1:8" ht="15" customHeight="1" x14ac:dyDescent="0.2">
      <c r="A492" s="373"/>
      <c r="B492" s="387"/>
      <c r="C492" s="69" t="s">
        <v>363</v>
      </c>
      <c r="D492" s="142" t="s">
        <v>10</v>
      </c>
      <c r="E492" s="142" t="s">
        <v>257</v>
      </c>
      <c r="F492" s="9">
        <f>'Додаток 1 2025-2027'!G80</f>
        <v>675.928</v>
      </c>
      <c r="G492" s="9">
        <f>'Додаток 1 2025-2027'!H80</f>
        <v>823.93900000000008</v>
      </c>
      <c r="H492" s="9">
        <f>'Додаток 1 2025-2027'!I80</f>
        <v>921.15</v>
      </c>
    </row>
    <row r="493" spans="1:8" ht="15" customHeight="1" x14ac:dyDescent="0.2">
      <c r="A493" s="373"/>
      <c r="B493" s="387"/>
      <c r="C493" s="386" t="s">
        <v>7</v>
      </c>
      <c r="D493" s="386"/>
      <c r="E493" s="386"/>
      <c r="F493" s="386"/>
      <c r="G493" s="386"/>
      <c r="H493" s="386"/>
    </row>
    <row r="494" spans="1:8" ht="15" customHeight="1" x14ac:dyDescent="0.2">
      <c r="A494" s="373"/>
      <c r="B494" s="387"/>
      <c r="C494" s="69" t="s">
        <v>241</v>
      </c>
      <c r="D494" s="142" t="s">
        <v>385</v>
      </c>
      <c r="E494" s="142" t="s">
        <v>11</v>
      </c>
      <c r="F494" s="70">
        <v>2</v>
      </c>
      <c r="G494" s="70">
        <v>2</v>
      </c>
      <c r="H494" s="70">
        <v>2</v>
      </c>
    </row>
    <row r="495" spans="1:8" ht="15" customHeight="1" x14ac:dyDescent="0.2">
      <c r="A495" s="373"/>
      <c r="B495" s="387"/>
      <c r="C495" s="386" t="s">
        <v>8</v>
      </c>
      <c r="D495" s="386"/>
      <c r="E495" s="386"/>
      <c r="F495" s="386"/>
      <c r="G495" s="386"/>
      <c r="H495" s="386"/>
    </row>
    <row r="496" spans="1:8" ht="15" customHeight="1" x14ac:dyDescent="0.2">
      <c r="A496" s="373"/>
      <c r="B496" s="387"/>
      <c r="C496" s="1" t="s">
        <v>362</v>
      </c>
      <c r="D496" s="146" t="s">
        <v>18</v>
      </c>
      <c r="E496" s="146" t="s">
        <v>256</v>
      </c>
      <c r="F496" s="58">
        <f>F492/F494</f>
        <v>337.964</v>
      </c>
      <c r="G496" s="58">
        <f t="shared" ref="G496:H496" si="11">G492/G494</f>
        <v>411.96950000000004</v>
      </c>
      <c r="H496" s="58">
        <f t="shared" si="11"/>
        <v>460.57499999999999</v>
      </c>
    </row>
    <row r="497" spans="1:8" ht="15" customHeight="1" x14ac:dyDescent="0.2">
      <c r="A497" s="373"/>
      <c r="B497" s="387"/>
      <c r="C497" s="398" t="s">
        <v>9</v>
      </c>
      <c r="D497" s="398"/>
      <c r="E497" s="398"/>
      <c r="F497" s="398"/>
      <c r="G497" s="398"/>
      <c r="H497" s="398"/>
    </row>
    <row r="498" spans="1:8" ht="18" customHeight="1" x14ac:dyDescent="0.2">
      <c r="A498" s="373"/>
      <c r="B498" s="387"/>
      <c r="C498" s="1" t="s">
        <v>551</v>
      </c>
      <c r="D498" s="143" t="s">
        <v>20</v>
      </c>
      <c r="E498" s="143" t="s">
        <v>19</v>
      </c>
      <c r="F498" s="143">
        <v>100</v>
      </c>
      <c r="G498" s="143">
        <v>100</v>
      </c>
      <c r="H498" s="143">
        <v>100</v>
      </c>
    </row>
    <row r="499" spans="1:8" ht="15" customHeight="1" x14ac:dyDescent="0.2">
      <c r="A499" s="374" t="s">
        <v>96</v>
      </c>
      <c r="B499" s="387" t="s">
        <v>60</v>
      </c>
      <c r="C499" s="372" t="str">
        <f>'Додаток 1 2025-2027'!B81</f>
        <v xml:space="preserve">Відлов бродячих тварин </v>
      </c>
      <c r="D499" s="372"/>
      <c r="E499" s="372"/>
      <c r="F499" s="372"/>
      <c r="G499" s="372"/>
      <c r="H499" s="372"/>
    </row>
    <row r="500" spans="1:8" ht="15" customHeight="1" x14ac:dyDescent="0.2">
      <c r="A500" s="375"/>
      <c r="B500" s="387"/>
      <c r="C500" s="371" t="s">
        <v>6</v>
      </c>
      <c r="D500" s="371"/>
      <c r="E500" s="371"/>
      <c r="F500" s="371"/>
      <c r="G500" s="371"/>
      <c r="H500" s="371"/>
    </row>
    <row r="501" spans="1:8" ht="18" customHeight="1" x14ac:dyDescent="0.2">
      <c r="A501" s="375"/>
      <c r="B501" s="387"/>
      <c r="C501" s="1" t="s">
        <v>558</v>
      </c>
      <c r="D501" s="146" t="s">
        <v>10</v>
      </c>
      <c r="E501" s="146" t="s">
        <v>257</v>
      </c>
      <c r="F501" s="58">
        <f>'Додаток 1 2025-2027'!G81</f>
        <v>83.847999999999999</v>
      </c>
      <c r="G501" s="58">
        <f>'Додаток 1 2025-2027'!H81</f>
        <v>106.738</v>
      </c>
      <c r="H501" s="58">
        <f>'Додаток 1 2025-2027'!I81</f>
        <v>122.33</v>
      </c>
    </row>
    <row r="502" spans="1:8" ht="15" customHeight="1" x14ac:dyDescent="0.2">
      <c r="A502" s="375"/>
      <c r="B502" s="387"/>
      <c r="C502" s="371" t="s">
        <v>7</v>
      </c>
      <c r="D502" s="371"/>
      <c r="E502" s="371"/>
      <c r="F502" s="371"/>
      <c r="G502" s="371"/>
      <c r="H502" s="371"/>
    </row>
    <row r="503" spans="1:8" ht="15" customHeight="1" x14ac:dyDescent="0.2">
      <c r="A503" s="375"/>
      <c r="B503" s="387"/>
      <c r="C503" s="1" t="s">
        <v>202</v>
      </c>
      <c r="D503" s="146" t="s">
        <v>18</v>
      </c>
      <c r="E503" s="146" t="s">
        <v>11</v>
      </c>
      <c r="F503" s="45">
        <v>3</v>
      </c>
      <c r="G503" s="5">
        <v>3</v>
      </c>
      <c r="H503" s="45">
        <v>3</v>
      </c>
    </row>
    <row r="504" spans="1:8" ht="15" customHeight="1" x14ac:dyDescent="0.2">
      <c r="A504" s="375"/>
      <c r="B504" s="387"/>
      <c r="C504" s="371" t="s">
        <v>8</v>
      </c>
      <c r="D504" s="371"/>
      <c r="E504" s="371"/>
      <c r="F504" s="371"/>
      <c r="G504" s="371"/>
      <c r="H504" s="371"/>
    </row>
    <row r="505" spans="1:8" ht="15" customHeight="1" x14ac:dyDescent="0.2">
      <c r="A505" s="375"/>
      <c r="B505" s="387"/>
      <c r="C505" s="1" t="s">
        <v>364</v>
      </c>
      <c r="D505" s="146" t="s">
        <v>18</v>
      </c>
      <c r="E505" s="146" t="s">
        <v>255</v>
      </c>
      <c r="F505" s="58">
        <f>F501/F503</f>
        <v>27.949333333333332</v>
      </c>
      <c r="G505" s="58">
        <v>0.74199999999999999</v>
      </c>
      <c r="H505" s="58">
        <f>H501/H503</f>
        <v>40.776666666666664</v>
      </c>
    </row>
    <row r="506" spans="1:8" ht="15" customHeight="1" x14ac:dyDescent="0.2">
      <c r="A506" s="375"/>
      <c r="B506" s="387"/>
      <c r="C506" s="371" t="s">
        <v>9</v>
      </c>
      <c r="D506" s="371"/>
      <c r="E506" s="371"/>
      <c r="F506" s="371"/>
      <c r="G506" s="371"/>
      <c r="H506" s="371"/>
    </row>
    <row r="507" spans="1:8" ht="15" customHeight="1" x14ac:dyDescent="0.2">
      <c r="A507" s="376"/>
      <c r="B507" s="387"/>
      <c r="C507" s="69" t="s">
        <v>203</v>
      </c>
      <c r="D507" s="146" t="s">
        <v>20</v>
      </c>
      <c r="E507" s="146" t="s">
        <v>19</v>
      </c>
      <c r="F507" s="146">
        <v>100</v>
      </c>
      <c r="G507" s="146">
        <v>100</v>
      </c>
      <c r="H507" s="146">
        <v>100</v>
      </c>
    </row>
    <row r="508" spans="1:8" ht="16.149999999999999" customHeight="1" x14ac:dyDescent="0.2">
      <c r="A508" s="395" t="s">
        <v>97</v>
      </c>
      <c r="B508" s="387" t="s">
        <v>481</v>
      </c>
      <c r="C508" s="372" t="str">
        <f>'Додаток 1 2025-2027'!B82</f>
        <v>Утримання територій загального користування</v>
      </c>
      <c r="D508" s="372"/>
      <c r="E508" s="372"/>
      <c r="F508" s="372"/>
      <c r="G508" s="372"/>
      <c r="H508" s="372"/>
    </row>
    <row r="509" spans="1:8" ht="15" customHeight="1" x14ac:dyDescent="0.2">
      <c r="A509" s="396"/>
      <c r="B509" s="387"/>
      <c r="C509" s="371" t="s">
        <v>6</v>
      </c>
      <c r="D509" s="371"/>
      <c r="E509" s="371"/>
      <c r="F509" s="371"/>
      <c r="G509" s="371"/>
      <c r="H509" s="371"/>
    </row>
    <row r="510" spans="1:8" ht="15" customHeight="1" x14ac:dyDescent="0.2">
      <c r="A510" s="396"/>
      <c r="B510" s="387"/>
      <c r="C510" s="1" t="s">
        <v>365</v>
      </c>
      <c r="D510" s="146" t="s">
        <v>10</v>
      </c>
      <c r="E510" s="146" t="s">
        <v>257</v>
      </c>
      <c r="F510" s="6">
        <f>'Додаток 1 2025-2027'!G82</f>
        <v>18105.100999999999</v>
      </c>
      <c r="G510" s="6">
        <f>'Додаток 1 2025-2027'!H82</f>
        <v>19676.275000000001</v>
      </c>
      <c r="H510" s="6">
        <f>'Додаток 1 2025-2027'!I82</f>
        <v>25126.888999999999</v>
      </c>
    </row>
    <row r="511" spans="1:8" ht="15" customHeight="1" x14ac:dyDescent="0.2">
      <c r="A511" s="396"/>
      <c r="B511" s="387"/>
      <c r="C511" s="371" t="s">
        <v>7</v>
      </c>
      <c r="D511" s="371"/>
      <c r="E511" s="371"/>
      <c r="F511" s="371"/>
      <c r="G511" s="371"/>
      <c r="H511" s="371"/>
    </row>
    <row r="512" spans="1:8" ht="15" customHeight="1" x14ac:dyDescent="0.2">
      <c r="A512" s="396"/>
      <c r="B512" s="387"/>
      <c r="C512" s="1" t="s">
        <v>176</v>
      </c>
      <c r="D512" s="142" t="s">
        <v>335</v>
      </c>
      <c r="E512" s="142" t="s">
        <v>56</v>
      </c>
      <c r="F512" s="9">
        <v>1091.8024</v>
      </c>
      <c r="G512" s="9">
        <v>1091.8024</v>
      </c>
      <c r="H512" s="9">
        <v>1091.8024</v>
      </c>
    </row>
    <row r="513" spans="1:8" ht="15" customHeight="1" x14ac:dyDescent="0.2">
      <c r="A513" s="396"/>
      <c r="B513" s="387"/>
      <c r="C513" s="371" t="s">
        <v>8</v>
      </c>
      <c r="D513" s="371"/>
      <c r="E513" s="371"/>
      <c r="F513" s="371"/>
      <c r="G513" s="371"/>
      <c r="H513" s="371"/>
    </row>
    <row r="514" spans="1:8" ht="28.5" customHeight="1" x14ac:dyDescent="0.2">
      <c r="A514" s="396"/>
      <c r="B514" s="387"/>
      <c r="C514" s="69" t="s">
        <v>297</v>
      </c>
      <c r="D514" s="146" t="s">
        <v>18</v>
      </c>
      <c r="E514" s="146" t="s">
        <v>261</v>
      </c>
      <c r="F514" s="40">
        <f>F510/F512</f>
        <v>16.582763511052914</v>
      </c>
      <c r="G514" s="40">
        <f>G510/G512</f>
        <v>18.021827942492159</v>
      </c>
      <c r="H514" s="40">
        <f>H510/H512</f>
        <v>23.014136074439843</v>
      </c>
    </row>
    <row r="515" spans="1:8" ht="15" customHeight="1" x14ac:dyDescent="0.2">
      <c r="A515" s="396"/>
      <c r="B515" s="387"/>
      <c r="C515" s="371" t="s">
        <v>9</v>
      </c>
      <c r="D515" s="371"/>
      <c r="E515" s="371"/>
      <c r="F515" s="371"/>
      <c r="G515" s="371"/>
      <c r="H515" s="371"/>
    </row>
    <row r="516" spans="1:8" ht="27" customHeight="1" x14ac:dyDescent="0.2">
      <c r="A516" s="397"/>
      <c r="B516" s="387"/>
      <c r="C516" s="1" t="s">
        <v>133</v>
      </c>
      <c r="D516" s="146" t="s">
        <v>20</v>
      </c>
      <c r="E516" s="146" t="s">
        <v>19</v>
      </c>
      <c r="F516" s="146">
        <v>100</v>
      </c>
      <c r="G516" s="146">
        <v>100</v>
      </c>
      <c r="H516" s="146">
        <v>100</v>
      </c>
    </row>
    <row r="517" spans="1:8" ht="15" customHeight="1" x14ac:dyDescent="0.2">
      <c r="A517" s="374" t="s">
        <v>98</v>
      </c>
      <c r="B517" s="387" t="s">
        <v>60</v>
      </c>
      <c r="C517" s="372" t="str">
        <f>'Додаток 1 2025-2027'!B83</f>
        <v>Відлов бродячих тварин</v>
      </c>
      <c r="D517" s="372"/>
      <c r="E517" s="372"/>
      <c r="F517" s="372"/>
      <c r="G517" s="372"/>
      <c r="H517" s="372"/>
    </row>
    <row r="518" spans="1:8" ht="15" customHeight="1" x14ac:dyDescent="0.2">
      <c r="A518" s="375"/>
      <c r="B518" s="387"/>
      <c r="C518" s="371" t="s">
        <v>6</v>
      </c>
      <c r="D518" s="371"/>
      <c r="E518" s="371"/>
      <c r="F518" s="371"/>
      <c r="G518" s="371"/>
      <c r="H518" s="371"/>
    </row>
    <row r="519" spans="1:8" ht="31.5" customHeight="1" x14ac:dyDescent="0.2">
      <c r="A519" s="375"/>
      <c r="B519" s="387"/>
      <c r="C519" s="1" t="s">
        <v>559</v>
      </c>
      <c r="D519" s="146" t="s">
        <v>10</v>
      </c>
      <c r="E519" s="146" t="s">
        <v>257</v>
      </c>
      <c r="F519" s="6">
        <f>'Додаток 1 2025-2027'!G83</f>
        <v>62.158999999999999</v>
      </c>
      <c r="G519" s="6">
        <f>'Додаток 1 2025-2027'!H83</f>
        <v>97.293999999999997</v>
      </c>
      <c r="H519" s="6">
        <f>'Додаток 1 2025-2027'!I83</f>
        <v>112.33199999999999</v>
      </c>
    </row>
    <row r="520" spans="1:8" ht="15" customHeight="1" x14ac:dyDescent="0.2">
      <c r="A520" s="375"/>
      <c r="B520" s="387"/>
      <c r="C520" s="371" t="s">
        <v>7</v>
      </c>
      <c r="D520" s="371"/>
      <c r="E520" s="371"/>
      <c r="F520" s="371"/>
      <c r="G520" s="371"/>
      <c r="H520" s="371"/>
    </row>
    <row r="521" spans="1:8" ht="15" customHeight="1" x14ac:dyDescent="0.2">
      <c r="A521" s="375"/>
      <c r="B521" s="387"/>
      <c r="C521" s="1" t="s">
        <v>204</v>
      </c>
      <c r="D521" s="146" t="s">
        <v>18</v>
      </c>
      <c r="E521" s="146" t="s">
        <v>11</v>
      </c>
      <c r="F521" s="45">
        <v>2</v>
      </c>
      <c r="G521" s="5">
        <v>2</v>
      </c>
      <c r="H521" s="45">
        <v>3</v>
      </c>
    </row>
    <row r="522" spans="1:8" ht="15" customHeight="1" x14ac:dyDescent="0.2">
      <c r="A522" s="375"/>
      <c r="B522" s="387"/>
      <c r="C522" s="371" t="s">
        <v>8</v>
      </c>
      <c r="D522" s="371"/>
      <c r="E522" s="371"/>
      <c r="F522" s="371"/>
      <c r="G522" s="371"/>
      <c r="H522" s="371"/>
    </row>
    <row r="523" spans="1:8" ht="15" customHeight="1" x14ac:dyDescent="0.2">
      <c r="A523" s="375"/>
      <c r="B523" s="387"/>
      <c r="C523" s="1" t="s">
        <v>300</v>
      </c>
      <c r="D523" s="146" t="s">
        <v>18</v>
      </c>
      <c r="E523" s="146" t="s">
        <v>256</v>
      </c>
      <c r="F523" s="58">
        <f>F519/F521</f>
        <v>31.079499999999999</v>
      </c>
      <c r="G523" s="58">
        <f t="shared" ref="G523:H523" si="12">G519/G521</f>
        <v>48.646999999999998</v>
      </c>
      <c r="H523" s="58">
        <f t="shared" si="12"/>
        <v>37.443999999999996</v>
      </c>
    </row>
    <row r="524" spans="1:8" ht="15" customHeight="1" x14ac:dyDescent="0.2">
      <c r="A524" s="375"/>
      <c r="B524" s="387"/>
      <c r="C524" s="371" t="s">
        <v>9</v>
      </c>
      <c r="D524" s="371"/>
      <c r="E524" s="371"/>
      <c r="F524" s="371"/>
      <c r="G524" s="371"/>
      <c r="H524" s="371"/>
    </row>
    <row r="525" spans="1:8" ht="15" customHeight="1" x14ac:dyDescent="0.2">
      <c r="A525" s="376"/>
      <c r="B525" s="387"/>
      <c r="C525" s="54" t="s">
        <v>201</v>
      </c>
      <c r="D525" s="146" t="s">
        <v>20</v>
      </c>
      <c r="E525" s="146" t="s">
        <v>19</v>
      </c>
      <c r="F525" s="146">
        <v>100</v>
      </c>
      <c r="G525" s="146">
        <v>100</v>
      </c>
      <c r="H525" s="146">
        <v>100</v>
      </c>
    </row>
    <row r="526" spans="1:8" ht="15" customHeight="1" x14ac:dyDescent="0.2">
      <c r="A526" s="373" t="s">
        <v>99</v>
      </c>
      <c r="B526" s="410" t="s">
        <v>161</v>
      </c>
      <c r="C526" s="411" t="str">
        <f>'Додаток 1 2025-2027'!B84</f>
        <v>Поточне утримання кладовищ</v>
      </c>
      <c r="D526" s="411"/>
      <c r="E526" s="411"/>
      <c r="F526" s="411"/>
      <c r="G526" s="411"/>
      <c r="H526" s="411"/>
    </row>
    <row r="527" spans="1:8" ht="15" customHeight="1" x14ac:dyDescent="0.2">
      <c r="A527" s="400"/>
      <c r="B527" s="410"/>
      <c r="C527" s="371" t="s">
        <v>6</v>
      </c>
      <c r="D527" s="371"/>
      <c r="E527" s="371"/>
      <c r="F527" s="371"/>
      <c r="G527" s="371"/>
      <c r="H527" s="371"/>
    </row>
    <row r="528" spans="1:8" ht="15" customHeight="1" x14ac:dyDescent="0.2">
      <c r="A528" s="400"/>
      <c r="B528" s="410"/>
      <c r="C528" s="1" t="s">
        <v>366</v>
      </c>
      <c r="D528" s="146" t="s">
        <v>10</v>
      </c>
      <c r="E528" s="146" t="s">
        <v>553</v>
      </c>
      <c r="F528" s="29">
        <f>'Додаток 1 2025-2027'!G84</f>
        <v>2937.0340000000001</v>
      </c>
      <c r="G528" s="29">
        <f>'Додаток 1 2025-2027'!H84</f>
        <v>3494.462</v>
      </c>
      <c r="H528" s="29">
        <f>'Додаток 1 2025-2027'!I84</f>
        <v>4303.902</v>
      </c>
    </row>
    <row r="529" spans="1:8" ht="15" customHeight="1" x14ac:dyDescent="0.2">
      <c r="A529" s="400"/>
      <c r="B529" s="410"/>
      <c r="C529" s="371" t="s">
        <v>7</v>
      </c>
      <c r="D529" s="371"/>
      <c r="E529" s="371"/>
      <c r="F529" s="371"/>
      <c r="G529" s="371"/>
      <c r="H529" s="371"/>
    </row>
    <row r="530" spans="1:8" ht="15" customHeight="1" x14ac:dyDescent="0.2">
      <c r="A530" s="400"/>
      <c r="B530" s="410"/>
      <c r="C530" s="1" t="s">
        <v>207</v>
      </c>
      <c r="D530" s="142" t="s">
        <v>291</v>
      </c>
      <c r="E530" s="142" t="s">
        <v>24</v>
      </c>
      <c r="F530" s="61">
        <v>14.229699999999999</v>
      </c>
      <c r="G530" s="61">
        <v>14.229699999999999</v>
      </c>
      <c r="H530" s="61">
        <v>14.229699999999999</v>
      </c>
    </row>
    <row r="531" spans="1:8" ht="15" customHeight="1" x14ac:dyDescent="0.2">
      <c r="A531" s="400"/>
      <c r="B531" s="410"/>
      <c r="C531" s="388" t="s">
        <v>8</v>
      </c>
      <c r="D531" s="389"/>
      <c r="E531" s="389"/>
      <c r="F531" s="389"/>
      <c r="G531" s="389"/>
      <c r="H531" s="389"/>
    </row>
    <row r="532" spans="1:8" ht="15" customHeight="1" x14ac:dyDescent="0.2">
      <c r="A532" s="400"/>
      <c r="B532" s="410"/>
      <c r="C532" s="1" t="s">
        <v>552</v>
      </c>
      <c r="D532" s="146" t="s">
        <v>18</v>
      </c>
      <c r="E532" s="146" t="s">
        <v>367</v>
      </c>
      <c r="F532" s="59">
        <f>F528/F530</f>
        <v>206.40168099116639</v>
      </c>
      <c r="G532" s="59">
        <f>G528/G530</f>
        <v>245.57524051807138</v>
      </c>
      <c r="H532" s="59">
        <f>H528/H530</f>
        <v>302.45908206076024</v>
      </c>
    </row>
    <row r="533" spans="1:8" ht="15" customHeight="1" x14ac:dyDescent="0.2">
      <c r="A533" s="400"/>
      <c r="B533" s="410"/>
      <c r="C533" s="388" t="s">
        <v>9</v>
      </c>
      <c r="D533" s="389"/>
      <c r="E533" s="389"/>
      <c r="F533" s="389"/>
      <c r="G533" s="389"/>
      <c r="H533" s="389"/>
    </row>
    <row r="534" spans="1:8" ht="15" customHeight="1" x14ac:dyDescent="0.2">
      <c r="A534" s="400"/>
      <c r="B534" s="410"/>
      <c r="C534" s="54" t="s">
        <v>134</v>
      </c>
      <c r="D534" s="146" t="s">
        <v>20</v>
      </c>
      <c r="E534" s="146" t="s">
        <v>19</v>
      </c>
      <c r="F534" s="146">
        <v>100</v>
      </c>
      <c r="G534" s="146">
        <v>100</v>
      </c>
      <c r="H534" s="146">
        <v>100</v>
      </c>
    </row>
    <row r="535" spans="1:8" ht="15.6" customHeight="1" x14ac:dyDescent="0.2">
      <c r="A535" s="373" t="s">
        <v>100</v>
      </c>
      <c r="B535" s="410" t="s">
        <v>161</v>
      </c>
      <c r="C535" s="372" t="str">
        <f>'Додаток 1 2025-2027'!B85</f>
        <v>Реєстрація у ЄДЕССБ вулиць с. Нові Білярі Южненської міської територіальної громади Одеського району Одеської області</v>
      </c>
      <c r="D535" s="372"/>
      <c r="E535" s="372"/>
      <c r="F535" s="372"/>
      <c r="G535" s="372"/>
      <c r="H535" s="372"/>
    </row>
    <row r="536" spans="1:8" ht="15" customHeight="1" x14ac:dyDescent="0.2">
      <c r="A536" s="400"/>
      <c r="B536" s="410"/>
      <c r="C536" s="371" t="s">
        <v>6</v>
      </c>
      <c r="D536" s="371"/>
      <c r="E536" s="371"/>
      <c r="F536" s="371"/>
      <c r="G536" s="371"/>
      <c r="H536" s="371"/>
    </row>
    <row r="537" spans="1:8" ht="18" customHeight="1" x14ac:dyDescent="0.2">
      <c r="A537" s="400"/>
      <c r="B537" s="410"/>
      <c r="C537" s="1" t="s">
        <v>247</v>
      </c>
      <c r="D537" s="146" t="s">
        <v>31</v>
      </c>
      <c r="E537" s="146" t="s">
        <v>257</v>
      </c>
      <c r="F537" s="58">
        <f>'Додаток 1 2025-2027'!G85</f>
        <v>50.442</v>
      </c>
      <c r="G537" s="58"/>
      <c r="H537" s="58"/>
    </row>
    <row r="538" spans="1:8" ht="15" customHeight="1" x14ac:dyDescent="0.2">
      <c r="A538" s="400"/>
      <c r="B538" s="410"/>
      <c r="C538" s="371" t="s">
        <v>7</v>
      </c>
      <c r="D538" s="371"/>
      <c r="E538" s="371"/>
      <c r="F538" s="371"/>
      <c r="G538" s="371"/>
      <c r="H538" s="371"/>
    </row>
    <row r="539" spans="1:8" ht="15" customHeight="1" x14ac:dyDescent="0.2">
      <c r="A539" s="400"/>
      <c r="B539" s="410"/>
      <c r="C539" s="1" t="s">
        <v>245</v>
      </c>
      <c r="D539" s="146" t="s">
        <v>18</v>
      </c>
      <c r="E539" s="146" t="s">
        <v>11</v>
      </c>
      <c r="F539" s="45">
        <v>19</v>
      </c>
      <c r="G539" s="5"/>
      <c r="H539" s="5"/>
    </row>
    <row r="540" spans="1:8" ht="15" customHeight="1" x14ac:dyDescent="0.2">
      <c r="A540" s="400"/>
      <c r="B540" s="410"/>
      <c r="C540" s="371" t="s">
        <v>8</v>
      </c>
      <c r="D540" s="371"/>
      <c r="E540" s="371"/>
      <c r="F540" s="371"/>
      <c r="G540" s="371"/>
      <c r="H540" s="371"/>
    </row>
    <row r="541" spans="1:8" ht="15" customHeight="1" x14ac:dyDescent="0.2">
      <c r="A541" s="400"/>
      <c r="B541" s="410"/>
      <c r="C541" s="1" t="s">
        <v>246</v>
      </c>
      <c r="D541" s="146" t="s">
        <v>18</v>
      </c>
      <c r="E541" s="146" t="s">
        <v>256</v>
      </c>
      <c r="F541" s="58">
        <f>F537/F539</f>
        <v>2.6548421052631581</v>
      </c>
      <c r="G541" s="59"/>
      <c r="H541" s="59"/>
    </row>
    <row r="542" spans="1:8" ht="15" customHeight="1" x14ac:dyDescent="0.2">
      <c r="A542" s="400"/>
      <c r="B542" s="410"/>
      <c r="C542" s="371" t="s">
        <v>9</v>
      </c>
      <c r="D542" s="371"/>
      <c r="E542" s="371"/>
      <c r="F542" s="371"/>
      <c r="G542" s="371"/>
      <c r="H542" s="371"/>
    </row>
    <row r="543" spans="1:8" ht="15" customHeight="1" x14ac:dyDescent="0.2">
      <c r="A543" s="400"/>
      <c r="B543" s="410"/>
      <c r="C543" s="54" t="s">
        <v>249</v>
      </c>
      <c r="D543" s="146" t="s">
        <v>20</v>
      </c>
      <c r="E543" s="146" t="s">
        <v>19</v>
      </c>
      <c r="F543" s="146">
        <v>100</v>
      </c>
      <c r="G543" s="146"/>
      <c r="H543" s="146"/>
    </row>
    <row r="544" spans="1:8" ht="15" customHeight="1" x14ac:dyDescent="0.2">
      <c r="A544" s="373" t="s">
        <v>101</v>
      </c>
      <c r="B544" s="410" t="s">
        <v>161</v>
      </c>
      <c r="C544" s="372" t="str">
        <f>'Додаток 1 2025-2027'!B86</f>
        <v>Реєстрація у ЄДЕССБ вулиць с. Булдинка Южненської міської територіальної громади Одеського району Одеської області</v>
      </c>
      <c r="D544" s="372"/>
      <c r="E544" s="372"/>
      <c r="F544" s="372"/>
      <c r="G544" s="372"/>
      <c r="H544" s="372"/>
    </row>
    <row r="545" spans="1:8" ht="15" customHeight="1" x14ac:dyDescent="0.2">
      <c r="A545" s="400"/>
      <c r="B545" s="410"/>
      <c r="C545" s="371" t="s">
        <v>6</v>
      </c>
      <c r="D545" s="371"/>
      <c r="E545" s="371"/>
      <c r="F545" s="371"/>
      <c r="G545" s="371"/>
      <c r="H545" s="371"/>
    </row>
    <row r="546" spans="1:8" ht="18.600000000000001" customHeight="1" x14ac:dyDescent="0.2">
      <c r="A546" s="400"/>
      <c r="B546" s="410"/>
      <c r="C546" s="1" t="s">
        <v>248</v>
      </c>
      <c r="D546" s="146" t="s">
        <v>31</v>
      </c>
      <c r="E546" s="146" t="s">
        <v>257</v>
      </c>
      <c r="F546" s="58">
        <f>'Додаток 1 2025-2027'!G86</f>
        <v>7.9660000000000002</v>
      </c>
      <c r="G546" s="58"/>
      <c r="H546" s="58"/>
    </row>
    <row r="547" spans="1:8" ht="15" customHeight="1" x14ac:dyDescent="0.2">
      <c r="A547" s="400"/>
      <c r="B547" s="410"/>
      <c r="C547" s="371" t="s">
        <v>7</v>
      </c>
      <c r="D547" s="371"/>
      <c r="E547" s="371"/>
      <c r="F547" s="371"/>
      <c r="G547" s="371"/>
      <c r="H547" s="371"/>
    </row>
    <row r="548" spans="1:8" ht="15" customHeight="1" x14ac:dyDescent="0.2">
      <c r="A548" s="400"/>
      <c r="B548" s="410"/>
      <c r="C548" s="1" t="s">
        <v>245</v>
      </c>
      <c r="D548" s="146" t="s">
        <v>18</v>
      </c>
      <c r="E548" s="146" t="s">
        <v>11</v>
      </c>
      <c r="F548" s="45">
        <v>3</v>
      </c>
      <c r="G548" s="5"/>
      <c r="H548" s="5"/>
    </row>
    <row r="549" spans="1:8" ht="15" customHeight="1" x14ac:dyDescent="0.2">
      <c r="A549" s="400"/>
      <c r="B549" s="410"/>
      <c r="C549" s="371" t="s">
        <v>8</v>
      </c>
      <c r="D549" s="371"/>
      <c r="E549" s="371"/>
      <c r="F549" s="371"/>
      <c r="G549" s="371"/>
      <c r="H549" s="371"/>
    </row>
    <row r="550" spans="1:8" ht="15" customHeight="1" x14ac:dyDescent="0.2">
      <c r="A550" s="400"/>
      <c r="B550" s="410"/>
      <c r="C550" s="1" t="s">
        <v>246</v>
      </c>
      <c r="D550" s="146" t="s">
        <v>18</v>
      </c>
      <c r="E550" s="146" t="s">
        <v>256</v>
      </c>
      <c r="F550" s="58">
        <f>F546/F548</f>
        <v>2.6553333333333335</v>
      </c>
      <c r="G550" s="59"/>
      <c r="H550" s="59"/>
    </row>
    <row r="551" spans="1:8" ht="15" customHeight="1" x14ac:dyDescent="0.2">
      <c r="A551" s="400"/>
      <c r="B551" s="410"/>
      <c r="C551" s="371" t="s">
        <v>9</v>
      </c>
      <c r="D551" s="371"/>
      <c r="E551" s="371"/>
      <c r="F551" s="371"/>
      <c r="G551" s="371"/>
      <c r="H551" s="371"/>
    </row>
    <row r="552" spans="1:8" ht="15" customHeight="1" x14ac:dyDescent="0.2">
      <c r="A552" s="400"/>
      <c r="B552" s="410"/>
      <c r="C552" s="54" t="s">
        <v>249</v>
      </c>
      <c r="D552" s="146" t="s">
        <v>20</v>
      </c>
      <c r="E552" s="146" t="s">
        <v>19</v>
      </c>
      <c r="F552" s="146">
        <v>100</v>
      </c>
      <c r="G552" s="146"/>
      <c r="H552" s="146"/>
    </row>
    <row r="553" spans="1:8" ht="15" customHeight="1" x14ac:dyDescent="0.2">
      <c r="A553" s="420" t="s">
        <v>102</v>
      </c>
      <c r="B553" s="387" t="s">
        <v>161</v>
      </c>
      <c r="C553" s="372" t="str">
        <f>'Додаток 1 2025-2027'!B87</f>
        <v>Проведення незалежної оцінки доріг с. Нові Білярі Южненської міської територіальної громади Одеського району Одеської області</v>
      </c>
      <c r="D553" s="372"/>
      <c r="E553" s="372"/>
      <c r="F553" s="372"/>
      <c r="G553" s="372"/>
      <c r="H553" s="372"/>
    </row>
    <row r="554" spans="1:8" s="109" customFormat="1" ht="15" customHeight="1" x14ac:dyDescent="0.2">
      <c r="A554" s="387"/>
      <c r="B554" s="387"/>
      <c r="C554" s="386" t="s">
        <v>6</v>
      </c>
      <c r="D554" s="386"/>
      <c r="E554" s="386"/>
      <c r="F554" s="386"/>
      <c r="G554" s="386"/>
      <c r="H554" s="386"/>
    </row>
    <row r="555" spans="1:8" s="109" customFormat="1" ht="15.6" customHeight="1" x14ac:dyDescent="0.2">
      <c r="A555" s="387"/>
      <c r="B555" s="387"/>
      <c r="C555" s="69" t="s">
        <v>196</v>
      </c>
      <c r="D555" s="142" t="s">
        <v>156</v>
      </c>
      <c r="E555" s="142" t="s">
        <v>257</v>
      </c>
      <c r="F555" s="9">
        <f>'Додаток 1 2025-2027'!G87</f>
        <v>28</v>
      </c>
      <c r="G555" s="9"/>
      <c r="H555" s="9"/>
    </row>
    <row r="556" spans="1:8" s="109" customFormat="1" ht="15" customHeight="1" x14ac:dyDescent="0.2">
      <c r="A556" s="387"/>
      <c r="B556" s="387"/>
      <c r="C556" s="386" t="s">
        <v>7</v>
      </c>
      <c r="D556" s="386"/>
      <c r="E556" s="386"/>
      <c r="F556" s="386"/>
      <c r="G556" s="386"/>
      <c r="H556" s="386"/>
    </row>
    <row r="557" spans="1:8" s="109" customFormat="1" ht="15" customHeight="1" x14ac:dyDescent="0.2">
      <c r="A557" s="387"/>
      <c r="B557" s="387"/>
      <c r="C557" s="69" t="s">
        <v>197</v>
      </c>
      <c r="D557" s="142" t="s">
        <v>18</v>
      </c>
      <c r="E557" s="142" t="s">
        <v>11</v>
      </c>
      <c r="F557" s="70">
        <v>1</v>
      </c>
      <c r="G557" s="70"/>
      <c r="H557" s="70"/>
    </row>
    <row r="558" spans="1:8" s="109" customFormat="1" ht="15" customHeight="1" x14ac:dyDescent="0.2">
      <c r="A558" s="387"/>
      <c r="B558" s="387"/>
      <c r="C558" s="386" t="s">
        <v>8</v>
      </c>
      <c r="D558" s="386"/>
      <c r="E558" s="386"/>
      <c r="F558" s="386"/>
      <c r="G558" s="386"/>
      <c r="H558" s="386"/>
    </row>
    <row r="559" spans="1:8" s="109" customFormat="1" ht="15" customHeight="1" x14ac:dyDescent="0.2">
      <c r="A559" s="387"/>
      <c r="B559" s="387"/>
      <c r="C559" s="69" t="s">
        <v>198</v>
      </c>
      <c r="D559" s="142" t="s">
        <v>18</v>
      </c>
      <c r="E559" s="142" t="s">
        <v>256</v>
      </c>
      <c r="F559" s="9">
        <f>F555/F557</f>
        <v>28</v>
      </c>
      <c r="G559" s="9"/>
      <c r="H559" s="9"/>
    </row>
    <row r="560" spans="1:8" s="109" customFormat="1" ht="15" customHeight="1" x14ac:dyDescent="0.2">
      <c r="A560" s="387"/>
      <c r="B560" s="387"/>
      <c r="C560" s="386" t="s">
        <v>9</v>
      </c>
      <c r="D560" s="386"/>
      <c r="E560" s="386"/>
      <c r="F560" s="386"/>
      <c r="G560" s="386"/>
      <c r="H560" s="386"/>
    </row>
    <row r="561" spans="1:8" s="109" customFormat="1" ht="15" customHeight="1" x14ac:dyDescent="0.2">
      <c r="A561" s="387"/>
      <c r="B561" s="387"/>
      <c r="C561" s="69" t="s">
        <v>199</v>
      </c>
      <c r="D561" s="142" t="s">
        <v>20</v>
      </c>
      <c r="E561" s="142" t="s">
        <v>19</v>
      </c>
      <c r="F561" s="142">
        <v>100</v>
      </c>
      <c r="G561" s="142"/>
      <c r="H561" s="142"/>
    </row>
    <row r="562" spans="1:8" ht="15" customHeight="1" x14ac:dyDescent="0.2">
      <c r="A562" s="420" t="s">
        <v>103</v>
      </c>
      <c r="B562" s="387" t="s">
        <v>161</v>
      </c>
      <c r="C562" s="372" t="str">
        <f>'Додаток 1 2025-2027'!B88</f>
        <v>Проведення незалежної оцінки доріг с. Булдинка Южненської міської територіальної громади Одеського району Одеської області</v>
      </c>
      <c r="D562" s="372"/>
      <c r="E562" s="372"/>
      <c r="F562" s="372"/>
      <c r="G562" s="372"/>
      <c r="H562" s="372"/>
    </row>
    <row r="563" spans="1:8" s="109" customFormat="1" ht="15" customHeight="1" x14ac:dyDescent="0.2">
      <c r="A563" s="387"/>
      <c r="B563" s="387"/>
      <c r="C563" s="386" t="s">
        <v>6</v>
      </c>
      <c r="D563" s="386"/>
      <c r="E563" s="386"/>
      <c r="F563" s="386"/>
      <c r="G563" s="386"/>
      <c r="H563" s="386"/>
    </row>
    <row r="564" spans="1:8" s="109" customFormat="1" ht="17.45" customHeight="1" x14ac:dyDescent="0.2">
      <c r="A564" s="387"/>
      <c r="B564" s="387"/>
      <c r="C564" s="69" t="s">
        <v>368</v>
      </c>
      <c r="D564" s="142" t="s">
        <v>156</v>
      </c>
      <c r="E564" s="142" t="s">
        <v>257</v>
      </c>
      <c r="F564" s="9">
        <f>'Додаток 1 2025-2027'!G88</f>
        <v>6</v>
      </c>
      <c r="G564" s="9"/>
      <c r="H564" s="9"/>
    </row>
    <row r="565" spans="1:8" s="109" customFormat="1" ht="15" customHeight="1" x14ac:dyDescent="0.2">
      <c r="A565" s="387"/>
      <c r="B565" s="387"/>
      <c r="C565" s="386" t="s">
        <v>7</v>
      </c>
      <c r="D565" s="386"/>
      <c r="E565" s="386"/>
      <c r="F565" s="386"/>
      <c r="G565" s="386"/>
      <c r="H565" s="386"/>
    </row>
    <row r="566" spans="1:8" s="109" customFormat="1" ht="15" customHeight="1" x14ac:dyDescent="0.2">
      <c r="A566" s="387"/>
      <c r="B566" s="387"/>
      <c r="C566" s="69" t="s">
        <v>197</v>
      </c>
      <c r="D566" s="142" t="s">
        <v>18</v>
      </c>
      <c r="E566" s="142" t="s">
        <v>11</v>
      </c>
      <c r="F566" s="70">
        <v>1</v>
      </c>
      <c r="G566" s="70"/>
      <c r="H566" s="70"/>
    </row>
    <row r="567" spans="1:8" s="109" customFormat="1" ht="15" customHeight="1" x14ac:dyDescent="0.2">
      <c r="A567" s="387"/>
      <c r="B567" s="387"/>
      <c r="C567" s="386" t="s">
        <v>8</v>
      </c>
      <c r="D567" s="386"/>
      <c r="E567" s="386"/>
      <c r="F567" s="386"/>
      <c r="G567" s="386"/>
      <c r="H567" s="386"/>
    </row>
    <row r="568" spans="1:8" s="109" customFormat="1" ht="15" customHeight="1" x14ac:dyDescent="0.2">
      <c r="A568" s="387"/>
      <c r="B568" s="387"/>
      <c r="C568" s="69" t="s">
        <v>198</v>
      </c>
      <c r="D568" s="142" t="s">
        <v>18</v>
      </c>
      <c r="E568" s="142" t="s">
        <v>256</v>
      </c>
      <c r="F568" s="9">
        <f>F564/F566</f>
        <v>6</v>
      </c>
      <c r="G568" s="9"/>
      <c r="H568" s="9"/>
    </row>
    <row r="569" spans="1:8" s="109" customFormat="1" ht="15" customHeight="1" x14ac:dyDescent="0.2">
      <c r="A569" s="387"/>
      <c r="B569" s="387"/>
      <c r="C569" s="386" t="s">
        <v>9</v>
      </c>
      <c r="D569" s="386"/>
      <c r="E569" s="386"/>
      <c r="F569" s="386"/>
      <c r="G569" s="386"/>
      <c r="H569" s="386"/>
    </row>
    <row r="570" spans="1:8" s="109" customFormat="1" ht="15" customHeight="1" x14ac:dyDescent="0.2">
      <c r="A570" s="387"/>
      <c r="B570" s="387"/>
      <c r="C570" s="69" t="s">
        <v>199</v>
      </c>
      <c r="D570" s="142" t="s">
        <v>20</v>
      </c>
      <c r="E570" s="142" t="s">
        <v>19</v>
      </c>
      <c r="F570" s="142">
        <v>100</v>
      </c>
      <c r="G570" s="142"/>
      <c r="H570" s="142"/>
    </row>
    <row r="571" spans="1:8" ht="16.149999999999999" customHeight="1" x14ac:dyDescent="0.2">
      <c r="A571" s="420" t="s">
        <v>104</v>
      </c>
      <c r="B571" s="387" t="s">
        <v>161</v>
      </c>
      <c r="C571" s="372" t="str">
        <f>'Додаток 1 2025-2027'!B89</f>
        <v>Проведення незалежної оцінки доріг с. Сичавка Южненської міської територіальної громади Одеського району Одеської області</v>
      </c>
      <c r="D571" s="372"/>
      <c r="E571" s="372"/>
      <c r="F571" s="372"/>
      <c r="G571" s="372"/>
      <c r="H571" s="372"/>
    </row>
    <row r="572" spans="1:8" s="109" customFormat="1" ht="15" customHeight="1" x14ac:dyDescent="0.2">
      <c r="A572" s="387"/>
      <c r="B572" s="387"/>
      <c r="C572" s="386" t="s">
        <v>6</v>
      </c>
      <c r="D572" s="386"/>
      <c r="E572" s="386"/>
      <c r="F572" s="386"/>
      <c r="G572" s="386"/>
      <c r="H572" s="386"/>
    </row>
    <row r="573" spans="1:8" s="109" customFormat="1" ht="18" customHeight="1" x14ac:dyDescent="0.2">
      <c r="A573" s="387"/>
      <c r="B573" s="387"/>
      <c r="C573" s="69" t="s">
        <v>196</v>
      </c>
      <c r="D573" s="142" t="s">
        <v>156</v>
      </c>
      <c r="E573" s="142" t="s">
        <v>257</v>
      </c>
      <c r="F573" s="9">
        <f>'Додаток 1 2025-2027'!G89</f>
        <v>31</v>
      </c>
      <c r="G573" s="9"/>
      <c r="H573" s="9"/>
    </row>
    <row r="574" spans="1:8" s="109" customFormat="1" ht="15" customHeight="1" x14ac:dyDescent="0.2">
      <c r="A574" s="387"/>
      <c r="B574" s="387"/>
      <c r="C574" s="386" t="s">
        <v>7</v>
      </c>
      <c r="D574" s="386"/>
      <c r="E574" s="386"/>
      <c r="F574" s="386"/>
      <c r="G574" s="386"/>
      <c r="H574" s="386"/>
    </row>
    <row r="575" spans="1:8" s="109" customFormat="1" ht="15" customHeight="1" x14ac:dyDescent="0.2">
      <c r="A575" s="387"/>
      <c r="B575" s="387"/>
      <c r="C575" s="69" t="s">
        <v>197</v>
      </c>
      <c r="D575" s="142" t="s">
        <v>18</v>
      </c>
      <c r="E575" s="142" t="s">
        <v>11</v>
      </c>
      <c r="F575" s="70">
        <v>1</v>
      </c>
      <c r="G575" s="70"/>
      <c r="H575" s="70"/>
    </row>
    <row r="576" spans="1:8" s="109" customFormat="1" ht="15" customHeight="1" x14ac:dyDescent="0.2">
      <c r="A576" s="387"/>
      <c r="B576" s="387"/>
      <c r="C576" s="386" t="s">
        <v>8</v>
      </c>
      <c r="D576" s="386"/>
      <c r="E576" s="386"/>
      <c r="F576" s="386"/>
      <c r="G576" s="386"/>
      <c r="H576" s="386"/>
    </row>
    <row r="577" spans="1:8" s="109" customFormat="1" ht="15" customHeight="1" x14ac:dyDescent="0.2">
      <c r="A577" s="387"/>
      <c r="B577" s="387"/>
      <c r="C577" s="69" t="s">
        <v>198</v>
      </c>
      <c r="D577" s="142" t="s">
        <v>18</v>
      </c>
      <c r="E577" s="142" t="s">
        <v>256</v>
      </c>
      <c r="F577" s="9">
        <f>F573/F575</f>
        <v>31</v>
      </c>
      <c r="G577" s="9"/>
      <c r="H577" s="9"/>
    </row>
    <row r="578" spans="1:8" s="109" customFormat="1" ht="15" customHeight="1" x14ac:dyDescent="0.2">
      <c r="A578" s="387"/>
      <c r="B578" s="387"/>
      <c r="C578" s="386" t="s">
        <v>9</v>
      </c>
      <c r="D578" s="386"/>
      <c r="E578" s="386"/>
      <c r="F578" s="386"/>
      <c r="G578" s="386"/>
      <c r="H578" s="386"/>
    </row>
    <row r="579" spans="1:8" s="109" customFormat="1" ht="15" customHeight="1" x14ac:dyDescent="0.2">
      <c r="A579" s="387"/>
      <c r="B579" s="387"/>
      <c r="C579" s="69" t="s">
        <v>199</v>
      </c>
      <c r="D579" s="142" t="s">
        <v>20</v>
      </c>
      <c r="E579" s="142" t="s">
        <v>19</v>
      </c>
      <c r="F579" s="142">
        <v>100</v>
      </c>
      <c r="G579" s="142"/>
      <c r="H579" s="142"/>
    </row>
    <row r="580" spans="1:8" ht="18" customHeight="1" x14ac:dyDescent="0.2">
      <c r="A580" s="420" t="s">
        <v>105</v>
      </c>
      <c r="B580" s="387" t="s">
        <v>161</v>
      </c>
      <c r="C580" s="372" t="str">
        <f>'Додаток 1 2025-2027'!B90</f>
        <v>Проведення незалежної оцінки доріг с. Кошари Южненської міської територіальної громади Одеського району Одеської області</v>
      </c>
      <c r="D580" s="372"/>
      <c r="E580" s="372"/>
      <c r="F580" s="372"/>
      <c r="G580" s="372"/>
      <c r="H580" s="372"/>
    </row>
    <row r="581" spans="1:8" s="109" customFormat="1" ht="15" customHeight="1" x14ac:dyDescent="0.2">
      <c r="A581" s="387"/>
      <c r="B581" s="387"/>
      <c r="C581" s="386" t="s">
        <v>6</v>
      </c>
      <c r="D581" s="386"/>
      <c r="E581" s="386"/>
      <c r="F581" s="386"/>
      <c r="G581" s="386"/>
      <c r="H581" s="386"/>
    </row>
    <row r="582" spans="1:8" s="109" customFormat="1" ht="16.899999999999999" customHeight="1" x14ac:dyDescent="0.2">
      <c r="A582" s="387"/>
      <c r="B582" s="387"/>
      <c r="C582" s="69" t="s">
        <v>368</v>
      </c>
      <c r="D582" s="142" t="s">
        <v>156</v>
      </c>
      <c r="E582" s="142" t="s">
        <v>257</v>
      </c>
      <c r="F582" s="9">
        <f>'Додаток 1 2025-2027'!G90</f>
        <v>6</v>
      </c>
      <c r="G582" s="9"/>
      <c r="H582" s="9"/>
    </row>
    <row r="583" spans="1:8" s="109" customFormat="1" ht="15" customHeight="1" x14ac:dyDescent="0.2">
      <c r="A583" s="387"/>
      <c r="B583" s="387"/>
      <c r="C583" s="386" t="s">
        <v>7</v>
      </c>
      <c r="D583" s="386"/>
      <c r="E583" s="386"/>
      <c r="F583" s="386"/>
      <c r="G583" s="386"/>
      <c r="H583" s="386"/>
    </row>
    <row r="584" spans="1:8" s="109" customFormat="1" ht="15" customHeight="1" x14ac:dyDescent="0.2">
      <c r="A584" s="387"/>
      <c r="B584" s="387"/>
      <c r="C584" s="69" t="s">
        <v>197</v>
      </c>
      <c r="D584" s="142" t="s">
        <v>18</v>
      </c>
      <c r="E584" s="142" t="s">
        <v>11</v>
      </c>
      <c r="F584" s="70">
        <v>1</v>
      </c>
      <c r="G584" s="70"/>
      <c r="H584" s="70"/>
    </row>
    <row r="585" spans="1:8" s="109" customFormat="1" ht="15" customHeight="1" x14ac:dyDescent="0.2">
      <c r="A585" s="387"/>
      <c r="B585" s="387"/>
      <c r="C585" s="386" t="s">
        <v>8</v>
      </c>
      <c r="D585" s="386"/>
      <c r="E585" s="386"/>
      <c r="F585" s="386"/>
      <c r="G585" s="386"/>
      <c r="H585" s="386"/>
    </row>
    <row r="586" spans="1:8" s="109" customFormat="1" ht="16.899999999999999" customHeight="1" x14ac:dyDescent="0.2">
      <c r="A586" s="387"/>
      <c r="B586" s="387"/>
      <c r="C586" s="69" t="s">
        <v>198</v>
      </c>
      <c r="D586" s="142" t="s">
        <v>18</v>
      </c>
      <c r="E586" s="142" t="s">
        <v>256</v>
      </c>
      <c r="F586" s="9">
        <f>F582/F584</f>
        <v>6</v>
      </c>
      <c r="G586" s="9"/>
      <c r="H586" s="9"/>
    </row>
    <row r="587" spans="1:8" s="109" customFormat="1" ht="15" customHeight="1" x14ac:dyDescent="0.2">
      <c r="A587" s="387"/>
      <c r="B587" s="387"/>
      <c r="C587" s="386" t="s">
        <v>9</v>
      </c>
      <c r="D587" s="386"/>
      <c r="E587" s="386"/>
      <c r="F587" s="386"/>
      <c r="G587" s="386"/>
      <c r="H587" s="386"/>
    </row>
    <row r="588" spans="1:8" s="109" customFormat="1" ht="15.6" customHeight="1" x14ac:dyDescent="0.2">
      <c r="A588" s="387"/>
      <c r="B588" s="387"/>
      <c r="C588" s="69" t="s">
        <v>199</v>
      </c>
      <c r="D588" s="142" t="s">
        <v>20</v>
      </c>
      <c r="E588" s="142" t="s">
        <v>19</v>
      </c>
      <c r="F588" s="142">
        <v>100</v>
      </c>
      <c r="G588" s="142"/>
      <c r="H588" s="142"/>
    </row>
    <row r="589" spans="1:8" ht="20.25" customHeight="1" x14ac:dyDescent="0.2">
      <c r="A589" s="373" t="s">
        <v>106</v>
      </c>
      <c r="B589" s="412" t="s">
        <v>165</v>
      </c>
      <c r="C589" s="380" t="str">
        <f>'Додаток 1 2025-2027'!B91</f>
        <v>Придбання мотоножиць</v>
      </c>
      <c r="D589" s="381"/>
      <c r="E589" s="381"/>
      <c r="F589" s="381"/>
      <c r="G589" s="381"/>
      <c r="H589" s="382"/>
    </row>
    <row r="590" spans="1:8" ht="15.6" customHeight="1" x14ac:dyDescent="0.2">
      <c r="A590" s="400"/>
      <c r="B590" s="413"/>
      <c r="C590" s="388" t="s">
        <v>6</v>
      </c>
      <c r="D590" s="389"/>
      <c r="E590" s="389"/>
      <c r="F590" s="389"/>
      <c r="G590" s="389"/>
      <c r="H590" s="390"/>
    </row>
    <row r="591" spans="1:8" ht="16.149999999999999" customHeight="1" x14ac:dyDescent="0.2">
      <c r="A591" s="400"/>
      <c r="B591" s="413"/>
      <c r="C591" s="69" t="s">
        <v>369</v>
      </c>
      <c r="D591" s="142" t="s">
        <v>31</v>
      </c>
      <c r="E591" s="142" t="s">
        <v>257</v>
      </c>
      <c r="F591" s="9">
        <f>'Додаток 1 2025-2027'!G91</f>
        <v>44.975999999999992</v>
      </c>
      <c r="G591" s="9">
        <f>'Додаток 1 2025-2027'!H91</f>
        <v>46.283999999999999</v>
      </c>
      <c r="H591" s="9">
        <f>'Додаток 1 2025-2027'!I91</f>
        <v>50.959000000000003</v>
      </c>
    </row>
    <row r="592" spans="1:8" ht="15" customHeight="1" x14ac:dyDescent="0.2">
      <c r="A592" s="400"/>
      <c r="B592" s="413"/>
      <c r="C592" s="391" t="s">
        <v>7</v>
      </c>
      <c r="D592" s="392"/>
      <c r="E592" s="392"/>
      <c r="F592" s="392"/>
      <c r="G592" s="392"/>
      <c r="H592" s="393"/>
    </row>
    <row r="593" spans="1:8" ht="16.149999999999999" customHeight="1" x14ac:dyDescent="0.2">
      <c r="A593" s="400"/>
      <c r="B593" s="413"/>
      <c r="C593" s="69" t="s">
        <v>244</v>
      </c>
      <c r="D593" s="142" t="s">
        <v>385</v>
      </c>
      <c r="E593" s="142" t="s">
        <v>11</v>
      </c>
      <c r="F593" s="70">
        <v>2</v>
      </c>
      <c r="G593" s="70">
        <v>2</v>
      </c>
      <c r="H593" s="70">
        <v>2</v>
      </c>
    </row>
    <row r="594" spans="1:8" ht="15" customHeight="1" x14ac:dyDescent="0.2">
      <c r="A594" s="400"/>
      <c r="B594" s="413"/>
      <c r="C594" s="391" t="s">
        <v>8</v>
      </c>
      <c r="D594" s="392"/>
      <c r="E594" s="392"/>
      <c r="F594" s="392"/>
      <c r="G594" s="392"/>
      <c r="H594" s="393"/>
    </row>
    <row r="595" spans="1:8" ht="17.45" customHeight="1" x14ac:dyDescent="0.2">
      <c r="A595" s="400"/>
      <c r="B595" s="413"/>
      <c r="C595" s="69" t="s">
        <v>370</v>
      </c>
      <c r="D595" s="142" t="s">
        <v>18</v>
      </c>
      <c r="E595" s="142" t="s">
        <v>256</v>
      </c>
      <c r="F595" s="9">
        <f>F591/F593</f>
        <v>22.487999999999996</v>
      </c>
      <c r="G595" s="9">
        <f>G591/G593</f>
        <v>23.141999999999999</v>
      </c>
      <c r="H595" s="9">
        <f t="shared" ref="H595" si="13">H591/H593</f>
        <v>25.479500000000002</v>
      </c>
    </row>
    <row r="596" spans="1:8" ht="13.15" customHeight="1" x14ac:dyDescent="0.2">
      <c r="A596" s="400"/>
      <c r="B596" s="413"/>
      <c r="C596" s="391" t="s">
        <v>9</v>
      </c>
      <c r="D596" s="392"/>
      <c r="E596" s="392"/>
      <c r="F596" s="392"/>
      <c r="G596" s="392"/>
      <c r="H596" s="393"/>
    </row>
    <row r="597" spans="1:8" ht="28.9" customHeight="1" x14ac:dyDescent="0.2">
      <c r="A597" s="400"/>
      <c r="B597" s="414"/>
      <c r="C597" s="69" t="s">
        <v>132</v>
      </c>
      <c r="D597" s="142" t="s">
        <v>20</v>
      </c>
      <c r="E597" s="142" t="s">
        <v>19</v>
      </c>
      <c r="F597" s="142">
        <v>100</v>
      </c>
      <c r="G597" s="232">
        <v>100</v>
      </c>
      <c r="H597" s="142">
        <v>100</v>
      </c>
    </row>
    <row r="598" spans="1:8" ht="16.149999999999999" customHeight="1" x14ac:dyDescent="0.2">
      <c r="A598" s="373" t="s">
        <v>107</v>
      </c>
      <c r="B598" s="412" t="s">
        <v>165</v>
      </c>
      <c r="C598" s="380" t="str">
        <f>'Додаток 1 2025-2027'!B92</f>
        <v>Придбання висоторізів</v>
      </c>
      <c r="D598" s="381"/>
      <c r="E598" s="381"/>
      <c r="F598" s="381"/>
      <c r="G598" s="381"/>
      <c r="H598" s="382"/>
    </row>
    <row r="599" spans="1:8" ht="16.149999999999999" customHeight="1" x14ac:dyDescent="0.2">
      <c r="A599" s="400"/>
      <c r="B599" s="413"/>
      <c r="C599" s="388" t="s">
        <v>6</v>
      </c>
      <c r="D599" s="389"/>
      <c r="E599" s="389"/>
      <c r="F599" s="389"/>
      <c r="G599" s="389"/>
      <c r="H599" s="390"/>
    </row>
    <row r="600" spans="1:8" ht="17.45" customHeight="1" x14ac:dyDescent="0.2">
      <c r="A600" s="400"/>
      <c r="B600" s="413"/>
      <c r="C600" s="69" t="s">
        <v>371</v>
      </c>
      <c r="D600" s="142" t="s">
        <v>31</v>
      </c>
      <c r="E600" s="142" t="s">
        <v>257</v>
      </c>
      <c r="F600" s="9">
        <f>'Додаток 1 2025-2027'!G92</f>
        <v>36.408000000000001</v>
      </c>
      <c r="G600" s="9">
        <f>'Додаток 1 2025-2027'!H92</f>
        <v>38.715000000000003</v>
      </c>
      <c r="H600" s="9"/>
    </row>
    <row r="601" spans="1:8" ht="15" customHeight="1" x14ac:dyDescent="0.2">
      <c r="A601" s="400"/>
      <c r="B601" s="413"/>
      <c r="C601" s="391" t="s">
        <v>7</v>
      </c>
      <c r="D601" s="392"/>
      <c r="E601" s="392"/>
      <c r="F601" s="392"/>
      <c r="G601" s="392"/>
      <c r="H601" s="393"/>
    </row>
    <row r="602" spans="1:8" ht="19.5" customHeight="1" x14ac:dyDescent="0.2">
      <c r="A602" s="400"/>
      <c r="B602" s="413"/>
      <c r="C602" s="69" t="s">
        <v>182</v>
      </c>
      <c r="D602" s="142" t="s">
        <v>385</v>
      </c>
      <c r="E602" s="142" t="s">
        <v>11</v>
      </c>
      <c r="F602" s="70">
        <v>1</v>
      </c>
      <c r="G602" s="70">
        <v>1</v>
      </c>
      <c r="H602" s="70"/>
    </row>
    <row r="603" spans="1:8" ht="13.15" customHeight="1" x14ac:dyDescent="0.2">
      <c r="A603" s="400"/>
      <c r="B603" s="413"/>
      <c r="C603" s="391" t="s">
        <v>8</v>
      </c>
      <c r="D603" s="392"/>
      <c r="E603" s="392"/>
      <c r="F603" s="392"/>
      <c r="G603" s="392"/>
      <c r="H603" s="393"/>
    </row>
    <row r="604" spans="1:8" ht="19.5" customHeight="1" x14ac:dyDescent="0.2">
      <c r="A604" s="400"/>
      <c r="B604" s="413"/>
      <c r="C604" s="69" t="s">
        <v>183</v>
      </c>
      <c r="D604" s="142" t="s">
        <v>18</v>
      </c>
      <c r="E604" s="142" t="s">
        <v>256</v>
      </c>
      <c r="F604" s="9">
        <f>F600/F602</f>
        <v>36.408000000000001</v>
      </c>
      <c r="G604" s="9">
        <f>G600/G602</f>
        <v>38.715000000000003</v>
      </c>
      <c r="H604" s="9"/>
    </row>
    <row r="605" spans="1:8" ht="15" customHeight="1" x14ac:dyDescent="0.2">
      <c r="A605" s="400"/>
      <c r="B605" s="413"/>
      <c r="C605" s="391" t="s">
        <v>9</v>
      </c>
      <c r="D605" s="392"/>
      <c r="E605" s="392"/>
      <c r="F605" s="392"/>
      <c r="G605" s="392"/>
      <c r="H605" s="393"/>
    </row>
    <row r="606" spans="1:8" ht="30.75" customHeight="1" x14ac:dyDescent="0.2">
      <c r="A606" s="400"/>
      <c r="B606" s="414"/>
      <c r="C606" s="69" t="s">
        <v>132</v>
      </c>
      <c r="D606" s="142" t="s">
        <v>20</v>
      </c>
      <c r="E606" s="142" t="s">
        <v>19</v>
      </c>
      <c r="F606" s="142">
        <v>100</v>
      </c>
      <c r="G606" s="142">
        <v>100</v>
      </c>
      <c r="H606" s="142"/>
    </row>
    <row r="607" spans="1:8" ht="16.899999999999999" customHeight="1" x14ac:dyDescent="0.2">
      <c r="A607" s="373" t="s">
        <v>108</v>
      </c>
      <c r="B607" s="412" t="s">
        <v>165</v>
      </c>
      <c r="C607" s="380" t="str">
        <f>'Додаток 1 2025-2027'!B93</f>
        <v xml:space="preserve">Придбання мотокос </v>
      </c>
      <c r="D607" s="381"/>
      <c r="E607" s="381"/>
      <c r="F607" s="381"/>
      <c r="G607" s="381"/>
      <c r="H607" s="382"/>
    </row>
    <row r="608" spans="1:8" ht="16.149999999999999" customHeight="1" x14ac:dyDescent="0.2">
      <c r="A608" s="400"/>
      <c r="B608" s="413"/>
      <c r="C608" s="388" t="s">
        <v>6</v>
      </c>
      <c r="D608" s="389"/>
      <c r="E608" s="389"/>
      <c r="F608" s="389"/>
      <c r="G608" s="389"/>
      <c r="H608" s="390"/>
    </row>
    <row r="609" spans="1:8" ht="16.149999999999999" customHeight="1" x14ac:dyDescent="0.2">
      <c r="A609" s="400"/>
      <c r="B609" s="413"/>
      <c r="C609" s="69" t="s">
        <v>372</v>
      </c>
      <c r="D609" s="142" t="s">
        <v>31</v>
      </c>
      <c r="E609" s="142" t="s">
        <v>257</v>
      </c>
      <c r="F609" s="9">
        <f>'Додаток 1 2025-2027'!G93</f>
        <v>57.688000000000002</v>
      </c>
      <c r="G609" s="9">
        <f>'Додаток 1 2025-2027'!H93</f>
        <v>0</v>
      </c>
      <c r="H609" s="9">
        <f>'Додаток 1 2025-2027'!I93</f>
        <v>69.254000000000005</v>
      </c>
    </row>
    <row r="610" spans="1:8" ht="15" customHeight="1" x14ac:dyDescent="0.2">
      <c r="A610" s="400"/>
      <c r="B610" s="413"/>
      <c r="C610" s="391" t="s">
        <v>7</v>
      </c>
      <c r="D610" s="392"/>
      <c r="E610" s="392"/>
      <c r="F610" s="392"/>
      <c r="G610" s="392"/>
      <c r="H610" s="393"/>
    </row>
    <row r="611" spans="1:8" ht="15" customHeight="1" x14ac:dyDescent="0.2">
      <c r="A611" s="400"/>
      <c r="B611" s="413"/>
      <c r="C611" s="69" t="s">
        <v>63</v>
      </c>
      <c r="D611" s="142" t="s">
        <v>385</v>
      </c>
      <c r="E611" s="142" t="s">
        <v>11</v>
      </c>
      <c r="F611" s="70">
        <v>2</v>
      </c>
      <c r="G611" s="70"/>
      <c r="H611" s="70">
        <v>2</v>
      </c>
    </row>
    <row r="612" spans="1:8" ht="15" customHeight="1" x14ac:dyDescent="0.2">
      <c r="A612" s="400"/>
      <c r="B612" s="413"/>
      <c r="C612" s="391" t="s">
        <v>8</v>
      </c>
      <c r="D612" s="392"/>
      <c r="E612" s="392"/>
      <c r="F612" s="392"/>
      <c r="G612" s="392"/>
      <c r="H612" s="393"/>
    </row>
    <row r="613" spans="1:8" ht="18" customHeight="1" x14ac:dyDescent="0.2">
      <c r="A613" s="400"/>
      <c r="B613" s="413"/>
      <c r="C613" s="69" t="s">
        <v>64</v>
      </c>
      <c r="D613" s="142" t="s">
        <v>18</v>
      </c>
      <c r="E613" s="142" t="s">
        <v>256</v>
      </c>
      <c r="F613" s="9">
        <f>F609/F611</f>
        <v>28.844000000000001</v>
      </c>
      <c r="G613" s="9"/>
      <c r="H613" s="9">
        <f t="shared" ref="H613" si="14">H609/H611</f>
        <v>34.627000000000002</v>
      </c>
    </row>
    <row r="614" spans="1:8" ht="15.6" customHeight="1" x14ac:dyDescent="0.2">
      <c r="A614" s="400"/>
      <c r="B614" s="413"/>
      <c r="C614" s="391" t="s">
        <v>9</v>
      </c>
      <c r="D614" s="392"/>
      <c r="E614" s="392"/>
      <c r="F614" s="392"/>
      <c r="G614" s="392"/>
      <c r="H614" s="393"/>
    </row>
    <row r="615" spans="1:8" ht="28.15" customHeight="1" x14ac:dyDescent="0.2">
      <c r="A615" s="400"/>
      <c r="B615" s="414"/>
      <c r="C615" s="69" t="s">
        <v>132</v>
      </c>
      <c r="D615" s="142" t="s">
        <v>20</v>
      </c>
      <c r="E615" s="142" t="s">
        <v>19</v>
      </c>
      <c r="F615" s="142">
        <v>100</v>
      </c>
      <c r="G615" s="142"/>
      <c r="H615" s="142">
        <v>100</v>
      </c>
    </row>
    <row r="616" spans="1:8" ht="19.5" customHeight="1" x14ac:dyDescent="0.2">
      <c r="A616" s="373" t="s">
        <v>109</v>
      </c>
      <c r="B616" s="377" t="s">
        <v>165</v>
      </c>
      <c r="C616" s="380" t="str">
        <f>'Додаток 1 2025-2027'!B94</f>
        <v xml:space="preserve">Придбання бензопил </v>
      </c>
      <c r="D616" s="381"/>
      <c r="E616" s="381"/>
      <c r="F616" s="381"/>
      <c r="G616" s="381"/>
      <c r="H616" s="382"/>
    </row>
    <row r="617" spans="1:8" ht="15" customHeight="1" x14ac:dyDescent="0.2">
      <c r="A617" s="400"/>
      <c r="B617" s="378"/>
      <c r="C617" s="388" t="s">
        <v>6</v>
      </c>
      <c r="D617" s="389"/>
      <c r="E617" s="389"/>
      <c r="F617" s="389"/>
      <c r="G617" s="389"/>
      <c r="H617" s="390"/>
    </row>
    <row r="618" spans="1:8" ht="16.899999999999999" customHeight="1" x14ac:dyDescent="0.2">
      <c r="A618" s="400"/>
      <c r="B618" s="378"/>
      <c r="C618" s="69" t="s">
        <v>327</v>
      </c>
      <c r="D618" s="142" t="s">
        <v>31</v>
      </c>
      <c r="E618" s="142" t="s">
        <v>257</v>
      </c>
      <c r="F618" s="9">
        <f>'Додаток 1 2025-2027'!G94</f>
        <v>41.997999999999998</v>
      </c>
      <c r="G618" s="9">
        <f>'Додаток 1 2025-2027'!H94</f>
        <v>36.923000000000002</v>
      </c>
      <c r="H618" s="9"/>
    </row>
    <row r="619" spans="1:8" ht="15" customHeight="1" x14ac:dyDescent="0.2">
      <c r="A619" s="400"/>
      <c r="B619" s="378"/>
      <c r="C619" s="391" t="s">
        <v>7</v>
      </c>
      <c r="D619" s="392"/>
      <c r="E619" s="392"/>
      <c r="F619" s="392"/>
      <c r="G619" s="392"/>
      <c r="H619" s="393"/>
    </row>
    <row r="620" spans="1:8" ht="15.6" customHeight="1" x14ac:dyDescent="0.2">
      <c r="A620" s="400"/>
      <c r="B620" s="378"/>
      <c r="C620" s="69" t="s">
        <v>180</v>
      </c>
      <c r="D620" s="142" t="s">
        <v>385</v>
      </c>
      <c r="E620" s="142" t="s">
        <v>11</v>
      </c>
      <c r="F620" s="70">
        <v>2</v>
      </c>
      <c r="G620" s="70">
        <v>1</v>
      </c>
      <c r="H620" s="70"/>
    </row>
    <row r="621" spans="1:8" ht="15" customHeight="1" x14ac:dyDescent="0.2">
      <c r="A621" s="400"/>
      <c r="B621" s="378"/>
      <c r="C621" s="391" t="s">
        <v>8</v>
      </c>
      <c r="D621" s="392"/>
      <c r="E621" s="392"/>
      <c r="F621" s="392"/>
      <c r="G621" s="392"/>
      <c r="H621" s="393"/>
    </row>
    <row r="622" spans="1:8" ht="14.45" customHeight="1" x14ac:dyDescent="0.2">
      <c r="A622" s="400"/>
      <c r="B622" s="378"/>
      <c r="C622" s="69" t="s">
        <v>181</v>
      </c>
      <c r="D622" s="142" t="s">
        <v>18</v>
      </c>
      <c r="E622" s="142" t="s">
        <v>256</v>
      </c>
      <c r="F622" s="9">
        <f>F618/F620</f>
        <v>20.998999999999999</v>
      </c>
      <c r="G622" s="9">
        <f>G618/G620</f>
        <v>36.923000000000002</v>
      </c>
      <c r="H622" s="9"/>
    </row>
    <row r="623" spans="1:8" ht="15" customHeight="1" x14ac:dyDescent="0.2">
      <c r="A623" s="400"/>
      <c r="B623" s="378"/>
      <c r="C623" s="391" t="s">
        <v>9</v>
      </c>
      <c r="D623" s="392"/>
      <c r="E623" s="392"/>
      <c r="F623" s="392"/>
      <c r="G623" s="392"/>
      <c r="H623" s="393"/>
    </row>
    <row r="624" spans="1:8" ht="29.45" customHeight="1" x14ac:dyDescent="0.2">
      <c r="A624" s="400"/>
      <c r="B624" s="379"/>
      <c r="C624" s="69" t="s">
        <v>132</v>
      </c>
      <c r="D624" s="142" t="s">
        <v>20</v>
      </c>
      <c r="E624" s="142" t="s">
        <v>19</v>
      </c>
      <c r="F624" s="142">
        <v>100</v>
      </c>
      <c r="G624" s="232">
        <v>100</v>
      </c>
      <c r="H624" s="142"/>
    </row>
    <row r="625" spans="1:8" ht="17.25" customHeight="1" x14ac:dyDescent="0.2">
      <c r="A625" s="373" t="s">
        <v>110</v>
      </c>
      <c r="B625" s="377" t="s">
        <v>165</v>
      </c>
      <c r="C625" s="380" t="str">
        <f>'Додаток 1 2025-2027'!B95</f>
        <v xml:space="preserve">Придбання газонокосарок </v>
      </c>
      <c r="D625" s="381"/>
      <c r="E625" s="381"/>
      <c r="F625" s="381"/>
      <c r="G625" s="381"/>
      <c r="H625" s="382"/>
    </row>
    <row r="626" spans="1:8" s="109" customFormat="1" ht="15" customHeight="1" x14ac:dyDescent="0.2">
      <c r="A626" s="400"/>
      <c r="B626" s="378"/>
      <c r="C626" s="391" t="s">
        <v>6</v>
      </c>
      <c r="D626" s="392"/>
      <c r="E626" s="392"/>
      <c r="F626" s="392"/>
      <c r="G626" s="392"/>
      <c r="H626" s="393"/>
    </row>
    <row r="627" spans="1:8" s="109" customFormat="1" ht="18.600000000000001" customHeight="1" x14ac:dyDescent="0.2">
      <c r="A627" s="400"/>
      <c r="B627" s="378"/>
      <c r="C627" s="69" t="s">
        <v>329</v>
      </c>
      <c r="D627" s="232" t="s">
        <v>31</v>
      </c>
      <c r="E627" s="232" t="s">
        <v>257</v>
      </c>
      <c r="F627" s="9"/>
      <c r="G627" s="9">
        <f>'Додаток 1 2025-2027'!H95</f>
        <v>81.447999999999993</v>
      </c>
      <c r="H627" s="9">
        <f>'Додаток 1 2025-2027'!I95</f>
        <v>162.261</v>
      </c>
    </row>
    <row r="628" spans="1:8" s="109" customFormat="1" ht="15" customHeight="1" x14ac:dyDescent="0.2">
      <c r="A628" s="400"/>
      <c r="B628" s="378"/>
      <c r="C628" s="391" t="s">
        <v>7</v>
      </c>
      <c r="D628" s="392"/>
      <c r="E628" s="392"/>
      <c r="F628" s="392"/>
      <c r="G628" s="392"/>
      <c r="H628" s="393"/>
    </row>
    <row r="629" spans="1:8" s="109" customFormat="1" ht="18" customHeight="1" x14ac:dyDescent="0.2">
      <c r="A629" s="400"/>
      <c r="B629" s="378"/>
      <c r="C629" s="69" t="s">
        <v>61</v>
      </c>
      <c r="D629" s="232" t="s">
        <v>385</v>
      </c>
      <c r="E629" s="232" t="s">
        <v>11</v>
      </c>
      <c r="F629" s="70"/>
      <c r="G629" s="70">
        <v>2</v>
      </c>
      <c r="H629" s="70">
        <v>2</v>
      </c>
    </row>
    <row r="630" spans="1:8" s="109" customFormat="1" ht="14.45" customHeight="1" x14ac:dyDescent="0.2">
      <c r="A630" s="400"/>
      <c r="B630" s="378"/>
      <c r="C630" s="391" t="s">
        <v>8</v>
      </c>
      <c r="D630" s="392"/>
      <c r="E630" s="392"/>
      <c r="F630" s="392"/>
      <c r="G630" s="392"/>
      <c r="H630" s="393"/>
    </row>
    <row r="631" spans="1:8" s="109" customFormat="1" ht="15.6" customHeight="1" x14ac:dyDescent="0.2">
      <c r="A631" s="400"/>
      <c r="B631" s="378"/>
      <c r="C631" s="69" t="s">
        <v>62</v>
      </c>
      <c r="D631" s="232" t="s">
        <v>18</v>
      </c>
      <c r="E631" s="232" t="s">
        <v>256</v>
      </c>
      <c r="F631" s="9"/>
      <c r="G631" s="9">
        <f>G627/G629</f>
        <v>40.723999999999997</v>
      </c>
      <c r="H631" s="9">
        <f>H627/H629</f>
        <v>81.130499999999998</v>
      </c>
    </row>
    <row r="632" spans="1:8" s="109" customFormat="1" ht="15" customHeight="1" x14ac:dyDescent="0.2">
      <c r="A632" s="400"/>
      <c r="B632" s="378"/>
      <c r="C632" s="391" t="s">
        <v>9</v>
      </c>
      <c r="D632" s="392"/>
      <c r="E632" s="392"/>
      <c r="F632" s="392"/>
      <c r="G632" s="392"/>
      <c r="H632" s="393"/>
    </row>
    <row r="633" spans="1:8" s="109" customFormat="1" ht="28.9" customHeight="1" x14ac:dyDescent="0.2">
      <c r="A633" s="400"/>
      <c r="B633" s="379"/>
      <c r="C633" s="69" t="s">
        <v>132</v>
      </c>
      <c r="D633" s="232" t="s">
        <v>20</v>
      </c>
      <c r="E633" s="232" t="s">
        <v>19</v>
      </c>
      <c r="F633" s="232"/>
      <c r="G633" s="232">
        <v>100</v>
      </c>
      <c r="H633" s="332">
        <v>100</v>
      </c>
    </row>
    <row r="634" spans="1:8" ht="16.899999999999999" customHeight="1" x14ac:dyDescent="0.2">
      <c r="A634" s="373" t="s">
        <v>111</v>
      </c>
      <c r="B634" s="377" t="s">
        <v>165</v>
      </c>
      <c r="C634" s="380" t="str">
        <f>'Додаток 1 2025-2027'!B96</f>
        <v>Придбання газонокосарок з варіатором приводу коліс</v>
      </c>
      <c r="D634" s="381"/>
      <c r="E634" s="381"/>
      <c r="F634" s="381"/>
      <c r="G634" s="381"/>
      <c r="H634" s="382"/>
    </row>
    <row r="635" spans="1:8" ht="15" customHeight="1" x14ac:dyDescent="0.2">
      <c r="A635" s="400"/>
      <c r="B635" s="378"/>
      <c r="C635" s="388" t="s">
        <v>6</v>
      </c>
      <c r="D635" s="389"/>
      <c r="E635" s="389"/>
      <c r="F635" s="389"/>
      <c r="G635" s="389"/>
      <c r="H635" s="390"/>
    </row>
    <row r="636" spans="1:8" ht="16.149999999999999" customHeight="1" x14ac:dyDescent="0.2">
      <c r="A636" s="400"/>
      <c r="B636" s="378"/>
      <c r="C636" s="69" t="s">
        <v>329</v>
      </c>
      <c r="D636" s="142" t="s">
        <v>31</v>
      </c>
      <c r="E636" s="142" t="s">
        <v>257</v>
      </c>
      <c r="F636" s="9">
        <f>'Додаток 1 2025-2027'!G96</f>
        <v>28.498999999999999</v>
      </c>
      <c r="G636" s="9"/>
      <c r="H636" s="9"/>
    </row>
    <row r="637" spans="1:8" ht="14.45" customHeight="1" x14ac:dyDescent="0.2">
      <c r="A637" s="400"/>
      <c r="B637" s="378"/>
      <c r="C637" s="391" t="s">
        <v>7</v>
      </c>
      <c r="D637" s="392"/>
      <c r="E637" s="392"/>
      <c r="F637" s="392"/>
      <c r="G637" s="392"/>
      <c r="H637" s="393"/>
    </row>
    <row r="638" spans="1:8" ht="19.149999999999999" customHeight="1" x14ac:dyDescent="0.2">
      <c r="A638" s="400"/>
      <c r="B638" s="378"/>
      <c r="C638" s="69" t="s">
        <v>61</v>
      </c>
      <c r="D638" s="142" t="s">
        <v>385</v>
      </c>
      <c r="E638" s="142" t="s">
        <v>11</v>
      </c>
      <c r="F638" s="70">
        <v>1</v>
      </c>
      <c r="G638" s="70"/>
      <c r="H638" s="70"/>
    </row>
    <row r="639" spans="1:8" ht="15" customHeight="1" x14ac:dyDescent="0.2">
      <c r="A639" s="400"/>
      <c r="B639" s="378"/>
      <c r="C639" s="391" t="s">
        <v>8</v>
      </c>
      <c r="D639" s="392"/>
      <c r="E639" s="392"/>
      <c r="F639" s="392"/>
      <c r="G639" s="392"/>
      <c r="H639" s="393"/>
    </row>
    <row r="640" spans="1:8" ht="16.899999999999999" customHeight="1" x14ac:dyDescent="0.2">
      <c r="A640" s="400"/>
      <c r="B640" s="378"/>
      <c r="C640" s="69" t="s">
        <v>62</v>
      </c>
      <c r="D640" s="142" t="s">
        <v>18</v>
      </c>
      <c r="E640" s="142" t="s">
        <v>256</v>
      </c>
      <c r="F640" s="9">
        <f>F636/F638</f>
        <v>28.498999999999999</v>
      </c>
      <c r="G640" s="9"/>
      <c r="H640" s="9"/>
    </row>
    <row r="641" spans="1:8" ht="15" customHeight="1" x14ac:dyDescent="0.2">
      <c r="A641" s="400"/>
      <c r="B641" s="378"/>
      <c r="C641" s="391" t="s">
        <v>9</v>
      </c>
      <c r="D641" s="392"/>
      <c r="E641" s="392"/>
      <c r="F641" s="392"/>
      <c r="G641" s="392"/>
      <c r="H641" s="393"/>
    </row>
    <row r="642" spans="1:8" ht="29.25" customHeight="1" x14ac:dyDescent="0.2">
      <c r="A642" s="400"/>
      <c r="B642" s="379"/>
      <c r="C642" s="69" t="s">
        <v>132</v>
      </c>
      <c r="D642" s="142" t="s">
        <v>20</v>
      </c>
      <c r="E642" s="142" t="s">
        <v>19</v>
      </c>
      <c r="F642" s="142">
        <v>100</v>
      </c>
      <c r="G642" s="142"/>
      <c r="H642" s="142"/>
    </row>
    <row r="643" spans="1:8" ht="18" customHeight="1" x14ac:dyDescent="0.2">
      <c r="A643" s="373" t="s">
        <v>112</v>
      </c>
      <c r="B643" s="377" t="s">
        <v>165</v>
      </c>
      <c r="C643" s="380" t="str">
        <f>'Додаток 1 2025-2027'!B97</f>
        <v>Придбання газонокосарки повнопривідної</v>
      </c>
      <c r="D643" s="381"/>
      <c r="E643" s="381"/>
      <c r="F643" s="381"/>
      <c r="G643" s="381"/>
      <c r="H643" s="382"/>
    </row>
    <row r="644" spans="1:8" ht="16.149999999999999" customHeight="1" x14ac:dyDescent="0.2">
      <c r="A644" s="400"/>
      <c r="B644" s="378"/>
      <c r="C644" s="388" t="s">
        <v>6</v>
      </c>
      <c r="D644" s="389"/>
      <c r="E644" s="389"/>
      <c r="F644" s="389"/>
      <c r="G644" s="389"/>
      <c r="H644" s="390"/>
    </row>
    <row r="645" spans="1:8" ht="17.45" customHeight="1" x14ac:dyDescent="0.2">
      <c r="A645" s="400"/>
      <c r="B645" s="378"/>
      <c r="C645" s="69" t="s">
        <v>330</v>
      </c>
      <c r="D645" s="142" t="s">
        <v>31</v>
      </c>
      <c r="E645" s="142" t="s">
        <v>257</v>
      </c>
      <c r="F645" s="9">
        <f>'Додаток 1 2025-2027'!G97</f>
        <v>32.499000000000002</v>
      </c>
      <c r="G645" s="9"/>
      <c r="H645" s="9"/>
    </row>
    <row r="646" spans="1:8" ht="15" customHeight="1" x14ac:dyDescent="0.2">
      <c r="A646" s="400"/>
      <c r="B646" s="378"/>
      <c r="C646" s="391" t="s">
        <v>7</v>
      </c>
      <c r="D646" s="392"/>
      <c r="E646" s="392"/>
      <c r="F646" s="392"/>
      <c r="G646" s="392"/>
      <c r="H646" s="393"/>
    </row>
    <row r="647" spans="1:8" ht="15" customHeight="1" x14ac:dyDescent="0.2">
      <c r="A647" s="400"/>
      <c r="B647" s="378"/>
      <c r="C647" s="69" t="s">
        <v>61</v>
      </c>
      <c r="D647" s="142" t="s">
        <v>385</v>
      </c>
      <c r="E647" s="142" t="s">
        <v>11</v>
      </c>
      <c r="F647" s="70">
        <v>1</v>
      </c>
      <c r="G647" s="70"/>
      <c r="H647" s="70"/>
    </row>
    <row r="648" spans="1:8" ht="14.45" customHeight="1" x14ac:dyDescent="0.2">
      <c r="A648" s="400"/>
      <c r="B648" s="378"/>
      <c r="C648" s="391" t="s">
        <v>8</v>
      </c>
      <c r="D648" s="392"/>
      <c r="E648" s="392"/>
      <c r="F648" s="392"/>
      <c r="G648" s="392"/>
      <c r="H648" s="393"/>
    </row>
    <row r="649" spans="1:8" ht="14.45" customHeight="1" x14ac:dyDescent="0.2">
      <c r="A649" s="400"/>
      <c r="B649" s="378"/>
      <c r="C649" s="69" t="s">
        <v>62</v>
      </c>
      <c r="D649" s="142" t="s">
        <v>18</v>
      </c>
      <c r="E649" s="142" t="s">
        <v>256</v>
      </c>
      <c r="F649" s="9">
        <f>F645/F647</f>
        <v>32.499000000000002</v>
      </c>
      <c r="G649" s="9"/>
      <c r="H649" s="9"/>
    </row>
    <row r="650" spans="1:8" ht="14.45" customHeight="1" x14ac:dyDescent="0.2">
      <c r="A650" s="400"/>
      <c r="B650" s="378"/>
      <c r="C650" s="391" t="s">
        <v>9</v>
      </c>
      <c r="D650" s="392"/>
      <c r="E650" s="392"/>
      <c r="F650" s="392"/>
      <c r="G650" s="392"/>
      <c r="H650" s="393"/>
    </row>
    <row r="651" spans="1:8" ht="32.25" customHeight="1" x14ac:dyDescent="0.2">
      <c r="A651" s="400"/>
      <c r="B651" s="379"/>
      <c r="C651" s="69" t="s">
        <v>132</v>
      </c>
      <c r="D651" s="142" t="s">
        <v>20</v>
      </c>
      <c r="E651" s="142" t="s">
        <v>19</v>
      </c>
      <c r="F651" s="142">
        <v>100</v>
      </c>
      <c r="G651" s="142"/>
      <c r="H651" s="142"/>
    </row>
    <row r="652" spans="1:8" ht="19.5" customHeight="1" x14ac:dyDescent="0.2">
      <c r="A652" s="373" t="s">
        <v>113</v>
      </c>
      <c r="B652" s="377" t="s">
        <v>165</v>
      </c>
      <c r="C652" s="380" t="str">
        <f>'Додаток 1 2025-2027'!B98</f>
        <v>Придбання напівпричепа тракторного</v>
      </c>
      <c r="D652" s="381"/>
      <c r="E652" s="381"/>
      <c r="F652" s="381"/>
      <c r="G652" s="381"/>
      <c r="H652" s="382"/>
    </row>
    <row r="653" spans="1:8" ht="15.6" customHeight="1" x14ac:dyDescent="0.2">
      <c r="A653" s="400"/>
      <c r="B653" s="378"/>
      <c r="C653" s="388" t="s">
        <v>6</v>
      </c>
      <c r="D653" s="389"/>
      <c r="E653" s="389"/>
      <c r="F653" s="389"/>
      <c r="G653" s="389"/>
      <c r="H653" s="390"/>
    </row>
    <row r="654" spans="1:8" ht="16.899999999999999" customHeight="1" x14ac:dyDescent="0.2">
      <c r="A654" s="400"/>
      <c r="B654" s="378"/>
      <c r="C654" s="69" t="s">
        <v>331</v>
      </c>
      <c r="D654" s="142" t="s">
        <v>31</v>
      </c>
      <c r="E654" s="142" t="s">
        <v>257</v>
      </c>
      <c r="F654" s="9">
        <f>'Додаток 1 2025-2027'!G98</f>
        <v>254.86799999999999</v>
      </c>
      <c r="G654" s="9"/>
      <c r="H654" s="9"/>
    </row>
    <row r="655" spans="1:8" ht="19.5" customHeight="1" x14ac:dyDescent="0.2">
      <c r="A655" s="400"/>
      <c r="B655" s="378"/>
      <c r="C655" s="391" t="s">
        <v>7</v>
      </c>
      <c r="D655" s="392"/>
      <c r="E655" s="392"/>
      <c r="F655" s="392"/>
      <c r="G655" s="392"/>
      <c r="H655" s="393"/>
    </row>
    <row r="656" spans="1:8" ht="15.6" customHeight="1" x14ac:dyDescent="0.2">
      <c r="A656" s="400"/>
      <c r="B656" s="378"/>
      <c r="C656" s="69" t="s">
        <v>332</v>
      </c>
      <c r="D656" s="142" t="s">
        <v>385</v>
      </c>
      <c r="E656" s="142" t="s">
        <v>11</v>
      </c>
      <c r="F656" s="70">
        <v>1</v>
      </c>
      <c r="G656" s="70"/>
      <c r="H656" s="70"/>
    </row>
    <row r="657" spans="1:10" ht="15.6" customHeight="1" x14ac:dyDescent="0.2">
      <c r="A657" s="400"/>
      <c r="B657" s="378"/>
      <c r="C657" s="391" t="s">
        <v>8</v>
      </c>
      <c r="D657" s="392"/>
      <c r="E657" s="392"/>
      <c r="F657" s="392"/>
      <c r="G657" s="392"/>
      <c r="H657" s="393"/>
    </row>
    <row r="658" spans="1:10" ht="16.149999999999999" customHeight="1" x14ac:dyDescent="0.2">
      <c r="A658" s="400"/>
      <c r="B658" s="378"/>
      <c r="C658" s="69" t="s">
        <v>333</v>
      </c>
      <c r="D658" s="142" t="s">
        <v>18</v>
      </c>
      <c r="E658" s="142" t="s">
        <v>256</v>
      </c>
      <c r="F658" s="9">
        <f>F654/F656</f>
        <v>254.86799999999999</v>
      </c>
      <c r="G658" s="9"/>
      <c r="H658" s="9"/>
    </row>
    <row r="659" spans="1:10" ht="15" customHeight="1" x14ac:dyDescent="0.2">
      <c r="A659" s="400"/>
      <c r="B659" s="378"/>
      <c r="C659" s="391" t="s">
        <v>9</v>
      </c>
      <c r="D659" s="392"/>
      <c r="E659" s="392"/>
      <c r="F659" s="392"/>
      <c r="G659" s="392"/>
      <c r="H659" s="393"/>
    </row>
    <row r="660" spans="1:10" ht="29.45" customHeight="1" x14ac:dyDescent="0.2">
      <c r="A660" s="400"/>
      <c r="B660" s="379"/>
      <c r="C660" s="69" t="s">
        <v>132</v>
      </c>
      <c r="D660" s="142" t="s">
        <v>20</v>
      </c>
      <c r="E660" s="142" t="s">
        <v>19</v>
      </c>
      <c r="F660" s="142">
        <v>100</v>
      </c>
      <c r="G660" s="142"/>
      <c r="H660" s="142"/>
    </row>
    <row r="661" spans="1:10" ht="30.6" customHeight="1" x14ac:dyDescent="0.2">
      <c r="A661" s="373" t="s">
        <v>311</v>
      </c>
      <c r="B661" s="387" t="s">
        <v>401</v>
      </c>
      <c r="C661" s="399" t="str">
        <f>'Додаток 1 2025-2027'!B99</f>
        <v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v>
      </c>
      <c r="D661" s="372"/>
      <c r="E661" s="372"/>
      <c r="F661" s="372"/>
      <c r="G661" s="372"/>
      <c r="H661" s="372"/>
    </row>
    <row r="662" spans="1:10" ht="15.6" customHeight="1" x14ac:dyDescent="0.2">
      <c r="A662" s="400"/>
      <c r="B662" s="387"/>
      <c r="C662" s="386" t="s">
        <v>6</v>
      </c>
      <c r="D662" s="386"/>
      <c r="E662" s="386"/>
      <c r="F662" s="386"/>
      <c r="G662" s="386"/>
      <c r="H662" s="386"/>
    </row>
    <row r="663" spans="1:10" ht="29.25" customHeight="1" x14ac:dyDescent="0.2">
      <c r="A663" s="400"/>
      <c r="B663" s="387"/>
      <c r="C663" s="150" t="s">
        <v>700</v>
      </c>
      <c r="D663" s="142" t="s">
        <v>10</v>
      </c>
      <c r="E663" s="142" t="s">
        <v>257</v>
      </c>
      <c r="F663" s="9">
        <f>'Додаток 1 2025-2027'!G99</f>
        <v>49.8</v>
      </c>
      <c r="G663" s="9">
        <f>'Додаток 1 2025-2027'!H99</f>
        <v>5610.5339999999997</v>
      </c>
      <c r="H663" s="9"/>
    </row>
    <row r="664" spans="1:10" s="248" customFormat="1" ht="20.25" customHeight="1" x14ac:dyDescent="0.2">
      <c r="A664" s="400"/>
      <c r="B664" s="387"/>
      <c r="C664" s="246" t="s">
        <v>489</v>
      </c>
      <c r="D664" s="130" t="s">
        <v>10</v>
      </c>
      <c r="E664" s="130" t="s">
        <v>257</v>
      </c>
      <c r="F664" s="131">
        <f>'Додаток 1 2025-2027'!G100</f>
        <v>49.8</v>
      </c>
      <c r="G664" s="131"/>
      <c r="H664" s="131"/>
      <c r="I664" s="247"/>
      <c r="J664" s="247"/>
    </row>
    <row r="665" spans="1:10" ht="15.6" customHeight="1" x14ac:dyDescent="0.2">
      <c r="A665" s="400"/>
      <c r="B665" s="387"/>
      <c r="C665" s="386" t="s">
        <v>7</v>
      </c>
      <c r="D665" s="386"/>
      <c r="E665" s="386"/>
      <c r="F665" s="386"/>
      <c r="G665" s="386"/>
      <c r="H665" s="386"/>
    </row>
    <row r="666" spans="1:10" ht="15.6" customHeight="1" x14ac:dyDescent="0.2">
      <c r="A666" s="400"/>
      <c r="B666" s="387"/>
      <c r="C666" s="69" t="s">
        <v>701</v>
      </c>
      <c r="D666" s="244" t="s">
        <v>10</v>
      </c>
      <c r="E666" s="244" t="s">
        <v>534</v>
      </c>
      <c r="F666" s="245"/>
      <c r="G666" s="63">
        <v>701</v>
      </c>
      <c r="H666" s="245"/>
    </row>
    <row r="667" spans="1:10" ht="15.6" customHeight="1" x14ac:dyDescent="0.2">
      <c r="A667" s="400"/>
      <c r="B667" s="387"/>
      <c r="C667" s="256" t="s">
        <v>287</v>
      </c>
      <c r="D667" s="142" t="s">
        <v>10</v>
      </c>
      <c r="E667" s="142" t="s">
        <v>11</v>
      </c>
      <c r="F667" s="70">
        <v>1</v>
      </c>
      <c r="G667" s="70"/>
      <c r="H667" s="70"/>
    </row>
    <row r="668" spans="1:10" ht="15.6" customHeight="1" x14ac:dyDescent="0.2">
      <c r="A668" s="400"/>
      <c r="B668" s="387"/>
      <c r="C668" s="386" t="s">
        <v>8</v>
      </c>
      <c r="D668" s="386"/>
      <c r="E668" s="386"/>
      <c r="F668" s="386"/>
      <c r="G668" s="386"/>
      <c r="H668" s="386"/>
    </row>
    <row r="669" spans="1:10" ht="18" customHeight="1" x14ac:dyDescent="0.2">
      <c r="A669" s="400"/>
      <c r="B669" s="387"/>
      <c r="C669" s="69" t="s">
        <v>702</v>
      </c>
      <c r="D669" s="244" t="s">
        <v>18</v>
      </c>
      <c r="E669" s="244" t="s">
        <v>690</v>
      </c>
      <c r="F669" s="245"/>
      <c r="G669" s="9">
        <f>G663/G666</f>
        <v>8.0036148359486443</v>
      </c>
      <c r="H669" s="245"/>
    </row>
    <row r="670" spans="1:10" ht="15.6" customHeight="1" x14ac:dyDescent="0.2">
      <c r="A670" s="400"/>
      <c r="B670" s="387"/>
      <c r="C670" s="150" t="s">
        <v>288</v>
      </c>
      <c r="D670" s="142" t="s">
        <v>18</v>
      </c>
      <c r="E670" s="142" t="s">
        <v>265</v>
      </c>
      <c r="F670" s="9">
        <f>F663/F667</f>
        <v>49.8</v>
      </c>
      <c r="G670" s="9"/>
      <c r="H670" s="9"/>
    </row>
    <row r="671" spans="1:10" ht="15.6" customHeight="1" x14ac:dyDescent="0.2">
      <c r="A671" s="400"/>
      <c r="B671" s="387"/>
      <c r="C671" s="386" t="s">
        <v>9</v>
      </c>
      <c r="D671" s="386"/>
      <c r="E671" s="386"/>
      <c r="F671" s="386"/>
      <c r="G671" s="386"/>
      <c r="H671" s="386"/>
    </row>
    <row r="672" spans="1:10" ht="15.6" customHeight="1" x14ac:dyDescent="0.25">
      <c r="A672" s="400"/>
      <c r="B672" s="387"/>
      <c r="C672" s="54" t="s">
        <v>440</v>
      </c>
      <c r="D672" s="244" t="s">
        <v>20</v>
      </c>
      <c r="E672" s="244" t="s">
        <v>19</v>
      </c>
      <c r="F672" s="249"/>
      <c r="G672" s="255">
        <v>100</v>
      </c>
      <c r="H672" s="245"/>
    </row>
    <row r="673" spans="1:8" ht="15.6" customHeight="1" x14ac:dyDescent="0.25">
      <c r="A673" s="400"/>
      <c r="B673" s="387"/>
      <c r="C673" s="54" t="s">
        <v>289</v>
      </c>
      <c r="D673" s="142" t="s">
        <v>20</v>
      </c>
      <c r="E673" s="142" t="s">
        <v>19</v>
      </c>
      <c r="F673" s="249">
        <v>100</v>
      </c>
      <c r="G673" s="255"/>
      <c r="H673" s="142"/>
    </row>
    <row r="674" spans="1:8" ht="15.6" customHeight="1" x14ac:dyDescent="0.2">
      <c r="A674" s="373" t="s">
        <v>319</v>
      </c>
      <c r="B674" s="387" t="s">
        <v>317</v>
      </c>
      <c r="C674" s="399" t="str">
        <f>'Додаток 1 2025-2027'!B101</f>
        <v>Поточний ремонт пішохідних доріжок на загальноміській території біля автостанції міста Південного Одеського району Одеської області</v>
      </c>
      <c r="D674" s="372"/>
      <c r="E674" s="372"/>
      <c r="F674" s="372"/>
      <c r="G674" s="372"/>
      <c r="H674" s="372"/>
    </row>
    <row r="675" spans="1:8" ht="15.6" customHeight="1" x14ac:dyDescent="0.2">
      <c r="A675" s="400"/>
      <c r="B675" s="387"/>
      <c r="C675" s="386" t="s">
        <v>6</v>
      </c>
      <c r="D675" s="386"/>
      <c r="E675" s="386"/>
      <c r="F675" s="386"/>
      <c r="G675" s="386"/>
      <c r="H675" s="386"/>
    </row>
    <row r="676" spans="1:8" ht="17.45" customHeight="1" x14ac:dyDescent="0.2">
      <c r="A676" s="400"/>
      <c r="B676" s="387"/>
      <c r="C676" s="150" t="s">
        <v>320</v>
      </c>
      <c r="D676" s="142" t="s">
        <v>10</v>
      </c>
      <c r="E676" s="142" t="s">
        <v>257</v>
      </c>
      <c r="F676" s="9">
        <f>'Додаток 1 2025-2027'!G101</f>
        <v>639.02</v>
      </c>
      <c r="G676" s="9"/>
      <c r="H676" s="9"/>
    </row>
    <row r="677" spans="1:8" ht="15.6" customHeight="1" x14ac:dyDescent="0.2">
      <c r="A677" s="400"/>
      <c r="B677" s="387"/>
      <c r="C677" s="386" t="s">
        <v>7</v>
      </c>
      <c r="D677" s="386"/>
      <c r="E677" s="386"/>
      <c r="F677" s="386"/>
      <c r="G677" s="386"/>
      <c r="H677" s="386"/>
    </row>
    <row r="678" spans="1:8" ht="15.6" customHeight="1" x14ac:dyDescent="0.2">
      <c r="A678" s="400"/>
      <c r="B678" s="387"/>
      <c r="C678" s="149" t="s">
        <v>321</v>
      </c>
      <c r="D678" s="142" t="s">
        <v>114</v>
      </c>
      <c r="E678" s="142" t="s">
        <v>322</v>
      </c>
      <c r="F678" s="91">
        <v>0.25491999999999998</v>
      </c>
      <c r="G678" s="70"/>
      <c r="H678" s="70"/>
    </row>
    <row r="679" spans="1:8" ht="15.6" customHeight="1" x14ac:dyDescent="0.2">
      <c r="A679" s="400"/>
      <c r="B679" s="387"/>
      <c r="C679" s="386" t="s">
        <v>8</v>
      </c>
      <c r="D679" s="386"/>
      <c r="E679" s="386"/>
      <c r="F679" s="386"/>
      <c r="G679" s="386"/>
      <c r="H679" s="386"/>
    </row>
    <row r="680" spans="1:8" ht="15.6" customHeight="1" x14ac:dyDescent="0.2">
      <c r="A680" s="400"/>
      <c r="B680" s="387"/>
      <c r="C680" s="150" t="s">
        <v>323</v>
      </c>
      <c r="D680" s="142" t="s">
        <v>18</v>
      </c>
      <c r="E680" s="142" t="s">
        <v>325</v>
      </c>
      <c r="F680" s="63">
        <f>F676/F678</f>
        <v>2506.7472148124903</v>
      </c>
      <c r="G680" s="9"/>
      <c r="H680" s="9"/>
    </row>
    <row r="681" spans="1:8" ht="15.6" customHeight="1" x14ac:dyDescent="0.2">
      <c r="A681" s="400"/>
      <c r="B681" s="387"/>
      <c r="C681" s="386" t="s">
        <v>9</v>
      </c>
      <c r="D681" s="386"/>
      <c r="E681" s="386"/>
      <c r="F681" s="386"/>
      <c r="G681" s="386"/>
      <c r="H681" s="386"/>
    </row>
    <row r="682" spans="1:8" ht="15.6" customHeight="1" x14ac:dyDescent="0.2">
      <c r="A682" s="400"/>
      <c r="B682" s="387"/>
      <c r="C682" s="69" t="s">
        <v>324</v>
      </c>
      <c r="D682" s="142" t="s">
        <v>20</v>
      </c>
      <c r="E682" s="142" t="s">
        <v>19</v>
      </c>
      <c r="F682" s="160">
        <v>100</v>
      </c>
      <c r="G682" s="142"/>
      <c r="H682" s="142"/>
    </row>
    <row r="683" spans="1:8" ht="28.9" customHeight="1" x14ac:dyDescent="0.2">
      <c r="A683" s="420" t="s">
        <v>402</v>
      </c>
      <c r="B683" s="387" t="s">
        <v>161</v>
      </c>
      <c r="C683" s="399" t="str">
        <f>'Додаток 1 2025-2027'!B102</f>
        <v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v>
      </c>
      <c r="D683" s="372"/>
      <c r="E683" s="372"/>
      <c r="F683" s="372"/>
      <c r="G683" s="372"/>
      <c r="H683" s="372"/>
    </row>
    <row r="684" spans="1:8" ht="15.6" customHeight="1" x14ac:dyDescent="0.2">
      <c r="A684" s="387"/>
      <c r="B684" s="387"/>
      <c r="C684" s="386" t="s">
        <v>6</v>
      </c>
      <c r="D684" s="386"/>
      <c r="E684" s="386"/>
      <c r="F684" s="386"/>
      <c r="G684" s="386"/>
      <c r="H684" s="386"/>
    </row>
    <row r="685" spans="1:8" ht="30.75" customHeight="1" x14ac:dyDescent="0.2">
      <c r="A685" s="387"/>
      <c r="B685" s="387"/>
      <c r="C685" s="69" t="s">
        <v>403</v>
      </c>
      <c r="D685" s="142" t="s">
        <v>10</v>
      </c>
      <c r="E685" s="142" t="s">
        <v>257</v>
      </c>
      <c r="F685" s="9"/>
      <c r="G685" s="9">
        <f>'Додаток 1 2025-2027'!H102</f>
        <v>18.09</v>
      </c>
      <c r="H685" s="9">
        <f>'Додаток 1 2025-2027'!I102</f>
        <v>0</v>
      </c>
    </row>
    <row r="686" spans="1:8" ht="15.6" customHeight="1" x14ac:dyDescent="0.2">
      <c r="A686" s="387"/>
      <c r="B686" s="387"/>
      <c r="C686" s="386" t="s">
        <v>7</v>
      </c>
      <c r="D686" s="386"/>
      <c r="E686" s="386"/>
      <c r="F686" s="386"/>
      <c r="G686" s="386"/>
      <c r="H686" s="386"/>
    </row>
    <row r="687" spans="1:8" ht="29.25" customHeight="1" x14ac:dyDescent="0.2">
      <c r="A687" s="387"/>
      <c r="B687" s="387"/>
      <c r="C687" s="69" t="s">
        <v>404</v>
      </c>
      <c r="D687" s="142" t="s">
        <v>18</v>
      </c>
      <c r="E687" s="142" t="s">
        <v>11</v>
      </c>
      <c r="F687" s="70"/>
      <c r="G687" s="70">
        <v>1</v>
      </c>
      <c r="H687" s="70"/>
    </row>
    <row r="688" spans="1:8" ht="15.6" customHeight="1" x14ac:dyDescent="0.2">
      <c r="A688" s="387"/>
      <c r="B688" s="387"/>
      <c r="C688" s="386" t="s">
        <v>8</v>
      </c>
      <c r="D688" s="386"/>
      <c r="E688" s="386"/>
      <c r="F688" s="386"/>
      <c r="G688" s="386"/>
      <c r="H688" s="386"/>
    </row>
    <row r="689" spans="1:8" ht="32.25" customHeight="1" x14ac:dyDescent="0.2">
      <c r="A689" s="387"/>
      <c r="B689" s="387"/>
      <c r="C689" s="69" t="s">
        <v>405</v>
      </c>
      <c r="D689" s="142" t="s">
        <v>18</v>
      </c>
      <c r="E689" s="142" t="s">
        <v>256</v>
      </c>
      <c r="F689" s="9"/>
      <c r="G689" s="9">
        <f>G685/G687</f>
        <v>18.09</v>
      </c>
      <c r="H689" s="9"/>
    </row>
    <row r="690" spans="1:8" ht="15.6" customHeight="1" x14ac:dyDescent="0.2">
      <c r="A690" s="387"/>
      <c r="B690" s="387"/>
      <c r="C690" s="386" t="s">
        <v>9</v>
      </c>
      <c r="D690" s="386"/>
      <c r="E690" s="386"/>
      <c r="F690" s="386"/>
      <c r="G690" s="386"/>
      <c r="H690" s="386"/>
    </row>
    <row r="691" spans="1:8" ht="15.6" customHeight="1" x14ac:dyDescent="0.2">
      <c r="A691" s="387"/>
      <c r="B691" s="387"/>
      <c r="C691" s="69" t="s">
        <v>406</v>
      </c>
      <c r="D691" s="142" t="s">
        <v>20</v>
      </c>
      <c r="E691" s="142" t="s">
        <v>19</v>
      </c>
      <c r="G691" s="142">
        <v>100</v>
      </c>
      <c r="H691" s="142"/>
    </row>
    <row r="692" spans="1:8" ht="29.45" customHeight="1" x14ac:dyDescent="0.2">
      <c r="A692" s="373" t="s">
        <v>407</v>
      </c>
      <c r="B692" s="387" t="s">
        <v>161</v>
      </c>
      <c r="C692" s="399" t="str">
        <f>'Додаток 1 2025-2027'!B103</f>
        <v>Розроблення проєкту землеустрою щодо відведення земельної ділянки в постійне користування КОМУНАЛЬНОМУ ПІДПРИЄМСТВУ "УЗБЕРЕЖЖЯ"</v>
      </c>
      <c r="D692" s="372"/>
      <c r="E692" s="372"/>
      <c r="F692" s="372"/>
      <c r="G692" s="372"/>
      <c r="H692" s="372"/>
    </row>
    <row r="693" spans="1:8" ht="14.45" customHeight="1" x14ac:dyDescent="0.2">
      <c r="A693" s="400"/>
      <c r="B693" s="387"/>
      <c r="C693" s="386" t="s">
        <v>6</v>
      </c>
      <c r="D693" s="386"/>
      <c r="E693" s="386"/>
      <c r="F693" s="386"/>
      <c r="G693" s="386"/>
      <c r="H693" s="386"/>
    </row>
    <row r="694" spans="1:8" ht="19.899999999999999" customHeight="1" x14ac:dyDescent="0.2">
      <c r="A694" s="400"/>
      <c r="B694" s="387"/>
      <c r="C694" s="150" t="s">
        <v>685</v>
      </c>
      <c r="D694" s="142" t="s">
        <v>156</v>
      </c>
      <c r="E694" s="142" t="s">
        <v>257</v>
      </c>
      <c r="F694" s="9"/>
      <c r="G694" s="9">
        <f>'Додаток 1 2025-2027'!H103</f>
        <v>57.75</v>
      </c>
      <c r="H694" s="9"/>
    </row>
    <row r="695" spans="1:8" ht="12.6" customHeight="1" x14ac:dyDescent="0.2">
      <c r="A695" s="400"/>
      <c r="B695" s="387"/>
      <c r="C695" s="386" t="s">
        <v>7</v>
      </c>
      <c r="D695" s="386"/>
      <c r="E695" s="386"/>
      <c r="F695" s="386"/>
      <c r="G695" s="386"/>
      <c r="H695" s="386"/>
    </row>
    <row r="696" spans="1:8" ht="15.6" customHeight="1" x14ac:dyDescent="0.2">
      <c r="A696" s="400"/>
      <c r="B696" s="387"/>
      <c r="C696" s="149" t="s">
        <v>687</v>
      </c>
      <c r="D696" s="142" t="s">
        <v>409</v>
      </c>
      <c r="E696" s="142" t="s">
        <v>11</v>
      </c>
      <c r="F696" s="70"/>
      <c r="G696" s="70">
        <v>1</v>
      </c>
      <c r="H696" s="70"/>
    </row>
    <row r="697" spans="1:8" ht="14.45" customHeight="1" x14ac:dyDescent="0.2">
      <c r="A697" s="400"/>
      <c r="B697" s="387"/>
      <c r="C697" s="386" t="s">
        <v>8</v>
      </c>
      <c r="D697" s="386"/>
      <c r="E697" s="386"/>
      <c r="F697" s="386"/>
      <c r="G697" s="386"/>
      <c r="H697" s="386"/>
    </row>
    <row r="698" spans="1:8" ht="15.6" customHeight="1" x14ac:dyDescent="0.2">
      <c r="A698" s="400"/>
      <c r="B698" s="387"/>
      <c r="C698" s="150" t="s">
        <v>686</v>
      </c>
      <c r="D698" s="142" t="s">
        <v>18</v>
      </c>
      <c r="E698" s="142" t="s">
        <v>265</v>
      </c>
      <c r="F698" s="9"/>
      <c r="G698" s="9">
        <f t="shared" ref="G698" si="15">G694/G696</f>
        <v>57.75</v>
      </c>
      <c r="H698" s="9"/>
    </row>
    <row r="699" spans="1:8" ht="14.45" customHeight="1" x14ac:dyDescent="0.2">
      <c r="A699" s="400"/>
      <c r="B699" s="387"/>
      <c r="C699" s="386" t="s">
        <v>9</v>
      </c>
      <c r="D699" s="386"/>
      <c r="E699" s="386"/>
      <c r="F699" s="386"/>
      <c r="G699" s="386"/>
      <c r="H699" s="386"/>
    </row>
    <row r="700" spans="1:8" ht="15.6" customHeight="1" x14ac:dyDescent="0.2">
      <c r="A700" s="400"/>
      <c r="B700" s="387"/>
      <c r="C700" s="69" t="s">
        <v>688</v>
      </c>
      <c r="D700" s="142" t="s">
        <v>20</v>
      </c>
      <c r="E700" s="142" t="s">
        <v>19</v>
      </c>
      <c r="F700" s="111"/>
      <c r="G700" s="234">
        <v>100</v>
      </c>
      <c r="H700" s="142"/>
    </row>
    <row r="701" spans="1:8" ht="59.25" customHeight="1" x14ac:dyDescent="0.2">
      <c r="A701" s="373" t="s">
        <v>425</v>
      </c>
      <c r="B701" s="387" t="s">
        <v>161</v>
      </c>
      <c r="C701" s="399" t="str">
        <f>'Додаток 1 2025-2027'!B104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v>
      </c>
      <c r="D701" s="372"/>
      <c r="E701" s="372"/>
      <c r="F701" s="372"/>
      <c r="G701" s="372"/>
      <c r="H701" s="372"/>
    </row>
    <row r="702" spans="1:8" ht="15" customHeight="1" x14ac:dyDescent="0.2">
      <c r="A702" s="400"/>
      <c r="B702" s="387"/>
      <c r="C702" s="386" t="s">
        <v>6</v>
      </c>
      <c r="D702" s="386"/>
      <c r="E702" s="386"/>
      <c r="F702" s="386"/>
      <c r="G702" s="386"/>
      <c r="H702" s="386"/>
    </row>
    <row r="703" spans="1:8" ht="15.6" customHeight="1" x14ac:dyDescent="0.2">
      <c r="A703" s="400"/>
      <c r="B703" s="387"/>
      <c r="C703" s="150" t="s">
        <v>410</v>
      </c>
      <c r="D703" s="142" t="s">
        <v>156</v>
      </c>
      <c r="E703" s="142" t="s">
        <v>257</v>
      </c>
      <c r="F703" s="9">
        <f>'Додаток 1 2025-2027'!G104</f>
        <v>33</v>
      </c>
      <c r="G703" s="9"/>
      <c r="H703" s="9"/>
    </row>
    <row r="704" spans="1:8" ht="15.6" customHeight="1" x14ac:dyDescent="0.2">
      <c r="A704" s="400"/>
      <c r="B704" s="387"/>
      <c r="C704" s="386" t="s">
        <v>7</v>
      </c>
      <c r="D704" s="386"/>
      <c r="E704" s="386"/>
      <c r="F704" s="386"/>
      <c r="G704" s="386"/>
      <c r="H704" s="386"/>
    </row>
    <row r="705" spans="1:8" ht="15.6" customHeight="1" x14ac:dyDescent="0.2">
      <c r="A705" s="400"/>
      <c r="B705" s="387"/>
      <c r="C705" s="149" t="s">
        <v>411</v>
      </c>
      <c r="D705" s="142" t="s">
        <v>409</v>
      </c>
      <c r="E705" s="142" t="s">
        <v>11</v>
      </c>
      <c r="F705" s="70">
        <v>1</v>
      </c>
      <c r="G705" s="70"/>
      <c r="H705" s="70"/>
    </row>
    <row r="706" spans="1:8" ht="15.6" customHeight="1" x14ac:dyDescent="0.2">
      <c r="A706" s="400"/>
      <c r="B706" s="387"/>
      <c r="C706" s="386" t="s">
        <v>8</v>
      </c>
      <c r="D706" s="386"/>
      <c r="E706" s="386"/>
      <c r="F706" s="386"/>
      <c r="G706" s="386"/>
      <c r="H706" s="386"/>
    </row>
    <row r="707" spans="1:8" ht="15.6" customHeight="1" x14ac:dyDescent="0.2">
      <c r="A707" s="400"/>
      <c r="B707" s="387"/>
      <c r="C707" s="150" t="s">
        <v>412</v>
      </c>
      <c r="D707" s="142" t="s">
        <v>18</v>
      </c>
      <c r="E707" s="142" t="s">
        <v>265</v>
      </c>
      <c r="F707" s="9">
        <f t="shared" ref="F707" si="16">F703/F705</f>
        <v>33</v>
      </c>
      <c r="G707" s="9"/>
      <c r="H707" s="9"/>
    </row>
    <row r="708" spans="1:8" ht="15.6" customHeight="1" x14ac:dyDescent="0.2">
      <c r="A708" s="400"/>
      <c r="B708" s="387"/>
      <c r="C708" s="386" t="s">
        <v>9</v>
      </c>
      <c r="D708" s="386"/>
      <c r="E708" s="386"/>
      <c r="F708" s="386"/>
      <c r="G708" s="386"/>
      <c r="H708" s="386"/>
    </row>
    <row r="709" spans="1:8" ht="15.6" customHeight="1" x14ac:dyDescent="0.2">
      <c r="A709" s="400"/>
      <c r="B709" s="387"/>
      <c r="C709" s="69" t="s">
        <v>413</v>
      </c>
      <c r="D709" s="142" t="s">
        <v>20</v>
      </c>
      <c r="E709" s="142" t="s">
        <v>19</v>
      </c>
      <c r="F709" s="161">
        <v>100</v>
      </c>
      <c r="G709" s="142"/>
      <c r="H709" s="142"/>
    </row>
    <row r="710" spans="1:8" ht="58.5" customHeight="1" x14ac:dyDescent="0.2">
      <c r="A710" s="373" t="s">
        <v>426</v>
      </c>
      <c r="B710" s="387" t="s">
        <v>161</v>
      </c>
      <c r="C710" s="399" t="str">
        <f>'Додаток 1 2025-2027'!B105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v>
      </c>
      <c r="D710" s="372"/>
      <c r="E710" s="372"/>
      <c r="F710" s="372"/>
      <c r="G710" s="372"/>
      <c r="H710" s="372"/>
    </row>
    <row r="711" spans="1:8" ht="15.6" customHeight="1" x14ac:dyDescent="0.2">
      <c r="A711" s="400"/>
      <c r="B711" s="387"/>
      <c r="C711" s="386" t="s">
        <v>6</v>
      </c>
      <c r="D711" s="386"/>
      <c r="E711" s="386"/>
      <c r="F711" s="386"/>
      <c r="G711" s="386"/>
      <c r="H711" s="386"/>
    </row>
    <row r="712" spans="1:8" ht="15.6" customHeight="1" x14ac:dyDescent="0.2">
      <c r="A712" s="400"/>
      <c r="B712" s="387"/>
      <c r="C712" s="150" t="s">
        <v>410</v>
      </c>
      <c r="D712" s="142" t="s">
        <v>156</v>
      </c>
      <c r="E712" s="142" t="s">
        <v>257</v>
      </c>
      <c r="F712" s="9">
        <f>'Додаток 1 2025-2027'!G105</f>
        <v>33</v>
      </c>
      <c r="G712" s="9"/>
      <c r="H712" s="9"/>
    </row>
    <row r="713" spans="1:8" ht="15.6" customHeight="1" x14ac:dyDescent="0.2">
      <c r="A713" s="400"/>
      <c r="B713" s="387"/>
      <c r="C713" s="386" t="s">
        <v>7</v>
      </c>
      <c r="D713" s="386"/>
      <c r="E713" s="386"/>
      <c r="F713" s="386"/>
      <c r="G713" s="386"/>
      <c r="H713" s="386"/>
    </row>
    <row r="714" spans="1:8" ht="15.6" customHeight="1" x14ac:dyDescent="0.2">
      <c r="A714" s="400"/>
      <c r="B714" s="387"/>
      <c r="C714" s="149" t="s">
        <v>411</v>
      </c>
      <c r="D714" s="142" t="s">
        <v>409</v>
      </c>
      <c r="E714" s="142" t="s">
        <v>11</v>
      </c>
      <c r="F714" s="70">
        <v>1</v>
      </c>
      <c r="G714" s="70"/>
      <c r="H714" s="70"/>
    </row>
    <row r="715" spans="1:8" ht="15.6" customHeight="1" x14ac:dyDescent="0.2">
      <c r="A715" s="400"/>
      <c r="B715" s="387"/>
      <c r="C715" s="386" t="s">
        <v>8</v>
      </c>
      <c r="D715" s="386"/>
      <c r="E715" s="386"/>
      <c r="F715" s="386"/>
      <c r="G715" s="386"/>
      <c r="H715" s="386"/>
    </row>
    <row r="716" spans="1:8" ht="15.6" customHeight="1" x14ac:dyDescent="0.2">
      <c r="A716" s="400"/>
      <c r="B716" s="387"/>
      <c r="C716" s="150" t="s">
        <v>412</v>
      </c>
      <c r="D716" s="142" t="s">
        <v>18</v>
      </c>
      <c r="E716" s="142" t="s">
        <v>265</v>
      </c>
      <c r="F716" s="9">
        <f t="shared" ref="F716" si="17">F712/F714</f>
        <v>33</v>
      </c>
      <c r="G716" s="9"/>
      <c r="H716" s="9"/>
    </row>
    <row r="717" spans="1:8" ht="15.6" customHeight="1" x14ac:dyDescent="0.2">
      <c r="A717" s="400"/>
      <c r="B717" s="387"/>
      <c r="C717" s="386" t="s">
        <v>9</v>
      </c>
      <c r="D717" s="386"/>
      <c r="E717" s="386"/>
      <c r="F717" s="386"/>
      <c r="G717" s="386"/>
      <c r="H717" s="386"/>
    </row>
    <row r="718" spans="1:8" ht="15.6" customHeight="1" x14ac:dyDescent="0.2">
      <c r="A718" s="400"/>
      <c r="B718" s="387"/>
      <c r="C718" s="69" t="s">
        <v>413</v>
      </c>
      <c r="D718" s="142" t="s">
        <v>20</v>
      </c>
      <c r="E718" s="142" t="s">
        <v>19</v>
      </c>
      <c r="F718" s="161">
        <v>100</v>
      </c>
      <c r="G718" s="142"/>
      <c r="H718" s="142"/>
    </row>
    <row r="719" spans="1:8" ht="46.5" customHeight="1" x14ac:dyDescent="0.2">
      <c r="A719" s="373" t="s">
        <v>427</v>
      </c>
      <c r="B719" s="383" t="s">
        <v>161</v>
      </c>
      <c r="C719" s="399" t="str">
        <f>'Додаток 1 2025-2027'!B106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v>
      </c>
      <c r="D719" s="372"/>
      <c r="E719" s="372"/>
      <c r="F719" s="372"/>
      <c r="G719" s="372"/>
      <c r="H719" s="372"/>
    </row>
    <row r="720" spans="1:8" ht="15.6" customHeight="1" x14ac:dyDescent="0.2">
      <c r="A720" s="400"/>
      <c r="B720" s="384"/>
      <c r="C720" s="386" t="s">
        <v>6</v>
      </c>
      <c r="D720" s="386"/>
      <c r="E720" s="386"/>
      <c r="F720" s="386"/>
      <c r="G720" s="386"/>
      <c r="H720" s="386"/>
    </row>
    <row r="721" spans="1:8" ht="15.6" customHeight="1" x14ac:dyDescent="0.2">
      <c r="A721" s="400"/>
      <c r="B721" s="384"/>
      <c r="C721" s="150" t="s">
        <v>410</v>
      </c>
      <c r="D721" s="142" t="s">
        <v>156</v>
      </c>
      <c r="E721" s="142" t="s">
        <v>257</v>
      </c>
      <c r="F721" s="9">
        <f>'Додаток 1 2025-2027'!G106</f>
        <v>26</v>
      </c>
      <c r="G721" s="9"/>
      <c r="H721" s="9"/>
    </row>
    <row r="722" spans="1:8" ht="15.6" customHeight="1" x14ac:dyDescent="0.2">
      <c r="A722" s="400"/>
      <c r="B722" s="384"/>
      <c r="C722" s="386" t="s">
        <v>7</v>
      </c>
      <c r="D722" s="386"/>
      <c r="E722" s="386"/>
      <c r="F722" s="386"/>
      <c r="G722" s="386"/>
      <c r="H722" s="386"/>
    </row>
    <row r="723" spans="1:8" ht="15.6" customHeight="1" x14ac:dyDescent="0.2">
      <c r="A723" s="400"/>
      <c r="B723" s="384"/>
      <c r="C723" s="149" t="s">
        <v>411</v>
      </c>
      <c r="D723" s="142" t="s">
        <v>409</v>
      </c>
      <c r="E723" s="142" t="s">
        <v>11</v>
      </c>
      <c r="F723" s="70">
        <v>1</v>
      </c>
      <c r="G723" s="70"/>
      <c r="H723" s="70"/>
    </row>
    <row r="724" spans="1:8" ht="15.6" customHeight="1" x14ac:dyDescent="0.2">
      <c r="A724" s="400"/>
      <c r="B724" s="384"/>
      <c r="C724" s="386" t="s">
        <v>8</v>
      </c>
      <c r="D724" s="386"/>
      <c r="E724" s="386"/>
      <c r="F724" s="386"/>
      <c r="G724" s="386"/>
      <c r="H724" s="386"/>
    </row>
    <row r="725" spans="1:8" ht="15.6" customHeight="1" x14ac:dyDescent="0.2">
      <c r="A725" s="400"/>
      <c r="B725" s="384"/>
      <c r="C725" s="150" t="s">
        <v>412</v>
      </c>
      <c r="D725" s="142" t="s">
        <v>18</v>
      </c>
      <c r="E725" s="142" t="s">
        <v>265</v>
      </c>
      <c r="F725" s="9">
        <f t="shared" ref="F725" si="18">F721/F723</f>
        <v>26</v>
      </c>
      <c r="G725" s="9"/>
      <c r="H725" s="9"/>
    </row>
    <row r="726" spans="1:8" ht="15.6" customHeight="1" x14ac:dyDescent="0.2">
      <c r="A726" s="400"/>
      <c r="B726" s="384"/>
      <c r="C726" s="386" t="s">
        <v>9</v>
      </c>
      <c r="D726" s="386"/>
      <c r="E726" s="386"/>
      <c r="F726" s="386"/>
      <c r="G726" s="386"/>
      <c r="H726" s="386"/>
    </row>
    <row r="727" spans="1:8" ht="15.6" customHeight="1" x14ac:dyDescent="0.2">
      <c r="A727" s="400"/>
      <c r="B727" s="385"/>
      <c r="C727" s="69" t="s">
        <v>413</v>
      </c>
      <c r="D727" s="142" t="s">
        <v>20</v>
      </c>
      <c r="E727" s="142" t="s">
        <v>19</v>
      </c>
      <c r="F727" s="161">
        <v>100</v>
      </c>
      <c r="G727" s="142"/>
      <c r="H727" s="142"/>
    </row>
    <row r="728" spans="1:8" ht="57.75" customHeight="1" x14ac:dyDescent="0.2">
      <c r="A728" s="373" t="s">
        <v>428</v>
      </c>
      <c r="B728" s="383" t="s">
        <v>161</v>
      </c>
      <c r="C728" s="399" t="str">
        <f>'Додаток 1 2025-2027'!B107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v>
      </c>
      <c r="D728" s="372"/>
      <c r="E728" s="372"/>
      <c r="F728" s="372"/>
      <c r="G728" s="372"/>
      <c r="H728" s="372"/>
    </row>
    <row r="729" spans="1:8" ht="15.6" customHeight="1" x14ac:dyDescent="0.2">
      <c r="A729" s="400"/>
      <c r="B729" s="384"/>
      <c r="C729" s="386" t="s">
        <v>6</v>
      </c>
      <c r="D729" s="386"/>
      <c r="E729" s="386"/>
      <c r="F729" s="386"/>
      <c r="G729" s="386"/>
      <c r="H729" s="386"/>
    </row>
    <row r="730" spans="1:8" ht="15.6" customHeight="1" x14ac:dyDescent="0.2">
      <c r="A730" s="400"/>
      <c r="B730" s="384"/>
      <c r="C730" s="150" t="s">
        <v>410</v>
      </c>
      <c r="D730" s="142" t="s">
        <v>156</v>
      </c>
      <c r="E730" s="142" t="s">
        <v>257</v>
      </c>
      <c r="F730" s="9">
        <f>'Додаток 1 2025-2027'!G107</f>
        <v>17.399999999999999</v>
      </c>
      <c r="G730" s="9"/>
      <c r="H730" s="9"/>
    </row>
    <row r="731" spans="1:8" ht="15.6" customHeight="1" x14ac:dyDescent="0.2">
      <c r="A731" s="400"/>
      <c r="B731" s="384"/>
      <c r="C731" s="386" t="s">
        <v>7</v>
      </c>
      <c r="D731" s="386"/>
      <c r="E731" s="386"/>
      <c r="F731" s="386"/>
      <c r="G731" s="386"/>
      <c r="H731" s="386"/>
    </row>
    <row r="732" spans="1:8" ht="15.6" customHeight="1" x14ac:dyDescent="0.2">
      <c r="A732" s="400"/>
      <c r="B732" s="384"/>
      <c r="C732" s="149" t="s">
        <v>411</v>
      </c>
      <c r="D732" s="142" t="s">
        <v>409</v>
      </c>
      <c r="E732" s="142" t="s">
        <v>11</v>
      </c>
      <c r="F732" s="70">
        <v>1</v>
      </c>
      <c r="G732" s="70"/>
      <c r="H732" s="70"/>
    </row>
    <row r="733" spans="1:8" ht="15.6" customHeight="1" x14ac:dyDescent="0.2">
      <c r="A733" s="400"/>
      <c r="B733" s="384"/>
      <c r="C733" s="386" t="s">
        <v>8</v>
      </c>
      <c r="D733" s="386"/>
      <c r="E733" s="386"/>
      <c r="F733" s="386"/>
      <c r="G733" s="386"/>
      <c r="H733" s="386"/>
    </row>
    <row r="734" spans="1:8" ht="15.6" customHeight="1" x14ac:dyDescent="0.2">
      <c r="A734" s="400"/>
      <c r="B734" s="384"/>
      <c r="C734" s="150" t="s">
        <v>412</v>
      </c>
      <c r="D734" s="142" t="s">
        <v>18</v>
      </c>
      <c r="E734" s="142" t="s">
        <v>265</v>
      </c>
      <c r="F734" s="9">
        <f t="shared" ref="F734" si="19">F730/F732</f>
        <v>17.399999999999999</v>
      </c>
      <c r="G734" s="9"/>
      <c r="H734" s="9"/>
    </row>
    <row r="735" spans="1:8" ht="15.6" customHeight="1" x14ac:dyDescent="0.2">
      <c r="A735" s="400"/>
      <c r="B735" s="384"/>
      <c r="C735" s="386" t="s">
        <v>9</v>
      </c>
      <c r="D735" s="386"/>
      <c r="E735" s="386"/>
      <c r="F735" s="386"/>
      <c r="G735" s="386"/>
      <c r="H735" s="386"/>
    </row>
    <row r="736" spans="1:8" ht="15.6" customHeight="1" x14ac:dyDescent="0.2">
      <c r="A736" s="400"/>
      <c r="B736" s="385"/>
      <c r="C736" s="69" t="s">
        <v>413</v>
      </c>
      <c r="D736" s="142" t="s">
        <v>20</v>
      </c>
      <c r="E736" s="142" t="s">
        <v>19</v>
      </c>
      <c r="F736" s="161">
        <v>100</v>
      </c>
      <c r="G736" s="142"/>
      <c r="H736" s="142"/>
    </row>
    <row r="737" spans="1:8" ht="48" customHeight="1" x14ac:dyDescent="0.2">
      <c r="A737" s="373" t="s">
        <v>429</v>
      </c>
      <c r="B737" s="383" t="s">
        <v>161</v>
      </c>
      <c r="C737" s="399" t="str">
        <f>'Додаток 1 2025-2027'!B108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v>
      </c>
      <c r="D737" s="372"/>
      <c r="E737" s="372"/>
      <c r="F737" s="372"/>
      <c r="G737" s="372"/>
      <c r="H737" s="372"/>
    </row>
    <row r="738" spans="1:8" ht="15.6" customHeight="1" x14ac:dyDescent="0.2">
      <c r="A738" s="400"/>
      <c r="B738" s="384"/>
      <c r="C738" s="386" t="s">
        <v>6</v>
      </c>
      <c r="D738" s="386"/>
      <c r="E738" s="386"/>
      <c r="F738" s="386"/>
      <c r="G738" s="386"/>
      <c r="H738" s="386"/>
    </row>
    <row r="739" spans="1:8" ht="15.6" customHeight="1" x14ac:dyDescent="0.2">
      <c r="A739" s="400"/>
      <c r="B739" s="384"/>
      <c r="C739" s="150" t="s">
        <v>410</v>
      </c>
      <c r="D739" s="142" t="s">
        <v>156</v>
      </c>
      <c r="E739" s="142" t="s">
        <v>257</v>
      </c>
      <c r="F739" s="9">
        <f>'Додаток 1 2025-2027'!G108</f>
        <v>23</v>
      </c>
      <c r="G739" s="9"/>
      <c r="H739" s="9"/>
    </row>
    <row r="740" spans="1:8" ht="15.6" customHeight="1" x14ac:dyDescent="0.2">
      <c r="A740" s="400"/>
      <c r="B740" s="384"/>
      <c r="C740" s="386" t="s">
        <v>7</v>
      </c>
      <c r="D740" s="386"/>
      <c r="E740" s="386"/>
      <c r="F740" s="386"/>
      <c r="G740" s="386"/>
      <c r="H740" s="386"/>
    </row>
    <row r="741" spans="1:8" ht="15.6" customHeight="1" x14ac:dyDescent="0.2">
      <c r="A741" s="400"/>
      <c r="B741" s="384"/>
      <c r="C741" s="149" t="s">
        <v>411</v>
      </c>
      <c r="D741" s="142" t="s">
        <v>409</v>
      </c>
      <c r="E741" s="142" t="s">
        <v>11</v>
      </c>
      <c r="F741" s="70">
        <v>1</v>
      </c>
      <c r="G741" s="70"/>
      <c r="H741" s="70"/>
    </row>
    <row r="742" spans="1:8" ht="15.6" customHeight="1" x14ac:dyDescent="0.2">
      <c r="A742" s="400"/>
      <c r="B742" s="384"/>
      <c r="C742" s="386" t="s">
        <v>8</v>
      </c>
      <c r="D742" s="386"/>
      <c r="E742" s="386"/>
      <c r="F742" s="386"/>
      <c r="G742" s="386"/>
      <c r="H742" s="386"/>
    </row>
    <row r="743" spans="1:8" ht="15.6" customHeight="1" x14ac:dyDescent="0.2">
      <c r="A743" s="400"/>
      <c r="B743" s="384"/>
      <c r="C743" s="150" t="s">
        <v>412</v>
      </c>
      <c r="D743" s="142" t="s">
        <v>18</v>
      </c>
      <c r="E743" s="142" t="s">
        <v>265</v>
      </c>
      <c r="F743" s="9">
        <f t="shared" ref="F743" si="20">F739/F741</f>
        <v>23</v>
      </c>
      <c r="G743" s="9"/>
      <c r="H743" s="9"/>
    </row>
    <row r="744" spans="1:8" ht="15.6" customHeight="1" x14ac:dyDescent="0.2">
      <c r="A744" s="400"/>
      <c r="B744" s="384"/>
      <c r="C744" s="386" t="s">
        <v>9</v>
      </c>
      <c r="D744" s="386"/>
      <c r="E744" s="386"/>
      <c r="F744" s="386"/>
      <c r="G744" s="386"/>
      <c r="H744" s="386"/>
    </row>
    <row r="745" spans="1:8" ht="15.6" customHeight="1" x14ac:dyDescent="0.2">
      <c r="A745" s="400"/>
      <c r="B745" s="385"/>
      <c r="C745" s="69" t="s">
        <v>413</v>
      </c>
      <c r="D745" s="142" t="s">
        <v>20</v>
      </c>
      <c r="E745" s="142" t="s">
        <v>19</v>
      </c>
      <c r="F745" s="161">
        <v>100</v>
      </c>
      <c r="G745" s="142"/>
      <c r="H745" s="142"/>
    </row>
    <row r="746" spans="1:8" ht="18.75" customHeight="1" x14ac:dyDescent="0.2">
      <c r="A746" s="373" t="s">
        <v>431</v>
      </c>
      <c r="B746" s="383" t="s">
        <v>161</v>
      </c>
      <c r="C746" s="399" t="s">
        <v>568</v>
      </c>
      <c r="D746" s="372"/>
      <c r="E746" s="372"/>
      <c r="F746" s="372"/>
      <c r="G746" s="372"/>
      <c r="H746" s="372"/>
    </row>
    <row r="747" spans="1:8" ht="15.6" customHeight="1" x14ac:dyDescent="0.2">
      <c r="A747" s="400"/>
      <c r="B747" s="384"/>
      <c r="C747" s="386" t="s">
        <v>6</v>
      </c>
      <c r="D747" s="386"/>
      <c r="E747" s="386"/>
      <c r="F747" s="386"/>
      <c r="G747" s="386"/>
      <c r="H747" s="386"/>
    </row>
    <row r="748" spans="1:8" ht="28.15" customHeight="1" x14ac:dyDescent="0.2">
      <c r="A748" s="400"/>
      <c r="B748" s="384"/>
      <c r="C748" s="150" t="s">
        <v>452</v>
      </c>
      <c r="D748" s="142" t="s">
        <v>10</v>
      </c>
      <c r="E748" s="142" t="s">
        <v>257</v>
      </c>
      <c r="F748" s="9">
        <f>'Додаток 1 2025-2027'!G109</f>
        <v>43.645000000000003</v>
      </c>
      <c r="G748" s="9"/>
      <c r="H748" s="9"/>
    </row>
    <row r="749" spans="1:8" ht="15.6" customHeight="1" x14ac:dyDescent="0.2">
      <c r="A749" s="400"/>
      <c r="B749" s="384"/>
      <c r="C749" s="386" t="s">
        <v>7</v>
      </c>
      <c r="D749" s="386"/>
      <c r="E749" s="386"/>
      <c r="F749" s="386"/>
      <c r="G749" s="386"/>
      <c r="H749" s="386"/>
    </row>
    <row r="750" spans="1:8" ht="15.6" customHeight="1" x14ac:dyDescent="0.2">
      <c r="A750" s="400"/>
      <c r="B750" s="384"/>
      <c r="C750" s="149" t="s">
        <v>450</v>
      </c>
      <c r="D750" s="142" t="s">
        <v>10</v>
      </c>
      <c r="E750" s="142" t="s">
        <v>11</v>
      </c>
      <c r="F750" s="70">
        <v>1</v>
      </c>
      <c r="G750" s="70"/>
      <c r="H750" s="70"/>
    </row>
    <row r="751" spans="1:8" ht="15.6" customHeight="1" x14ac:dyDescent="0.2">
      <c r="A751" s="400"/>
      <c r="B751" s="384"/>
      <c r="C751" s="386" t="s">
        <v>8</v>
      </c>
      <c r="D751" s="386"/>
      <c r="E751" s="386"/>
      <c r="F751" s="386"/>
      <c r="G751" s="386"/>
      <c r="H751" s="386"/>
    </row>
    <row r="752" spans="1:8" ht="28.15" customHeight="1" x14ac:dyDescent="0.2">
      <c r="A752" s="400"/>
      <c r="B752" s="384"/>
      <c r="C752" s="150" t="s">
        <v>451</v>
      </c>
      <c r="D752" s="142" t="s">
        <v>18</v>
      </c>
      <c r="E752" s="142" t="s">
        <v>265</v>
      </c>
      <c r="F752" s="9">
        <f t="shared" ref="F752" si="21">F748/F750</f>
        <v>43.645000000000003</v>
      </c>
      <c r="G752" s="9"/>
      <c r="H752" s="9"/>
    </row>
    <row r="753" spans="1:10" ht="15.6" customHeight="1" x14ac:dyDescent="0.2">
      <c r="A753" s="400"/>
      <c r="B753" s="384"/>
      <c r="C753" s="386" t="s">
        <v>9</v>
      </c>
      <c r="D753" s="386"/>
      <c r="E753" s="386"/>
      <c r="F753" s="386"/>
      <c r="G753" s="386"/>
      <c r="H753" s="386"/>
    </row>
    <row r="754" spans="1:10" ht="15.6" customHeight="1" x14ac:dyDescent="0.2">
      <c r="A754" s="400"/>
      <c r="B754" s="385"/>
      <c r="C754" s="69" t="s">
        <v>453</v>
      </c>
      <c r="D754" s="142" t="s">
        <v>20</v>
      </c>
      <c r="E754" s="142" t="s">
        <v>19</v>
      </c>
      <c r="F754" s="160">
        <v>100</v>
      </c>
      <c r="G754" s="142"/>
      <c r="H754" s="142"/>
    </row>
    <row r="755" spans="1:10" ht="30" customHeight="1" x14ac:dyDescent="0.2">
      <c r="A755" s="373" t="s">
        <v>446</v>
      </c>
      <c r="B755" s="387" t="s">
        <v>401</v>
      </c>
      <c r="C755" s="399" t="str">
        <f>'Додаток 1 2025-2027'!B111</f>
        <v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v>
      </c>
      <c r="D755" s="372"/>
      <c r="E755" s="372"/>
      <c r="F755" s="372"/>
      <c r="G755" s="372"/>
      <c r="H755" s="372"/>
    </row>
    <row r="756" spans="1:10" ht="14.45" customHeight="1" x14ac:dyDescent="0.2">
      <c r="A756" s="400"/>
      <c r="B756" s="387"/>
      <c r="C756" s="386" t="s">
        <v>6</v>
      </c>
      <c r="D756" s="386"/>
      <c r="E756" s="386"/>
      <c r="F756" s="386"/>
      <c r="G756" s="386"/>
      <c r="H756" s="386"/>
    </row>
    <row r="757" spans="1:10" ht="32.25" customHeight="1" x14ac:dyDescent="0.2">
      <c r="A757" s="400"/>
      <c r="B757" s="387"/>
      <c r="C757" s="150" t="s">
        <v>448</v>
      </c>
      <c r="D757" s="142" t="s">
        <v>10</v>
      </c>
      <c r="E757" s="142" t="s">
        <v>257</v>
      </c>
      <c r="F757" s="9"/>
      <c r="G757" s="9">
        <f>'Додаток 1 2025-2027'!H111</f>
        <v>55.030999999999999</v>
      </c>
      <c r="H757" s="9"/>
    </row>
    <row r="758" spans="1:10" ht="14.45" customHeight="1" x14ac:dyDescent="0.2">
      <c r="A758" s="400"/>
      <c r="B758" s="387"/>
      <c r="C758" s="386" t="s">
        <v>7</v>
      </c>
      <c r="D758" s="386"/>
      <c r="E758" s="386"/>
      <c r="F758" s="386"/>
      <c r="G758" s="386"/>
      <c r="H758" s="386"/>
    </row>
    <row r="759" spans="1:10" ht="15.6" customHeight="1" x14ac:dyDescent="0.2">
      <c r="A759" s="400"/>
      <c r="B759" s="387"/>
      <c r="C759" s="149" t="s">
        <v>258</v>
      </c>
      <c r="D759" s="142" t="s">
        <v>10</v>
      </c>
      <c r="E759" s="142" t="s">
        <v>11</v>
      </c>
      <c r="F759" s="70"/>
      <c r="G759" s="70">
        <v>1</v>
      </c>
      <c r="H759" s="70"/>
    </row>
    <row r="760" spans="1:10" ht="15.6" customHeight="1" x14ac:dyDescent="0.2">
      <c r="A760" s="400"/>
      <c r="B760" s="387"/>
      <c r="C760" s="386" t="s">
        <v>8</v>
      </c>
      <c r="D760" s="386"/>
      <c r="E760" s="386"/>
      <c r="F760" s="386"/>
      <c r="G760" s="386"/>
      <c r="H760" s="386"/>
    </row>
    <row r="761" spans="1:10" ht="18" customHeight="1" x14ac:dyDescent="0.2">
      <c r="A761" s="400"/>
      <c r="B761" s="387"/>
      <c r="C761" s="150" t="s">
        <v>457</v>
      </c>
      <c r="D761" s="142" t="s">
        <v>18</v>
      </c>
      <c r="E761" s="142" t="s">
        <v>265</v>
      </c>
      <c r="F761" s="9"/>
      <c r="G761" s="9">
        <f t="shared" ref="G761" si="22">G757/G759</f>
        <v>55.030999999999999</v>
      </c>
      <c r="H761" s="9"/>
    </row>
    <row r="762" spans="1:10" ht="15.6" customHeight="1" x14ac:dyDescent="0.2">
      <c r="A762" s="400"/>
      <c r="B762" s="387"/>
      <c r="C762" s="386" t="s">
        <v>9</v>
      </c>
      <c r="D762" s="386"/>
      <c r="E762" s="386"/>
      <c r="F762" s="386"/>
      <c r="G762" s="386"/>
      <c r="H762" s="386"/>
    </row>
    <row r="763" spans="1:10" ht="15.6" customHeight="1" x14ac:dyDescent="0.2">
      <c r="A763" s="400"/>
      <c r="B763" s="387"/>
      <c r="C763" s="69" t="s">
        <v>455</v>
      </c>
      <c r="D763" s="142" t="s">
        <v>20</v>
      </c>
      <c r="E763" s="142" t="s">
        <v>19</v>
      </c>
      <c r="F763" s="161"/>
      <c r="G763" s="262">
        <v>100</v>
      </c>
      <c r="H763" s="142"/>
    </row>
    <row r="764" spans="1:10" ht="30" customHeight="1" x14ac:dyDescent="0.2">
      <c r="A764" s="374" t="s">
        <v>480</v>
      </c>
      <c r="B764" s="387" t="s">
        <v>401</v>
      </c>
      <c r="C764" s="399" t="str">
        <f>'Додаток 1 2025-2027'!B112</f>
        <v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v>
      </c>
      <c r="D764" s="372"/>
      <c r="E764" s="372"/>
      <c r="F764" s="372"/>
      <c r="G764" s="372"/>
      <c r="H764" s="372"/>
    </row>
    <row r="765" spans="1:10" ht="15.6" customHeight="1" x14ac:dyDescent="0.2">
      <c r="A765" s="375"/>
      <c r="B765" s="387"/>
      <c r="C765" s="69" t="s">
        <v>719</v>
      </c>
      <c r="D765" s="258" t="s">
        <v>10</v>
      </c>
      <c r="E765" s="258" t="s">
        <v>257</v>
      </c>
      <c r="F765" s="9"/>
      <c r="G765" s="9">
        <f>'Додаток 1 2025-2027'!H112</f>
        <v>2403.1570000000002</v>
      </c>
      <c r="H765" s="9"/>
    </row>
    <row r="766" spans="1:10" s="248" customFormat="1" ht="17.25" customHeight="1" x14ac:dyDescent="0.2">
      <c r="A766" s="375"/>
      <c r="B766" s="387"/>
      <c r="C766" s="156" t="s">
        <v>489</v>
      </c>
      <c r="D766" s="130" t="s">
        <v>10</v>
      </c>
      <c r="E766" s="130" t="s">
        <v>257</v>
      </c>
      <c r="F766" s="131"/>
      <c r="G766" s="131">
        <f>'Додаток 1 2025-2027'!H113</f>
        <v>53.034999999999997</v>
      </c>
      <c r="H766" s="131"/>
      <c r="I766" s="247"/>
      <c r="J766" s="247"/>
    </row>
    <row r="767" spans="1:10" ht="20.25" customHeight="1" x14ac:dyDescent="0.2">
      <c r="A767" s="375"/>
      <c r="B767" s="387"/>
      <c r="C767" s="386" t="s">
        <v>7</v>
      </c>
      <c r="D767" s="386"/>
      <c r="E767" s="386"/>
      <c r="F767" s="386"/>
      <c r="G767" s="386"/>
      <c r="H767" s="386"/>
    </row>
    <row r="768" spans="1:10" ht="15.6" customHeight="1" x14ac:dyDescent="0.2">
      <c r="A768" s="375"/>
      <c r="B768" s="387"/>
      <c r="C768" s="69" t="s">
        <v>754</v>
      </c>
      <c r="D768" s="258" t="s">
        <v>718</v>
      </c>
      <c r="E768" s="258" t="s">
        <v>755</v>
      </c>
      <c r="F768" s="258"/>
      <c r="G768" s="258">
        <v>0.27200000000000002</v>
      </c>
      <c r="H768" s="259"/>
    </row>
    <row r="769" spans="1:8" ht="15.6" customHeight="1" x14ac:dyDescent="0.2">
      <c r="A769" s="375"/>
      <c r="B769" s="387"/>
      <c r="C769" s="69" t="s">
        <v>287</v>
      </c>
      <c r="D769" s="258" t="s">
        <v>10</v>
      </c>
      <c r="E769" s="258" t="s">
        <v>11</v>
      </c>
      <c r="F769" s="70"/>
      <c r="G769" s="70">
        <v>1</v>
      </c>
      <c r="H769" s="70"/>
    </row>
    <row r="770" spans="1:8" ht="15.6" customHeight="1" x14ac:dyDescent="0.2">
      <c r="A770" s="375"/>
      <c r="B770" s="387"/>
      <c r="C770" s="398" t="s">
        <v>8</v>
      </c>
      <c r="D770" s="398"/>
      <c r="E770" s="398"/>
      <c r="F770" s="398"/>
      <c r="G770" s="398"/>
      <c r="H770" s="398"/>
    </row>
    <row r="771" spans="1:8" ht="15.6" customHeight="1" x14ac:dyDescent="0.2">
      <c r="A771" s="375"/>
      <c r="B771" s="387"/>
      <c r="C771" s="54" t="s">
        <v>756</v>
      </c>
      <c r="D771" s="261" t="s">
        <v>18</v>
      </c>
      <c r="E771" s="261" t="s">
        <v>757</v>
      </c>
      <c r="F771" s="260"/>
      <c r="G771" s="9">
        <f>G765/G768</f>
        <v>8835.136029411764</v>
      </c>
      <c r="H771" s="260"/>
    </row>
    <row r="772" spans="1:8" ht="15.6" customHeight="1" x14ac:dyDescent="0.2">
      <c r="A772" s="375"/>
      <c r="B772" s="387"/>
      <c r="C772" s="54" t="s">
        <v>288</v>
      </c>
      <c r="D772" s="261" t="s">
        <v>18</v>
      </c>
      <c r="E772" s="261" t="s">
        <v>265</v>
      </c>
      <c r="F772" s="58"/>
      <c r="G772" s="9">
        <f>G766/G769</f>
        <v>53.034999999999997</v>
      </c>
      <c r="H772" s="58"/>
    </row>
    <row r="773" spans="1:8" ht="15.6" customHeight="1" x14ac:dyDescent="0.2">
      <c r="A773" s="375"/>
      <c r="B773" s="387"/>
      <c r="C773" s="398" t="s">
        <v>9</v>
      </c>
      <c r="D773" s="398"/>
      <c r="E773" s="398"/>
      <c r="F773" s="398"/>
      <c r="G773" s="398"/>
      <c r="H773" s="398"/>
    </row>
    <row r="774" spans="1:8" ht="15.6" customHeight="1" x14ac:dyDescent="0.2">
      <c r="A774" s="375"/>
      <c r="B774" s="387"/>
      <c r="C774" s="54" t="s">
        <v>440</v>
      </c>
      <c r="D774" s="258" t="s">
        <v>20</v>
      </c>
      <c r="E774" s="258" t="s">
        <v>19</v>
      </c>
      <c r="F774" s="54"/>
      <c r="G774" s="261">
        <v>100</v>
      </c>
      <c r="H774" s="260"/>
    </row>
    <row r="775" spans="1:8" ht="15.6" customHeight="1" x14ac:dyDescent="0.2">
      <c r="A775" s="376"/>
      <c r="B775" s="387"/>
      <c r="C775" s="69" t="s">
        <v>289</v>
      </c>
      <c r="D775" s="142" t="s">
        <v>20</v>
      </c>
      <c r="E775" s="142" t="s">
        <v>19</v>
      </c>
      <c r="F775" s="161"/>
      <c r="G775" s="265">
        <v>100</v>
      </c>
      <c r="H775" s="142"/>
    </row>
    <row r="776" spans="1:8" ht="33.75" customHeight="1" x14ac:dyDescent="0.2">
      <c r="A776" s="374" t="s">
        <v>502</v>
      </c>
      <c r="B776" s="387" t="s">
        <v>401</v>
      </c>
      <c r="C776" s="399" t="s">
        <v>541</v>
      </c>
      <c r="D776" s="372"/>
      <c r="E776" s="372"/>
      <c r="F776" s="372"/>
      <c r="G776" s="372"/>
      <c r="H776" s="372"/>
    </row>
    <row r="777" spans="1:8" ht="15.6" customHeight="1" x14ac:dyDescent="0.2">
      <c r="A777" s="375"/>
      <c r="B777" s="387"/>
      <c r="C777" s="391" t="s">
        <v>6</v>
      </c>
      <c r="D777" s="392"/>
      <c r="E777" s="392"/>
      <c r="F777" s="392"/>
      <c r="G777" s="392"/>
      <c r="H777" s="393"/>
    </row>
    <row r="778" spans="1:8" ht="15.6" customHeight="1" x14ac:dyDescent="0.2">
      <c r="A778" s="375"/>
      <c r="B778" s="387"/>
      <c r="C778" s="1" t="s">
        <v>507</v>
      </c>
      <c r="D778" s="142" t="s">
        <v>10</v>
      </c>
      <c r="E778" s="142" t="s">
        <v>257</v>
      </c>
      <c r="F778" s="9">
        <f>'Додаток 1 2025-2027'!G114</f>
        <v>2480.6469999999999</v>
      </c>
      <c r="G778" s="9">
        <f>'Додаток 1 2025-2027'!H114</f>
        <v>770.82</v>
      </c>
      <c r="H778" s="9"/>
    </row>
    <row r="779" spans="1:8" ht="15.6" customHeight="1" x14ac:dyDescent="0.2">
      <c r="A779" s="375"/>
      <c r="B779" s="387"/>
      <c r="C779" s="391" t="s">
        <v>7</v>
      </c>
      <c r="D779" s="392"/>
      <c r="E779" s="392"/>
      <c r="F779" s="392"/>
      <c r="G779" s="392"/>
      <c r="H779" s="393"/>
    </row>
    <row r="780" spans="1:8" ht="15.6" customHeight="1" x14ac:dyDescent="0.2">
      <c r="A780" s="375"/>
      <c r="B780" s="387"/>
      <c r="C780" s="1" t="s">
        <v>504</v>
      </c>
      <c r="D780" s="142" t="s">
        <v>18</v>
      </c>
      <c r="E780" s="142" t="s">
        <v>11</v>
      </c>
      <c r="F780" s="70">
        <v>1</v>
      </c>
      <c r="G780" s="70">
        <v>1</v>
      </c>
      <c r="H780" s="70"/>
    </row>
    <row r="781" spans="1:8" ht="15.6" customHeight="1" x14ac:dyDescent="0.2">
      <c r="A781" s="375"/>
      <c r="B781" s="387"/>
      <c r="C781" s="391" t="s">
        <v>8</v>
      </c>
      <c r="D781" s="392"/>
      <c r="E781" s="392"/>
      <c r="F781" s="392"/>
      <c r="G781" s="392"/>
      <c r="H781" s="393"/>
    </row>
    <row r="782" spans="1:8" ht="15.6" customHeight="1" x14ac:dyDescent="0.2">
      <c r="A782" s="375"/>
      <c r="B782" s="387"/>
      <c r="C782" s="1" t="s">
        <v>505</v>
      </c>
      <c r="D782" s="142" t="s">
        <v>18</v>
      </c>
      <c r="E782" s="142" t="s">
        <v>265</v>
      </c>
      <c r="F782" s="9">
        <f t="shared" ref="F782:G782" si="23">F778/F780</f>
        <v>2480.6469999999999</v>
      </c>
      <c r="G782" s="9">
        <f t="shared" si="23"/>
        <v>770.82</v>
      </c>
      <c r="H782" s="9"/>
    </row>
    <row r="783" spans="1:8" ht="15.6" customHeight="1" x14ac:dyDescent="0.2">
      <c r="A783" s="375"/>
      <c r="B783" s="387"/>
      <c r="C783" s="386" t="s">
        <v>9</v>
      </c>
      <c r="D783" s="386"/>
      <c r="E783" s="386"/>
      <c r="F783" s="386"/>
      <c r="G783" s="386"/>
      <c r="H783" s="386"/>
    </row>
    <row r="784" spans="1:8" ht="15.6" customHeight="1" x14ac:dyDescent="0.2">
      <c r="A784" s="376"/>
      <c r="B784" s="387"/>
      <c r="C784" s="1" t="s">
        <v>506</v>
      </c>
      <c r="D784" s="142" t="s">
        <v>20</v>
      </c>
      <c r="E784" s="142" t="s">
        <v>19</v>
      </c>
      <c r="F784" s="265">
        <v>85</v>
      </c>
      <c r="G784" s="262">
        <v>100</v>
      </c>
      <c r="H784" s="142"/>
    </row>
    <row r="785" spans="1:9" ht="32.25" customHeight="1" x14ac:dyDescent="0.2">
      <c r="A785" s="374" t="s">
        <v>508</v>
      </c>
      <c r="B785" s="387" t="s">
        <v>401</v>
      </c>
      <c r="C785" s="399" t="str">
        <f>'Додаток 1 2025-2027'!B116</f>
        <v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v>
      </c>
      <c r="D785" s="372"/>
      <c r="E785" s="372"/>
      <c r="F785" s="372"/>
      <c r="G785" s="372"/>
      <c r="H785" s="372"/>
    </row>
    <row r="786" spans="1:9" ht="15.6" customHeight="1" x14ac:dyDescent="0.2">
      <c r="A786" s="375"/>
      <c r="B786" s="387"/>
      <c r="C786" s="391" t="s">
        <v>6</v>
      </c>
      <c r="D786" s="392"/>
      <c r="E786" s="392"/>
      <c r="F786" s="392"/>
      <c r="G786" s="392"/>
      <c r="H786" s="393"/>
    </row>
    <row r="787" spans="1:9" ht="15.6" customHeight="1" x14ac:dyDescent="0.2">
      <c r="A787" s="375"/>
      <c r="B787" s="387"/>
      <c r="C787" s="1" t="s">
        <v>742</v>
      </c>
      <c r="D787" s="278" t="s">
        <v>10</v>
      </c>
      <c r="E787" s="278" t="s">
        <v>257</v>
      </c>
      <c r="F787" s="9"/>
      <c r="G787" s="9">
        <f>'Додаток 1 2025-2027'!H116</f>
        <v>1886.5</v>
      </c>
      <c r="H787" s="9"/>
    </row>
    <row r="788" spans="1:9" ht="15.6" customHeight="1" x14ac:dyDescent="0.2">
      <c r="A788" s="375"/>
      <c r="B788" s="387"/>
      <c r="C788" s="391" t="s">
        <v>7</v>
      </c>
      <c r="D788" s="392"/>
      <c r="E788" s="392"/>
      <c r="F788" s="392"/>
      <c r="G788" s="392"/>
      <c r="H788" s="393"/>
    </row>
    <row r="789" spans="1:9" ht="15.6" customHeight="1" x14ac:dyDescent="0.2">
      <c r="A789" s="375"/>
      <c r="B789" s="387"/>
      <c r="C789" s="1" t="s">
        <v>504</v>
      </c>
      <c r="D789" s="278" t="s">
        <v>18</v>
      </c>
      <c r="E789" s="278" t="s">
        <v>11</v>
      </c>
      <c r="F789" s="70"/>
      <c r="G789" s="70">
        <v>1</v>
      </c>
      <c r="H789" s="70"/>
    </row>
    <row r="790" spans="1:9" ht="15.6" customHeight="1" x14ac:dyDescent="0.2">
      <c r="A790" s="375"/>
      <c r="B790" s="387"/>
      <c r="C790" s="391" t="s">
        <v>8</v>
      </c>
      <c r="D790" s="392"/>
      <c r="E790" s="392"/>
      <c r="F790" s="392"/>
      <c r="G790" s="392"/>
      <c r="H790" s="393"/>
    </row>
    <row r="791" spans="1:9" ht="15.6" customHeight="1" x14ac:dyDescent="0.2">
      <c r="A791" s="375"/>
      <c r="B791" s="387"/>
      <c r="C791" s="1" t="s">
        <v>743</v>
      </c>
      <c r="D791" s="278" t="s">
        <v>18</v>
      </c>
      <c r="E791" s="278" t="s">
        <v>265</v>
      </c>
      <c r="F791" s="9"/>
      <c r="G791" s="9">
        <f t="shared" ref="G791" si="24">G787/G789</f>
        <v>1886.5</v>
      </c>
      <c r="H791" s="9"/>
    </row>
    <row r="792" spans="1:9" ht="15.6" customHeight="1" x14ac:dyDescent="0.2">
      <c r="A792" s="375"/>
      <c r="B792" s="387"/>
      <c r="C792" s="386" t="s">
        <v>9</v>
      </c>
      <c r="D792" s="386"/>
      <c r="E792" s="386"/>
      <c r="F792" s="386"/>
      <c r="G792" s="386"/>
      <c r="H792" s="386"/>
    </row>
    <row r="793" spans="1:9" ht="15.6" customHeight="1" x14ac:dyDescent="0.2">
      <c r="A793" s="376"/>
      <c r="B793" s="387"/>
      <c r="C793" s="1" t="s">
        <v>506</v>
      </c>
      <c r="D793" s="278" t="s">
        <v>20</v>
      </c>
      <c r="E793" s="278" t="s">
        <v>19</v>
      </c>
      <c r="F793" s="265"/>
      <c r="G793" s="280">
        <v>100</v>
      </c>
      <c r="H793" s="278"/>
    </row>
    <row r="794" spans="1:9" ht="15.6" customHeight="1" x14ac:dyDescent="0.2">
      <c r="A794" s="374" t="s">
        <v>515</v>
      </c>
      <c r="B794" s="377" t="s">
        <v>519</v>
      </c>
      <c r="C794" s="380" t="str">
        <f>'Додаток 1 2025-2027'!B117</f>
        <v>Придбання багатофункціонального пристрою</v>
      </c>
      <c r="D794" s="381"/>
      <c r="E794" s="381"/>
      <c r="F794" s="381"/>
      <c r="G794" s="381"/>
      <c r="H794" s="382"/>
    </row>
    <row r="795" spans="1:9" ht="13.9" customHeight="1" x14ac:dyDescent="0.2">
      <c r="A795" s="375"/>
      <c r="B795" s="378"/>
      <c r="C795" s="388" t="s">
        <v>6</v>
      </c>
      <c r="D795" s="389"/>
      <c r="E795" s="389"/>
      <c r="F795" s="389"/>
      <c r="G795" s="389"/>
      <c r="H795" s="390"/>
      <c r="I795" s="162"/>
    </row>
    <row r="796" spans="1:9" ht="15.6" customHeight="1" x14ac:dyDescent="0.2">
      <c r="A796" s="375"/>
      <c r="B796" s="378"/>
      <c r="C796" s="69" t="s">
        <v>516</v>
      </c>
      <c r="D796" s="142" t="s">
        <v>31</v>
      </c>
      <c r="E796" s="142" t="s">
        <v>257</v>
      </c>
      <c r="F796" s="9"/>
      <c r="G796" s="9">
        <f>'Додаток 1 2025-2027'!H117</f>
        <v>40.171999999999997</v>
      </c>
      <c r="H796" s="9">
        <f>'Додаток 1 2025-2027'!I117</f>
        <v>33.244</v>
      </c>
    </row>
    <row r="797" spans="1:9" ht="13.9" customHeight="1" x14ac:dyDescent="0.2">
      <c r="A797" s="375"/>
      <c r="B797" s="378"/>
      <c r="C797" s="391" t="s">
        <v>7</v>
      </c>
      <c r="D797" s="392"/>
      <c r="E797" s="392"/>
      <c r="F797" s="392"/>
      <c r="G797" s="392"/>
      <c r="H797" s="393"/>
    </row>
    <row r="798" spans="1:9" ht="15.6" customHeight="1" x14ac:dyDescent="0.2">
      <c r="A798" s="375"/>
      <c r="B798" s="378"/>
      <c r="C798" s="69" t="s">
        <v>517</v>
      </c>
      <c r="D798" s="142" t="s">
        <v>385</v>
      </c>
      <c r="E798" s="142" t="s">
        <v>11</v>
      </c>
      <c r="F798" s="70"/>
      <c r="G798" s="70">
        <v>1</v>
      </c>
      <c r="H798" s="70">
        <v>1</v>
      </c>
    </row>
    <row r="799" spans="1:9" ht="15.6" customHeight="1" x14ac:dyDescent="0.2">
      <c r="A799" s="375"/>
      <c r="B799" s="378"/>
      <c r="C799" s="391" t="s">
        <v>8</v>
      </c>
      <c r="D799" s="392"/>
      <c r="E799" s="392"/>
      <c r="F799" s="392"/>
      <c r="G799" s="392"/>
      <c r="H799" s="393"/>
    </row>
    <row r="800" spans="1:9" ht="15.6" customHeight="1" x14ac:dyDescent="0.2">
      <c r="A800" s="375"/>
      <c r="B800" s="378"/>
      <c r="C800" s="69" t="s">
        <v>518</v>
      </c>
      <c r="D800" s="142" t="s">
        <v>18</v>
      </c>
      <c r="E800" s="142" t="s">
        <v>616</v>
      </c>
      <c r="F800" s="9"/>
      <c r="G800" s="9">
        <f>G796/G798</f>
        <v>40.171999999999997</v>
      </c>
      <c r="H800" s="9">
        <f>H796/H798</f>
        <v>33.244</v>
      </c>
    </row>
    <row r="801" spans="1:8" ht="14.45" customHeight="1" x14ac:dyDescent="0.2">
      <c r="A801" s="375"/>
      <c r="B801" s="378"/>
      <c r="C801" s="391" t="s">
        <v>9</v>
      </c>
      <c r="D801" s="392"/>
      <c r="E801" s="392"/>
      <c r="F801" s="392"/>
      <c r="G801" s="392"/>
      <c r="H801" s="393"/>
    </row>
    <row r="802" spans="1:8" ht="28.9" customHeight="1" x14ac:dyDescent="0.2">
      <c r="A802" s="376"/>
      <c r="B802" s="379"/>
      <c r="C802" s="69" t="s">
        <v>632</v>
      </c>
      <c r="D802" s="142" t="s">
        <v>20</v>
      </c>
      <c r="E802" s="142" t="s">
        <v>19</v>
      </c>
      <c r="F802" s="142"/>
      <c r="G802" s="191">
        <v>100</v>
      </c>
      <c r="H802" s="142">
        <v>100</v>
      </c>
    </row>
    <row r="803" spans="1:8" ht="15.6" customHeight="1" x14ac:dyDescent="0.2">
      <c r="A803" s="374" t="s">
        <v>520</v>
      </c>
      <c r="B803" s="377" t="s">
        <v>519</v>
      </c>
      <c r="C803" s="380" t="str">
        <f>'Додаток 1 2025-2027'!B118</f>
        <v xml:space="preserve">Придбання комп'ютера у зборі </v>
      </c>
      <c r="D803" s="381"/>
      <c r="E803" s="381"/>
      <c r="F803" s="381"/>
      <c r="G803" s="381"/>
      <c r="H803" s="382"/>
    </row>
    <row r="804" spans="1:8" ht="15.6" customHeight="1" x14ac:dyDescent="0.2">
      <c r="A804" s="375"/>
      <c r="B804" s="378"/>
      <c r="C804" s="388" t="s">
        <v>6</v>
      </c>
      <c r="D804" s="389"/>
      <c r="E804" s="389"/>
      <c r="F804" s="389"/>
      <c r="G804" s="389"/>
      <c r="H804" s="390"/>
    </row>
    <row r="805" spans="1:8" ht="15.6" customHeight="1" x14ac:dyDescent="0.2">
      <c r="A805" s="375"/>
      <c r="B805" s="378"/>
      <c r="C805" s="69" t="s">
        <v>793</v>
      </c>
      <c r="D805" s="142" t="s">
        <v>31</v>
      </c>
      <c r="E805" s="142" t="s">
        <v>257</v>
      </c>
      <c r="F805" s="9"/>
      <c r="G805" s="9">
        <f>'Додаток 1 2025-2027'!H118</f>
        <v>49.98</v>
      </c>
      <c r="H805" s="9">
        <f>'Додаток 1 2025-2027'!I118</f>
        <v>108.53</v>
      </c>
    </row>
    <row r="806" spans="1:8" ht="15.6" customHeight="1" x14ac:dyDescent="0.2">
      <c r="A806" s="375"/>
      <c r="B806" s="378"/>
      <c r="C806" s="391" t="s">
        <v>7</v>
      </c>
      <c r="D806" s="392"/>
      <c r="E806" s="392"/>
      <c r="F806" s="392"/>
      <c r="G806" s="392"/>
      <c r="H806" s="393"/>
    </row>
    <row r="807" spans="1:8" ht="15.6" customHeight="1" x14ac:dyDescent="0.2">
      <c r="A807" s="375"/>
      <c r="B807" s="378"/>
      <c r="C807" s="69" t="s">
        <v>522</v>
      </c>
      <c r="D807" s="142" t="s">
        <v>385</v>
      </c>
      <c r="E807" s="142" t="s">
        <v>11</v>
      </c>
      <c r="F807" s="70"/>
      <c r="G807" s="70">
        <v>1</v>
      </c>
      <c r="H807" s="70">
        <v>2</v>
      </c>
    </row>
    <row r="808" spans="1:8" ht="15.6" customHeight="1" x14ac:dyDescent="0.2">
      <c r="A808" s="375"/>
      <c r="B808" s="378"/>
      <c r="C808" s="391" t="s">
        <v>8</v>
      </c>
      <c r="D808" s="392"/>
      <c r="E808" s="392"/>
      <c r="F808" s="392"/>
      <c r="G808" s="392"/>
      <c r="H808" s="393"/>
    </row>
    <row r="809" spans="1:8" ht="15.6" customHeight="1" x14ac:dyDescent="0.2">
      <c r="A809" s="375"/>
      <c r="B809" s="378"/>
      <c r="C809" s="69" t="s">
        <v>523</v>
      </c>
      <c r="D809" s="142" t="s">
        <v>18</v>
      </c>
      <c r="E809" s="142" t="s">
        <v>256</v>
      </c>
      <c r="F809" s="9"/>
      <c r="G809" s="9">
        <f t="shared" ref="G809:H809" si="25">G805/G807</f>
        <v>49.98</v>
      </c>
      <c r="H809" s="9">
        <f t="shared" si="25"/>
        <v>54.265000000000001</v>
      </c>
    </row>
    <row r="810" spans="1:8" ht="15.6" customHeight="1" x14ac:dyDescent="0.2">
      <c r="A810" s="375"/>
      <c r="B810" s="378"/>
      <c r="C810" s="391" t="s">
        <v>9</v>
      </c>
      <c r="D810" s="392"/>
      <c r="E810" s="392"/>
      <c r="F810" s="392"/>
      <c r="G810" s="392"/>
      <c r="H810" s="393"/>
    </row>
    <row r="811" spans="1:8" ht="26.45" customHeight="1" x14ac:dyDescent="0.2">
      <c r="A811" s="376"/>
      <c r="B811" s="379"/>
      <c r="C811" s="69" t="s">
        <v>632</v>
      </c>
      <c r="D811" s="142" t="s">
        <v>20</v>
      </c>
      <c r="E811" s="142" t="s">
        <v>19</v>
      </c>
      <c r="F811" s="142"/>
      <c r="G811" s="142">
        <v>100</v>
      </c>
      <c r="H811" s="142">
        <v>100</v>
      </c>
    </row>
    <row r="812" spans="1:8" ht="15.6" customHeight="1" x14ac:dyDescent="0.2">
      <c r="A812" s="374" t="s">
        <v>524</v>
      </c>
      <c r="B812" s="377" t="s">
        <v>165</v>
      </c>
      <c r="C812" s="380" t="str">
        <f>'Додаток 1 2025-2027'!B119</f>
        <v>Придбання мотокос</v>
      </c>
      <c r="D812" s="381"/>
      <c r="E812" s="381"/>
      <c r="F812" s="381"/>
      <c r="G812" s="381"/>
      <c r="H812" s="382"/>
    </row>
    <row r="813" spans="1:8" ht="15.6" customHeight="1" x14ac:dyDescent="0.2">
      <c r="A813" s="375"/>
      <c r="B813" s="378"/>
      <c r="C813" s="388" t="s">
        <v>6</v>
      </c>
      <c r="D813" s="389"/>
      <c r="E813" s="389"/>
      <c r="F813" s="389"/>
      <c r="G813" s="389"/>
      <c r="H813" s="390"/>
    </row>
    <row r="814" spans="1:8" ht="15.6" customHeight="1" x14ac:dyDescent="0.2">
      <c r="A814" s="375"/>
      <c r="B814" s="378"/>
      <c r="C814" s="69" t="s">
        <v>372</v>
      </c>
      <c r="D814" s="142" t="s">
        <v>31</v>
      </c>
      <c r="E814" s="142" t="s">
        <v>257</v>
      </c>
      <c r="F814" s="9"/>
      <c r="G814" s="9">
        <f>'Додаток 1 2025-2027'!H119</f>
        <v>53.55</v>
      </c>
      <c r="H814" s="9"/>
    </row>
    <row r="815" spans="1:8" ht="15.6" customHeight="1" x14ac:dyDescent="0.2">
      <c r="A815" s="375"/>
      <c r="B815" s="378"/>
      <c r="C815" s="391" t="s">
        <v>7</v>
      </c>
      <c r="D815" s="392"/>
      <c r="E815" s="392"/>
      <c r="F815" s="392"/>
      <c r="G815" s="392"/>
      <c r="H815" s="393"/>
    </row>
    <row r="816" spans="1:8" ht="15.6" customHeight="1" x14ac:dyDescent="0.2">
      <c r="A816" s="375"/>
      <c r="B816" s="378"/>
      <c r="C816" s="69" t="s">
        <v>63</v>
      </c>
      <c r="D816" s="142" t="s">
        <v>385</v>
      </c>
      <c r="E816" s="142" t="s">
        <v>11</v>
      </c>
      <c r="F816" s="70"/>
      <c r="G816" s="70">
        <v>3</v>
      </c>
      <c r="H816" s="70"/>
    </row>
    <row r="817" spans="1:8" ht="15.6" customHeight="1" x14ac:dyDescent="0.2">
      <c r="A817" s="375"/>
      <c r="B817" s="378"/>
      <c r="C817" s="391" t="s">
        <v>8</v>
      </c>
      <c r="D817" s="392"/>
      <c r="E817" s="392"/>
      <c r="F817" s="392"/>
      <c r="G817" s="392"/>
      <c r="H817" s="393"/>
    </row>
    <row r="818" spans="1:8" ht="15.6" customHeight="1" x14ac:dyDescent="0.2">
      <c r="A818" s="375"/>
      <c r="B818" s="378"/>
      <c r="C818" s="69" t="s">
        <v>64</v>
      </c>
      <c r="D818" s="142" t="s">
        <v>18</v>
      </c>
      <c r="E818" s="142" t="s">
        <v>256</v>
      </c>
      <c r="F818" s="9"/>
      <c r="G818" s="9">
        <f t="shared" ref="G818" si="26">G814/G816</f>
        <v>17.849999999999998</v>
      </c>
      <c r="H818" s="9"/>
    </row>
    <row r="819" spans="1:8" ht="15.6" customHeight="1" x14ac:dyDescent="0.2">
      <c r="A819" s="375"/>
      <c r="B819" s="378"/>
      <c r="C819" s="391" t="s">
        <v>9</v>
      </c>
      <c r="D819" s="392"/>
      <c r="E819" s="392"/>
      <c r="F819" s="392"/>
      <c r="G819" s="392"/>
      <c r="H819" s="393"/>
    </row>
    <row r="820" spans="1:8" ht="27.6" customHeight="1" x14ac:dyDescent="0.2">
      <c r="A820" s="376"/>
      <c r="B820" s="379"/>
      <c r="C820" s="69" t="s">
        <v>132</v>
      </c>
      <c r="D820" s="142" t="s">
        <v>20</v>
      </c>
      <c r="E820" s="142" t="s">
        <v>19</v>
      </c>
      <c r="F820" s="142"/>
      <c r="G820" s="142">
        <v>100</v>
      </c>
      <c r="H820" s="191"/>
    </row>
    <row r="821" spans="1:8" ht="15.6" customHeight="1" x14ac:dyDescent="0.2">
      <c r="A821" s="374" t="s">
        <v>525</v>
      </c>
      <c r="B821" s="377" t="s">
        <v>165</v>
      </c>
      <c r="C821" s="380" t="str">
        <f>'Додаток 1 2025-2027'!B120</f>
        <v>Придбання висоторізу</v>
      </c>
      <c r="D821" s="381"/>
      <c r="E821" s="381"/>
      <c r="F821" s="381"/>
      <c r="G821" s="381"/>
      <c r="H821" s="382"/>
    </row>
    <row r="822" spans="1:8" ht="15.6" customHeight="1" x14ac:dyDescent="0.2">
      <c r="A822" s="375"/>
      <c r="B822" s="378"/>
      <c r="C822" s="388" t="s">
        <v>6</v>
      </c>
      <c r="D822" s="389"/>
      <c r="E822" s="389"/>
      <c r="F822" s="389"/>
      <c r="G822" s="389"/>
      <c r="H822" s="390"/>
    </row>
    <row r="823" spans="1:8" ht="15.6" customHeight="1" x14ac:dyDescent="0.2">
      <c r="A823" s="375"/>
      <c r="B823" s="378"/>
      <c r="C823" s="69" t="s">
        <v>812</v>
      </c>
      <c r="D823" s="142" t="s">
        <v>31</v>
      </c>
      <c r="E823" s="142" t="s">
        <v>257</v>
      </c>
      <c r="F823" s="9"/>
      <c r="G823" s="9">
        <f>'Додаток 1 2025-2027'!H120</f>
        <v>36.798000000000002</v>
      </c>
      <c r="H823" s="9"/>
    </row>
    <row r="824" spans="1:8" ht="15.6" customHeight="1" x14ac:dyDescent="0.2">
      <c r="A824" s="375"/>
      <c r="B824" s="378"/>
      <c r="C824" s="391" t="s">
        <v>7</v>
      </c>
      <c r="D824" s="392"/>
      <c r="E824" s="392"/>
      <c r="F824" s="392"/>
      <c r="G824" s="392"/>
      <c r="H824" s="393"/>
    </row>
    <row r="825" spans="1:8" ht="15.6" customHeight="1" x14ac:dyDescent="0.2">
      <c r="A825" s="375"/>
      <c r="B825" s="378"/>
      <c r="C825" s="69" t="s">
        <v>182</v>
      </c>
      <c r="D825" s="142" t="s">
        <v>385</v>
      </c>
      <c r="E825" s="142" t="s">
        <v>11</v>
      </c>
      <c r="F825" s="70"/>
      <c r="G825" s="70">
        <v>1</v>
      </c>
      <c r="H825" s="70"/>
    </row>
    <row r="826" spans="1:8" ht="15.6" customHeight="1" x14ac:dyDescent="0.2">
      <c r="A826" s="375"/>
      <c r="B826" s="378"/>
      <c r="C826" s="391" t="s">
        <v>8</v>
      </c>
      <c r="D826" s="392"/>
      <c r="E826" s="392"/>
      <c r="F826" s="392"/>
      <c r="G826" s="392"/>
      <c r="H826" s="393"/>
    </row>
    <row r="827" spans="1:8" ht="15.6" customHeight="1" x14ac:dyDescent="0.2">
      <c r="A827" s="375"/>
      <c r="B827" s="378"/>
      <c r="C827" s="69" t="s">
        <v>183</v>
      </c>
      <c r="D827" s="142" t="s">
        <v>18</v>
      </c>
      <c r="E827" s="142" t="s">
        <v>256</v>
      </c>
      <c r="F827" s="9"/>
      <c r="G827" s="9">
        <f t="shared" ref="G827" si="27">G823/G825</f>
        <v>36.798000000000002</v>
      </c>
      <c r="H827" s="9"/>
    </row>
    <row r="828" spans="1:8" ht="15.6" customHeight="1" x14ac:dyDescent="0.2">
      <c r="A828" s="375"/>
      <c r="B828" s="378"/>
      <c r="C828" s="391" t="s">
        <v>9</v>
      </c>
      <c r="D828" s="392"/>
      <c r="E828" s="392"/>
      <c r="F828" s="392"/>
      <c r="G828" s="392"/>
      <c r="H828" s="393"/>
    </row>
    <row r="829" spans="1:8" ht="27.6" customHeight="1" x14ac:dyDescent="0.2">
      <c r="A829" s="376"/>
      <c r="B829" s="379"/>
      <c r="C829" s="69" t="s">
        <v>132</v>
      </c>
      <c r="D829" s="142" t="s">
        <v>20</v>
      </c>
      <c r="E829" s="142" t="s">
        <v>19</v>
      </c>
      <c r="F829" s="142"/>
      <c r="G829" s="191">
        <v>100</v>
      </c>
      <c r="H829" s="142"/>
    </row>
    <row r="830" spans="1:8" ht="15.75" customHeight="1" x14ac:dyDescent="0.2">
      <c r="A830" s="374" t="s">
        <v>526</v>
      </c>
      <c r="B830" s="377" t="s">
        <v>165</v>
      </c>
      <c r="C830" s="380" t="str">
        <f>'Додаток 1 2025-2027'!B121</f>
        <v>Придбання генератору струму бензинового інвенторного</v>
      </c>
      <c r="D830" s="381"/>
      <c r="E830" s="381"/>
      <c r="F830" s="381"/>
      <c r="G830" s="381"/>
      <c r="H830" s="382"/>
    </row>
    <row r="831" spans="1:8" ht="14.45" customHeight="1" x14ac:dyDescent="0.2">
      <c r="A831" s="375"/>
      <c r="B831" s="378"/>
      <c r="C831" s="388" t="s">
        <v>6</v>
      </c>
      <c r="D831" s="389"/>
      <c r="E831" s="389"/>
      <c r="F831" s="389"/>
      <c r="G831" s="389"/>
      <c r="H831" s="390"/>
    </row>
    <row r="832" spans="1:8" ht="18" customHeight="1" x14ac:dyDescent="0.2">
      <c r="A832" s="375"/>
      <c r="B832" s="378"/>
      <c r="C832" s="69" t="s">
        <v>813</v>
      </c>
      <c r="D832" s="342" t="s">
        <v>31</v>
      </c>
      <c r="E832" s="342" t="s">
        <v>257</v>
      </c>
      <c r="F832" s="9"/>
      <c r="G832" s="9"/>
      <c r="H832" s="9">
        <f>'Додаток 1 2025-2027'!I121</f>
        <v>76.23</v>
      </c>
    </row>
    <row r="833" spans="1:8" ht="15" customHeight="1" x14ac:dyDescent="0.2">
      <c r="A833" s="375"/>
      <c r="B833" s="378"/>
      <c r="C833" s="391" t="s">
        <v>7</v>
      </c>
      <c r="D833" s="392"/>
      <c r="E833" s="392"/>
      <c r="F833" s="392"/>
      <c r="G833" s="392"/>
      <c r="H833" s="393"/>
    </row>
    <row r="834" spans="1:8" ht="15.75" customHeight="1" x14ac:dyDescent="0.2">
      <c r="A834" s="375"/>
      <c r="B834" s="378"/>
      <c r="C834" s="69" t="s">
        <v>774</v>
      </c>
      <c r="D834" s="342" t="s">
        <v>385</v>
      </c>
      <c r="E834" s="342" t="s">
        <v>11</v>
      </c>
      <c r="F834" s="70"/>
      <c r="G834" s="70"/>
      <c r="H834" s="70">
        <v>1</v>
      </c>
    </row>
    <row r="835" spans="1:8" ht="12.6" customHeight="1" x14ac:dyDescent="0.2">
      <c r="A835" s="375"/>
      <c r="B835" s="378"/>
      <c r="C835" s="391" t="s">
        <v>8</v>
      </c>
      <c r="D835" s="392"/>
      <c r="E835" s="392"/>
      <c r="F835" s="392"/>
      <c r="G835" s="392"/>
      <c r="H835" s="393"/>
    </row>
    <row r="836" spans="1:8" ht="16.5" customHeight="1" x14ac:dyDescent="0.2">
      <c r="A836" s="375"/>
      <c r="B836" s="378"/>
      <c r="C836" s="69" t="s">
        <v>775</v>
      </c>
      <c r="D836" s="342" t="s">
        <v>18</v>
      </c>
      <c r="E836" s="342" t="s">
        <v>616</v>
      </c>
      <c r="F836" s="9"/>
      <c r="G836" s="9"/>
      <c r="H836" s="9">
        <f t="shared" ref="H836" si="28">H832/H834</f>
        <v>76.23</v>
      </c>
    </row>
    <row r="837" spans="1:8" ht="15.6" customHeight="1" x14ac:dyDescent="0.2">
      <c r="A837" s="375"/>
      <c r="B837" s="378"/>
      <c r="C837" s="391" t="s">
        <v>9</v>
      </c>
      <c r="D837" s="392"/>
      <c r="E837" s="392"/>
      <c r="F837" s="392"/>
      <c r="G837" s="392"/>
      <c r="H837" s="393"/>
    </row>
    <row r="838" spans="1:8" ht="27.6" customHeight="1" x14ac:dyDescent="0.2">
      <c r="A838" s="376"/>
      <c r="B838" s="379"/>
      <c r="C838" s="69" t="s">
        <v>132</v>
      </c>
      <c r="D838" s="342" t="s">
        <v>20</v>
      </c>
      <c r="E838" s="342" t="s">
        <v>19</v>
      </c>
      <c r="F838" s="342"/>
      <c r="G838" s="342"/>
      <c r="H838" s="342">
        <v>100</v>
      </c>
    </row>
    <row r="839" spans="1:8" ht="15.6" customHeight="1" x14ac:dyDescent="0.2">
      <c r="A839" s="374" t="s">
        <v>527</v>
      </c>
      <c r="B839" s="377" t="s">
        <v>165</v>
      </c>
      <c r="C839" s="380" t="str">
        <f>'Додаток 1 2025-2027'!B122</f>
        <v>Придбання мотоножиць</v>
      </c>
      <c r="D839" s="381"/>
      <c r="E839" s="381"/>
      <c r="F839" s="381"/>
      <c r="G839" s="381"/>
      <c r="H839" s="382"/>
    </row>
    <row r="840" spans="1:8" ht="15.6" customHeight="1" x14ac:dyDescent="0.2">
      <c r="A840" s="375"/>
      <c r="B840" s="378"/>
      <c r="C840" s="388" t="s">
        <v>6</v>
      </c>
      <c r="D840" s="389"/>
      <c r="E840" s="389"/>
      <c r="F840" s="389"/>
      <c r="G840" s="389"/>
      <c r="H840" s="390"/>
    </row>
    <row r="841" spans="1:8" ht="15.6" customHeight="1" x14ac:dyDescent="0.2">
      <c r="A841" s="375"/>
      <c r="B841" s="378"/>
      <c r="C841" s="69" t="s">
        <v>811</v>
      </c>
      <c r="D841" s="142" t="s">
        <v>31</v>
      </c>
      <c r="E841" s="142" t="s">
        <v>257</v>
      </c>
      <c r="F841" s="9"/>
      <c r="G841" s="9">
        <f>'Додаток 1 2025-2027'!H122</f>
        <v>23.141999999999999</v>
      </c>
      <c r="H841" s="9"/>
    </row>
    <row r="842" spans="1:8" ht="15.6" customHeight="1" x14ac:dyDescent="0.2">
      <c r="A842" s="375"/>
      <c r="B842" s="378"/>
      <c r="C842" s="391" t="s">
        <v>7</v>
      </c>
      <c r="D842" s="392"/>
      <c r="E842" s="392"/>
      <c r="F842" s="392"/>
      <c r="G842" s="392"/>
      <c r="H842" s="393"/>
    </row>
    <row r="843" spans="1:8" ht="15.6" customHeight="1" x14ac:dyDescent="0.2">
      <c r="A843" s="375"/>
      <c r="B843" s="378"/>
      <c r="C843" s="69" t="s">
        <v>244</v>
      </c>
      <c r="D843" s="142" t="s">
        <v>385</v>
      </c>
      <c r="E843" s="142" t="s">
        <v>11</v>
      </c>
      <c r="F843" s="70"/>
      <c r="G843" s="70">
        <v>1</v>
      </c>
      <c r="H843" s="70"/>
    </row>
    <row r="844" spans="1:8" ht="15.6" customHeight="1" x14ac:dyDescent="0.2">
      <c r="A844" s="375"/>
      <c r="B844" s="378"/>
      <c r="C844" s="391" t="s">
        <v>8</v>
      </c>
      <c r="D844" s="392"/>
      <c r="E844" s="392"/>
      <c r="F844" s="392"/>
      <c r="G844" s="392"/>
      <c r="H844" s="393"/>
    </row>
    <row r="845" spans="1:8" ht="15.6" customHeight="1" x14ac:dyDescent="0.2">
      <c r="A845" s="375"/>
      <c r="B845" s="378"/>
      <c r="C845" s="69" t="s">
        <v>370</v>
      </c>
      <c r="D845" s="142" t="s">
        <v>18</v>
      </c>
      <c r="E845" s="142" t="s">
        <v>256</v>
      </c>
      <c r="F845" s="9"/>
      <c r="G845" s="9">
        <f t="shared" ref="G845" si="29">G841/G843</f>
        <v>23.141999999999999</v>
      </c>
      <c r="H845" s="9"/>
    </row>
    <row r="846" spans="1:8" ht="15.6" customHeight="1" x14ac:dyDescent="0.2">
      <c r="A846" s="375"/>
      <c r="B846" s="378"/>
      <c r="C846" s="391" t="s">
        <v>9</v>
      </c>
      <c r="D846" s="392"/>
      <c r="E846" s="392"/>
      <c r="F846" s="392"/>
      <c r="G846" s="392"/>
      <c r="H846" s="393"/>
    </row>
    <row r="847" spans="1:8" ht="30.6" customHeight="1" x14ac:dyDescent="0.2">
      <c r="A847" s="376"/>
      <c r="B847" s="379"/>
      <c r="C847" s="69" t="s">
        <v>132</v>
      </c>
      <c r="D847" s="142" t="s">
        <v>20</v>
      </c>
      <c r="E847" s="142" t="s">
        <v>19</v>
      </c>
      <c r="F847" s="142"/>
      <c r="G847" s="191">
        <v>100</v>
      </c>
      <c r="H847" s="142"/>
    </row>
    <row r="848" spans="1:8" ht="15" customHeight="1" x14ac:dyDescent="0.2">
      <c r="A848" s="374" t="s">
        <v>570</v>
      </c>
      <c r="B848" s="383" t="s">
        <v>571</v>
      </c>
      <c r="C848" s="380" t="str">
        <f>'Додаток 1 2025-2027'!B123</f>
        <v>Озеленення загальноміських територій</v>
      </c>
      <c r="D848" s="381"/>
      <c r="E848" s="381"/>
      <c r="F848" s="381"/>
      <c r="G848" s="381"/>
      <c r="H848" s="382"/>
    </row>
    <row r="849" spans="1:10" ht="16.5" customHeight="1" x14ac:dyDescent="0.2">
      <c r="A849" s="375"/>
      <c r="B849" s="384"/>
      <c r="C849" s="388" t="s">
        <v>6</v>
      </c>
      <c r="D849" s="389"/>
      <c r="E849" s="389"/>
      <c r="F849" s="389"/>
      <c r="G849" s="389"/>
      <c r="H849" s="390"/>
    </row>
    <row r="850" spans="1:10" ht="15.75" customHeight="1" x14ac:dyDescent="0.2">
      <c r="A850" s="375"/>
      <c r="B850" s="384"/>
      <c r="C850" s="69" t="s">
        <v>781</v>
      </c>
      <c r="D850" s="176" t="s">
        <v>31</v>
      </c>
      <c r="E850" s="176" t="s">
        <v>257</v>
      </c>
      <c r="F850" s="9"/>
      <c r="G850" s="9">
        <f>'Додаток 1 2025-2027'!H123</f>
        <v>113.38200000000001</v>
      </c>
      <c r="H850" s="9">
        <f>'Додаток 1 2025-2027'!I123</f>
        <v>989.90099999999995</v>
      </c>
      <c r="I850" s="109" t="s">
        <v>780</v>
      </c>
      <c r="J850" s="109">
        <v>782.99099999999999</v>
      </c>
    </row>
    <row r="851" spans="1:10" ht="15.75" customHeight="1" x14ac:dyDescent="0.2">
      <c r="A851" s="375"/>
      <c r="B851" s="384"/>
      <c r="C851" s="156" t="s">
        <v>572</v>
      </c>
      <c r="D851" s="130" t="s">
        <v>31</v>
      </c>
      <c r="E851" s="130" t="s">
        <v>257</v>
      </c>
      <c r="F851" s="131"/>
      <c r="G851" s="131">
        <v>113.38200000000001</v>
      </c>
      <c r="H851" s="131">
        <v>782.99099999999999</v>
      </c>
    </row>
    <row r="852" spans="1:10" ht="30" customHeight="1" x14ac:dyDescent="0.2">
      <c r="A852" s="375"/>
      <c r="B852" s="384"/>
      <c r="C852" s="156" t="s">
        <v>782</v>
      </c>
      <c r="D852" s="130" t="s">
        <v>31</v>
      </c>
      <c r="E852" s="130" t="s">
        <v>257</v>
      </c>
      <c r="F852" s="131"/>
      <c r="G852" s="131"/>
      <c r="H852" s="131">
        <v>206.91</v>
      </c>
    </row>
    <row r="853" spans="1:10" ht="16.5" customHeight="1" x14ac:dyDescent="0.2">
      <c r="A853" s="375"/>
      <c r="B853" s="384"/>
      <c r="C853" s="391" t="s">
        <v>7</v>
      </c>
      <c r="D853" s="392"/>
      <c r="E853" s="392"/>
      <c r="F853" s="392"/>
      <c r="G853" s="392"/>
      <c r="H853" s="393"/>
    </row>
    <row r="854" spans="1:10" ht="17.25" customHeight="1" x14ac:dyDescent="0.2">
      <c r="A854" s="375"/>
      <c r="B854" s="384"/>
      <c r="C854" s="69" t="s">
        <v>777</v>
      </c>
      <c r="D854" s="176" t="s">
        <v>385</v>
      </c>
      <c r="E854" s="176" t="s">
        <v>11</v>
      </c>
      <c r="F854" s="70"/>
      <c r="G854" s="70">
        <v>1800</v>
      </c>
      <c r="H854" s="70">
        <v>4380</v>
      </c>
    </row>
    <row r="855" spans="1:10" ht="17.25" customHeight="1" x14ac:dyDescent="0.2">
      <c r="A855" s="375"/>
      <c r="B855" s="384"/>
      <c r="C855" s="69" t="s">
        <v>778</v>
      </c>
      <c r="D855" s="332" t="s">
        <v>385</v>
      </c>
      <c r="E855" s="332" t="s">
        <v>11</v>
      </c>
      <c r="F855" s="70"/>
      <c r="G855" s="70"/>
      <c r="H855" s="70">
        <v>1050</v>
      </c>
    </row>
    <row r="856" spans="1:10" ht="17.25" customHeight="1" x14ac:dyDescent="0.2">
      <c r="A856" s="375"/>
      <c r="B856" s="384"/>
      <c r="C856" s="391" t="s">
        <v>8</v>
      </c>
      <c r="D856" s="392"/>
      <c r="E856" s="392"/>
      <c r="F856" s="392"/>
      <c r="G856" s="392"/>
      <c r="H856" s="393"/>
    </row>
    <row r="857" spans="1:10" ht="17.25" customHeight="1" x14ac:dyDescent="0.2">
      <c r="A857" s="375"/>
      <c r="B857" s="384"/>
      <c r="C857" s="69" t="s">
        <v>573</v>
      </c>
      <c r="D857" s="176" t="s">
        <v>18</v>
      </c>
      <c r="E857" s="176" t="s">
        <v>256</v>
      </c>
      <c r="F857" s="9"/>
      <c r="G857" s="9">
        <f>G851/G854</f>
        <v>6.2990000000000004E-2</v>
      </c>
      <c r="H857" s="9">
        <f>H851/H854</f>
        <v>0.17876506849315069</v>
      </c>
    </row>
    <row r="858" spans="1:10" ht="17.25" customHeight="1" x14ac:dyDescent="0.2">
      <c r="A858" s="375"/>
      <c r="B858" s="384"/>
      <c r="C858" s="69" t="s">
        <v>779</v>
      </c>
      <c r="D858" s="332" t="s">
        <v>18</v>
      </c>
      <c r="E858" s="332" t="s">
        <v>256</v>
      </c>
      <c r="F858" s="9"/>
      <c r="G858" s="9"/>
      <c r="H858" s="9">
        <f>H852/H855</f>
        <v>0.19705714285714285</v>
      </c>
    </row>
    <row r="859" spans="1:10" ht="17.25" customHeight="1" x14ac:dyDescent="0.2">
      <c r="A859" s="375"/>
      <c r="B859" s="384"/>
      <c r="C859" s="391" t="s">
        <v>9</v>
      </c>
      <c r="D859" s="392"/>
      <c r="E859" s="392"/>
      <c r="F859" s="392"/>
      <c r="G859" s="392"/>
      <c r="H859" s="393"/>
    </row>
    <row r="860" spans="1:10" ht="17.25" customHeight="1" x14ac:dyDescent="0.2">
      <c r="A860" s="376"/>
      <c r="B860" s="385"/>
      <c r="C860" s="69" t="s">
        <v>574</v>
      </c>
      <c r="D860" s="176" t="s">
        <v>20</v>
      </c>
      <c r="E860" s="176" t="s">
        <v>19</v>
      </c>
      <c r="F860" s="176"/>
      <c r="G860" s="176">
        <v>100</v>
      </c>
      <c r="H860" s="176">
        <v>100</v>
      </c>
    </row>
    <row r="861" spans="1:10" ht="17.25" customHeight="1" x14ac:dyDescent="0.2">
      <c r="A861" s="374" t="s">
        <v>621</v>
      </c>
      <c r="B861" s="377" t="s">
        <v>165</v>
      </c>
      <c r="C861" s="380" t="str">
        <f>'Додаток 1 2025-2027'!B124</f>
        <v>Придбання трактора садового</v>
      </c>
      <c r="D861" s="381"/>
      <c r="E861" s="381"/>
      <c r="F861" s="381"/>
      <c r="G861" s="381"/>
      <c r="H861" s="382"/>
    </row>
    <row r="862" spans="1:10" ht="17.25" customHeight="1" x14ac:dyDescent="0.2">
      <c r="A862" s="375"/>
      <c r="B862" s="378"/>
      <c r="C862" s="388" t="s">
        <v>6</v>
      </c>
      <c r="D862" s="389"/>
      <c r="E862" s="389"/>
      <c r="F862" s="389"/>
      <c r="G862" s="389"/>
      <c r="H862" s="390"/>
    </row>
    <row r="863" spans="1:10" ht="17.25" customHeight="1" x14ac:dyDescent="0.2">
      <c r="A863" s="375"/>
      <c r="B863" s="378"/>
      <c r="C863" s="69" t="s">
        <v>622</v>
      </c>
      <c r="D863" s="191" t="s">
        <v>31</v>
      </c>
      <c r="E863" s="191" t="s">
        <v>257</v>
      </c>
      <c r="F863" s="9"/>
      <c r="G863" s="9">
        <f>'Додаток 1 2025-2027'!H124</f>
        <v>228.059</v>
      </c>
      <c r="H863" s="9"/>
    </row>
    <row r="864" spans="1:10" ht="17.25" customHeight="1" x14ac:dyDescent="0.2">
      <c r="A864" s="375"/>
      <c r="B864" s="378"/>
      <c r="C864" s="391" t="s">
        <v>7</v>
      </c>
      <c r="D864" s="392"/>
      <c r="E864" s="392"/>
      <c r="F864" s="392"/>
      <c r="G864" s="392"/>
      <c r="H864" s="393"/>
    </row>
    <row r="865" spans="1:8" ht="17.25" customHeight="1" x14ac:dyDescent="0.2">
      <c r="A865" s="375"/>
      <c r="B865" s="378"/>
      <c r="C865" s="69" t="s">
        <v>623</v>
      </c>
      <c r="D865" s="191" t="s">
        <v>385</v>
      </c>
      <c r="E865" s="191" t="s">
        <v>11</v>
      </c>
      <c r="F865" s="70"/>
      <c r="G865" s="70">
        <v>1</v>
      </c>
      <c r="H865" s="70"/>
    </row>
    <row r="866" spans="1:8" ht="17.25" customHeight="1" x14ac:dyDescent="0.2">
      <c r="A866" s="375"/>
      <c r="B866" s="378"/>
      <c r="C866" s="391" t="s">
        <v>8</v>
      </c>
      <c r="D866" s="392"/>
      <c r="E866" s="392"/>
      <c r="F866" s="392"/>
      <c r="G866" s="392"/>
      <c r="H866" s="393"/>
    </row>
    <row r="867" spans="1:8" ht="17.25" customHeight="1" x14ac:dyDescent="0.2">
      <c r="A867" s="375"/>
      <c r="B867" s="378"/>
      <c r="C867" s="69" t="s">
        <v>624</v>
      </c>
      <c r="D867" s="191" t="s">
        <v>18</v>
      </c>
      <c r="E867" s="191" t="s">
        <v>616</v>
      </c>
      <c r="F867" s="9"/>
      <c r="G867" s="9">
        <f t="shared" ref="G867" si="30">G863/G865</f>
        <v>228.059</v>
      </c>
      <c r="H867" s="9"/>
    </row>
    <row r="868" spans="1:8" ht="17.25" customHeight="1" x14ac:dyDescent="0.2">
      <c r="A868" s="375"/>
      <c r="B868" s="378"/>
      <c r="C868" s="391" t="s">
        <v>9</v>
      </c>
      <c r="D868" s="392"/>
      <c r="E868" s="392"/>
      <c r="F868" s="392"/>
      <c r="G868" s="392"/>
      <c r="H868" s="393"/>
    </row>
    <row r="869" spans="1:8" ht="30" customHeight="1" x14ac:dyDescent="0.2">
      <c r="A869" s="376"/>
      <c r="B869" s="379"/>
      <c r="C869" s="69" t="s">
        <v>627</v>
      </c>
      <c r="D869" s="191" t="s">
        <v>20</v>
      </c>
      <c r="E869" s="191" t="s">
        <v>19</v>
      </c>
      <c r="F869" s="191"/>
      <c r="G869" s="191">
        <v>100</v>
      </c>
      <c r="H869" s="208"/>
    </row>
    <row r="870" spans="1:8" ht="18" customHeight="1" x14ac:dyDescent="0.2">
      <c r="A870" s="374" t="s">
        <v>625</v>
      </c>
      <c r="B870" s="377" t="s">
        <v>165</v>
      </c>
      <c r="C870" s="380" t="str">
        <f>'Додаток 1 2025-2027'!B125</f>
        <v>Придбання кощорізів</v>
      </c>
      <c r="D870" s="381"/>
      <c r="E870" s="381"/>
      <c r="F870" s="381"/>
      <c r="G870" s="381"/>
      <c r="H870" s="382"/>
    </row>
    <row r="871" spans="1:8" ht="17.25" customHeight="1" x14ac:dyDescent="0.2">
      <c r="A871" s="375"/>
      <c r="B871" s="378"/>
      <c r="C871" s="388" t="s">
        <v>6</v>
      </c>
      <c r="D871" s="389"/>
      <c r="E871" s="389"/>
      <c r="F871" s="389"/>
      <c r="G871" s="389"/>
      <c r="H871" s="390"/>
    </row>
    <row r="872" spans="1:8" ht="17.25" customHeight="1" x14ac:dyDescent="0.2">
      <c r="A872" s="375"/>
      <c r="B872" s="378"/>
      <c r="C872" s="69" t="s">
        <v>626</v>
      </c>
      <c r="D872" s="191" t="s">
        <v>31</v>
      </c>
      <c r="E872" s="191" t="s">
        <v>257</v>
      </c>
      <c r="F872" s="9"/>
      <c r="G872" s="9">
        <f>'Додаток 1 2025-2027'!H125</f>
        <v>65.506</v>
      </c>
      <c r="H872" s="9"/>
    </row>
    <row r="873" spans="1:8" ht="17.25" customHeight="1" x14ac:dyDescent="0.2">
      <c r="A873" s="375"/>
      <c r="B873" s="378"/>
      <c r="C873" s="391" t="s">
        <v>7</v>
      </c>
      <c r="D873" s="392"/>
      <c r="E873" s="392"/>
      <c r="F873" s="392"/>
      <c r="G873" s="392"/>
      <c r="H873" s="393"/>
    </row>
    <row r="874" spans="1:8" ht="17.25" customHeight="1" x14ac:dyDescent="0.2">
      <c r="A874" s="375"/>
      <c r="B874" s="378"/>
      <c r="C874" s="69" t="s">
        <v>528</v>
      </c>
      <c r="D874" s="191" t="s">
        <v>385</v>
      </c>
      <c r="E874" s="191" t="s">
        <v>11</v>
      </c>
      <c r="F874" s="70"/>
      <c r="G874" s="70">
        <v>2</v>
      </c>
      <c r="H874" s="70"/>
    </row>
    <row r="875" spans="1:8" ht="17.25" customHeight="1" x14ac:dyDescent="0.2">
      <c r="A875" s="375"/>
      <c r="B875" s="378"/>
      <c r="C875" s="391" t="s">
        <v>8</v>
      </c>
      <c r="D875" s="392"/>
      <c r="E875" s="392"/>
      <c r="F875" s="392"/>
      <c r="G875" s="392"/>
      <c r="H875" s="393"/>
    </row>
    <row r="876" spans="1:8" ht="17.25" customHeight="1" x14ac:dyDescent="0.2">
      <c r="A876" s="375"/>
      <c r="B876" s="378"/>
      <c r="C876" s="69" t="s">
        <v>529</v>
      </c>
      <c r="D876" s="191" t="s">
        <v>18</v>
      </c>
      <c r="E876" s="191" t="s">
        <v>616</v>
      </c>
      <c r="F876" s="9"/>
      <c r="G876" s="9">
        <f t="shared" ref="G876" si="31">G872/G874</f>
        <v>32.753</v>
      </c>
      <c r="H876" s="9"/>
    </row>
    <row r="877" spans="1:8" ht="17.25" customHeight="1" x14ac:dyDescent="0.2">
      <c r="A877" s="375"/>
      <c r="B877" s="378"/>
      <c r="C877" s="391" t="s">
        <v>9</v>
      </c>
      <c r="D877" s="392"/>
      <c r="E877" s="392"/>
      <c r="F877" s="392"/>
      <c r="G877" s="392"/>
      <c r="H877" s="393"/>
    </row>
    <row r="878" spans="1:8" ht="27" customHeight="1" x14ac:dyDescent="0.2">
      <c r="A878" s="376"/>
      <c r="B878" s="379"/>
      <c r="C878" s="69" t="s">
        <v>132</v>
      </c>
      <c r="D878" s="191" t="s">
        <v>20</v>
      </c>
      <c r="E878" s="191" t="s">
        <v>19</v>
      </c>
      <c r="F878" s="191"/>
      <c r="G878" s="191">
        <v>100</v>
      </c>
      <c r="H878" s="208"/>
    </row>
    <row r="879" spans="1:8" ht="19.5" customHeight="1" x14ac:dyDescent="0.2">
      <c r="A879" s="374" t="s">
        <v>635</v>
      </c>
      <c r="B879" s="377" t="s">
        <v>165</v>
      </c>
      <c r="C879" s="380" t="str">
        <f>'Додаток 1 2025-2027'!B126</f>
        <v>Придбання акумуляторної коси</v>
      </c>
      <c r="D879" s="381"/>
      <c r="E879" s="381"/>
      <c r="F879" s="381"/>
      <c r="G879" s="381"/>
      <c r="H879" s="382"/>
    </row>
    <row r="880" spans="1:8" ht="17.25" customHeight="1" x14ac:dyDescent="0.2">
      <c r="A880" s="375"/>
      <c r="B880" s="378"/>
      <c r="C880" s="388" t="s">
        <v>6</v>
      </c>
      <c r="D880" s="389"/>
      <c r="E880" s="389"/>
      <c r="F880" s="389"/>
      <c r="G880" s="389"/>
      <c r="H880" s="390"/>
    </row>
    <row r="881" spans="1:8" ht="17.25" customHeight="1" x14ac:dyDescent="0.2">
      <c r="A881" s="375"/>
      <c r="B881" s="378"/>
      <c r="C881" s="69" t="s">
        <v>628</v>
      </c>
      <c r="D881" s="191" t="s">
        <v>31</v>
      </c>
      <c r="E881" s="191" t="s">
        <v>257</v>
      </c>
      <c r="F881" s="9"/>
      <c r="G881" s="9">
        <f>'Додаток 1 2025-2027'!H126</f>
        <v>24.684999999999999</v>
      </c>
      <c r="H881" s="9"/>
    </row>
    <row r="882" spans="1:8" ht="17.25" customHeight="1" x14ac:dyDescent="0.2">
      <c r="A882" s="375"/>
      <c r="B882" s="378"/>
      <c r="C882" s="391" t="s">
        <v>7</v>
      </c>
      <c r="D882" s="392"/>
      <c r="E882" s="392"/>
      <c r="F882" s="392"/>
      <c r="G882" s="392"/>
      <c r="H882" s="393"/>
    </row>
    <row r="883" spans="1:8" ht="17.25" customHeight="1" x14ac:dyDescent="0.2">
      <c r="A883" s="375"/>
      <c r="B883" s="378"/>
      <c r="C883" s="69" t="s">
        <v>629</v>
      </c>
      <c r="D883" s="191" t="s">
        <v>385</v>
      </c>
      <c r="E883" s="191" t="s">
        <v>11</v>
      </c>
      <c r="F883" s="70"/>
      <c r="G883" s="70">
        <v>2</v>
      </c>
      <c r="H883" s="70"/>
    </row>
    <row r="884" spans="1:8" ht="17.25" customHeight="1" x14ac:dyDescent="0.2">
      <c r="A884" s="375"/>
      <c r="B884" s="378"/>
      <c r="C884" s="391" t="s">
        <v>8</v>
      </c>
      <c r="D884" s="392"/>
      <c r="E884" s="392"/>
      <c r="F884" s="392"/>
      <c r="G884" s="392"/>
      <c r="H884" s="393"/>
    </row>
    <row r="885" spans="1:8" ht="17.25" customHeight="1" x14ac:dyDescent="0.2">
      <c r="A885" s="375"/>
      <c r="B885" s="378"/>
      <c r="C885" s="69" t="s">
        <v>630</v>
      </c>
      <c r="D885" s="191" t="s">
        <v>18</v>
      </c>
      <c r="E885" s="191" t="s">
        <v>616</v>
      </c>
      <c r="F885" s="9"/>
      <c r="G885" s="9">
        <f t="shared" ref="G885" si="32">G881/G883</f>
        <v>12.342499999999999</v>
      </c>
      <c r="H885" s="9"/>
    </row>
    <row r="886" spans="1:8" ht="17.25" customHeight="1" x14ac:dyDescent="0.2">
      <c r="A886" s="375"/>
      <c r="B886" s="378"/>
      <c r="C886" s="391" t="s">
        <v>9</v>
      </c>
      <c r="D886" s="392"/>
      <c r="E886" s="392"/>
      <c r="F886" s="392"/>
      <c r="G886" s="392"/>
      <c r="H886" s="393"/>
    </row>
    <row r="887" spans="1:8" ht="29.25" customHeight="1" x14ac:dyDescent="0.2">
      <c r="A887" s="376"/>
      <c r="B887" s="379"/>
      <c r="C887" s="69" t="s">
        <v>132</v>
      </c>
      <c r="D887" s="191" t="s">
        <v>20</v>
      </c>
      <c r="E887" s="191" t="s">
        <v>19</v>
      </c>
      <c r="F887" s="191"/>
      <c r="G887" s="191">
        <v>100</v>
      </c>
      <c r="H887" s="191"/>
    </row>
    <row r="888" spans="1:8" ht="18.75" customHeight="1" x14ac:dyDescent="0.2">
      <c r="A888" s="374" t="s">
        <v>636</v>
      </c>
      <c r="B888" s="377" t="s">
        <v>165</v>
      </c>
      <c r="C888" s="380" t="str">
        <f>'Додаток 1 2025-2027'!B127</f>
        <v>Придбання бензопили</v>
      </c>
      <c r="D888" s="381"/>
      <c r="E888" s="381"/>
      <c r="F888" s="381"/>
      <c r="G888" s="381"/>
      <c r="H888" s="382"/>
    </row>
    <row r="889" spans="1:8" ht="15" customHeight="1" x14ac:dyDescent="0.2">
      <c r="A889" s="375"/>
      <c r="B889" s="378"/>
      <c r="C889" s="388" t="s">
        <v>6</v>
      </c>
      <c r="D889" s="389"/>
      <c r="E889" s="389"/>
      <c r="F889" s="389"/>
      <c r="G889" s="389"/>
      <c r="H889" s="390"/>
    </row>
    <row r="890" spans="1:8" ht="17.25" customHeight="1" x14ac:dyDescent="0.2">
      <c r="A890" s="375"/>
      <c r="B890" s="378"/>
      <c r="C890" s="69" t="s">
        <v>328</v>
      </c>
      <c r="D890" s="191" t="s">
        <v>31</v>
      </c>
      <c r="E890" s="191" t="s">
        <v>257</v>
      </c>
      <c r="F890" s="9"/>
      <c r="G890" s="9">
        <f>'Додаток 1 2025-2027'!H127</f>
        <v>20.61</v>
      </c>
      <c r="H890" s="9"/>
    </row>
    <row r="891" spans="1:8" ht="13.5" customHeight="1" x14ac:dyDescent="0.2">
      <c r="A891" s="375"/>
      <c r="B891" s="378"/>
      <c r="C891" s="391" t="s">
        <v>7</v>
      </c>
      <c r="D891" s="392"/>
      <c r="E891" s="392"/>
      <c r="F891" s="392"/>
      <c r="G891" s="392"/>
      <c r="H891" s="393"/>
    </row>
    <row r="892" spans="1:8" ht="18.75" customHeight="1" x14ac:dyDescent="0.2">
      <c r="A892" s="375"/>
      <c r="B892" s="378"/>
      <c r="C892" s="69" t="s">
        <v>180</v>
      </c>
      <c r="D892" s="191" t="s">
        <v>385</v>
      </c>
      <c r="E892" s="191" t="s">
        <v>11</v>
      </c>
      <c r="F892" s="70"/>
      <c r="G892" s="70">
        <v>1</v>
      </c>
      <c r="H892" s="70"/>
    </row>
    <row r="893" spans="1:8" ht="15.75" customHeight="1" x14ac:dyDescent="0.2">
      <c r="A893" s="375"/>
      <c r="B893" s="378"/>
      <c r="C893" s="391" t="s">
        <v>8</v>
      </c>
      <c r="D893" s="392"/>
      <c r="E893" s="392"/>
      <c r="F893" s="392"/>
      <c r="G893" s="392"/>
      <c r="H893" s="393"/>
    </row>
    <row r="894" spans="1:8" ht="15.75" customHeight="1" x14ac:dyDescent="0.2">
      <c r="A894" s="375"/>
      <c r="B894" s="378"/>
      <c r="C894" s="69" t="s">
        <v>181</v>
      </c>
      <c r="D894" s="191" t="s">
        <v>18</v>
      </c>
      <c r="E894" s="191" t="s">
        <v>616</v>
      </c>
      <c r="F894" s="9"/>
      <c r="G894" s="9">
        <f t="shared" ref="G894" si="33">G890/G892</f>
        <v>20.61</v>
      </c>
      <c r="H894" s="9"/>
    </row>
    <row r="895" spans="1:8" ht="18.75" customHeight="1" x14ac:dyDescent="0.2">
      <c r="A895" s="375"/>
      <c r="B895" s="378"/>
      <c r="C895" s="391" t="s">
        <v>9</v>
      </c>
      <c r="D895" s="392"/>
      <c r="E895" s="392"/>
      <c r="F895" s="392"/>
      <c r="G895" s="392"/>
      <c r="H895" s="393"/>
    </row>
    <row r="896" spans="1:8" ht="27" customHeight="1" x14ac:dyDescent="0.2">
      <c r="A896" s="376"/>
      <c r="B896" s="379"/>
      <c r="C896" s="69" t="s">
        <v>132</v>
      </c>
      <c r="D896" s="191" t="s">
        <v>20</v>
      </c>
      <c r="E896" s="191" t="s">
        <v>19</v>
      </c>
      <c r="F896" s="191"/>
      <c r="G896" s="191">
        <v>100</v>
      </c>
      <c r="H896" s="191"/>
    </row>
    <row r="897" spans="1:8" ht="16.5" customHeight="1" x14ac:dyDescent="0.2">
      <c r="A897" s="374" t="s">
        <v>638</v>
      </c>
      <c r="B897" s="377" t="s">
        <v>165</v>
      </c>
      <c r="C897" s="380" t="str">
        <f>'Додаток 1 2025-2027'!B128</f>
        <v>Придбання мотобура</v>
      </c>
      <c r="D897" s="381"/>
      <c r="E897" s="381"/>
      <c r="F897" s="381"/>
      <c r="G897" s="381"/>
      <c r="H897" s="382"/>
    </row>
    <row r="898" spans="1:8" ht="16.5" customHeight="1" x14ac:dyDescent="0.2">
      <c r="A898" s="375"/>
      <c r="B898" s="378"/>
      <c r="C898" s="388" t="s">
        <v>6</v>
      </c>
      <c r="D898" s="389"/>
      <c r="E898" s="389"/>
      <c r="F898" s="389"/>
      <c r="G898" s="389"/>
      <c r="H898" s="390"/>
    </row>
    <row r="899" spans="1:8" ht="16.5" customHeight="1" x14ac:dyDescent="0.2">
      <c r="A899" s="375"/>
      <c r="B899" s="378"/>
      <c r="C899" s="69" t="s">
        <v>639</v>
      </c>
      <c r="D899" s="191" t="s">
        <v>31</v>
      </c>
      <c r="E899" s="191" t="s">
        <v>257</v>
      </c>
      <c r="F899" s="9"/>
      <c r="G899" s="9">
        <f>'Додаток 1 2025-2027'!H128</f>
        <v>39.396000000000001</v>
      </c>
      <c r="H899" s="9"/>
    </row>
    <row r="900" spans="1:8" ht="16.5" customHeight="1" x14ac:dyDescent="0.2">
      <c r="A900" s="375"/>
      <c r="B900" s="378"/>
      <c r="C900" s="391" t="s">
        <v>7</v>
      </c>
      <c r="D900" s="392"/>
      <c r="E900" s="392"/>
      <c r="F900" s="392"/>
      <c r="G900" s="392"/>
      <c r="H900" s="393"/>
    </row>
    <row r="901" spans="1:8" ht="16.5" customHeight="1" x14ac:dyDescent="0.2">
      <c r="A901" s="375"/>
      <c r="B901" s="378"/>
      <c r="C901" s="69" t="s">
        <v>640</v>
      </c>
      <c r="D901" s="191" t="s">
        <v>385</v>
      </c>
      <c r="E901" s="191" t="s">
        <v>11</v>
      </c>
      <c r="F901" s="70"/>
      <c r="G901" s="70">
        <v>1</v>
      </c>
      <c r="H901" s="70"/>
    </row>
    <row r="902" spans="1:8" ht="16.5" customHeight="1" x14ac:dyDescent="0.2">
      <c r="A902" s="375"/>
      <c r="B902" s="378"/>
      <c r="C902" s="391" t="s">
        <v>8</v>
      </c>
      <c r="D902" s="392"/>
      <c r="E902" s="392"/>
      <c r="F902" s="392"/>
      <c r="G902" s="392"/>
      <c r="H902" s="393"/>
    </row>
    <row r="903" spans="1:8" ht="16.5" customHeight="1" x14ac:dyDescent="0.2">
      <c r="A903" s="375"/>
      <c r="B903" s="378"/>
      <c r="C903" s="69" t="s">
        <v>641</v>
      </c>
      <c r="D903" s="191" t="s">
        <v>18</v>
      </c>
      <c r="E903" s="191" t="s">
        <v>616</v>
      </c>
      <c r="F903" s="9"/>
      <c r="G903" s="9">
        <f t="shared" ref="G903" si="34">G899/G901</f>
        <v>39.396000000000001</v>
      </c>
      <c r="H903" s="9"/>
    </row>
    <row r="904" spans="1:8" ht="16.5" customHeight="1" x14ac:dyDescent="0.2">
      <c r="A904" s="375"/>
      <c r="B904" s="378"/>
      <c r="C904" s="391" t="s">
        <v>9</v>
      </c>
      <c r="D904" s="392"/>
      <c r="E904" s="392"/>
      <c r="F904" s="392"/>
      <c r="G904" s="392"/>
      <c r="H904" s="393"/>
    </row>
    <row r="905" spans="1:8" ht="30" customHeight="1" x14ac:dyDescent="0.2">
      <c r="A905" s="376"/>
      <c r="B905" s="379"/>
      <c r="C905" s="69" t="s">
        <v>132</v>
      </c>
      <c r="D905" s="191" t="s">
        <v>20</v>
      </c>
      <c r="E905" s="191" t="s">
        <v>19</v>
      </c>
      <c r="F905" s="191"/>
      <c r="G905" s="191">
        <v>100</v>
      </c>
      <c r="H905" s="191"/>
    </row>
    <row r="906" spans="1:8" ht="15.75" customHeight="1" x14ac:dyDescent="0.2">
      <c r="A906" s="374" t="s">
        <v>643</v>
      </c>
      <c r="B906" s="377" t="s">
        <v>165</v>
      </c>
      <c r="C906" s="380" t="str">
        <f>'Додаток 1 2025-2027'!B129</f>
        <v>Придбання повітродувного заплічного пристрою</v>
      </c>
      <c r="D906" s="381"/>
      <c r="E906" s="381"/>
      <c r="F906" s="381"/>
      <c r="G906" s="381"/>
      <c r="H906" s="382"/>
    </row>
    <row r="907" spans="1:8" ht="15.75" customHeight="1" x14ac:dyDescent="0.2">
      <c r="A907" s="375"/>
      <c r="B907" s="378"/>
      <c r="C907" s="388" t="s">
        <v>6</v>
      </c>
      <c r="D907" s="389"/>
      <c r="E907" s="389"/>
      <c r="F907" s="389"/>
      <c r="G907" s="389"/>
      <c r="H907" s="390"/>
    </row>
    <row r="908" spans="1:8" ht="15.75" customHeight="1" x14ac:dyDescent="0.2">
      <c r="A908" s="375"/>
      <c r="B908" s="378"/>
      <c r="C908" s="69" t="s">
        <v>798</v>
      </c>
      <c r="D908" s="191" t="s">
        <v>31</v>
      </c>
      <c r="E908" s="191" t="s">
        <v>257</v>
      </c>
      <c r="F908" s="9"/>
      <c r="G908" s="9">
        <f>'Додаток 1 2025-2027'!H129</f>
        <v>54.792000000000002</v>
      </c>
      <c r="H908" s="9"/>
    </row>
    <row r="909" spans="1:8" ht="15.75" customHeight="1" x14ac:dyDescent="0.2">
      <c r="A909" s="375"/>
      <c r="B909" s="378"/>
      <c r="C909" s="391" t="s">
        <v>7</v>
      </c>
      <c r="D909" s="392"/>
      <c r="E909" s="392"/>
      <c r="F909" s="392"/>
      <c r="G909" s="392"/>
      <c r="H909" s="393"/>
    </row>
    <row r="910" spans="1:8" ht="15.75" customHeight="1" x14ac:dyDescent="0.2">
      <c r="A910" s="375"/>
      <c r="B910" s="378"/>
      <c r="C910" s="69" t="s">
        <v>799</v>
      </c>
      <c r="D910" s="191" t="s">
        <v>385</v>
      </c>
      <c r="E910" s="191" t="s">
        <v>11</v>
      </c>
      <c r="F910" s="70"/>
      <c r="G910" s="70">
        <v>2</v>
      </c>
      <c r="H910" s="70"/>
    </row>
    <row r="911" spans="1:8" ht="15.75" customHeight="1" x14ac:dyDescent="0.2">
      <c r="A911" s="375"/>
      <c r="B911" s="378"/>
      <c r="C911" s="391" t="s">
        <v>8</v>
      </c>
      <c r="D911" s="392"/>
      <c r="E911" s="392"/>
      <c r="F911" s="392"/>
      <c r="G911" s="392"/>
      <c r="H911" s="393"/>
    </row>
    <row r="912" spans="1:8" ht="15.75" customHeight="1" x14ac:dyDescent="0.2">
      <c r="A912" s="375"/>
      <c r="B912" s="378"/>
      <c r="C912" s="69" t="s">
        <v>800</v>
      </c>
      <c r="D912" s="191" t="s">
        <v>18</v>
      </c>
      <c r="E912" s="191" t="s">
        <v>616</v>
      </c>
      <c r="F912" s="9"/>
      <c r="G912" s="9">
        <f t="shared" ref="G912" si="35">G908/G910</f>
        <v>27.396000000000001</v>
      </c>
      <c r="H912" s="9"/>
    </row>
    <row r="913" spans="1:8" ht="15.75" customHeight="1" x14ac:dyDescent="0.2">
      <c r="A913" s="375"/>
      <c r="B913" s="378"/>
      <c r="C913" s="391" t="s">
        <v>9</v>
      </c>
      <c r="D913" s="392"/>
      <c r="E913" s="392"/>
      <c r="F913" s="392"/>
      <c r="G913" s="392"/>
      <c r="H913" s="393"/>
    </row>
    <row r="914" spans="1:8" ht="28.5" customHeight="1" x14ac:dyDescent="0.2">
      <c r="A914" s="376"/>
      <c r="B914" s="379"/>
      <c r="C914" s="69" t="s">
        <v>132</v>
      </c>
      <c r="D914" s="191" t="s">
        <v>20</v>
      </c>
      <c r="E914" s="191" t="s">
        <v>19</v>
      </c>
      <c r="F914" s="191"/>
      <c r="G914" s="191">
        <v>100</v>
      </c>
      <c r="H914" s="191"/>
    </row>
    <row r="915" spans="1:8" ht="15" customHeight="1" x14ac:dyDescent="0.2">
      <c r="A915" s="374" t="s">
        <v>648</v>
      </c>
      <c r="B915" s="410" t="s">
        <v>161</v>
      </c>
      <c r="C915" s="399" t="str">
        <f>'Додаток 1 2025-2027'!B130</f>
        <v>Утримання території військового сектору</v>
      </c>
      <c r="D915" s="411"/>
      <c r="E915" s="411"/>
      <c r="F915" s="411"/>
      <c r="G915" s="411"/>
      <c r="H915" s="411"/>
    </row>
    <row r="916" spans="1:8" ht="17.25" customHeight="1" x14ac:dyDescent="0.2">
      <c r="A916" s="375"/>
      <c r="B916" s="410"/>
      <c r="C916" s="371" t="s">
        <v>6</v>
      </c>
      <c r="D916" s="371"/>
      <c r="E916" s="371"/>
      <c r="F916" s="371"/>
      <c r="G916" s="371"/>
      <c r="H916" s="371"/>
    </row>
    <row r="917" spans="1:8" ht="16.5" customHeight="1" x14ac:dyDescent="0.2">
      <c r="A917" s="375"/>
      <c r="B917" s="410"/>
      <c r="C917" s="1" t="s">
        <v>691</v>
      </c>
      <c r="D917" s="193" t="s">
        <v>385</v>
      </c>
      <c r="E917" s="193" t="s">
        <v>553</v>
      </c>
      <c r="F917" s="29"/>
      <c r="G917" s="29">
        <f>'Додаток 1 2025-2027'!H130</f>
        <v>301.452</v>
      </c>
      <c r="H917" s="29">
        <f>'Додаток 1 2025-2027'!I130</f>
        <v>584.81799999999998</v>
      </c>
    </row>
    <row r="918" spans="1:8" ht="15" customHeight="1" x14ac:dyDescent="0.2">
      <c r="A918" s="375"/>
      <c r="B918" s="410"/>
      <c r="C918" s="371" t="s">
        <v>7</v>
      </c>
      <c r="D918" s="371"/>
      <c r="E918" s="371"/>
      <c r="F918" s="371"/>
      <c r="G918" s="371"/>
      <c r="H918" s="371"/>
    </row>
    <row r="919" spans="1:8" ht="17.25" customHeight="1" x14ac:dyDescent="0.2">
      <c r="A919" s="375"/>
      <c r="B919" s="410"/>
      <c r="C919" s="69" t="s">
        <v>649</v>
      </c>
      <c r="D919" s="192" t="s">
        <v>650</v>
      </c>
      <c r="E919" s="192" t="s">
        <v>11</v>
      </c>
      <c r="F919" s="70"/>
      <c r="G919" s="70">
        <v>1</v>
      </c>
      <c r="H919" s="70">
        <v>1</v>
      </c>
    </row>
    <row r="920" spans="1:8" ht="15" customHeight="1" x14ac:dyDescent="0.2">
      <c r="A920" s="375"/>
      <c r="B920" s="410"/>
      <c r="C920" s="388" t="s">
        <v>8</v>
      </c>
      <c r="D920" s="389"/>
      <c r="E920" s="389"/>
      <c r="F920" s="389"/>
      <c r="G920" s="389"/>
      <c r="H920" s="389"/>
    </row>
    <row r="921" spans="1:8" ht="15" customHeight="1" x14ac:dyDescent="0.2">
      <c r="A921" s="375"/>
      <c r="B921" s="410"/>
      <c r="C921" s="1" t="s">
        <v>692</v>
      </c>
      <c r="D921" s="193" t="s">
        <v>18</v>
      </c>
      <c r="E921" s="193" t="s">
        <v>616</v>
      </c>
      <c r="F921" s="59"/>
      <c r="G921" s="59">
        <f>G917/G919</f>
        <v>301.452</v>
      </c>
      <c r="H921" s="59">
        <f>H917/H919</f>
        <v>584.81799999999998</v>
      </c>
    </row>
    <row r="922" spans="1:8" ht="15" customHeight="1" x14ac:dyDescent="0.2">
      <c r="A922" s="375"/>
      <c r="B922" s="410"/>
      <c r="C922" s="388" t="s">
        <v>9</v>
      </c>
      <c r="D922" s="389"/>
      <c r="E922" s="389"/>
      <c r="F922" s="389"/>
      <c r="G922" s="389"/>
      <c r="H922" s="389"/>
    </row>
    <row r="923" spans="1:8" ht="19.5" customHeight="1" x14ac:dyDescent="0.2">
      <c r="A923" s="376"/>
      <c r="B923" s="410"/>
      <c r="C923" s="54" t="s">
        <v>134</v>
      </c>
      <c r="D923" s="193" t="s">
        <v>20</v>
      </c>
      <c r="E923" s="193" t="s">
        <v>19</v>
      </c>
      <c r="F923" s="193"/>
      <c r="G923" s="193">
        <v>100</v>
      </c>
      <c r="H923" s="331">
        <v>100</v>
      </c>
    </row>
    <row r="924" spans="1:8" ht="16.5" customHeight="1" x14ac:dyDescent="0.2">
      <c r="A924" s="374" t="s">
        <v>659</v>
      </c>
      <c r="B924" s="377" t="s">
        <v>165</v>
      </c>
      <c r="C924" s="380" t="str">
        <f>'Додаток 1 2025-2027'!B131</f>
        <v>Придбання повітродува</v>
      </c>
      <c r="D924" s="381"/>
      <c r="E924" s="381"/>
      <c r="F924" s="381"/>
      <c r="G924" s="381"/>
      <c r="H924" s="382"/>
    </row>
    <row r="925" spans="1:8" ht="15" customHeight="1" x14ac:dyDescent="0.2">
      <c r="A925" s="375"/>
      <c r="B925" s="378"/>
      <c r="C925" s="388" t="s">
        <v>6</v>
      </c>
      <c r="D925" s="389"/>
      <c r="E925" s="389"/>
      <c r="F925" s="389"/>
      <c r="G925" s="389"/>
      <c r="H925" s="390"/>
    </row>
    <row r="926" spans="1:8" ht="16.5" customHeight="1" x14ac:dyDescent="0.2">
      <c r="A926" s="375"/>
      <c r="B926" s="378"/>
      <c r="C926" s="69" t="s">
        <v>644</v>
      </c>
      <c r="D926" s="208" t="s">
        <v>31</v>
      </c>
      <c r="E926" s="208" t="s">
        <v>257</v>
      </c>
      <c r="F926" s="9"/>
      <c r="G926" s="9"/>
      <c r="H926" s="9">
        <f>'Додаток 1 2025-2027'!I131</f>
        <v>48.134</v>
      </c>
    </row>
    <row r="927" spans="1:8" ht="14.25" customHeight="1" x14ac:dyDescent="0.2">
      <c r="A927" s="375"/>
      <c r="B927" s="378"/>
      <c r="C927" s="391" t="s">
        <v>7</v>
      </c>
      <c r="D927" s="392"/>
      <c r="E927" s="392"/>
      <c r="F927" s="392"/>
      <c r="G927" s="392"/>
      <c r="H927" s="393"/>
    </row>
    <row r="928" spans="1:8" ht="17.25" customHeight="1" x14ac:dyDescent="0.2">
      <c r="A928" s="375"/>
      <c r="B928" s="378"/>
      <c r="C928" s="69" t="s">
        <v>645</v>
      </c>
      <c r="D928" s="208" t="s">
        <v>385</v>
      </c>
      <c r="E928" s="208" t="s">
        <v>11</v>
      </c>
      <c r="F928" s="70"/>
      <c r="G928" s="70"/>
      <c r="H928" s="70">
        <v>2</v>
      </c>
    </row>
    <row r="929" spans="1:8" ht="15" customHeight="1" x14ac:dyDescent="0.2">
      <c r="A929" s="375"/>
      <c r="B929" s="378"/>
      <c r="C929" s="391" t="s">
        <v>8</v>
      </c>
      <c r="D929" s="392"/>
      <c r="E929" s="392"/>
      <c r="F929" s="392"/>
      <c r="G929" s="392"/>
      <c r="H929" s="393"/>
    </row>
    <row r="930" spans="1:8" ht="14.25" customHeight="1" x14ac:dyDescent="0.2">
      <c r="A930" s="375"/>
      <c r="B930" s="378"/>
      <c r="C930" s="69" t="s">
        <v>646</v>
      </c>
      <c r="D930" s="208" t="s">
        <v>18</v>
      </c>
      <c r="E930" s="208" t="s">
        <v>616</v>
      </c>
      <c r="F930" s="9"/>
      <c r="G930" s="9"/>
      <c r="H930" s="9">
        <f t="shared" ref="H930" si="36">H926/H928</f>
        <v>24.067</v>
      </c>
    </row>
    <row r="931" spans="1:8" ht="15.75" customHeight="1" x14ac:dyDescent="0.2">
      <c r="A931" s="375"/>
      <c r="B931" s="378"/>
      <c r="C931" s="391" t="s">
        <v>9</v>
      </c>
      <c r="D931" s="392"/>
      <c r="E931" s="392"/>
      <c r="F931" s="392"/>
      <c r="G931" s="392"/>
      <c r="H931" s="393"/>
    </row>
    <row r="932" spans="1:8" ht="29.25" customHeight="1" x14ac:dyDescent="0.2">
      <c r="A932" s="376"/>
      <c r="B932" s="379"/>
      <c r="C932" s="69" t="s">
        <v>132</v>
      </c>
      <c r="D932" s="208" t="s">
        <v>20</v>
      </c>
      <c r="E932" s="208" t="s">
        <v>19</v>
      </c>
      <c r="F932" s="208"/>
      <c r="G932" s="208"/>
      <c r="H932" s="208">
        <v>100</v>
      </c>
    </row>
    <row r="933" spans="1:8" s="109" customFormat="1" ht="29.25" customHeight="1" x14ac:dyDescent="0.2">
      <c r="A933" s="374" t="s">
        <v>664</v>
      </c>
      <c r="B933" s="383" t="s">
        <v>161</v>
      </c>
      <c r="C933" s="451" t="s">
        <v>697</v>
      </c>
      <c r="D933" s="452"/>
      <c r="E933" s="452"/>
      <c r="F933" s="452"/>
      <c r="G933" s="452"/>
      <c r="H933" s="452"/>
    </row>
    <row r="934" spans="1:8" s="109" customFormat="1" ht="15" customHeight="1" x14ac:dyDescent="0.2">
      <c r="A934" s="375"/>
      <c r="B934" s="384"/>
      <c r="C934" s="386" t="s">
        <v>6</v>
      </c>
      <c r="D934" s="386"/>
      <c r="E934" s="386"/>
      <c r="F934" s="386"/>
      <c r="G934" s="386"/>
      <c r="H934" s="386"/>
    </row>
    <row r="935" spans="1:8" s="109" customFormat="1" ht="20.25" customHeight="1" x14ac:dyDescent="0.2">
      <c r="A935" s="375"/>
      <c r="B935" s="384"/>
      <c r="C935" s="69" t="s">
        <v>678</v>
      </c>
      <c r="D935" s="214" t="s">
        <v>10</v>
      </c>
      <c r="E935" s="214" t="s">
        <v>257</v>
      </c>
      <c r="F935" s="9"/>
      <c r="G935" s="9">
        <f>'Додаток 1 2025-2027'!H132</f>
        <v>11533.08</v>
      </c>
      <c r="H935" s="9"/>
    </row>
    <row r="936" spans="1:8" s="109" customFormat="1" ht="15.75" customHeight="1" x14ac:dyDescent="0.2">
      <c r="A936" s="375"/>
      <c r="B936" s="384"/>
      <c r="C936" s="156" t="s">
        <v>489</v>
      </c>
      <c r="D936" s="130" t="s">
        <v>10</v>
      </c>
      <c r="E936" s="130" t="s">
        <v>257</v>
      </c>
      <c r="F936" s="131"/>
      <c r="G936" s="131">
        <f>'Додаток 1 2025-2027'!H133</f>
        <v>971.36400000000003</v>
      </c>
      <c r="H936" s="131"/>
    </row>
    <row r="937" spans="1:8" s="109" customFormat="1" ht="15.75" customHeight="1" x14ac:dyDescent="0.2">
      <c r="A937" s="375"/>
      <c r="B937" s="384"/>
      <c r="C937" s="386" t="s">
        <v>7</v>
      </c>
      <c r="D937" s="386"/>
      <c r="E937" s="386"/>
      <c r="F937" s="386"/>
      <c r="G937" s="386"/>
      <c r="H937" s="386"/>
    </row>
    <row r="938" spans="1:8" s="109" customFormat="1" ht="15.75" customHeight="1" x14ac:dyDescent="0.2">
      <c r="A938" s="375"/>
      <c r="B938" s="384"/>
      <c r="C938" s="69" t="s">
        <v>666</v>
      </c>
      <c r="D938" s="214" t="s">
        <v>10</v>
      </c>
      <c r="E938" s="214" t="s">
        <v>11</v>
      </c>
      <c r="F938" s="217"/>
      <c r="G938" s="70">
        <v>1</v>
      </c>
      <c r="H938" s="61"/>
    </row>
    <row r="939" spans="1:8" s="109" customFormat="1" ht="15.75" customHeight="1" x14ac:dyDescent="0.2">
      <c r="A939" s="375"/>
      <c r="B939" s="384"/>
      <c r="C939" s="69" t="s">
        <v>287</v>
      </c>
      <c r="D939" s="130" t="s">
        <v>10</v>
      </c>
      <c r="E939" s="214" t="s">
        <v>11</v>
      </c>
      <c r="F939" s="217"/>
      <c r="G939" s="70">
        <v>1</v>
      </c>
      <c r="H939" s="61"/>
    </row>
    <row r="940" spans="1:8" s="109" customFormat="1" ht="15.75" customHeight="1" x14ac:dyDescent="0.2">
      <c r="A940" s="375"/>
      <c r="B940" s="384"/>
      <c r="C940" s="386" t="s">
        <v>8</v>
      </c>
      <c r="D940" s="386"/>
      <c r="E940" s="386"/>
      <c r="F940" s="386"/>
      <c r="G940" s="386"/>
      <c r="H940" s="386"/>
    </row>
    <row r="941" spans="1:8" s="109" customFormat="1" ht="29.25" customHeight="1" x14ac:dyDescent="0.2">
      <c r="A941" s="375"/>
      <c r="B941" s="384"/>
      <c r="C941" s="69" t="s">
        <v>679</v>
      </c>
      <c r="D941" s="214" t="s">
        <v>18</v>
      </c>
      <c r="E941" s="214" t="s">
        <v>665</v>
      </c>
      <c r="F941" s="63"/>
      <c r="G941" s="9">
        <f>G935/G938</f>
        <v>11533.08</v>
      </c>
      <c r="H941" s="9"/>
    </row>
    <row r="942" spans="1:8" s="109" customFormat="1" ht="16.5" customHeight="1" x14ac:dyDescent="0.2">
      <c r="A942" s="375"/>
      <c r="B942" s="384"/>
      <c r="C942" s="69" t="s">
        <v>288</v>
      </c>
      <c r="D942" s="214" t="s">
        <v>18</v>
      </c>
      <c r="E942" s="214" t="s">
        <v>665</v>
      </c>
      <c r="F942" s="9"/>
      <c r="G942" s="9">
        <f>G936/G939</f>
        <v>971.36400000000003</v>
      </c>
      <c r="H942" s="9"/>
    </row>
    <row r="943" spans="1:8" s="109" customFormat="1" ht="15" customHeight="1" x14ac:dyDescent="0.2">
      <c r="A943" s="375"/>
      <c r="B943" s="384"/>
      <c r="C943" s="386" t="s">
        <v>9</v>
      </c>
      <c r="D943" s="386"/>
      <c r="E943" s="386"/>
      <c r="F943" s="386"/>
      <c r="G943" s="386"/>
      <c r="H943" s="386"/>
    </row>
    <row r="944" spans="1:8" s="109" customFormat="1" ht="16.5" customHeight="1" x14ac:dyDescent="0.2">
      <c r="A944" s="375"/>
      <c r="B944" s="384"/>
      <c r="C944" s="69" t="s">
        <v>667</v>
      </c>
      <c r="D944" s="214" t="s">
        <v>20</v>
      </c>
      <c r="E944" s="214" t="s">
        <v>19</v>
      </c>
      <c r="F944" s="214"/>
      <c r="G944" s="214">
        <v>100</v>
      </c>
      <c r="H944" s="214"/>
    </row>
    <row r="945" spans="1:8" s="109" customFormat="1" ht="15.75" customHeight="1" x14ac:dyDescent="0.2">
      <c r="A945" s="376"/>
      <c r="B945" s="385"/>
      <c r="C945" s="69" t="s">
        <v>289</v>
      </c>
      <c r="D945" s="214" t="s">
        <v>20</v>
      </c>
      <c r="E945" s="214" t="s">
        <v>19</v>
      </c>
      <c r="F945" s="214"/>
      <c r="G945" s="214">
        <v>100</v>
      </c>
      <c r="H945" s="214"/>
    </row>
    <row r="946" spans="1:8" s="109" customFormat="1" ht="15.75" customHeight="1" x14ac:dyDescent="0.2">
      <c r="A946" s="374" t="s">
        <v>693</v>
      </c>
      <c r="B946" s="383" t="s">
        <v>721</v>
      </c>
      <c r="C946" s="380" t="str">
        <f>'Додаток 1 2025-2027'!B134</f>
        <v>Роботи з розробки технічних умов на підключення електроенергії</v>
      </c>
      <c r="D946" s="381"/>
      <c r="E946" s="381"/>
      <c r="F946" s="381"/>
      <c r="G946" s="381"/>
      <c r="H946" s="382"/>
    </row>
    <row r="947" spans="1:8" s="109" customFormat="1" ht="15.75" customHeight="1" x14ac:dyDescent="0.2">
      <c r="A947" s="375"/>
      <c r="B947" s="384"/>
      <c r="C947" s="388" t="s">
        <v>6</v>
      </c>
      <c r="D947" s="389"/>
      <c r="E947" s="389"/>
      <c r="F947" s="389"/>
      <c r="G947" s="389"/>
      <c r="H947" s="390"/>
    </row>
    <row r="948" spans="1:8" s="109" customFormat="1" ht="15.75" customHeight="1" x14ac:dyDescent="0.2">
      <c r="A948" s="375"/>
      <c r="B948" s="384"/>
      <c r="C948" s="69" t="s">
        <v>724</v>
      </c>
      <c r="D948" s="273" t="s">
        <v>385</v>
      </c>
      <c r="E948" s="272" t="s">
        <v>257</v>
      </c>
      <c r="F948" s="9"/>
      <c r="G948" s="9">
        <f>'Додаток 1 2025-2027'!H134</f>
        <v>51.668999999999997</v>
      </c>
      <c r="H948" s="9"/>
    </row>
    <row r="949" spans="1:8" s="109" customFormat="1" ht="15.75" customHeight="1" x14ac:dyDescent="0.2">
      <c r="A949" s="375"/>
      <c r="B949" s="384"/>
      <c r="C949" s="391" t="s">
        <v>7</v>
      </c>
      <c r="D949" s="392"/>
      <c r="E949" s="392"/>
      <c r="F949" s="392"/>
      <c r="G949" s="392"/>
      <c r="H949" s="393"/>
    </row>
    <row r="950" spans="1:8" s="109" customFormat="1" ht="15.75" customHeight="1" x14ac:dyDescent="0.2">
      <c r="A950" s="375"/>
      <c r="B950" s="384"/>
      <c r="C950" s="69" t="s">
        <v>726</v>
      </c>
      <c r="D950" s="272" t="s">
        <v>385</v>
      </c>
      <c r="E950" s="272" t="s">
        <v>11</v>
      </c>
      <c r="F950" s="70"/>
      <c r="G950" s="70">
        <v>1</v>
      </c>
      <c r="H950" s="70"/>
    </row>
    <row r="951" spans="1:8" s="109" customFormat="1" ht="15.75" customHeight="1" x14ac:dyDescent="0.2">
      <c r="A951" s="375"/>
      <c r="B951" s="384"/>
      <c r="C951" s="391" t="s">
        <v>8</v>
      </c>
      <c r="D951" s="392"/>
      <c r="E951" s="392"/>
      <c r="F951" s="392"/>
      <c r="G951" s="392"/>
      <c r="H951" s="393"/>
    </row>
    <row r="952" spans="1:8" s="109" customFormat="1" ht="15.75" customHeight="1" x14ac:dyDescent="0.2">
      <c r="A952" s="375"/>
      <c r="B952" s="384"/>
      <c r="C952" s="69" t="s">
        <v>727</v>
      </c>
      <c r="D952" s="272" t="s">
        <v>18</v>
      </c>
      <c r="E952" s="272" t="s">
        <v>256</v>
      </c>
      <c r="F952" s="9"/>
      <c r="G952" s="9">
        <f t="shared" ref="G952" si="37">G948/G950</f>
        <v>51.668999999999997</v>
      </c>
      <c r="H952" s="9"/>
    </row>
    <row r="953" spans="1:8" s="109" customFormat="1" ht="15.75" customHeight="1" x14ac:dyDescent="0.2">
      <c r="A953" s="375"/>
      <c r="B953" s="384"/>
      <c r="C953" s="391" t="s">
        <v>9</v>
      </c>
      <c r="D953" s="392"/>
      <c r="E953" s="392"/>
      <c r="F953" s="392"/>
      <c r="G953" s="392"/>
      <c r="H953" s="393"/>
    </row>
    <row r="954" spans="1:8" s="109" customFormat="1" ht="20.25" customHeight="1" x14ac:dyDescent="0.2">
      <c r="A954" s="376"/>
      <c r="B954" s="385"/>
      <c r="C954" s="69" t="s">
        <v>728</v>
      </c>
      <c r="D954" s="272" t="s">
        <v>20</v>
      </c>
      <c r="E954" s="272" t="s">
        <v>19</v>
      </c>
      <c r="F954" s="272"/>
      <c r="G954" s="272">
        <v>100</v>
      </c>
      <c r="H954" s="272"/>
    </row>
    <row r="955" spans="1:8" s="109" customFormat="1" ht="19.5" customHeight="1" x14ac:dyDescent="0.2">
      <c r="A955" s="374" t="s">
        <v>694</v>
      </c>
      <c r="B955" s="383" t="s">
        <v>721</v>
      </c>
      <c r="C955" s="380" t="str">
        <f>'Додаток 1 2025-2027'!B135</f>
        <v>Розробка, реєстрація та отримання технічних умов на приєднання об'єкту приватного забудовника до централізованої системи водопостачання</v>
      </c>
      <c r="D955" s="381"/>
      <c r="E955" s="381"/>
      <c r="F955" s="381"/>
      <c r="G955" s="381"/>
      <c r="H955" s="382"/>
    </row>
    <row r="956" spans="1:8" s="109" customFormat="1" ht="15.75" customHeight="1" x14ac:dyDescent="0.2">
      <c r="A956" s="375"/>
      <c r="B956" s="384"/>
      <c r="C956" s="388" t="s">
        <v>6</v>
      </c>
      <c r="D956" s="389"/>
      <c r="E956" s="389"/>
      <c r="F956" s="389"/>
      <c r="G956" s="389"/>
      <c r="H956" s="390"/>
    </row>
    <row r="957" spans="1:8" s="109" customFormat="1" ht="15.75" customHeight="1" x14ac:dyDescent="0.2">
      <c r="A957" s="375"/>
      <c r="B957" s="384"/>
      <c r="C957" s="69" t="s">
        <v>725</v>
      </c>
      <c r="D957" s="273" t="s">
        <v>251</v>
      </c>
      <c r="E957" s="272" t="s">
        <v>257</v>
      </c>
      <c r="F957" s="9"/>
      <c r="G957" s="9">
        <f>'Додаток 1 2025-2027'!H135</f>
        <v>5.694</v>
      </c>
      <c r="H957" s="9"/>
    </row>
    <row r="958" spans="1:8" s="109" customFormat="1" ht="15.75" customHeight="1" x14ac:dyDescent="0.2">
      <c r="A958" s="375"/>
      <c r="B958" s="384"/>
      <c r="C958" s="391" t="s">
        <v>7</v>
      </c>
      <c r="D958" s="392"/>
      <c r="E958" s="392"/>
      <c r="F958" s="392"/>
      <c r="G958" s="392"/>
      <c r="H958" s="393"/>
    </row>
    <row r="959" spans="1:8" s="109" customFormat="1" ht="15.75" customHeight="1" x14ac:dyDescent="0.2">
      <c r="A959" s="375"/>
      <c r="B959" s="384"/>
      <c r="C959" s="69" t="s">
        <v>726</v>
      </c>
      <c r="D959" s="272" t="s">
        <v>385</v>
      </c>
      <c r="E959" s="272" t="s">
        <v>11</v>
      </c>
      <c r="F959" s="70"/>
      <c r="G959" s="70">
        <v>1</v>
      </c>
      <c r="H959" s="70"/>
    </row>
    <row r="960" spans="1:8" s="109" customFormat="1" ht="15.75" customHeight="1" x14ac:dyDescent="0.2">
      <c r="A960" s="375"/>
      <c r="B960" s="384"/>
      <c r="C960" s="391" t="s">
        <v>8</v>
      </c>
      <c r="D960" s="392"/>
      <c r="E960" s="392"/>
      <c r="F960" s="392"/>
      <c r="G960" s="392"/>
      <c r="H960" s="393"/>
    </row>
    <row r="961" spans="1:8" s="109" customFormat="1" ht="30.75" customHeight="1" x14ac:dyDescent="0.2">
      <c r="A961" s="375"/>
      <c r="B961" s="384"/>
      <c r="C961" s="69" t="s">
        <v>729</v>
      </c>
      <c r="D961" s="272" t="s">
        <v>18</v>
      </c>
      <c r="E961" s="272" t="s">
        <v>616</v>
      </c>
      <c r="F961" s="9"/>
      <c r="G961" s="9">
        <f>G957/G959</f>
        <v>5.694</v>
      </c>
      <c r="H961" s="9"/>
    </row>
    <row r="962" spans="1:8" s="109" customFormat="1" ht="15.75" customHeight="1" x14ac:dyDescent="0.2">
      <c r="A962" s="375"/>
      <c r="B962" s="384"/>
      <c r="C962" s="391" t="s">
        <v>9</v>
      </c>
      <c r="D962" s="392"/>
      <c r="E962" s="392"/>
      <c r="F962" s="392"/>
      <c r="G962" s="392"/>
      <c r="H962" s="393"/>
    </row>
    <row r="963" spans="1:8" s="109" customFormat="1" ht="20.25" customHeight="1" x14ac:dyDescent="0.2">
      <c r="A963" s="376"/>
      <c r="B963" s="385"/>
      <c r="C963" s="69" t="s">
        <v>731</v>
      </c>
      <c r="D963" s="272" t="s">
        <v>20</v>
      </c>
      <c r="E963" s="272" t="s">
        <v>19</v>
      </c>
      <c r="F963" s="272"/>
      <c r="G963" s="272">
        <v>100</v>
      </c>
      <c r="H963" s="272"/>
    </row>
    <row r="964" spans="1:8" s="109" customFormat="1" ht="15.75" customHeight="1" x14ac:dyDescent="0.2">
      <c r="A964" s="374" t="s">
        <v>722</v>
      </c>
      <c r="B964" s="377" t="s">
        <v>519</v>
      </c>
      <c r="C964" s="380" t="str">
        <f>'Додаток 1 2025-2027'!B136</f>
        <v xml:space="preserve">Придбання комп'ютера у зборі </v>
      </c>
      <c r="D964" s="381"/>
      <c r="E964" s="381"/>
      <c r="F964" s="381"/>
      <c r="G964" s="381"/>
      <c r="H964" s="382"/>
    </row>
    <row r="965" spans="1:8" s="109" customFormat="1" ht="15.75" customHeight="1" x14ac:dyDescent="0.2">
      <c r="A965" s="375"/>
      <c r="B965" s="378"/>
      <c r="C965" s="388" t="s">
        <v>6</v>
      </c>
      <c r="D965" s="389"/>
      <c r="E965" s="389"/>
      <c r="F965" s="389"/>
      <c r="G965" s="389"/>
      <c r="H965" s="390"/>
    </row>
    <row r="966" spans="1:8" s="109" customFormat="1" ht="15.75" customHeight="1" x14ac:dyDescent="0.2">
      <c r="A966" s="375"/>
      <c r="B966" s="378"/>
      <c r="C966" s="69" t="s">
        <v>521</v>
      </c>
      <c r="D966" s="238" t="s">
        <v>31</v>
      </c>
      <c r="E966" s="238" t="s">
        <v>257</v>
      </c>
      <c r="F966" s="9"/>
      <c r="G966" s="9">
        <f>'Додаток 1 2025-2027'!H136</f>
        <v>49.999000000000002</v>
      </c>
      <c r="H966" s="9">
        <f>'Додаток 1 2025-2027'!I136</f>
        <v>63.524999999999999</v>
      </c>
    </row>
    <row r="967" spans="1:8" s="109" customFormat="1" ht="15.75" customHeight="1" x14ac:dyDescent="0.2">
      <c r="A967" s="375"/>
      <c r="B967" s="378"/>
      <c r="C967" s="391" t="s">
        <v>7</v>
      </c>
      <c r="D967" s="392"/>
      <c r="E967" s="392"/>
      <c r="F967" s="392"/>
      <c r="G967" s="392"/>
      <c r="H967" s="393"/>
    </row>
    <row r="968" spans="1:8" s="109" customFormat="1" ht="15.75" customHeight="1" x14ac:dyDescent="0.2">
      <c r="A968" s="375"/>
      <c r="B968" s="378"/>
      <c r="C968" s="69" t="s">
        <v>522</v>
      </c>
      <c r="D968" s="238" t="s">
        <v>385</v>
      </c>
      <c r="E968" s="238" t="s">
        <v>11</v>
      </c>
      <c r="F968" s="70"/>
      <c r="G968" s="70">
        <v>1</v>
      </c>
      <c r="H968" s="70">
        <v>2</v>
      </c>
    </row>
    <row r="969" spans="1:8" s="109" customFormat="1" ht="15.75" customHeight="1" x14ac:dyDescent="0.2">
      <c r="A969" s="375"/>
      <c r="B969" s="378"/>
      <c r="C969" s="391" t="s">
        <v>8</v>
      </c>
      <c r="D969" s="392"/>
      <c r="E969" s="392"/>
      <c r="F969" s="392"/>
      <c r="G969" s="392"/>
      <c r="H969" s="393"/>
    </row>
    <row r="970" spans="1:8" s="109" customFormat="1" ht="15.75" customHeight="1" x14ac:dyDescent="0.2">
      <c r="A970" s="375"/>
      <c r="B970" s="378"/>
      <c r="C970" s="69" t="s">
        <v>523</v>
      </c>
      <c r="D970" s="238" t="s">
        <v>18</v>
      </c>
      <c r="E970" s="238" t="s">
        <v>256</v>
      </c>
      <c r="F970" s="9"/>
      <c r="G970" s="9">
        <f t="shared" ref="G970:H970" si="38">G966/G968</f>
        <v>49.999000000000002</v>
      </c>
      <c r="H970" s="9">
        <f t="shared" si="38"/>
        <v>31.762499999999999</v>
      </c>
    </row>
    <row r="971" spans="1:8" s="109" customFormat="1" ht="15.75" customHeight="1" x14ac:dyDescent="0.2">
      <c r="A971" s="375"/>
      <c r="B971" s="378"/>
      <c r="C971" s="391" t="s">
        <v>9</v>
      </c>
      <c r="D971" s="392"/>
      <c r="E971" s="392"/>
      <c r="F971" s="392"/>
      <c r="G971" s="392"/>
      <c r="H971" s="393"/>
    </row>
    <row r="972" spans="1:8" s="109" customFormat="1" ht="31.5" customHeight="1" x14ac:dyDescent="0.2">
      <c r="A972" s="376"/>
      <c r="B972" s="379"/>
      <c r="C972" s="69" t="s">
        <v>632</v>
      </c>
      <c r="D972" s="238" t="s">
        <v>20</v>
      </c>
      <c r="E972" s="238" t="s">
        <v>19</v>
      </c>
      <c r="F972" s="238"/>
      <c r="G972" s="238">
        <v>100</v>
      </c>
      <c r="H972" s="332">
        <v>100</v>
      </c>
    </row>
    <row r="973" spans="1:8" s="109" customFormat="1" ht="15.75" customHeight="1" x14ac:dyDescent="0.2">
      <c r="A973" s="374" t="s">
        <v>723</v>
      </c>
      <c r="B973" s="377" t="s">
        <v>519</v>
      </c>
      <c r="C973" s="380" t="str">
        <f>'Додаток 1 2025-2027'!B137</f>
        <v>Придбання багатофункціонального пристрою</v>
      </c>
      <c r="D973" s="381"/>
      <c r="E973" s="381"/>
      <c r="F973" s="381"/>
      <c r="G973" s="381"/>
      <c r="H973" s="382"/>
    </row>
    <row r="974" spans="1:8" s="109" customFormat="1" ht="15.75" customHeight="1" x14ac:dyDescent="0.2">
      <c r="A974" s="375"/>
      <c r="B974" s="378"/>
      <c r="C974" s="388" t="s">
        <v>6</v>
      </c>
      <c r="D974" s="389"/>
      <c r="E974" s="389"/>
      <c r="F974" s="389"/>
      <c r="G974" s="389"/>
      <c r="H974" s="390"/>
    </row>
    <row r="975" spans="1:8" s="109" customFormat="1" ht="15.75" customHeight="1" x14ac:dyDescent="0.2">
      <c r="A975" s="375"/>
      <c r="B975" s="378"/>
      <c r="C975" s="69" t="s">
        <v>516</v>
      </c>
      <c r="D975" s="238" t="s">
        <v>31</v>
      </c>
      <c r="E975" s="238" t="s">
        <v>257</v>
      </c>
      <c r="F975" s="9"/>
      <c r="G975" s="9">
        <f>'Додаток 1 2025-2027'!H137</f>
        <v>48</v>
      </c>
      <c r="H975" s="9">
        <f>'Додаток 1 2025-2027'!I137</f>
        <v>22.687999999999999</v>
      </c>
    </row>
    <row r="976" spans="1:8" s="109" customFormat="1" ht="15.75" customHeight="1" x14ac:dyDescent="0.2">
      <c r="A976" s="375"/>
      <c r="B976" s="378"/>
      <c r="C976" s="391" t="s">
        <v>7</v>
      </c>
      <c r="D976" s="392"/>
      <c r="E976" s="392"/>
      <c r="F976" s="392"/>
      <c r="G976" s="392"/>
      <c r="H976" s="393"/>
    </row>
    <row r="977" spans="1:8" s="109" customFormat="1" ht="15.75" customHeight="1" x14ac:dyDescent="0.2">
      <c r="A977" s="375"/>
      <c r="B977" s="378"/>
      <c r="C977" s="69" t="s">
        <v>517</v>
      </c>
      <c r="D977" s="238" t="s">
        <v>385</v>
      </c>
      <c r="E977" s="238" t="s">
        <v>11</v>
      </c>
      <c r="F977" s="70"/>
      <c r="G977" s="70">
        <v>2</v>
      </c>
      <c r="H977" s="70">
        <v>1</v>
      </c>
    </row>
    <row r="978" spans="1:8" s="109" customFormat="1" ht="15.75" customHeight="1" x14ac:dyDescent="0.2">
      <c r="A978" s="375"/>
      <c r="B978" s="378"/>
      <c r="C978" s="391" t="s">
        <v>8</v>
      </c>
      <c r="D978" s="392"/>
      <c r="E978" s="392"/>
      <c r="F978" s="392"/>
      <c r="G978" s="392"/>
      <c r="H978" s="393"/>
    </row>
    <row r="979" spans="1:8" s="109" customFormat="1" ht="15.75" customHeight="1" x14ac:dyDescent="0.2">
      <c r="A979" s="375"/>
      <c r="B979" s="378"/>
      <c r="C979" s="69" t="s">
        <v>518</v>
      </c>
      <c r="D979" s="238" t="s">
        <v>18</v>
      </c>
      <c r="E979" s="238" t="s">
        <v>616</v>
      </c>
      <c r="F979" s="9"/>
      <c r="G979" s="9">
        <f>G975/G977</f>
        <v>24</v>
      </c>
      <c r="H979" s="9">
        <f>H975/H977</f>
        <v>22.687999999999999</v>
      </c>
    </row>
    <row r="980" spans="1:8" s="109" customFormat="1" ht="15.75" customHeight="1" x14ac:dyDescent="0.2">
      <c r="A980" s="375"/>
      <c r="B980" s="378"/>
      <c r="C980" s="391" t="s">
        <v>9</v>
      </c>
      <c r="D980" s="392"/>
      <c r="E980" s="392"/>
      <c r="F980" s="392"/>
      <c r="G980" s="392"/>
      <c r="H980" s="393"/>
    </row>
    <row r="981" spans="1:8" s="109" customFormat="1" ht="30" customHeight="1" x14ac:dyDescent="0.2">
      <c r="A981" s="376"/>
      <c r="B981" s="379"/>
      <c r="C981" s="69" t="s">
        <v>632</v>
      </c>
      <c r="D981" s="238" t="s">
        <v>20</v>
      </c>
      <c r="E981" s="238" t="s">
        <v>19</v>
      </c>
      <c r="F981" s="238"/>
      <c r="G981" s="238">
        <v>100</v>
      </c>
      <c r="H981" s="332">
        <v>100</v>
      </c>
    </row>
    <row r="982" spans="1:8" s="109" customFormat="1" ht="29.25" customHeight="1" x14ac:dyDescent="0.2">
      <c r="A982" s="374" t="s">
        <v>744</v>
      </c>
      <c r="B982" s="383" t="s">
        <v>749</v>
      </c>
      <c r="C982" s="372" t="str">
        <f>'Додаток 1 2025-2027'!B138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D982" s="372"/>
      <c r="E982" s="372"/>
      <c r="F982" s="372"/>
      <c r="G982" s="372"/>
      <c r="H982" s="372"/>
    </row>
    <row r="983" spans="1:8" s="109" customFormat="1" ht="15.75" customHeight="1" x14ac:dyDescent="0.2">
      <c r="A983" s="375"/>
      <c r="B983" s="384"/>
      <c r="C983" s="371" t="s">
        <v>6</v>
      </c>
      <c r="D983" s="371"/>
      <c r="E983" s="371"/>
      <c r="F983" s="371"/>
      <c r="G983" s="371"/>
      <c r="H983" s="371"/>
    </row>
    <row r="984" spans="1:8" s="109" customFormat="1" ht="15.75" customHeight="1" x14ac:dyDescent="0.2">
      <c r="A984" s="375"/>
      <c r="B984" s="384"/>
      <c r="C984" s="297" t="s">
        <v>769</v>
      </c>
      <c r="D984" s="323" t="s">
        <v>156</v>
      </c>
      <c r="E984" s="294" t="s">
        <v>257</v>
      </c>
      <c r="F984" s="58"/>
      <c r="G984" s="58">
        <f>'Додаток 1 2025-2027'!H138</f>
        <v>40.863999999999997</v>
      </c>
      <c r="H984" s="58"/>
    </row>
    <row r="985" spans="1:8" s="109" customFormat="1" ht="14.25" customHeight="1" x14ac:dyDescent="0.2">
      <c r="A985" s="375"/>
      <c r="B985" s="384"/>
      <c r="C985" s="371" t="s">
        <v>7</v>
      </c>
      <c r="D985" s="371"/>
      <c r="E985" s="371"/>
      <c r="F985" s="371"/>
      <c r="G985" s="371"/>
      <c r="H985" s="371"/>
    </row>
    <row r="986" spans="1:8" s="109" customFormat="1" ht="17.25" customHeight="1" x14ac:dyDescent="0.2">
      <c r="A986" s="375"/>
      <c r="B986" s="384"/>
      <c r="C986" s="7" t="s">
        <v>762</v>
      </c>
      <c r="D986" s="323" t="s">
        <v>114</v>
      </c>
      <c r="E986" s="323" t="s">
        <v>609</v>
      </c>
      <c r="F986" s="63"/>
      <c r="G986" s="63">
        <v>1786.64</v>
      </c>
      <c r="H986" s="5"/>
    </row>
    <row r="987" spans="1:8" s="109" customFormat="1" ht="12.75" customHeight="1" x14ac:dyDescent="0.2">
      <c r="A987" s="375"/>
      <c r="B987" s="384"/>
      <c r="C987" s="371" t="s">
        <v>8</v>
      </c>
      <c r="D987" s="371"/>
      <c r="E987" s="371"/>
      <c r="F987" s="371"/>
      <c r="G987" s="371"/>
      <c r="H987" s="371"/>
    </row>
    <row r="988" spans="1:8" s="109" customFormat="1" ht="18" customHeight="1" x14ac:dyDescent="0.2">
      <c r="A988" s="375"/>
      <c r="B988" s="384"/>
      <c r="C988" s="298" t="s">
        <v>763</v>
      </c>
      <c r="D988" s="294" t="s">
        <v>18</v>
      </c>
      <c r="E988" s="296" t="s">
        <v>615</v>
      </c>
      <c r="F988" s="59"/>
      <c r="G988" s="59">
        <f>G984/G986</f>
        <v>2.2871983163927818E-2</v>
      </c>
      <c r="H988" s="59"/>
    </row>
    <row r="989" spans="1:8" s="109" customFormat="1" ht="12.75" customHeight="1" x14ac:dyDescent="0.2">
      <c r="A989" s="375"/>
      <c r="B989" s="384"/>
      <c r="C989" s="371" t="s">
        <v>9</v>
      </c>
      <c r="D989" s="371"/>
      <c r="E989" s="371"/>
      <c r="F989" s="371"/>
      <c r="G989" s="371"/>
      <c r="H989" s="371"/>
    </row>
    <row r="990" spans="1:8" s="109" customFormat="1" ht="16.5" customHeight="1" x14ac:dyDescent="0.2">
      <c r="A990" s="376"/>
      <c r="B990" s="385"/>
      <c r="C990" s="69" t="s">
        <v>768</v>
      </c>
      <c r="D990" s="294" t="s">
        <v>20</v>
      </c>
      <c r="E990" s="294" t="s">
        <v>19</v>
      </c>
      <c r="F990" s="294"/>
      <c r="G990" s="294">
        <v>100</v>
      </c>
      <c r="H990" s="294"/>
    </row>
    <row r="991" spans="1:8" s="109" customFormat="1" ht="15.75" customHeight="1" x14ac:dyDescent="0.2">
      <c r="A991" s="374" t="s">
        <v>747</v>
      </c>
      <c r="B991" s="383" t="s">
        <v>749</v>
      </c>
      <c r="C991" s="372" t="str">
        <f>'Додаток 1 2025-2027'!B139</f>
        <v>Технічний нагляд за об'єктом "Поточний ремонт вул. Сергія Сузанського с. Сичавка Одеського району Одеської області"</v>
      </c>
      <c r="D991" s="372"/>
      <c r="E991" s="372"/>
      <c r="F991" s="372"/>
      <c r="G991" s="372"/>
      <c r="H991" s="372"/>
    </row>
    <row r="992" spans="1:8" s="109" customFormat="1" ht="15.75" customHeight="1" x14ac:dyDescent="0.2">
      <c r="A992" s="375"/>
      <c r="B992" s="384"/>
      <c r="C992" s="371" t="s">
        <v>6</v>
      </c>
      <c r="D992" s="371"/>
      <c r="E992" s="371"/>
      <c r="F992" s="371"/>
      <c r="G992" s="371"/>
      <c r="H992" s="371"/>
    </row>
    <row r="993" spans="1:14" s="109" customFormat="1" ht="15.75" customHeight="1" x14ac:dyDescent="0.2">
      <c r="A993" s="375"/>
      <c r="B993" s="384"/>
      <c r="C993" s="322" t="s">
        <v>758</v>
      </c>
      <c r="D993" s="323" t="s">
        <v>156</v>
      </c>
      <c r="E993" s="294" t="s">
        <v>257</v>
      </c>
      <c r="F993" s="58"/>
      <c r="G993" s="58">
        <f>'Додаток 1 2025-2027'!H139</f>
        <v>37.58</v>
      </c>
      <c r="H993" s="58"/>
    </row>
    <row r="994" spans="1:14" s="109" customFormat="1" ht="14.25" customHeight="1" x14ac:dyDescent="0.2">
      <c r="A994" s="375"/>
      <c r="B994" s="384"/>
      <c r="C994" s="371" t="s">
        <v>7</v>
      </c>
      <c r="D994" s="371"/>
      <c r="E994" s="371"/>
      <c r="F994" s="371"/>
      <c r="G994" s="371"/>
      <c r="H994" s="371"/>
      <c r="N994" s="109">
        <v>20</v>
      </c>
    </row>
    <row r="995" spans="1:14" s="109" customFormat="1" ht="17.25" customHeight="1" x14ac:dyDescent="0.2">
      <c r="A995" s="375"/>
      <c r="B995" s="384"/>
      <c r="C995" s="7" t="s">
        <v>761</v>
      </c>
      <c r="D995" s="323" t="s">
        <v>114</v>
      </c>
      <c r="E995" s="296" t="s">
        <v>609</v>
      </c>
      <c r="F995" s="63"/>
      <c r="G995" s="63">
        <v>1786.64</v>
      </c>
      <c r="H995" s="5"/>
    </row>
    <row r="996" spans="1:14" s="109" customFormat="1" ht="12.75" customHeight="1" x14ac:dyDescent="0.2">
      <c r="A996" s="375"/>
      <c r="B996" s="384"/>
      <c r="C996" s="371" t="s">
        <v>8</v>
      </c>
      <c r="D996" s="371"/>
      <c r="E996" s="371"/>
      <c r="F996" s="371"/>
      <c r="G996" s="371"/>
      <c r="H996" s="371"/>
    </row>
    <row r="997" spans="1:14" s="109" customFormat="1" ht="18" customHeight="1" x14ac:dyDescent="0.2">
      <c r="A997" s="375"/>
      <c r="B997" s="384"/>
      <c r="C997" s="298" t="s">
        <v>759</v>
      </c>
      <c r="D997" s="294" t="s">
        <v>18</v>
      </c>
      <c r="E997" s="294" t="s">
        <v>615</v>
      </c>
      <c r="F997" s="59"/>
      <c r="G997" s="59">
        <f>G993/G995</f>
        <v>2.1033896028298929E-2</v>
      </c>
      <c r="H997" s="59"/>
    </row>
    <row r="998" spans="1:14" s="109" customFormat="1" ht="12.75" customHeight="1" x14ac:dyDescent="0.2">
      <c r="A998" s="375"/>
      <c r="B998" s="384"/>
      <c r="C998" s="371" t="s">
        <v>9</v>
      </c>
      <c r="D998" s="371"/>
      <c r="E998" s="371"/>
      <c r="F998" s="371"/>
      <c r="G998" s="371"/>
      <c r="H998" s="371"/>
    </row>
    <row r="999" spans="1:14" s="109" customFormat="1" ht="18.75" customHeight="1" x14ac:dyDescent="0.2">
      <c r="A999" s="376"/>
      <c r="B999" s="385"/>
      <c r="C999" s="7" t="s">
        <v>760</v>
      </c>
      <c r="D999" s="294" t="s">
        <v>20</v>
      </c>
      <c r="E999" s="294" t="s">
        <v>19</v>
      </c>
      <c r="F999" s="294"/>
      <c r="G999" s="294">
        <v>100</v>
      </c>
      <c r="H999" s="294"/>
    </row>
    <row r="1000" spans="1:14" s="109" customFormat="1" ht="15.75" customHeight="1" x14ac:dyDescent="0.2">
      <c r="A1000" s="374" t="s">
        <v>748</v>
      </c>
      <c r="B1000" s="383" t="s">
        <v>749</v>
      </c>
      <c r="C1000" s="372" t="str">
        <f>'Додаток 1 2025-2027'!B140</f>
        <v>Поточний ремонт вул. Сергія Сузанського с. Сичавка Одеського району Одеської області</v>
      </c>
      <c r="D1000" s="372"/>
      <c r="E1000" s="372"/>
      <c r="F1000" s="372"/>
      <c r="G1000" s="372"/>
      <c r="H1000" s="372"/>
    </row>
    <row r="1001" spans="1:14" s="109" customFormat="1" ht="15.75" customHeight="1" x14ac:dyDescent="0.2">
      <c r="A1001" s="375"/>
      <c r="B1001" s="384"/>
      <c r="C1001" s="371" t="s">
        <v>6</v>
      </c>
      <c r="D1001" s="371"/>
      <c r="E1001" s="371"/>
      <c r="F1001" s="371"/>
      <c r="G1001" s="371"/>
      <c r="H1001" s="371"/>
    </row>
    <row r="1002" spans="1:14" s="109" customFormat="1" ht="15.75" customHeight="1" x14ac:dyDescent="0.2">
      <c r="A1002" s="375"/>
      <c r="B1002" s="384"/>
      <c r="C1002" s="322" t="s">
        <v>764</v>
      </c>
      <c r="D1002" s="323" t="s">
        <v>31</v>
      </c>
      <c r="E1002" s="290" t="s">
        <v>257</v>
      </c>
      <c r="F1002" s="58"/>
      <c r="G1002" s="58">
        <f>'Додаток 1 2025-2027'!H140</f>
        <v>2880</v>
      </c>
      <c r="H1002" s="58"/>
    </row>
    <row r="1003" spans="1:14" s="109" customFormat="1" ht="14.25" customHeight="1" x14ac:dyDescent="0.2">
      <c r="A1003" s="375"/>
      <c r="B1003" s="384"/>
      <c r="C1003" s="371" t="s">
        <v>7</v>
      </c>
      <c r="D1003" s="371"/>
      <c r="E1003" s="371"/>
      <c r="F1003" s="371"/>
      <c r="G1003" s="371"/>
      <c r="H1003" s="371"/>
    </row>
    <row r="1004" spans="1:14" s="109" customFormat="1" ht="17.25" customHeight="1" x14ac:dyDescent="0.2">
      <c r="A1004" s="375"/>
      <c r="B1004" s="384"/>
      <c r="C1004" s="7" t="s">
        <v>766</v>
      </c>
      <c r="D1004" s="323" t="s">
        <v>114</v>
      </c>
      <c r="E1004" s="323" t="s">
        <v>609</v>
      </c>
      <c r="F1004" s="63"/>
      <c r="G1004" s="63">
        <v>1786.64</v>
      </c>
      <c r="H1004" s="5"/>
    </row>
    <row r="1005" spans="1:14" s="109" customFormat="1" ht="12.75" customHeight="1" x14ac:dyDescent="0.2">
      <c r="A1005" s="375"/>
      <c r="B1005" s="384"/>
      <c r="C1005" s="371" t="s">
        <v>8</v>
      </c>
      <c r="D1005" s="371"/>
      <c r="E1005" s="371"/>
      <c r="F1005" s="371"/>
      <c r="G1005" s="371"/>
      <c r="H1005" s="371"/>
    </row>
    <row r="1006" spans="1:14" s="109" customFormat="1" ht="19.5" customHeight="1" x14ac:dyDescent="0.2">
      <c r="A1006" s="375"/>
      <c r="B1006" s="384"/>
      <c r="C1006" s="7" t="s">
        <v>765</v>
      </c>
      <c r="D1006" s="290" t="s">
        <v>18</v>
      </c>
      <c r="E1006" s="290" t="s">
        <v>615</v>
      </c>
      <c r="F1006" s="59"/>
      <c r="G1006" s="59">
        <f>G1002/G1004</f>
        <v>1.6119643576769802</v>
      </c>
      <c r="H1006" s="59"/>
    </row>
    <row r="1007" spans="1:14" s="109" customFormat="1" ht="12.75" customHeight="1" x14ac:dyDescent="0.2">
      <c r="A1007" s="375"/>
      <c r="B1007" s="384"/>
      <c r="C1007" s="371" t="s">
        <v>9</v>
      </c>
      <c r="D1007" s="371"/>
      <c r="E1007" s="371"/>
      <c r="F1007" s="371"/>
      <c r="G1007" s="371"/>
      <c r="H1007" s="371"/>
    </row>
    <row r="1008" spans="1:14" s="109" customFormat="1" ht="18.75" customHeight="1" x14ac:dyDescent="0.2">
      <c r="A1008" s="376"/>
      <c r="B1008" s="385"/>
      <c r="C1008" s="7" t="s">
        <v>767</v>
      </c>
      <c r="D1008" s="290" t="s">
        <v>20</v>
      </c>
      <c r="E1008" s="290" t="s">
        <v>19</v>
      </c>
      <c r="F1008" s="290"/>
      <c r="G1008" s="290">
        <v>100</v>
      </c>
      <c r="H1008" s="290"/>
    </row>
    <row r="1009" spans="1:8" s="109" customFormat="1" ht="30.75" customHeight="1" x14ac:dyDescent="0.2">
      <c r="A1009" s="374" t="s">
        <v>750</v>
      </c>
      <c r="B1009" s="377" t="s">
        <v>165</v>
      </c>
      <c r="C1009" s="380" t="str">
        <f>'Додаток 1 2025-2027'!B141</f>
        <v>Придбання подрібнювача для гілок</v>
      </c>
      <c r="D1009" s="381"/>
      <c r="E1009" s="381"/>
      <c r="F1009" s="381"/>
      <c r="G1009" s="381"/>
      <c r="H1009" s="382"/>
    </row>
    <row r="1010" spans="1:8" s="109" customFormat="1" ht="18" customHeight="1" x14ac:dyDescent="0.2">
      <c r="A1010" s="375"/>
      <c r="B1010" s="378"/>
      <c r="C1010" s="388" t="s">
        <v>6</v>
      </c>
      <c r="D1010" s="389"/>
      <c r="E1010" s="389"/>
      <c r="F1010" s="389"/>
      <c r="G1010" s="389"/>
      <c r="H1010" s="390"/>
    </row>
    <row r="1011" spans="1:8" s="109" customFormat="1" ht="18.75" customHeight="1" x14ac:dyDescent="0.2">
      <c r="A1011" s="375"/>
      <c r="B1011" s="378"/>
      <c r="C1011" s="69" t="s">
        <v>818</v>
      </c>
      <c r="D1011" s="332" t="s">
        <v>31</v>
      </c>
      <c r="E1011" s="332" t="s">
        <v>257</v>
      </c>
      <c r="F1011" s="9"/>
      <c r="G1011" s="9"/>
      <c r="H1011" s="9">
        <f>'Додаток 1 2025-2027'!I141</f>
        <v>283.14</v>
      </c>
    </row>
    <row r="1012" spans="1:8" s="109" customFormat="1" ht="15.75" customHeight="1" x14ac:dyDescent="0.2">
      <c r="A1012" s="375"/>
      <c r="B1012" s="378"/>
      <c r="C1012" s="391" t="s">
        <v>7</v>
      </c>
      <c r="D1012" s="392"/>
      <c r="E1012" s="392"/>
      <c r="F1012" s="392"/>
      <c r="G1012" s="392"/>
      <c r="H1012" s="393"/>
    </row>
    <row r="1013" spans="1:8" s="109" customFormat="1" ht="18.75" customHeight="1" x14ac:dyDescent="0.2">
      <c r="A1013" s="375"/>
      <c r="B1013" s="378"/>
      <c r="C1013" s="69" t="s">
        <v>787</v>
      </c>
      <c r="D1013" s="332" t="s">
        <v>385</v>
      </c>
      <c r="E1013" s="332" t="s">
        <v>11</v>
      </c>
      <c r="F1013" s="70"/>
      <c r="G1013" s="70"/>
      <c r="H1013" s="70">
        <v>2</v>
      </c>
    </row>
    <row r="1014" spans="1:8" s="109" customFormat="1" ht="17.25" customHeight="1" x14ac:dyDescent="0.2">
      <c r="A1014" s="375"/>
      <c r="B1014" s="378"/>
      <c r="C1014" s="391" t="s">
        <v>8</v>
      </c>
      <c r="D1014" s="392"/>
      <c r="E1014" s="392"/>
      <c r="F1014" s="392"/>
      <c r="G1014" s="392"/>
      <c r="H1014" s="393"/>
    </row>
    <row r="1015" spans="1:8" s="109" customFormat="1" ht="17.25" customHeight="1" x14ac:dyDescent="0.2">
      <c r="A1015" s="375"/>
      <c r="B1015" s="378"/>
      <c r="C1015" s="69" t="s">
        <v>788</v>
      </c>
      <c r="D1015" s="332" t="s">
        <v>18</v>
      </c>
      <c r="E1015" s="332" t="s">
        <v>616</v>
      </c>
      <c r="F1015" s="9"/>
      <c r="G1015" s="9"/>
      <c r="H1015" s="9">
        <f>H1011/H1013</f>
        <v>141.57</v>
      </c>
    </row>
    <row r="1016" spans="1:8" s="109" customFormat="1" ht="17.25" customHeight="1" x14ac:dyDescent="0.2">
      <c r="A1016" s="375"/>
      <c r="B1016" s="378"/>
      <c r="C1016" s="391" t="s">
        <v>9</v>
      </c>
      <c r="D1016" s="392"/>
      <c r="E1016" s="392"/>
      <c r="F1016" s="392"/>
      <c r="G1016" s="392"/>
      <c r="H1016" s="393"/>
    </row>
    <row r="1017" spans="1:8" s="109" customFormat="1" ht="31.5" customHeight="1" x14ac:dyDescent="0.2">
      <c r="A1017" s="376"/>
      <c r="B1017" s="379"/>
      <c r="C1017" s="69" t="s">
        <v>132</v>
      </c>
      <c r="D1017" s="332" t="s">
        <v>20</v>
      </c>
      <c r="E1017" s="332" t="s">
        <v>19</v>
      </c>
      <c r="F1017" s="332"/>
      <c r="G1017" s="332"/>
      <c r="H1017" s="332">
        <v>100</v>
      </c>
    </row>
    <row r="1018" spans="1:8" s="109" customFormat="1" ht="17.25" customHeight="1" x14ac:dyDescent="0.2">
      <c r="A1018" s="374" t="s">
        <v>773</v>
      </c>
      <c r="B1018" s="377" t="s">
        <v>519</v>
      </c>
      <c r="C1018" s="380" t="str">
        <f>'Додаток 1 2025-2027'!B142</f>
        <v>Придбання комп'ютера моноблоку</v>
      </c>
      <c r="D1018" s="381"/>
      <c r="E1018" s="381"/>
      <c r="F1018" s="381"/>
      <c r="G1018" s="381"/>
      <c r="H1018" s="382"/>
    </row>
    <row r="1019" spans="1:8" s="109" customFormat="1" ht="17.25" customHeight="1" x14ac:dyDescent="0.2">
      <c r="A1019" s="375"/>
      <c r="B1019" s="378"/>
      <c r="C1019" s="388" t="s">
        <v>6</v>
      </c>
      <c r="D1019" s="389"/>
      <c r="E1019" s="389"/>
      <c r="F1019" s="389"/>
      <c r="G1019" s="389"/>
      <c r="H1019" s="390"/>
    </row>
    <row r="1020" spans="1:8" s="109" customFormat="1" ht="17.25" customHeight="1" x14ac:dyDescent="0.2">
      <c r="A1020" s="375"/>
      <c r="B1020" s="378"/>
      <c r="C1020" s="69" t="s">
        <v>819</v>
      </c>
      <c r="D1020" s="332" t="s">
        <v>31</v>
      </c>
      <c r="E1020" s="332" t="s">
        <v>257</v>
      </c>
      <c r="F1020" s="9"/>
      <c r="G1020" s="9"/>
      <c r="H1020" s="9">
        <f>'Додаток 1 2025-2027'!I142</f>
        <v>31.763000000000002</v>
      </c>
    </row>
    <row r="1021" spans="1:8" s="109" customFormat="1" ht="17.25" customHeight="1" x14ac:dyDescent="0.2">
      <c r="A1021" s="375"/>
      <c r="B1021" s="378"/>
      <c r="C1021" s="391" t="s">
        <v>7</v>
      </c>
      <c r="D1021" s="392"/>
      <c r="E1021" s="392"/>
      <c r="F1021" s="392"/>
      <c r="G1021" s="392"/>
      <c r="H1021" s="393"/>
    </row>
    <row r="1022" spans="1:8" s="109" customFormat="1" ht="17.25" customHeight="1" x14ac:dyDescent="0.2">
      <c r="A1022" s="375"/>
      <c r="B1022" s="378"/>
      <c r="C1022" s="69" t="s">
        <v>791</v>
      </c>
      <c r="D1022" s="332" t="s">
        <v>385</v>
      </c>
      <c r="E1022" s="332" t="s">
        <v>11</v>
      </c>
      <c r="F1022" s="70"/>
      <c r="G1022" s="70"/>
      <c r="H1022" s="70">
        <v>1</v>
      </c>
    </row>
    <row r="1023" spans="1:8" s="109" customFormat="1" ht="17.25" customHeight="1" x14ac:dyDescent="0.2">
      <c r="A1023" s="375"/>
      <c r="B1023" s="378"/>
      <c r="C1023" s="391" t="s">
        <v>8</v>
      </c>
      <c r="D1023" s="392"/>
      <c r="E1023" s="392"/>
      <c r="F1023" s="392"/>
      <c r="G1023" s="392"/>
      <c r="H1023" s="393"/>
    </row>
    <row r="1024" spans="1:8" s="109" customFormat="1" ht="17.25" customHeight="1" x14ac:dyDescent="0.2">
      <c r="A1024" s="375"/>
      <c r="B1024" s="378"/>
      <c r="C1024" s="69" t="s">
        <v>792</v>
      </c>
      <c r="D1024" s="332" t="s">
        <v>18</v>
      </c>
      <c r="E1024" s="332" t="s">
        <v>256</v>
      </c>
      <c r="F1024" s="9"/>
      <c r="G1024" s="9"/>
      <c r="H1024" s="9">
        <f t="shared" ref="H1024" si="39">H1020/H1022</f>
        <v>31.763000000000002</v>
      </c>
    </row>
    <row r="1025" spans="1:10" s="109" customFormat="1" ht="17.25" customHeight="1" x14ac:dyDescent="0.2">
      <c r="A1025" s="375"/>
      <c r="B1025" s="378"/>
      <c r="C1025" s="391" t="s">
        <v>9</v>
      </c>
      <c r="D1025" s="392"/>
      <c r="E1025" s="392"/>
      <c r="F1025" s="392"/>
      <c r="G1025" s="392"/>
      <c r="H1025" s="393"/>
    </row>
    <row r="1026" spans="1:10" s="109" customFormat="1" ht="27.75" customHeight="1" x14ac:dyDescent="0.2">
      <c r="A1026" s="376"/>
      <c r="B1026" s="379"/>
      <c r="C1026" s="69" t="s">
        <v>632</v>
      </c>
      <c r="D1026" s="332" t="s">
        <v>20</v>
      </c>
      <c r="E1026" s="332" t="s">
        <v>19</v>
      </c>
      <c r="F1026" s="332"/>
      <c r="G1026" s="332"/>
      <c r="H1026" s="332">
        <v>100</v>
      </c>
    </row>
    <row r="1027" spans="1:10" s="109" customFormat="1" ht="28.5" customHeight="1" x14ac:dyDescent="0.2">
      <c r="A1027" s="374" t="s">
        <v>786</v>
      </c>
      <c r="B1027" s="383" t="s">
        <v>804</v>
      </c>
      <c r="C1027" s="380" t="str">
        <f>'Додаток 1 2025-2027'!B143</f>
        <v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v>
      </c>
      <c r="D1027" s="381"/>
      <c r="E1027" s="381"/>
      <c r="F1027" s="381"/>
      <c r="G1027" s="381"/>
      <c r="H1027" s="382"/>
    </row>
    <row r="1028" spans="1:10" s="109" customFormat="1" ht="16.5" customHeight="1" x14ac:dyDescent="0.2">
      <c r="A1028" s="375"/>
      <c r="B1028" s="384"/>
      <c r="C1028" s="388" t="s">
        <v>6</v>
      </c>
      <c r="D1028" s="389"/>
      <c r="E1028" s="389"/>
      <c r="F1028" s="389"/>
      <c r="G1028" s="389"/>
      <c r="H1028" s="390"/>
    </row>
    <row r="1029" spans="1:10" s="109" customFormat="1" ht="16.5" customHeight="1" x14ac:dyDescent="0.2">
      <c r="A1029" s="375"/>
      <c r="B1029" s="384"/>
      <c r="C1029" s="69" t="s">
        <v>803</v>
      </c>
      <c r="D1029" s="349" t="s">
        <v>156</v>
      </c>
      <c r="E1029" s="349" t="s">
        <v>257</v>
      </c>
      <c r="F1029" s="9"/>
      <c r="G1029" s="9">
        <f>'Додаток 1 2025-2027'!H143</f>
        <v>260.678</v>
      </c>
      <c r="H1029" s="9"/>
    </row>
    <row r="1030" spans="1:10" s="109" customFormat="1" ht="16.5" customHeight="1" x14ac:dyDescent="0.2">
      <c r="A1030" s="375"/>
      <c r="B1030" s="384"/>
      <c r="C1030" s="391" t="s">
        <v>7</v>
      </c>
      <c r="D1030" s="392"/>
      <c r="E1030" s="392"/>
      <c r="F1030" s="392"/>
      <c r="G1030" s="392"/>
      <c r="H1030" s="393"/>
    </row>
    <row r="1031" spans="1:10" s="109" customFormat="1" ht="16.5" customHeight="1" x14ac:dyDescent="0.2">
      <c r="A1031" s="375"/>
      <c r="B1031" s="384"/>
      <c r="C1031" s="69" t="s">
        <v>806</v>
      </c>
      <c r="D1031" s="349" t="s">
        <v>808</v>
      </c>
      <c r="E1031" s="349" t="s">
        <v>11</v>
      </c>
      <c r="F1031" s="70"/>
      <c r="G1031" s="70">
        <v>10</v>
      </c>
      <c r="H1031" s="70"/>
    </row>
    <row r="1032" spans="1:10" s="109" customFormat="1" ht="16.5" customHeight="1" x14ac:dyDescent="0.2">
      <c r="A1032" s="375"/>
      <c r="B1032" s="384"/>
      <c r="C1032" s="391" t="s">
        <v>8</v>
      </c>
      <c r="D1032" s="392"/>
      <c r="E1032" s="392"/>
      <c r="F1032" s="392"/>
      <c r="G1032" s="392"/>
      <c r="H1032" s="393"/>
    </row>
    <row r="1033" spans="1:10" s="109" customFormat="1" ht="16.5" customHeight="1" x14ac:dyDescent="0.2">
      <c r="A1033" s="375"/>
      <c r="B1033" s="384"/>
      <c r="C1033" s="69" t="s">
        <v>807</v>
      </c>
      <c r="D1033" s="349" t="s">
        <v>18</v>
      </c>
      <c r="E1033" s="349" t="s">
        <v>256</v>
      </c>
      <c r="F1033" s="9"/>
      <c r="G1033" s="9">
        <f>G1029/G1031</f>
        <v>26.067799999999998</v>
      </c>
      <c r="H1033" s="9"/>
    </row>
    <row r="1034" spans="1:10" s="109" customFormat="1" ht="16.5" customHeight="1" x14ac:dyDescent="0.2">
      <c r="A1034" s="375"/>
      <c r="B1034" s="384"/>
      <c r="C1034" s="391" t="s">
        <v>9</v>
      </c>
      <c r="D1034" s="392"/>
      <c r="E1034" s="392"/>
      <c r="F1034" s="392"/>
      <c r="G1034" s="392"/>
      <c r="H1034" s="393"/>
    </row>
    <row r="1035" spans="1:10" s="109" customFormat="1" ht="16.5" customHeight="1" x14ac:dyDescent="0.2">
      <c r="A1035" s="376"/>
      <c r="B1035" s="385"/>
      <c r="C1035" s="69" t="s">
        <v>838</v>
      </c>
      <c r="D1035" s="349" t="s">
        <v>20</v>
      </c>
      <c r="E1035" s="349" t="s">
        <v>19</v>
      </c>
      <c r="F1035" s="349"/>
      <c r="G1035" s="349">
        <v>100</v>
      </c>
      <c r="H1035" s="349"/>
    </row>
    <row r="1036" spans="1:10" s="109" customFormat="1" ht="31.5" customHeight="1" x14ac:dyDescent="0.2">
      <c r="A1036" s="374" t="s">
        <v>790</v>
      </c>
      <c r="B1036" s="383" t="s">
        <v>749</v>
      </c>
      <c r="C1036" s="372" t="str">
        <f>'Додаток 1 2025-2027'!B144</f>
        <v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v>
      </c>
      <c r="D1036" s="372"/>
      <c r="E1036" s="372"/>
      <c r="F1036" s="372"/>
      <c r="G1036" s="372"/>
      <c r="H1036" s="372"/>
    </row>
    <row r="1037" spans="1:10" s="109" customFormat="1" ht="14.25" customHeight="1" x14ac:dyDescent="0.2">
      <c r="A1037" s="375"/>
      <c r="B1037" s="384"/>
      <c r="C1037" s="371" t="s">
        <v>6</v>
      </c>
      <c r="D1037" s="371"/>
      <c r="E1037" s="371"/>
      <c r="F1037" s="371"/>
      <c r="G1037" s="371"/>
      <c r="H1037" s="371"/>
    </row>
    <row r="1038" spans="1:10" s="109" customFormat="1" ht="17.25" customHeight="1" x14ac:dyDescent="0.2">
      <c r="A1038" s="375"/>
      <c r="B1038" s="384"/>
      <c r="C1038" s="322" t="s">
        <v>833</v>
      </c>
      <c r="D1038" s="349" t="s">
        <v>156</v>
      </c>
      <c r="E1038" s="352" t="s">
        <v>257</v>
      </c>
      <c r="F1038" s="58"/>
      <c r="G1038" s="58">
        <f>'Додаток 1 2025-2027'!H144</f>
        <v>157.06</v>
      </c>
      <c r="H1038" s="58"/>
      <c r="J1038" s="357"/>
    </row>
    <row r="1039" spans="1:10" s="109" customFormat="1" ht="14.25" customHeight="1" x14ac:dyDescent="0.2">
      <c r="A1039" s="375"/>
      <c r="B1039" s="384"/>
      <c r="C1039" s="371" t="s">
        <v>7</v>
      </c>
      <c r="D1039" s="371"/>
      <c r="E1039" s="371"/>
      <c r="F1039" s="371"/>
      <c r="G1039" s="371"/>
      <c r="H1039" s="371"/>
      <c r="J1039" s="357" t="s">
        <v>839</v>
      </c>
    </row>
    <row r="1040" spans="1:10" s="109" customFormat="1" ht="16.5" customHeight="1" x14ac:dyDescent="0.2">
      <c r="A1040" s="375"/>
      <c r="B1040" s="384"/>
      <c r="C1040" s="7" t="s">
        <v>835</v>
      </c>
      <c r="D1040" s="349" t="s">
        <v>834</v>
      </c>
      <c r="E1040" s="349" t="s">
        <v>609</v>
      </c>
      <c r="F1040" s="63"/>
      <c r="G1040" s="63">
        <v>88.4</v>
      </c>
      <c r="H1040" s="5"/>
      <c r="J1040" s="357"/>
    </row>
    <row r="1041" spans="1:10" s="109" customFormat="1" ht="14.25" customHeight="1" x14ac:dyDescent="0.2">
      <c r="A1041" s="375"/>
      <c r="B1041" s="384"/>
      <c r="C1041" s="371" t="s">
        <v>8</v>
      </c>
      <c r="D1041" s="371"/>
      <c r="E1041" s="371"/>
      <c r="F1041" s="371"/>
      <c r="G1041" s="371"/>
      <c r="H1041" s="371"/>
      <c r="J1041" s="357"/>
    </row>
    <row r="1042" spans="1:10" s="109" customFormat="1" ht="14.25" customHeight="1" x14ac:dyDescent="0.2">
      <c r="A1042" s="375"/>
      <c r="B1042" s="384"/>
      <c r="C1042" s="7" t="s">
        <v>836</v>
      </c>
      <c r="D1042" s="352" t="s">
        <v>18</v>
      </c>
      <c r="E1042" s="352" t="s">
        <v>615</v>
      </c>
      <c r="F1042" s="59"/>
      <c r="G1042" s="59">
        <f>G1038/G1040</f>
        <v>1.7766968325791854</v>
      </c>
      <c r="H1042" s="59"/>
      <c r="J1042" s="357"/>
    </row>
    <row r="1043" spans="1:10" s="109" customFormat="1" ht="14.25" customHeight="1" x14ac:dyDescent="0.2">
      <c r="A1043" s="375"/>
      <c r="B1043" s="384"/>
      <c r="C1043" s="371" t="s">
        <v>9</v>
      </c>
      <c r="D1043" s="371"/>
      <c r="E1043" s="371"/>
      <c r="F1043" s="371"/>
      <c r="G1043" s="371"/>
      <c r="H1043" s="371"/>
      <c r="J1043" s="357"/>
    </row>
    <row r="1044" spans="1:10" s="109" customFormat="1" ht="17.25" customHeight="1" x14ac:dyDescent="0.2">
      <c r="A1044" s="376"/>
      <c r="B1044" s="385"/>
      <c r="C1044" s="7" t="s">
        <v>855</v>
      </c>
      <c r="D1044" s="352" t="s">
        <v>20</v>
      </c>
      <c r="E1044" s="352" t="s">
        <v>19</v>
      </c>
      <c r="F1044" s="352"/>
      <c r="G1044" s="352">
        <v>100</v>
      </c>
      <c r="H1044" s="352"/>
      <c r="J1044" s="357"/>
    </row>
    <row r="1045" spans="1:10" s="109" customFormat="1" ht="18.75" customHeight="1" x14ac:dyDescent="0.2">
      <c r="A1045" s="374" t="s">
        <v>825</v>
      </c>
      <c r="B1045" s="383" t="s">
        <v>749</v>
      </c>
      <c r="C1045" s="372" t="str">
        <f>'Додаток 1 2025-2027'!B145</f>
        <v xml:space="preserve">Поточний ремонт пішохідної доріжки на загальноміській території по вулиці Іванова міста Південного Одеського району Одеської області </v>
      </c>
      <c r="D1045" s="372"/>
      <c r="E1045" s="372"/>
      <c r="F1045" s="372"/>
      <c r="G1045" s="372"/>
      <c r="H1045" s="372"/>
    </row>
    <row r="1046" spans="1:10" s="109" customFormat="1" ht="14.25" customHeight="1" x14ac:dyDescent="0.2">
      <c r="A1046" s="375"/>
      <c r="B1046" s="384"/>
      <c r="C1046" s="371" t="s">
        <v>6</v>
      </c>
      <c r="D1046" s="371"/>
      <c r="E1046" s="371"/>
      <c r="F1046" s="371"/>
      <c r="G1046" s="371"/>
      <c r="H1046" s="371"/>
    </row>
    <row r="1047" spans="1:10" s="109" customFormat="1" ht="14.25" customHeight="1" x14ac:dyDescent="0.2">
      <c r="A1047" s="375"/>
      <c r="B1047" s="384"/>
      <c r="C1047" s="322" t="s">
        <v>833</v>
      </c>
      <c r="D1047" s="354" t="s">
        <v>156</v>
      </c>
      <c r="E1047" s="352" t="s">
        <v>257</v>
      </c>
      <c r="F1047" s="58"/>
      <c r="G1047" s="58">
        <f>'Додаток 1 2025-2027'!H145</f>
        <v>20.788</v>
      </c>
      <c r="H1047" s="58"/>
    </row>
    <row r="1048" spans="1:10" s="109" customFormat="1" ht="14.25" customHeight="1" x14ac:dyDescent="0.2">
      <c r="A1048" s="375"/>
      <c r="B1048" s="384"/>
      <c r="C1048" s="371" t="s">
        <v>7</v>
      </c>
      <c r="D1048" s="371"/>
      <c r="E1048" s="371"/>
      <c r="F1048" s="371"/>
      <c r="G1048" s="371"/>
      <c r="H1048" s="371"/>
    </row>
    <row r="1049" spans="1:10" s="109" customFormat="1" ht="14.25" customHeight="1" x14ac:dyDescent="0.2">
      <c r="A1049" s="375"/>
      <c r="B1049" s="384"/>
      <c r="C1049" s="7" t="s">
        <v>835</v>
      </c>
      <c r="D1049" s="354" t="s">
        <v>834</v>
      </c>
      <c r="E1049" s="349" t="s">
        <v>609</v>
      </c>
      <c r="F1049" s="63"/>
      <c r="G1049" s="63">
        <v>11.7</v>
      </c>
      <c r="H1049" s="5"/>
    </row>
    <row r="1050" spans="1:10" s="109" customFormat="1" ht="14.25" customHeight="1" x14ac:dyDescent="0.2">
      <c r="A1050" s="375"/>
      <c r="B1050" s="384"/>
      <c r="C1050" s="371" t="s">
        <v>8</v>
      </c>
      <c r="D1050" s="371"/>
      <c r="E1050" s="371"/>
      <c r="F1050" s="371"/>
      <c r="G1050" s="371"/>
      <c r="H1050" s="371"/>
    </row>
    <row r="1051" spans="1:10" s="109" customFormat="1" ht="14.25" customHeight="1" x14ac:dyDescent="0.2">
      <c r="A1051" s="375"/>
      <c r="B1051" s="384"/>
      <c r="C1051" s="7" t="s">
        <v>836</v>
      </c>
      <c r="D1051" s="352" t="s">
        <v>18</v>
      </c>
      <c r="E1051" s="352" t="s">
        <v>615</v>
      </c>
      <c r="F1051" s="59"/>
      <c r="G1051" s="59">
        <f>G1047/G1049</f>
        <v>1.7767521367521368</v>
      </c>
      <c r="H1051" s="59"/>
    </row>
    <row r="1052" spans="1:10" s="109" customFormat="1" ht="14.25" customHeight="1" x14ac:dyDescent="0.2">
      <c r="A1052" s="375"/>
      <c r="B1052" s="384"/>
      <c r="C1052" s="371" t="s">
        <v>9</v>
      </c>
      <c r="D1052" s="371"/>
      <c r="E1052" s="371"/>
      <c r="F1052" s="371"/>
      <c r="G1052" s="371"/>
      <c r="H1052" s="371"/>
    </row>
    <row r="1053" spans="1:10" s="109" customFormat="1" ht="14.25" customHeight="1" x14ac:dyDescent="0.2">
      <c r="A1053" s="376"/>
      <c r="B1053" s="385"/>
      <c r="C1053" s="7" t="s">
        <v>855</v>
      </c>
      <c r="D1053" s="352" t="s">
        <v>20</v>
      </c>
      <c r="E1053" s="352" t="s">
        <v>19</v>
      </c>
      <c r="F1053" s="352"/>
      <c r="G1053" s="352">
        <v>100</v>
      </c>
      <c r="H1053" s="352"/>
    </row>
    <row r="1054" spans="1:10" s="109" customFormat="1" ht="27.75" customHeight="1" x14ac:dyDescent="0.2">
      <c r="A1054" s="374" t="s">
        <v>826</v>
      </c>
      <c r="B1054" s="383" t="s">
        <v>749</v>
      </c>
      <c r="C1054" s="372" t="str">
        <f>'Додаток 1 2025-2027'!B146</f>
        <v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v>
      </c>
      <c r="D1054" s="372"/>
      <c r="E1054" s="372"/>
      <c r="F1054" s="372"/>
      <c r="G1054" s="372"/>
      <c r="H1054" s="372"/>
    </row>
    <row r="1055" spans="1:10" s="109" customFormat="1" ht="14.25" customHeight="1" x14ac:dyDescent="0.2">
      <c r="A1055" s="375"/>
      <c r="B1055" s="384"/>
      <c r="C1055" s="371" t="s">
        <v>6</v>
      </c>
      <c r="D1055" s="371"/>
      <c r="E1055" s="371"/>
      <c r="F1055" s="371"/>
      <c r="G1055" s="371"/>
      <c r="H1055" s="371"/>
    </row>
    <row r="1056" spans="1:10" s="109" customFormat="1" ht="14.25" customHeight="1" x14ac:dyDescent="0.2">
      <c r="A1056" s="375"/>
      <c r="B1056" s="384"/>
      <c r="C1056" s="322" t="s">
        <v>833</v>
      </c>
      <c r="D1056" s="354" t="s">
        <v>156</v>
      </c>
      <c r="E1056" s="352" t="s">
        <v>257</v>
      </c>
      <c r="F1056" s="58"/>
      <c r="G1056" s="58">
        <f>'Додаток 1 2025-2027'!H146</f>
        <v>152.971</v>
      </c>
      <c r="H1056" s="58"/>
    </row>
    <row r="1057" spans="1:8" s="109" customFormat="1" ht="14.25" customHeight="1" x14ac:dyDescent="0.2">
      <c r="A1057" s="375"/>
      <c r="B1057" s="384"/>
      <c r="C1057" s="371" t="s">
        <v>7</v>
      </c>
      <c r="D1057" s="371"/>
      <c r="E1057" s="371"/>
      <c r="F1057" s="371"/>
      <c r="G1057" s="371"/>
      <c r="H1057" s="371"/>
    </row>
    <row r="1058" spans="1:8" s="109" customFormat="1" ht="14.25" customHeight="1" x14ac:dyDescent="0.2">
      <c r="A1058" s="375"/>
      <c r="B1058" s="384"/>
      <c r="C1058" s="7" t="s">
        <v>835</v>
      </c>
      <c r="D1058" s="354" t="s">
        <v>834</v>
      </c>
      <c r="E1058" s="349" t="s">
        <v>609</v>
      </c>
      <c r="F1058" s="63"/>
      <c r="G1058" s="63">
        <v>86.1</v>
      </c>
      <c r="H1058" s="5"/>
    </row>
    <row r="1059" spans="1:8" s="109" customFormat="1" ht="14.25" customHeight="1" x14ac:dyDescent="0.2">
      <c r="A1059" s="375"/>
      <c r="B1059" s="384"/>
      <c r="C1059" s="371" t="s">
        <v>8</v>
      </c>
      <c r="D1059" s="371"/>
      <c r="E1059" s="371"/>
      <c r="F1059" s="371"/>
      <c r="G1059" s="371"/>
      <c r="H1059" s="371"/>
    </row>
    <row r="1060" spans="1:8" s="109" customFormat="1" ht="14.25" customHeight="1" x14ac:dyDescent="0.2">
      <c r="A1060" s="375"/>
      <c r="B1060" s="384"/>
      <c r="C1060" s="7" t="s">
        <v>836</v>
      </c>
      <c r="D1060" s="352" t="s">
        <v>18</v>
      </c>
      <c r="E1060" s="352" t="s">
        <v>615</v>
      </c>
      <c r="F1060" s="59"/>
      <c r="G1060" s="59">
        <f>G1056/G1058</f>
        <v>1.7766666666666668</v>
      </c>
      <c r="H1060" s="59"/>
    </row>
    <row r="1061" spans="1:8" s="109" customFormat="1" ht="14.25" customHeight="1" x14ac:dyDescent="0.2">
      <c r="A1061" s="375"/>
      <c r="B1061" s="384"/>
      <c r="C1061" s="371" t="s">
        <v>9</v>
      </c>
      <c r="D1061" s="371"/>
      <c r="E1061" s="371"/>
      <c r="F1061" s="371"/>
      <c r="G1061" s="371"/>
      <c r="H1061" s="371"/>
    </row>
    <row r="1062" spans="1:8" s="109" customFormat="1" ht="14.25" customHeight="1" x14ac:dyDescent="0.2">
      <c r="A1062" s="376"/>
      <c r="B1062" s="385"/>
      <c r="C1062" s="7" t="s">
        <v>855</v>
      </c>
      <c r="D1062" s="352" t="s">
        <v>20</v>
      </c>
      <c r="E1062" s="352" t="s">
        <v>19</v>
      </c>
      <c r="F1062" s="352"/>
      <c r="G1062" s="352">
        <v>100</v>
      </c>
      <c r="H1062" s="352"/>
    </row>
    <row r="1063" spans="1:8" s="109" customFormat="1" ht="14.25" customHeight="1" x14ac:dyDescent="0.2">
      <c r="A1063" s="374" t="s">
        <v>827</v>
      </c>
      <c r="B1063" s="383" t="s">
        <v>749</v>
      </c>
      <c r="C1063" s="372" t="str">
        <f>'Додаток 1 2025-2027'!B147</f>
        <v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v>
      </c>
      <c r="D1063" s="372"/>
      <c r="E1063" s="372"/>
      <c r="F1063" s="372"/>
      <c r="G1063" s="372"/>
      <c r="H1063" s="372"/>
    </row>
    <row r="1064" spans="1:8" s="109" customFormat="1" ht="14.25" customHeight="1" x14ac:dyDescent="0.2">
      <c r="A1064" s="375"/>
      <c r="B1064" s="384"/>
      <c r="C1064" s="371" t="s">
        <v>6</v>
      </c>
      <c r="D1064" s="371"/>
      <c r="E1064" s="371"/>
      <c r="F1064" s="371"/>
      <c r="G1064" s="371"/>
      <c r="H1064" s="371"/>
    </row>
    <row r="1065" spans="1:8" s="109" customFormat="1" ht="14.25" customHeight="1" x14ac:dyDescent="0.2">
      <c r="A1065" s="375"/>
      <c r="B1065" s="384"/>
      <c r="C1065" s="322" t="s">
        <v>833</v>
      </c>
      <c r="D1065" s="354" t="s">
        <v>156</v>
      </c>
      <c r="E1065" s="352" t="s">
        <v>257</v>
      </c>
      <c r="F1065" s="58"/>
      <c r="G1065" s="58">
        <f>'Додаток 1 2025-2027'!H147</f>
        <v>309.322</v>
      </c>
      <c r="H1065" s="58"/>
    </row>
    <row r="1066" spans="1:8" s="109" customFormat="1" ht="14.25" customHeight="1" x14ac:dyDescent="0.2">
      <c r="A1066" s="375"/>
      <c r="B1066" s="384"/>
      <c r="C1066" s="371" t="s">
        <v>7</v>
      </c>
      <c r="D1066" s="371"/>
      <c r="E1066" s="371"/>
      <c r="F1066" s="371"/>
      <c r="G1066" s="371"/>
      <c r="H1066" s="371"/>
    </row>
    <row r="1067" spans="1:8" s="109" customFormat="1" ht="14.25" customHeight="1" x14ac:dyDescent="0.2">
      <c r="A1067" s="375"/>
      <c r="B1067" s="384"/>
      <c r="C1067" s="7" t="s">
        <v>835</v>
      </c>
      <c r="D1067" s="354" t="s">
        <v>834</v>
      </c>
      <c r="E1067" s="349" t="s">
        <v>609</v>
      </c>
      <c r="F1067" s="63"/>
      <c r="G1067" s="63">
        <v>168.66</v>
      </c>
      <c r="H1067" s="5"/>
    </row>
    <row r="1068" spans="1:8" s="109" customFormat="1" ht="14.25" customHeight="1" x14ac:dyDescent="0.2">
      <c r="A1068" s="375"/>
      <c r="B1068" s="384"/>
      <c r="C1068" s="371" t="s">
        <v>8</v>
      </c>
      <c r="D1068" s="371"/>
      <c r="E1068" s="371"/>
      <c r="F1068" s="371"/>
      <c r="G1068" s="371"/>
      <c r="H1068" s="371"/>
    </row>
    <row r="1069" spans="1:8" s="109" customFormat="1" ht="14.25" customHeight="1" x14ac:dyDescent="0.2">
      <c r="A1069" s="375"/>
      <c r="B1069" s="384"/>
      <c r="C1069" s="7" t="s">
        <v>836</v>
      </c>
      <c r="D1069" s="352" t="s">
        <v>18</v>
      </c>
      <c r="E1069" s="352" t="s">
        <v>615</v>
      </c>
      <c r="F1069" s="59"/>
      <c r="G1069" s="59">
        <f>G1065/G1067</f>
        <v>1.8339973912012333</v>
      </c>
      <c r="H1069" s="59"/>
    </row>
    <row r="1070" spans="1:8" s="109" customFormat="1" ht="14.25" customHeight="1" x14ac:dyDescent="0.2">
      <c r="A1070" s="375"/>
      <c r="B1070" s="384"/>
      <c r="C1070" s="371" t="s">
        <v>9</v>
      </c>
      <c r="D1070" s="371"/>
      <c r="E1070" s="371"/>
      <c r="F1070" s="371"/>
      <c r="G1070" s="371"/>
      <c r="H1070" s="371"/>
    </row>
    <row r="1071" spans="1:8" s="109" customFormat="1" ht="17.25" customHeight="1" x14ac:dyDescent="0.2">
      <c r="A1071" s="376"/>
      <c r="B1071" s="385"/>
      <c r="C1071" s="7" t="s">
        <v>855</v>
      </c>
      <c r="D1071" s="352" t="s">
        <v>20</v>
      </c>
      <c r="E1071" s="352" t="s">
        <v>19</v>
      </c>
      <c r="F1071" s="352"/>
      <c r="G1071" s="352">
        <v>100</v>
      </c>
      <c r="H1071" s="352"/>
    </row>
    <row r="1072" spans="1:8" s="109" customFormat="1" ht="30.75" customHeight="1" x14ac:dyDescent="0.2">
      <c r="A1072" s="374" t="s">
        <v>828</v>
      </c>
      <c r="B1072" s="383" t="s">
        <v>749</v>
      </c>
      <c r="C1072" s="372" t="str">
        <f>'Додаток 1 2025-2027'!B148</f>
        <v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v>
      </c>
      <c r="D1072" s="372"/>
      <c r="E1072" s="372"/>
      <c r="F1072" s="372"/>
      <c r="G1072" s="372"/>
      <c r="H1072" s="372"/>
    </row>
    <row r="1073" spans="1:8" s="109" customFormat="1" ht="14.25" customHeight="1" x14ac:dyDescent="0.2">
      <c r="A1073" s="375"/>
      <c r="B1073" s="384"/>
      <c r="C1073" s="371" t="s">
        <v>6</v>
      </c>
      <c r="D1073" s="371"/>
      <c r="E1073" s="371"/>
      <c r="F1073" s="371"/>
      <c r="G1073" s="371"/>
      <c r="H1073" s="371"/>
    </row>
    <row r="1074" spans="1:8" s="109" customFormat="1" ht="30.75" customHeight="1" x14ac:dyDescent="0.2">
      <c r="A1074" s="375"/>
      <c r="B1074" s="384"/>
      <c r="C1074" s="322" t="s">
        <v>849</v>
      </c>
      <c r="D1074" s="354" t="s">
        <v>156</v>
      </c>
      <c r="E1074" s="352" t="s">
        <v>257</v>
      </c>
      <c r="F1074" s="58"/>
      <c r="G1074" s="58">
        <f>'Додаток 1 2025-2027'!H148</f>
        <v>35.356000000000002</v>
      </c>
      <c r="H1074" s="58"/>
    </row>
    <row r="1075" spans="1:8" s="109" customFormat="1" ht="14.25" customHeight="1" x14ac:dyDescent="0.2">
      <c r="A1075" s="375"/>
      <c r="B1075" s="384"/>
      <c r="C1075" s="371" t="s">
        <v>7</v>
      </c>
      <c r="D1075" s="371"/>
      <c r="E1075" s="371"/>
      <c r="F1075" s="371"/>
      <c r="G1075" s="371"/>
      <c r="H1075" s="371"/>
    </row>
    <row r="1076" spans="1:8" s="109" customFormat="1" ht="14.25" customHeight="1" x14ac:dyDescent="0.2">
      <c r="A1076" s="375"/>
      <c r="B1076" s="384"/>
      <c r="C1076" s="7" t="s">
        <v>850</v>
      </c>
      <c r="D1076" s="354" t="s">
        <v>834</v>
      </c>
      <c r="E1076" s="349" t="s">
        <v>609</v>
      </c>
      <c r="F1076" s="63"/>
      <c r="G1076" s="63">
        <v>20</v>
      </c>
      <c r="H1076" s="5"/>
    </row>
    <row r="1077" spans="1:8" s="109" customFormat="1" ht="14.25" customHeight="1" x14ac:dyDescent="0.2">
      <c r="A1077" s="375"/>
      <c r="B1077" s="384"/>
      <c r="C1077" s="371" t="s">
        <v>8</v>
      </c>
      <c r="D1077" s="371"/>
      <c r="E1077" s="371"/>
      <c r="F1077" s="371"/>
      <c r="G1077" s="371"/>
      <c r="H1077" s="371"/>
    </row>
    <row r="1078" spans="1:8" s="109" customFormat="1" ht="14.25" customHeight="1" x14ac:dyDescent="0.2">
      <c r="A1078" s="375"/>
      <c r="B1078" s="384"/>
      <c r="C1078" s="7" t="s">
        <v>836</v>
      </c>
      <c r="D1078" s="352" t="s">
        <v>18</v>
      </c>
      <c r="E1078" s="352" t="s">
        <v>615</v>
      </c>
      <c r="F1078" s="59"/>
      <c r="G1078" s="59">
        <f>G1074/G1076</f>
        <v>1.7678</v>
      </c>
      <c r="H1078" s="59"/>
    </row>
    <row r="1079" spans="1:8" s="109" customFormat="1" ht="14.25" customHeight="1" x14ac:dyDescent="0.2">
      <c r="A1079" s="375"/>
      <c r="B1079" s="384"/>
      <c r="C1079" s="371" t="s">
        <v>9</v>
      </c>
      <c r="D1079" s="371"/>
      <c r="E1079" s="371"/>
      <c r="F1079" s="371"/>
      <c r="G1079" s="371"/>
      <c r="H1079" s="371"/>
    </row>
    <row r="1080" spans="1:8" s="109" customFormat="1" ht="19.5" customHeight="1" x14ac:dyDescent="0.2">
      <c r="A1080" s="376"/>
      <c r="B1080" s="385"/>
      <c r="C1080" s="7" t="s">
        <v>855</v>
      </c>
      <c r="D1080" s="352" t="s">
        <v>20</v>
      </c>
      <c r="E1080" s="352" t="s">
        <v>19</v>
      </c>
      <c r="F1080" s="352"/>
      <c r="G1080" s="352">
        <v>100</v>
      </c>
      <c r="H1080" s="352"/>
    </row>
    <row r="1081" spans="1:8" s="109" customFormat="1" ht="32.25" customHeight="1" x14ac:dyDescent="0.2">
      <c r="A1081" s="374" t="s">
        <v>829</v>
      </c>
      <c r="B1081" s="383" t="s">
        <v>749</v>
      </c>
      <c r="C1081" s="372" t="str">
        <f>'Додаток 1 2025-2027'!B149</f>
        <v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v>
      </c>
      <c r="D1081" s="372"/>
      <c r="E1081" s="372"/>
      <c r="F1081" s="372"/>
      <c r="G1081" s="372"/>
      <c r="H1081" s="372"/>
    </row>
    <row r="1082" spans="1:8" s="109" customFormat="1" ht="14.25" customHeight="1" x14ac:dyDescent="0.2">
      <c r="A1082" s="375"/>
      <c r="B1082" s="384"/>
      <c r="C1082" s="371" t="s">
        <v>6</v>
      </c>
      <c r="D1082" s="371"/>
      <c r="E1082" s="371"/>
      <c r="F1082" s="371"/>
      <c r="G1082" s="371"/>
      <c r="H1082" s="371"/>
    </row>
    <row r="1083" spans="1:8" s="109" customFormat="1" ht="29.25" customHeight="1" x14ac:dyDescent="0.2">
      <c r="A1083" s="375"/>
      <c r="B1083" s="384"/>
      <c r="C1083" s="322" t="s">
        <v>849</v>
      </c>
      <c r="D1083" s="354" t="s">
        <v>156</v>
      </c>
      <c r="E1083" s="352" t="s">
        <v>257</v>
      </c>
      <c r="F1083" s="58"/>
      <c r="G1083" s="58">
        <f>'Додаток 1 2025-2027'!H149</f>
        <v>1.9410000000000001</v>
      </c>
      <c r="H1083" s="58"/>
    </row>
    <row r="1084" spans="1:8" s="109" customFormat="1" ht="14.25" customHeight="1" x14ac:dyDescent="0.2">
      <c r="A1084" s="375"/>
      <c r="B1084" s="384"/>
      <c r="C1084" s="371" t="s">
        <v>7</v>
      </c>
      <c r="D1084" s="371"/>
      <c r="E1084" s="371"/>
      <c r="F1084" s="371"/>
      <c r="G1084" s="371"/>
      <c r="H1084" s="371"/>
    </row>
    <row r="1085" spans="1:8" s="109" customFormat="1" ht="16.5" customHeight="1" x14ac:dyDescent="0.2">
      <c r="A1085" s="375"/>
      <c r="B1085" s="384"/>
      <c r="C1085" s="7" t="s">
        <v>850</v>
      </c>
      <c r="D1085" s="354" t="s">
        <v>834</v>
      </c>
      <c r="E1085" s="349" t="s">
        <v>609</v>
      </c>
      <c r="F1085" s="63"/>
      <c r="G1085" s="63">
        <v>1</v>
      </c>
      <c r="H1085" s="5"/>
    </row>
    <row r="1086" spans="1:8" s="109" customFormat="1" ht="14.25" customHeight="1" x14ac:dyDescent="0.2">
      <c r="A1086" s="375"/>
      <c r="B1086" s="384"/>
      <c r="C1086" s="371" t="s">
        <v>8</v>
      </c>
      <c r="D1086" s="371"/>
      <c r="E1086" s="371"/>
      <c r="F1086" s="371"/>
      <c r="G1086" s="371"/>
      <c r="H1086" s="371"/>
    </row>
    <row r="1087" spans="1:8" s="109" customFormat="1" ht="14.25" customHeight="1" x14ac:dyDescent="0.2">
      <c r="A1087" s="375"/>
      <c r="B1087" s="384"/>
      <c r="C1087" s="7" t="s">
        <v>836</v>
      </c>
      <c r="D1087" s="352" t="s">
        <v>18</v>
      </c>
      <c r="E1087" s="352" t="s">
        <v>615</v>
      </c>
      <c r="F1087" s="59"/>
      <c r="G1087" s="59">
        <f>G1083/G1085</f>
        <v>1.9410000000000001</v>
      </c>
      <c r="H1087" s="59"/>
    </row>
    <row r="1088" spans="1:8" s="109" customFormat="1" ht="14.25" customHeight="1" x14ac:dyDescent="0.2">
      <c r="A1088" s="375"/>
      <c r="B1088" s="384"/>
      <c r="C1088" s="371" t="s">
        <v>9</v>
      </c>
      <c r="D1088" s="371"/>
      <c r="E1088" s="371"/>
      <c r="F1088" s="371"/>
      <c r="G1088" s="371"/>
      <c r="H1088" s="371"/>
    </row>
    <row r="1089" spans="1:8" s="109" customFormat="1" ht="14.25" customHeight="1" x14ac:dyDescent="0.2">
      <c r="A1089" s="376"/>
      <c r="B1089" s="385"/>
      <c r="C1089" s="7" t="s">
        <v>855</v>
      </c>
      <c r="D1089" s="352" t="s">
        <v>20</v>
      </c>
      <c r="E1089" s="352" t="s">
        <v>19</v>
      </c>
      <c r="F1089" s="352"/>
      <c r="G1089" s="352">
        <v>100</v>
      </c>
      <c r="H1089" s="352"/>
    </row>
    <row r="1090" spans="1:8" s="109" customFormat="1" ht="33.75" customHeight="1" x14ac:dyDescent="0.2">
      <c r="A1090" s="374" t="s">
        <v>830</v>
      </c>
      <c r="B1090" s="383" t="s">
        <v>749</v>
      </c>
      <c r="C1090" s="372" t="str">
        <f>'Додаток 1 2025-2027'!B150</f>
        <v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v>
      </c>
      <c r="D1090" s="372"/>
      <c r="E1090" s="372"/>
      <c r="F1090" s="372"/>
      <c r="G1090" s="372"/>
      <c r="H1090" s="372"/>
    </row>
    <row r="1091" spans="1:8" s="109" customFormat="1" ht="14.25" customHeight="1" x14ac:dyDescent="0.2">
      <c r="A1091" s="375"/>
      <c r="B1091" s="384"/>
      <c r="C1091" s="371" t="s">
        <v>6</v>
      </c>
      <c r="D1091" s="371"/>
      <c r="E1091" s="371"/>
      <c r="F1091" s="371"/>
      <c r="G1091" s="371"/>
      <c r="H1091" s="371"/>
    </row>
    <row r="1092" spans="1:8" s="109" customFormat="1" ht="30.75" customHeight="1" x14ac:dyDescent="0.2">
      <c r="A1092" s="375"/>
      <c r="B1092" s="384"/>
      <c r="C1092" s="322" t="s">
        <v>849</v>
      </c>
      <c r="D1092" s="354" t="s">
        <v>156</v>
      </c>
      <c r="E1092" s="352" t="s">
        <v>257</v>
      </c>
      <c r="F1092" s="58"/>
      <c r="G1092" s="58">
        <f>'Додаток 1 2025-2027'!H150</f>
        <v>18.981999999999999</v>
      </c>
      <c r="H1092" s="58"/>
    </row>
    <row r="1093" spans="1:8" s="109" customFormat="1" ht="14.25" customHeight="1" x14ac:dyDescent="0.2">
      <c r="A1093" s="375"/>
      <c r="B1093" s="384"/>
      <c r="C1093" s="371" t="s">
        <v>7</v>
      </c>
      <c r="D1093" s="371"/>
      <c r="E1093" s="371"/>
      <c r="F1093" s="371"/>
      <c r="G1093" s="371"/>
      <c r="H1093" s="371"/>
    </row>
    <row r="1094" spans="1:8" s="109" customFormat="1" ht="14.25" customHeight="1" x14ac:dyDescent="0.2">
      <c r="A1094" s="375"/>
      <c r="B1094" s="384"/>
      <c r="C1094" s="7" t="s">
        <v>850</v>
      </c>
      <c r="D1094" s="354" t="s">
        <v>834</v>
      </c>
      <c r="E1094" s="349" t="s">
        <v>609</v>
      </c>
      <c r="F1094" s="63"/>
      <c r="G1094" s="63">
        <v>10.25</v>
      </c>
      <c r="H1094" s="5"/>
    </row>
    <row r="1095" spans="1:8" s="109" customFormat="1" ht="14.25" customHeight="1" x14ac:dyDescent="0.2">
      <c r="A1095" s="375"/>
      <c r="B1095" s="384"/>
      <c r="C1095" s="371" t="s">
        <v>8</v>
      </c>
      <c r="D1095" s="371"/>
      <c r="E1095" s="371"/>
      <c r="F1095" s="371"/>
      <c r="G1095" s="371"/>
      <c r="H1095" s="371"/>
    </row>
    <row r="1096" spans="1:8" s="109" customFormat="1" ht="14.25" customHeight="1" x14ac:dyDescent="0.2">
      <c r="A1096" s="375"/>
      <c r="B1096" s="384"/>
      <c r="C1096" s="7" t="s">
        <v>836</v>
      </c>
      <c r="D1096" s="352" t="s">
        <v>18</v>
      </c>
      <c r="E1096" s="352" t="s">
        <v>615</v>
      </c>
      <c r="F1096" s="59"/>
      <c r="G1096" s="59">
        <f>G1092/G1094</f>
        <v>1.8519024390243901</v>
      </c>
      <c r="H1096" s="59"/>
    </row>
    <row r="1097" spans="1:8" s="109" customFormat="1" ht="14.25" customHeight="1" x14ac:dyDescent="0.2">
      <c r="A1097" s="375"/>
      <c r="B1097" s="384"/>
      <c r="C1097" s="371" t="s">
        <v>9</v>
      </c>
      <c r="D1097" s="371"/>
      <c r="E1097" s="371"/>
      <c r="F1097" s="371"/>
      <c r="G1097" s="371"/>
      <c r="H1097" s="371"/>
    </row>
    <row r="1098" spans="1:8" s="109" customFormat="1" ht="14.25" customHeight="1" x14ac:dyDescent="0.2">
      <c r="A1098" s="376"/>
      <c r="B1098" s="385"/>
      <c r="C1098" s="7" t="s">
        <v>855</v>
      </c>
      <c r="D1098" s="352" t="s">
        <v>20</v>
      </c>
      <c r="E1098" s="352" t="s">
        <v>19</v>
      </c>
      <c r="F1098" s="352"/>
      <c r="G1098" s="352">
        <v>100</v>
      </c>
      <c r="H1098" s="352"/>
    </row>
    <row r="1099" spans="1:8" s="109" customFormat="1" ht="22.5" customHeight="1" x14ac:dyDescent="0.2">
      <c r="A1099" s="374" t="s">
        <v>831</v>
      </c>
      <c r="B1099" s="383" t="s">
        <v>749</v>
      </c>
      <c r="C1099" s="372" t="str">
        <f>'Додаток 1 2025-2027'!B151</f>
        <v>Поточний ремонт велосипедної доріжки по проспекту Григорівського десанту (1-й мікрорайон) міста Південного Одеського району Одеської області</v>
      </c>
      <c r="D1099" s="372"/>
      <c r="E1099" s="372"/>
      <c r="F1099" s="372"/>
      <c r="G1099" s="372"/>
      <c r="H1099" s="372"/>
    </row>
    <row r="1100" spans="1:8" s="109" customFormat="1" ht="14.25" customHeight="1" x14ac:dyDescent="0.2">
      <c r="A1100" s="375"/>
      <c r="B1100" s="384"/>
      <c r="C1100" s="371" t="s">
        <v>6</v>
      </c>
      <c r="D1100" s="371"/>
      <c r="E1100" s="371"/>
      <c r="F1100" s="371"/>
      <c r="G1100" s="371"/>
      <c r="H1100" s="371"/>
    </row>
    <row r="1101" spans="1:8" s="109" customFormat="1" ht="14.25" customHeight="1" x14ac:dyDescent="0.2">
      <c r="A1101" s="375"/>
      <c r="B1101" s="384"/>
      <c r="C1101" s="322" t="s">
        <v>846</v>
      </c>
      <c r="D1101" s="354" t="s">
        <v>156</v>
      </c>
      <c r="E1101" s="352" t="s">
        <v>257</v>
      </c>
      <c r="F1101" s="58"/>
      <c r="G1101" s="58">
        <f>'Додаток 1 2025-2027'!H151</f>
        <v>3.88</v>
      </c>
      <c r="H1101" s="58"/>
    </row>
    <row r="1102" spans="1:8" s="109" customFormat="1" ht="14.25" customHeight="1" x14ac:dyDescent="0.2">
      <c r="A1102" s="375"/>
      <c r="B1102" s="384"/>
      <c r="C1102" s="371" t="s">
        <v>7</v>
      </c>
      <c r="D1102" s="371"/>
      <c r="E1102" s="371"/>
      <c r="F1102" s="371"/>
      <c r="G1102" s="371"/>
      <c r="H1102" s="371"/>
    </row>
    <row r="1103" spans="1:8" s="109" customFormat="1" ht="14.25" customHeight="1" x14ac:dyDescent="0.2">
      <c r="A1103" s="375"/>
      <c r="B1103" s="384"/>
      <c r="C1103" s="7" t="s">
        <v>835</v>
      </c>
      <c r="D1103" s="354" t="s">
        <v>834</v>
      </c>
      <c r="E1103" s="349" t="s">
        <v>609</v>
      </c>
      <c r="F1103" s="63"/>
      <c r="G1103" s="63">
        <v>2</v>
      </c>
      <c r="H1103" s="5"/>
    </row>
    <row r="1104" spans="1:8" s="109" customFormat="1" ht="14.25" customHeight="1" x14ac:dyDescent="0.2">
      <c r="A1104" s="375"/>
      <c r="B1104" s="384"/>
      <c r="C1104" s="371" t="s">
        <v>8</v>
      </c>
      <c r="D1104" s="371"/>
      <c r="E1104" s="371"/>
      <c r="F1104" s="371"/>
      <c r="G1104" s="371"/>
      <c r="H1104" s="371"/>
    </row>
    <row r="1105" spans="1:8" s="109" customFormat="1" ht="14.25" customHeight="1" x14ac:dyDescent="0.2">
      <c r="A1105" s="375"/>
      <c r="B1105" s="384"/>
      <c r="C1105" s="7" t="s">
        <v>836</v>
      </c>
      <c r="D1105" s="352" t="s">
        <v>18</v>
      </c>
      <c r="E1105" s="352" t="s">
        <v>615</v>
      </c>
      <c r="F1105" s="59"/>
      <c r="G1105" s="59">
        <f>G1101/G1103</f>
        <v>1.94</v>
      </c>
      <c r="H1105" s="59"/>
    </row>
    <row r="1106" spans="1:8" s="109" customFormat="1" ht="14.25" customHeight="1" x14ac:dyDescent="0.2">
      <c r="A1106" s="375"/>
      <c r="B1106" s="384"/>
      <c r="C1106" s="371" t="s">
        <v>9</v>
      </c>
      <c r="D1106" s="371"/>
      <c r="E1106" s="371"/>
      <c r="F1106" s="371"/>
      <c r="G1106" s="371"/>
      <c r="H1106" s="371"/>
    </row>
    <row r="1107" spans="1:8" s="109" customFormat="1" ht="15" customHeight="1" x14ac:dyDescent="0.2">
      <c r="A1107" s="376"/>
      <c r="B1107" s="385"/>
      <c r="C1107" s="7" t="s">
        <v>855</v>
      </c>
      <c r="D1107" s="352" t="s">
        <v>20</v>
      </c>
      <c r="E1107" s="352" t="s">
        <v>19</v>
      </c>
      <c r="F1107" s="352"/>
      <c r="G1107" s="352">
        <v>100</v>
      </c>
      <c r="H1107" s="352"/>
    </row>
    <row r="1108" spans="1:8" s="109" customFormat="1" ht="19.5" customHeight="1" x14ac:dyDescent="0.2">
      <c r="A1108" s="374" t="s">
        <v>851</v>
      </c>
      <c r="B1108" s="383" t="s">
        <v>161</v>
      </c>
      <c r="C1108" s="372" t="str">
        <f>'Додаток 1 2025-2027'!B152</f>
        <v>Поточний ремонт елементів благоустрою в частині водовідведення на території військового сектору поховань Захисників України</v>
      </c>
      <c r="D1108" s="372"/>
      <c r="E1108" s="372"/>
      <c r="F1108" s="372"/>
      <c r="G1108" s="372"/>
      <c r="H1108" s="372"/>
    </row>
    <row r="1109" spans="1:8" s="109" customFormat="1" ht="15" customHeight="1" x14ac:dyDescent="0.2">
      <c r="A1109" s="375"/>
      <c r="B1109" s="384"/>
      <c r="C1109" s="371" t="s">
        <v>6</v>
      </c>
      <c r="D1109" s="371"/>
      <c r="E1109" s="371"/>
      <c r="F1109" s="371"/>
      <c r="G1109" s="371"/>
      <c r="H1109" s="371"/>
    </row>
    <row r="1110" spans="1:8" s="109" customFormat="1" ht="15" customHeight="1" x14ac:dyDescent="0.2">
      <c r="A1110" s="375"/>
      <c r="B1110" s="384"/>
      <c r="C1110" s="322" t="s">
        <v>852</v>
      </c>
      <c r="D1110" s="358" t="s">
        <v>156</v>
      </c>
      <c r="E1110" s="360" t="s">
        <v>257</v>
      </c>
      <c r="F1110" s="58"/>
      <c r="G1110" s="58">
        <f>'Додаток 1 2025-2027'!H152</f>
        <v>1235.7349999999999</v>
      </c>
      <c r="H1110" s="58"/>
    </row>
    <row r="1111" spans="1:8" s="109" customFormat="1" ht="15" customHeight="1" x14ac:dyDescent="0.2">
      <c r="A1111" s="375"/>
      <c r="B1111" s="384"/>
      <c r="C1111" s="371" t="s">
        <v>7</v>
      </c>
      <c r="D1111" s="371"/>
      <c r="E1111" s="371"/>
      <c r="F1111" s="371"/>
      <c r="G1111" s="371"/>
      <c r="H1111" s="371"/>
    </row>
    <row r="1112" spans="1:8" s="109" customFormat="1" ht="15" customHeight="1" x14ac:dyDescent="0.2">
      <c r="A1112" s="375"/>
      <c r="B1112" s="384"/>
      <c r="C1112" s="7" t="s">
        <v>853</v>
      </c>
      <c r="D1112" s="362" t="s">
        <v>114</v>
      </c>
      <c r="E1112" s="362" t="s">
        <v>704</v>
      </c>
      <c r="F1112" s="63"/>
      <c r="G1112" s="63">
        <v>66</v>
      </c>
      <c r="H1112" s="70"/>
    </row>
    <row r="1113" spans="1:8" s="109" customFormat="1" ht="15" customHeight="1" x14ac:dyDescent="0.2">
      <c r="A1113" s="375"/>
      <c r="B1113" s="384"/>
      <c r="C1113" s="386" t="s">
        <v>8</v>
      </c>
      <c r="D1113" s="386"/>
      <c r="E1113" s="386"/>
      <c r="F1113" s="386"/>
      <c r="G1113" s="386"/>
      <c r="H1113" s="386"/>
    </row>
    <row r="1114" spans="1:8" s="109" customFormat="1" ht="15" customHeight="1" x14ac:dyDescent="0.2">
      <c r="A1114" s="375"/>
      <c r="B1114" s="384"/>
      <c r="C1114" s="7" t="s">
        <v>856</v>
      </c>
      <c r="D1114" s="362" t="s">
        <v>18</v>
      </c>
      <c r="E1114" s="362" t="s">
        <v>607</v>
      </c>
      <c r="F1114" s="9"/>
      <c r="G1114" s="9">
        <f>G1110/G1112</f>
        <v>18.723257575757575</v>
      </c>
      <c r="H1114" s="9"/>
    </row>
    <row r="1115" spans="1:8" s="109" customFormat="1" ht="15" customHeight="1" x14ac:dyDescent="0.2">
      <c r="A1115" s="375"/>
      <c r="B1115" s="384"/>
      <c r="C1115" s="386" t="s">
        <v>9</v>
      </c>
      <c r="D1115" s="386"/>
      <c r="E1115" s="386"/>
      <c r="F1115" s="386"/>
      <c r="G1115" s="386"/>
      <c r="H1115" s="386"/>
    </row>
    <row r="1116" spans="1:8" s="109" customFormat="1" ht="15" customHeight="1" x14ac:dyDescent="0.2">
      <c r="A1116" s="376"/>
      <c r="B1116" s="385"/>
      <c r="C1116" s="7" t="s">
        <v>855</v>
      </c>
      <c r="D1116" s="360" t="s">
        <v>20</v>
      </c>
      <c r="E1116" s="360" t="s">
        <v>19</v>
      </c>
      <c r="F1116" s="360"/>
      <c r="G1116" s="360">
        <v>100</v>
      </c>
      <c r="H1116" s="360"/>
    </row>
    <row r="1117" spans="1:8" s="109" customFormat="1" ht="31.5" customHeight="1" x14ac:dyDescent="0.2">
      <c r="A1117" s="374" t="s">
        <v>860</v>
      </c>
      <c r="B1117" s="383" t="s">
        <v>862</v>
      </c>
      <c r="C1117" s="372" t="str">
        <f>'Додаток 1 2025-2027'!B153</f>
        <v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v>
      </c>
      <c r="D1117" s="372"/>
      <c r="E1117" s="372"/>
      <c r="F1117" s="372"/>
      <c r="G1117" s="372"/>
      <c r="H1117" s="372"/>
    </row>
    <row r="1118" spans="1:8" s="109" customFormat="1" ht="15" customHeight="1" x14ac:dyDescent="0.2">
      <c r="A1118" s="375"/>
      <c r="B1118" s="384"/>
      <c r="C1118" s="371" t="s">
        <v>6</v>
      </c>
      <c r="D1118" s="371"/>
      <c r="E1118" s="371"/>
      <c r="F1118" s="371"/>
      <c r="G1118" s="371"/>
      <c r="H1118" s="371"/>
    </row>
    <row r="1119" spans="1:8" s="109" customFormat="1" ht="17.25" customHeight="1" x14ac:dyDescent="0.2">
      <c r="A1119" s="375"/>
      <c r="B1119" s="384"/>
      <c r="C1119" s="322" t="s">
        <v>863</v>
      </c>
      <c r="D1119" s="367" t="s">
        <v>868</v>
      </c>
      <c r="E1119" s="369" t="s">
        <v>257</v>
      </c>
      <c r="F1119" s="58"/>
      <c r="G1119" s="58">
        <f>'Додаток 1 2025-2027'!H153</f>
        <v>3.88</v>
      </c>
      <c r="H1119" s="58"/>
    </row>
    <row r="1120" spans="1:8" s="109" customFormat="1" ht="15" customHeight="1" x14ac:dyDescent="0.2">
      <c r="A1120" s="375"/>
      <c r="B1120" s="384"/>
      <c r="C1120" s="371" t="s">
        <v>7</v>
      </c>
      <c r="D1120" s="371"/>
      <c r="E1120" s="371"/>
      <c r="F1120" s="371"/>
      <c r="G1120" s="371"/>
      <c r="H1120" s="371"/>
    </row>
    <row r="1121" spans="1:10" s="109" customFormat="1" ht="15" customHeight="1" x14ac:dyDescent="0.2">
      <c r="A1121" s="375"/>
      <c r="B1121" s="384"/>
      <c r="C1121" s="7" t="s">
        <v>864</v>
      </c>
      <c r="D1121" s="367" t="s">
        <v>867</v>
      </c>
      <c r="E1121" s="367" t="s">
        <v>11</v>
      </c>
      <c r="F1121" s="63"/>
      <c r="G1121" s="63">
        <v>1</v>
      </c>
      <c r="H1121" s="70"/>
      <c r="J1121" s="109" t="s">
        <v>854</v>
      </c>
    </row>
    <row r="1122" spans="1:10" s="109" customFormat="1" ht="15" customHeight="1" x14ac:dyDescent="0.2">
      <c r="A1122" s="375"/>
      <c r="B1122" s="384"/>
      <c r="C1122" s="386" t="s">
        <v>8</v>
      </c>
      <c r="D1122" s="386"/>
      <c r="E1122" s="386"/>
      <c r="F1122" s="386"/>
      <c r="G1122" s="386"/>
      <c r="H1122" s="386"/>
    </row>
    <row r="1123" spans="1:10" s="109" customFormat="1" ht="15" customHeight="1" x14ac:dyDescent="0.2">
      <c r="A1123" s="375"/>
      <c r="B1123" s="384"/>
      <c r="C1123" s="7" t="s">
        <v>865</v>
      </c>
      <c r="D1123" s="367" t="s">
        <v>18</v>
      </c>
      <c r="E1123" s="367" t="s">
        <v>616</v>
      </c>
      <c r="F1123" s="9"/>
      <c r="G1123" s="9">
        <f>G1119/G1121</f>
        <v>3.88</v>
      </c>
      <c r="H1123" s="9"/>
    </row>
    <row r="1124" spans="1:10" s="109" customFormat="1" ht="15" customHeight="1" x14ac:dyDescent="0.2">
      <c r="A1124" s="375"/>
      <c r="B1124" s="384"/>
      <c r="C1124" s="386" t="s">
        <v>9</v>
      </c>
      <c r="D1124" s="386"/>
      <c r="E1124" s="386"/>
      <c r="F1124" s="386"/>
      <c r="G1124" s="386"/>
      <c r="H1124" s="386"/>
    </row>
    <row r="1125" spans="1:10" s="109" customFormat="1" ht="18.75" customHeight="1" x14ac:dyDescent="0.2">
      <c r="A1125" s="376"/>
      <c r="B1125" s="385"/>
      <c r="C1125" s="7" t="s">
        <v>866</v>
      </c>
      <c r="D1125" s="369" t="s">
        <v>20</v>
      </c>
      <c r="E1125" s="369" t="s">
        <v>19</v>
      </c>
      <c r="F1125" s="369"/>
      <c r="G1125" s="369">
        <v>100</v>
      </c>
      <c r="H1125" s="369"/>
    </row>
    <row r="1126" spans="1:10" ht="15" customHeight="1" x14ac:dyDescent="0.2">
      <c r="A1126" s="416" t="s">
        <v>30</v>
      </c>
      <c r="B1126" s="416"/>
      <c r="C1126" s="416"/>
      <c r="D1126" s="416"/>
      <c r="E1126" s="416"/>
      <c r="F1126" s="86">
        <v>2025</v>
      </c>
      <c r="G1126" s="86">
        <v>2026</v>
      </c>
      <c r="H1126" s="86">
        <v>2027</v>
      </c>
    </row>
    <row r="1127" spans="1:10" ht="15" customHeight="1" x14ac:dyDescent="0.2">
      <c r="A1127" s="416"/>
      <c r="B1127" s="416"/>
      <c r="C1127" s="416"/>
      <c r="D1127" s="416"/>
      <c r="E1127" s="416"/>
      <c r="F1127" s="87">
        <f>F1130+F1139+F1148+F1157+F1166+F1175+F1184</f>
        <v>12753.475000000004</v>
      </c>
      <c r="G1127" s="87">
        <f t="shared" ref="G1127" si="40">G1130+G1139+G1148+G1157+G1166+G1175+G1184</f>
        <v>14586.046</v>
      </c>
      <c r="H1127" s="87">
        <f>H1130+H1139+H1148+H1157+H1166+H1175+H1184</f>
        <v>15707.333999999999</v>
      </c>
    </row>
    <row r="1128" spans="1:10" ht="15" customHeight="1" x14ac:dyDescent="0.2">
      <c r="A1128" s="373" t="s">
        <v>117</v>
      </c>
      <c r="B1128" s="387" t="s">
        <v>166</v>
      </c>
      <c r="C1128" s="411" t="str">
        <f>'Додаток 1 2025-2027'!B157</f>
        <v xml:space="preserve">Поточне утримання мереж зовнішнього освітлення </v>
      </c>
      <c r="D1128" s="411"/>
      <c r="E1128" s="411"/>
      <c r="F1128" s="411"/>
      <c r="G1128" s="411"/>
      <c r="H1128" s="411"/>
    </row>
    <row r="1129" spans="1:10" ht="15" customHeight="1" x14ac:dyDescent="0.2">
      <c r="A1129" s="400"/>
      <c r="B1129" s="387"/>
      <c r="C1129" s="417" t="s">
        <v>6</v>
      </c>
      <c r="D1129" s="417"/>
      <c r="E1129" s="417"/>
      <c r="F1129" s="417"/>
      <c r="G1129" s="417"/>
      <c r="H1129" s="417"/>
    </row>
    <row r="1130" spans="1:10" ht="15" customHeight="1" x14ac:dyDescent="0.2">
      <c r="A1130" s="400"/>
      <c r="B1130" s="387"/>
      <c r="C1130" s="1" t="s">
        <v>820</v>
      </c>
      <c r="D1130" s="146" t="s">
        <v>10</v>
      </c>
      <c r="E1130" s="146" t="s">
        <v>553</v>
      </c>
      <c r="F1130" s="29">
        <f>'Додаток 1 2025-2027'!G157</f>
        <v>2800.6329999999998</v>
      </c>
      <c r="G1130" s="29">
        <f>'Додаток 1 2025-2027'!H157</f>
        <v>4049.018</v>
      </c>
      <c r="H1130" s="29">
        <f>'Додаток 1 2025-2027'!I157</f>
        <v>5170.3059999999996</v>
      </c>
    </row>
    <row r="1131" spans="1:10" ht="15" customHeight="1" x14ac:dyDescent="0.2">
      <c r="A1131" s="400"/>
      <c r="B1131" s="387"/>
      <c r="C1131" s="417" t="s">
        <v>7</v>
      </c>
      <c r="D1131" s="417"/>
      <c r="E1131" s="417"/>
      <c r="F1131" s="417"/>
      <c r="G1131" s="417"/>
      <c r="H1131" s="417"/>
    </row>
    <row r="1132" spans="1:10" ht="21" customHeight="1" x14ac:dyDescent="0.2">
      <c r="A1132" s="400"/>
      <c r="B1132" s="387"/>
      <c r="C1132" s="1" t="s">
        <v>232</v>
      </c>
      <c r="D1132" s="142" t="s">
        <v>119</v>
      </c>
      <c r="E1132" s="142" t="s">
        <v>122</v>
      </c>
      <c r="F1132" s="61">
        <v>78.150899999999993</v>
      </c>
      <c r="G1132" s="61">
        <v>78.150899999999993</v>
      </c>
      <c r="H1132" s="61">
        <v>79.150899999999993</v>
      </c>
    </row>
    <row r="1133" spans="1:10" ht="15" customHeight="1" x14ac:dyDescent="0.2">
      <c r="A1133" s="400"/>
      <c r="B1133" s="387"/>
      <c r="C1133" s="417" t="s">
        <v>8</v>
      </c>
      <c r="D1133" s="417"/>
      <c r="E1133" s="417"/>
      <c r="F1133" s="417"/>
      <c r="G1133" s="417"/>
      <c r="H1133" s="417"/>
    </row>
    <row r="1134" spans="1:10" ht="15" customHeight="1" x14ac:dyDescent="0.25">
      <c r="A1134" s="400"/>
      <c r="B1134" s="387"/>
      <c r="C1134" s="1" t="s">
        <v>554</v>
      </c>
      <c r="D1134" s="17" t="s">
        <v>18</v>
      </c>
      <c r="E1134" s="146" t="s">
        <v>254</v>
      </c>
      <c r="F1134" s="59">
        <f>F1130/F1132</f>
        <v>35.83622197569062</v>
      </c>
      <c r="G1134" s="59">
        <f t="shared" ref="G1134:H1134" si="41">G1130/G1132</f>
        <v>51.810254264506234</v>
      </c>
      <c r="H1134" s="59">
        <f t="shared" si="41"/>
        <v>65.322137840504652</v>
      </c>
    </row>
    <row r="1135" spans="1:10" ht="15" customHeight="1" x14ac:dyDescent="0.2">
      <c r="A1135" s="400"/>
      <c r="B1135" s="387"/>
      <c r="C1135" s="417" t="s">
        <v>9</v>
      </c>
      <c r="D1135" s="417"/>
      <c r="E1135" s="417"/>
      <c r="F1135" s="417"/>
      <c r="G1135" s="417"/>
      <c r="H1135" s="417"/>
    </row>
    <row r="1136" spans="1:10" ht="15" customHeight="1" x14ac:dyDescent="0.2">
      <c r="A1136" s="400"/>
      <c r="B1136" s="387"/>
      <c r="C1136" s="1" t="s">
        <v>231</v>
      </c>
      <c r="D1136" s="146" t="s">
        <v>20</v>
      </c>
      <c r="E1136" s="146" t="s">
        <v>19</v>
      </c>
      <c r="F1136" s="146">
        <v>100</v>
      </c>
      <c r="G1136" s="146">
        <v>100</v>
      </c>
      <c r="H1136" s="146">
        <v>100</v>
      </c>
    </row>
    <row r="1137" spans="1:8" ht="15" customHeight="1" x14ac:dyDescent="0.2">
      <c r="A1137" s="418" t="s">
        <v>118</v>
      </c>
      <c r="B1137" s="387" t="s">
        <v>40</v>
      </c>
      <c r="C1137" s="399" t="str">
        <f>'Додаток 1 2025-2027'!B158</f>
        <v xml:space="preserve">Оплата зовнішнього освітлення </v>
      </c>
      <c r="D1137" s="399"/>
      <c r="E1137" s="399"/>
      <c r="F1137" s="399"/>
      <c r="G1137" s="399"/>
      <c r="H1137" s="399"/>
    </row>
    <row r="1138" spans="1:8" ht="15" customHeight="1" x14ac:dyDescent="0.2">
      <c r="A1138" s="400"/>
      <c r="B1138" s="387"/>
      <c r="C1138" s="417" t="s">
        <v>6</v>
      </c>
      <c r="D1138" s="417"/>
      <c r="E1138" s="417"/>
      <c r="F1138" s="417"/>
      <c r="G1138" s="417"/>
      <c r="H1138" s="417"/>
    </row>
    <row r="1139" spans="1:8" ht="15" customHeight="1" x14ac:dyDescent="0.2">
      <c r="A1139" s="400"/>
      <c r="B1139" s="387"/>
      <c r="C1139" s="54" t="s">
        <v>821</v>
      </c>
      <c r="D1139" s="143" t="s">
        <v>10</v>
      </c>
      <c r="E1139" s="143" t="s">
        <v>553</v>
      </c>
      <c r="F1139" s="6">
        <f>'Додаток 1 2025-2027'!G158</f>
        <v>9838.4920000000002</v>
      </c>
      <c r="G1139" s="6">
        <f>'Додаток 1 2025-2027'!H158</f>
        <v>10537.028</v>
      </c>
      <c r="H1139" s="6">
        <f>'Додаток 1 2025-2027'!I158</f>
        <v>10537.028</v>
      </c>
    </row>
    <row r="1140" spans="1:8" ht="15" customHeight="1" x14ac:dyDescent="0.2">
      <c r="A1140" s="400"/>
      <c r="B1140" s="387"/>
      <c r="C1140" s="394" t="s">
        <v>7</v>
      </c>
      <c r="D1140" s="394"/>
      <c r="E1140" s="394"/>
      <c r="F1140" s="394"/>
      <c r="G1140" s="394"/>
      <c r="H1140" s="394"/>
    </row>
    <row r="1141" spans="1:8" ht="15" customHeight="1" x14ac:dyDescent="0.2">
      <c r="A1141" s="400"/>
      <c r="B1141" s="387"/>
      <c r="C1141" s="54" t="s">
        <v>36</v>
      </c>
      <c r="D1141" s="143" t="s">
        <v>385</v>
      </c>
      <c r="E1141" s="143" t="s">
        <v>38</v>
      </c>
      <c r="F1141" s="58">
        <v>830.55899999999997</v>
      </c>
      <c r="G1141" s="58">
        <v>830.55899999999997</v>
      </c>
      <c r="H1141" s="58">
        <v>830.55899999999997</v>
      </c>
    </row>
    <row r="1142" spans="1:8" ht="15" customHeight="1" x14ac:dyDescent="0.2">
      <c r="A1142" s="400"/>
      <c r="B1142" s="387"/>
      <c r="C1142" s="394" t="s">
        <v>8</v>
      </c>
      <c r="D1142" s="394"/>
      <c r="E1142" s="394"/>
      <c r="F1142" s="394"/>
      <c r="G1142" s="394"/>
      <c r="H1142" s="394"/>
    </row>
    <row r="1143" spans="1:8" ht="15" customHeight="1" x14ac:dyDescent="0.2">
      <c r="A1143" s="400"/>
      <c r="B1143" s="387"/>
      <c r="C1143" s="54" t="s">
        <v>37</v>
      </c>
      <c r="D1143" s="143" t="s">
        <v>18</v>
      </c>
      <c r="E1143" s="143" t="s">
        <v>277</v>
      </c>
      <c r="F1143" s="58">
        <f>F1139/F1141</f>
        <v>11.84562686094546</v>
      </c>
      <c r="G1143" s="58">
        <f t="shared" ref="G1143:H1143" si="42">G1139/G1141</f>
        <v>12.686670061970313</v>
      </c>
      <c r="H1143" s="58">
        <f t="shared" si="42"/>
        <v>12.686670061970313</v>
      </c>
    </row>
    <row r="1144" spans="1:8" ht="15" customHeight="1" x14ac:dyDescent="0.2">
      <c r="A1144" s="400"/>
      <c r="B1144" s="387"/>
      <c r="C1144" s="394" t="s">
        <v>9</v>
      </c>
      <c r="D1144" s="394"/>
      <c r="E1144" s="394"/>
      <c r="F1144" s="394"/>
      <c r="G1144" s="394"/>
      <c r="H1144" s="394"/>
    </row>
    <row r="1145" spans="1:8" ht="15" customHeight="1" x14ac:dyDescent="0.2">
      <c r="A1145" s="400"/>
      <c r="B1145" s="387"/>
      <c r="C1145" s="54" t="s">
        <v>39</v>
      </c>
      <c r="D1145" s="143" t="s">
        <v>20</v>
      </c>
      <c r="E1145" s="143" t="s">
        <v>19</v>
      </c>
      <c r="F1145" s="143">
        <v>100</v>
      </c>
      <c r="G1145" s="143">
        <v>100</v>
      </c>
      <c r="H1145" s="143">
        <v>100</v>
      </c>
    </row>
    <row r="1146" spans="1:8" ht="20.25" customHeight="1" x14ac:dyDescent="0.2">
      <c r="A1146" s="418" t="s">
        <v>458</v>
      </c>
      <c r="B1146" s="387" t="s">
        <v>40</v>
      </c>
      <c r="C1146" s="399" t="str">
        <f>'Додаток 1 2025-2027'!B159</f>
        <v>Стандартне приєднання електроустановок до електричних мереж ТП 951 (Одеська область, Одеський район, с. Сичавка, вул. Садова та вул. Шкільна)</v>
      </c>
      <c r="D1146" s="399"/>
      <c r="E1146" s="399"/>
      <c r="F1146" s="399"/>
      <c r="G1146" s="399"/>
      <c r="H1146" s="399"/>
    </row>
    <row r="1147" spans="1:8" ht="15" customHeight="1" x14ac:dyDescent="0.2">
      <c r="A1147" s="400"/>
      <c r="B1147" s="387"/>
      <c r="C1147" s="417" t="s">
        <v>6</v>
      </c>
      <c r="D1147" s="417"/>
      <c r="E1147" s="417"/>
      <c r="F1147" s="417"/>
      <c r="G1147" s="417"/>
      <c r="H1147" s="417"/>
    </row>
    <row r="1148" spans="1:8" ht="17.45" customHeight="1" x14ac:dyDescent="0.2">
      <c r="A1148" s="400"/>
      <c r="B1148" s="387"/>
      <c r="C1148" s="69" t="s">
        <v>475</v>
      </c>
      <c r="D1148" s="142" t="s">
        <v>31</v>
      </c>
      <c r="E1148" s="143" t="s">
        <v>276</v>
      </c>
      <c r="F1148" s="6">
        <f>'Додаток 1 2025-2027'!G159</f>
        <v>22.87</v>
      </c>
      <c r="G1148" s="6"/>
      <c r="H1148" s="6"/>
    </row>
    <row r="1149" spans="1:8" ht="15" customHeight="1" x14ac:dyDescent="0.2">
      <c r="A1149" s="400"/>
      <c r="B1149" s="387"/>
      <c r="C1149" s="394" t="s">
        <v>7</v>
      </c>
      <c r="D1149" s="394"/>
      <c r="E1149" s="394"/>
      <c r="F1149" s="394"/>
      <c r="G1149" s="394"/>
      <c r="H1149" s="394"/>
    </row>
    <row r="1150" spans="1:8" ht="15" customHeight="1" x14ac:dyDescent="0.2">
      <c r="A1150" s="400"/>
      <c r="B1150" s="387"/>
      <c r="C1150" s="69" t="s">
        <v>479</v>
      </c>
      <c r="D1150" s="142" t="s">
        <v>10</v>
      </c>
      <c r="E1150" s="143" t="s">
        <v>463</v>
      </c>
      <c r="F1150" s="45">
        <v>1</v>
      </c>
      <c r="G1150" s="58"/>
      <c r="H1150" s="58"/>
    </row>
    <row r="1151" spans="1:8" ht="15" customHeight="1" x14ac:dyDescent="0.2">
      <c r="A1151" s="400"/>
      <c r="B1151" s="387"/>
      <c r="C1151" s="394" t="s">
        <v>8</v>
      </c>
      <c r="D1151" s="394"/>
      <c r="E1151" s="394"/>
      <c r="F1151" s="394"/>
      <c r="G1151" s="394"/>
      <c r="H1151" s="394"/>
    </row>
    <row r="1152" spans="1:8" ht="15" customHeight="1" x14ac:dyDescent="0.2">
      <c r="A1152" s="400"/>
      <c r="B1152" s="387"/>
      <c r="C1152" s="69" t="s">
        <v>465</v>
      </c>
      <c r="D1152" s="143" t="s">
        <v>18</v>
      </c>
      <c r="E1152" s="143" t="s">
        <v>464</v>
      </c>
      <c r="F1152" s="58">
        <f>F1148/F1150</f>
        <v>22.87</v>
      </c>
      <c r="G1152" s="58"/>
      <c r="H1152" s="58"/>
    </row>
    <row r="1153" spans="1:8" ht="15" customHeight="1" x14ac:dyDescent="0.2">
      <c r="A1153" s="400"/>
      <c r="B1153" s="387"/>
      <c r="C1153" s="394" t="s">
        <v>9</v>
      </c>
      <c r="D1153" s="394"/>
      <c r="E1153" s="394"/>
      <c r="F1153" s="394"/>
      <c r="G1153" s="394"/>
      <c r="H1153" s="394"/>
    </row>
    <row r="1154" spans="1:8" ht="15" customHeight="1" x14ac:dyDescent="0.2">
      <c r="A1154" s="400"/>
      <c r="B1154" s="387"/>
      <c r="C1154" s="69" t="s">
        <v>478</v>
      </c>
      <c r="D1154" s="143" t="s">
        <v>20</v>
      </c>
      <c r="E1154" s="143" t="s">
        <v>19</v>
      </c>
      <c r="F1154" s="143">
        <v>100</v>
      </c>
      <c r="G1154" s="143"/>
      <c r="H1154" s="143"/>
    </row>
    <row r="1155" spans="1:8" ht="31.5" customHeight="1" x14ac:dyDescent="0.2">
      <c r="A1155" s="418" t="s">
        <v>466</v>
      </c>
      <c r="B1155" s="387" t="s">
        <v>40</v>
      </c>
      <c r="C1155" s="399" t="str">
        <f>'Додаток 1 2025-2027'!B160</f>
        <v>Стандартне приєднання електроустановок до електричних мереж ТП 241 (Одеська область, Одеський район, с. Сичавка, вул. Набережна та вул. Чорноморська)</v>
      </c>
      <c r="D1155" s="399"/>
      <c r="E1155" s="399"/>
      <c r="F1155" s="399"/>
      <c r="G1155" s="399"/>
      <c r="H1155" s="399"/>
    </row>
    <row r="1156" spans="1:8" ht="15" customHeight="1" x14ac:dyDescent="0.2">
      <c r="A1156" s="400"/>
      <c r="B1156" s="387"/>
      <c r="C1156" s="417" t="s">
        <v>6</v>
      </c>
      <c r="D1156" s="417"/>
      <c r="E1156" s="417"/>
      <c r="F1156" s="417"/>
      <c r="G1156" s="417"/>
      <c r="H1156" s="417"/>
    </row>
    <row r="1157" spans="1:8" ht="18" customHeight="1" x14ac:dyDescent="0.2">
      <c r="A1157" s="400"/>
      <c r="B1157" s="387"/>
      <c r="C1157" s="69" t="s">
        <v>476</v>
      </c>
      <c r="D1157" s="142" t="s">
        <v>31</v>
      </c>
      <c r="E1157" s="143" t="s">
        <v>276</v>
      </c>
      <c r="F1157" s="6">
        <f>'Додаток 1 2025-2027'!G160</f>
        <v>22.87</v>
      </c>
      <c r="G1157" s="6"/>
      <c r="H1157" s="6"/>
    </row>
    <row r="1158" spans="1:8" ht="15" customHeight="1" x14ac:dyDescent="0.2">
      <c r="A1158" s="400"/>
      <c r="B1158" s="387"/>
      <c r="C1158" s="394" t="s">
        <v>7</v>
      </c>
      <c r="D1158" s="394"/>
      <c r="E1158" s="394"/>
      <c r="F1158" s="394"/>
      <c r="G1158" s="394"/>
      <c r="H1158" s="394"/>
    </row>
    <row r="1159" spans="1:8" ht="15" customHeight="1" x14ac:dyDescent="0.2">
      <c r="A1159" s="400"/>
      <c r="B1159" s="387"/>
      <c r="C1159" s="69" t="s">
        <v>479</v>
      </c>
      <c r="D1159" s="142" t="s">
        <v>10</v>
      </c>
      <c r="E1159" s="143" t="s">
        <v>463</v>
      </c>
      <c r="F1159" s="45">
        <v>1</v>
      </c>
      <c r="G1159" s="58"/>
      <c r="H1159" s="58"/>
    </row>
    <row r="1160" spans="1:8" ht="15" customHeight="1" x14ac:dyDescent="0.2">
      <c r="A1160" s="400"/>
      <c r="B1160" s="387"/>
      <c r="C1160" s="394" t="s">
        <v>8</v>
      </c>
      <c r="D1160" s="394"/>
      <c r="E1160" s="394"/>
      <c r="F1160" s="394"/>
      <c r="G1160" s="394"/>
      <c r="H1160" s="394"/>
    </row>
    <row r="1161" spans="1:8" ht="15" customHeight="1" x14ac:dyDescent="0.2">
      <c r="A1161" s="400"/>
      <c r="B1161" s="387"/>
      <c r="C1161" s="69" t="s">
        <v>465</v>
      </c>
      <c r="D1161" s="143" t="s">
        <v>18</v>
      </c>
      <c r="E1161" s="143" t="s">
        <v>464</v>
      </c>
      <c r="F1161" s="58">
        <f>F1157/F1159</f>
        <v>22.87</v>
      </c>
      <c r="G1161" s="58"/>
      <c r="H1161" s="58"/>
    </row>
    <row r="1162" spans="1:8" ht="15" customHeight="1" x14ac:dyDescent="0.2">
      <c r="A1162" s="400"/>
      <c r="B1162" s="387"/>
      <c r="C1162" s="394" t="s">
        <v>9</v>
      </c>
      <c r="D1162" s="394"/>
      <c r="E1162" s="394"/>
      <c r="F1162" s="394"/>
      <c r="G1162" s="394"/>
      <c r="H1162" s="394"/>
    </row>
    <row r="1163" spans="1:8" ht="15" customHeight="1" x14ac:dyDescent="0.2">
      <c r="A1163" s="400"/>
      <c r="B1163" s="387"/>
      <c r="C1163" s="69" t="s">
        <v>478</v>
      </c>
      <c r="D1163" s="143" t="s">
        <v>20</v>
      </c>
      <c r="E1163" s="143" t="s">
        <v>19</v>
      </c>
      <c r="F1163" s="143">
        <v>100</v>
      </c>
      <c r="G1163" s="143"/>
      <c r="H1163" s="143"/>
    </row>
    <row r="1164" spans="1:8" ht="18.75" customHeight="1" x14ac:dyDescent="0.2">
      <c r="A1164" s="418" t="s">
        <v>467</v>
      </c>
      <c r="B1164" s="387" t="s">
        <v>40</v>
      </c>
      <c r="C1164" s="399" t="str">
        <f>'Додаток 1 2025-2027'!B161</f>
        <v>Стандартне приєднання електроустановок до електричних мереж ТП 557 (Одеська область, Одеський район, с. Сичавка, вул. Прикордонна)</v>
      </c>
      <c r="D1164" s="399"/>
      <c r="E1164" s="399"/>
      <c r="F1164" s="399"/>
      <c r="G1164" s="399"/>
      <c r="H1164" s="399"/>
    </row>
    <row r="1165" spans="1:8" ht="15" customHeight="1" x14ac:dyDescent="0.2">
      <c r="A1165" s="400"/>
      <c r="B1165" s="387"/>
      <c r="C1165" s="417" t="s">
        <v>6</v>
      </c>
      <c r="D1165" s="417"/>
      <c r="E1165" s="417"/>
      <c r="F1165" s="417"/>
      <c r="G1165" s="417"/>
      <c r="H1165" s="417"/>
    </row>
    <row r="1166" spans="1:8" ht="15" customHeight="1" x14ac:dyDescent="0.2">
      <c r="A1166" s="400"/>
      <c r="B1166" s="387"/>
      <c r="C1166" s="69" t="s">
        <v>475</v>
      </c>
      <c r="D1166" s="142" t="s">
        <v>31</v>
      </c>
      <c r="E1166" s="143" t="s">
        <v>276</v>
      </c>
      <c r="F1166" s="6">
        <f>'Додаток 1 2025-2027'!G161</f>
        <v>22.87</v>
      </c>
      <c r="G1166" s="6"/>
      <c r="H1166" s="6"/>
    </row>
    <row r="1167" spans="1:8" ht="15" customHeight="1" x14ac:dyDescent="0.2">
      <c r="A1167" s="400"/>
      <c r="B1167" s="387"/>
      <c r="C1167" s="394" t="s">
        <v>7</v>
      </c>
      <c r="D1167" s="394"/>
      <c r="E1167" s="394"/>
      <c r="F1167" s="394"/>
      <c r="G1167" s="394"/>
      <c r="H1167" s="394"/>
    </row>
    <row r="1168" spans="1:8" ht="15" customHeight="1" x14ac:dyDescent="0.2">
      <c r="A1168" s="400"/>
      <c r="B1168" s="387"/>
      <c r="C1168" s="69" t="s">
        <v>479</v>
      </c>
      <c r="D1168" s="142" t="s">
        <v>10</v>
      </c>
      <c r="E1168" s="143" t="s">
        <v>463</v>
      </c>
      <c r="F1168" s="45">
        <v>1</v>
      </c>
      <c r="G1168" s="58"/>
      <c r="H1168" s="58"/>
    </row>
    <row r="1169" spans="1:8" ht="15" customHeight="1" x14ac:dyDescent="0.2">
      <c r="A1169" s="400"/>
      <c r="B1169" s="387"/>
      <c r="C1169" s="394" t="s">
        <v>8</v>
      </c>
      <c r="D1169" s="394"/>
      <c r="E1169" s="394"/>
      <c r="F1169" s="394"/>
      <c r="G1169" s="394"/>
      <c r="H1169" s="394"/>
    </row>
    <row r="1170" spans="1:8" ht="15" customHeight="1" x14ac:dyDescent="0.2">
      <c r="A1170" s="400"/>
      <c r="B1170" s="387"/>
      <c r="C1170" s="69" t="s">
        <v>465</v>
      </c>
      <c r="D1170" s="143" t="s">
        <v>18</v>
      </c>
      <c r="E1170" s="143" t="s">
        <v>464</v>
      </c>
      <c r="F1170" s="58">
        <f>F1166/F1168</f>
        <v>22.87</v>
      </c>
      <c r="G1170" s="58"/>
      <c r="H1170" s="58"/>
    </row>
    <row r="1171" spans="1:8" ht="15" customHeight="1" x14ac:dyDescent="0.2">
      <c r="A1171" s="400"/>
      <c r="B1171" s="387"/>
      <c r="C1171" s="394" t="s">
        <v>9</v>
      </c>
      <c r="D1171" s="394"/>
      <c r="E1171" s="394"/>
      <c r="F1171" s="394"/>
      <c r="G1171" s="394"/>
      <c r="H1171" s="394"/>
    </row>
    <row r="1172" spans="1:8" ht="15" customHeight="1" x14ac:dyDescent="0.2">
      <c r="A1172" s="400"/>
      <c r="B1172" s="387"/>
      <c r="C1172" s="69" t="s">
        <v>478</v>
      </c>
      <c r="D1172" s="143" t="s">
        <v>20</v>
      </c>
      <c r="E1172" s="143" t="s">
        <v>19</v>
      </c>
      <c r="F1172" s="143">
        <v>100</v>
      </c>
      <c r="G1172" s="143"/>
      <c r="H1172" s="143"/>
    </row>
    <row r="1173" spans="1:8" ht="18" customHeight="1" x14ac:dyDescent="0.2">
      <c r="A1173" s="418" t="s">
        <v>468</v>
      </c>
      <c r="B1173" s="387" t="s">
        <v>40</v>
      </c>
      <c r="C1173" s="399" t="str">
        <f>'Додаток 1 2025-2027'!B162</f>
        <v>Стандартне приєднання електроустановок до електричних мереж ТП 235 (Одеська область, Одеський район, с. Сичавка, вул. Каштанова)</v>
      </c>
      <c r="D1173" s="399"/>
      <c r="E1173" s="399"/>
      <c r="F1173" s="399"/>
      <c r="G1173" s="399"/>
      <c r="H1173" s="399"/>
    </row>
    <row r="1174" spans="1:8" ht="15" customHeight="1" x14ac:dyDescent="0.2">
      <c r="A1174" s="400"/>
      <c r="B1174" s="387"/>
      <c r="C1174" s="417" t="s">
        <v>6</v>
      </c>
      <c r="D1174" s="417"/>
      <c r="E1174" s="417"/>
      <c r="F1174" s="417"/>
      <c r="G1174" s="417"/>
      <c r="H1174" s="417"/>
    </row>
    <row r="1175" spans="1:8" ht="15" customHeight="1" x14ac:dyDescent="0.2">
      <c r="A1175" s="400"/>
      <c r="B1175" s="387"/>
      <c r="C1175" s="69" t="s">
        <v>475</v>
      </c>
      <c r="D1175" s="142" t="s">
        <v>31</v>
      </c>
      <c r="E1175" s="143" t="s">
        <v>276</v>
      </c>
      <c r="F1175" s="6">
        <f>'Додаток 1 2025-2027'!G162</f>
        <v>22.87</v>
      </c>
      <c r="G1175" s="6"/>
      <c r="H1175" s="6"/>
    </row>
    <row r="1176" spans="1:8" ht="15" customHeight="1" x14ac:dyDescent="0.2">
      <c r="A1176" s="400"/>
      <c r="B1176" s="387"/>
      <c r="C1176" s="394" t="s">
        <v>7</v>
      </c>
      <c r="D1176" s="394"/>
      <c r="E1176" s="394"/>
      <c r="F1176" s="394"/>
      <c r="G1176" s="394"/>
      <c r="H1176" s="394"/>
    </row>
    <row r="1177" spans="1:8" ht="15" customHeight="1" x14ac:dyDescent="0.2">
      <c r="A1177" s="400"/>
      <c r="B1177" s="387"/>
      <c r="C1177" s="69" t="s">
        <v>479</v>
      </c>
      <c r="D1177" s="142" t="s">
        <v>10</v>
      </c>
      <c r="E1177" s="143" t="s">
        <v>463</v>
      </c>
      <c r="F1177" s="45">
        <v>1</v>
      </c>
      <c r="G1177" s="58"/>
      <c r="H1177" s="58"/>
    </row>
    <row r="1178" spans="1:8" ht="15" customHeight="1" x14ac:dyDescent="0.2">
      <c r="A1178" s="400"/>
      <c r="B1178" s="387"/>
      <c r="C1178" s="394" t="s">
        <v>8</v>
      </c>
      <c r="D1178" s="394"/>
      <c r="E1178" s="394"/>
      <c r="F1178" s="394"/>
      <c r="G1178" s="394"/>
      <c r="H1178" s="394"/>
    </row>
    <row r="1179" spans="1:8" ht="15" customHeight="1" x14ac:dyDescent="0.2">
      <c r="A1179" s="400"/>
      <c r="B1179" s="387"/>
      <c r="C1179" s="69" t="s">
        <v>465</v>
      </c>
      <c r="D1179" s="143" t="s">
        <v>18</v>
      </c>
      <c r="E1179" s="143" t="s">
        <v>464</v>
      </c>
      <c r="F1179" s="58">
        <f>F1175/F1177</f>
        <v>22.87</v>
      </c>
      <c r="G1179" s="58"/>
      <c r="H1179" s="58"/>
    </row>
    <row r="1180" spans="1:8" ht="15" customHeight="1" x14ac:dyDescent="0.2">
      <c r="A1180" s="400"/>
      <c r="B1180" s="387"/>
      <c r="C1180" s="394" t="s">
        <v>9</v>
      </c>
      <c r="D1180" s="394"/>
      <c r="E1180" s="394"/>
      <c r="F1180" s="394"/>
      <c r="G1180" s="394"/>
      <c r="H1180" s="394"/>
    </row>
    <row r="1181" spans="1:8" ht="15" customHeight="1" x14ac:dyDescent="0.2">
      <c r="A1181" s="400"/>
      <c r="B1181" s="387"/>
      <c r="C1181" s="69" t="s">
        <v>478</v>
      </c>
      <c r="D1181" s="143" t="s">
        <v>20</v>
      </c>
      <c r="E1181" s="143" t="s">
        <v>19</v>
      </c>
      <c r="F1181" s="143">
        <v>100</v>
      </c>
      <c r="G1181" s="143"/>
      <c r="H1181" s="143"/>
    </row>
    <row r="1182" spans="1:8" ht="18.75" customHeight="1" x14ac:dyDescent="0.2">
      <c r="A1182" s="418" t="s">
        <v>469</v>
      </c>
      <c r="B1182" s="387" t="s">
        <v>40</v>
      </c>
      <c r="C1182" s="399" t="str">
        <f>'Додаток 1 2025-2027'!B163</f>
        <v>Стандартне приєднання електроустановок до електричних мереж ТП 230  (Одеська область, Одеський район, с. Сичавка, вул. Хуторська)</v>
      </c>
      <c r="D1182" s="399"/>
      <c r="E1182" s="399"/>
      <c r="F1182" s="399"/>
      <c r="G1182" s="399"/>
      <c r="H1182" s="399"/>
    </row>
    <row r="1183" spans="1:8" ht="15" customHeight="1" x14ac:dyDescent="0.2">
      <c r="A1183" s="400"/>
      <c r="B1183" s="387"/>
      <c r="C1183" s="417" t="s">
        <v>6</v>
      </c>
      <c r="D1183" s="417"/>
      <c r="E1183" s="417"/>
      <c r="F1183" s="417"/>
      <c r="G1183" s="417"/>
      <c r="H1183" s="417"/>
    </row>
    <row r="1184" spans="1:8" ht="15" customHeight="1" x14ac:dyDescent="0.2">
      <c r="A1184" s="400"/>
      <c r="B1184" s="387"/>
      <c r="C1184" s="69" t="s">
        <v>477</v>
      </c>
      <c r="D1184" s="142" t="s">
        <v>31</v>
      </c>
      <c r="E1184" s="143" t="s">
        <v>276</v>
      </c>
      <c r="F1184" s="6">
        <f>'Додаток 1 2025-2027'!G163</f>
        <v>22.87</v>
      </c>
      <c r="G1184" s="6"/>
      <c r="H1184" s="6"/>
    </row>
    <row r="1185" spans="1:8" ht="15" customHeight="1" x14ac:dyDescent="0.2">
      <c r="A1185" s="400"/>
      <c r="B1185" s="387"/>
      <c r="C1185" s="394" t="s">
        <v>7</v>
      </c>
      <c r="D1185" s="394"/>
      <c r="E1185" s="394"/>
      <c r="F1185" s="394"/>
      <c r="G1185" s="394"/>
      <c r="H1185" s="394"/>
    </row>
    <row r="1186" spans="1:8" ht="15" customHeight="1" x14ac:dyDescent="0.2">
      <c r="A1186" s="400"/>
      <c r="B1186" s="387"/>
      <c r="C1186" s="69" t="s">
        <v>479</v>
      </c>
      <c r="D1186" s="142" t="s">
        <v>10</v>
      </c>
      <c r="E1186" s="143" t="s">
        <v>463</v>
      </c>
      <c r="F1186" s="45">
        <v>1</v>
      </c>
      <c r="G1186" s="58"/>
      <c r="H1186" s="58"/>
    </row>
    <row r="1187" spans="1:8" ht="15" customHeight="1" x14ac:dyDescent="0.2">
      <c r="A1187" s="400"/>
      <c r="B1187" s="387"/>
      <c r="C1187" s="394" t="s">
        <v>8</v>
      </c>
      <c r="D1187" s="394"/>
      <c r="E1187" s="394"/>
      <c r="F1187" s="394"/>
      <c r="G1187" s="394"/>
      <c r="H1187" s="394"/>
    </row>
    <row r="1188" spans="1:8" ht="15" customHeight="1" x14ac:dyDescent="0.2">
      <c r="A1188" s="400"/>
      <c r="B1188" s="387"/>
      <c r="C1188" s="69" t="s">
        <v>465</v>
      </c>
      <c r="D1188" s="143" t="s">
        <v>18</v>
      </c>
      <c r="E1188" s="143" t="s">
        <v>464</v>
      </c>
      <c r="F1188" s="58">
        <f>F1184/F1186</f>
        <v>22.87</v>
      </c>
      <c r="G1188" s="58"/>
      <c r="H1188" s="58"/>
    </row>
    <row r="1189" spans="1:8" ht="15" customHeight="1" x14ac:dyDescent="0.2">
      <c r="A1189" s="400"/>
      <c r="B1189" s="387"/>
      <c r="C1189" s="394" t="s">
        <v>9</v>
      </c>
      <c r="D1189" s="394"/>
      <c r="E1189" s="394"/>
      <c r="F1189" s="394"/>
      <c r="G1189" s="394"/>
      <c r="H1189" s="394"/>
    </row>
    <row r="1190" spans="1:8" ht="15" customHeight="1" x14ac:dyDescent="0.2">
      <c r="A1190" s="400"/>
      <c r="B1190" s="387"/>
      <c r="C1190" s="69" t="s">
        <v>478</v>
      </c>
      <c r="D1190" s="143" t="s">
        <v>20</v>
      </c>
      <c r="E1190" s="143" t="s">
        <v>19</v>
      </c>
      <c r="F1190" s="143">
        <v>100</v>
      </c>
      <c r="G1190" s="143"/>
      <c r="H1190" s="143"/>
    </row>
    <row r="1191" spans="1:8" ht="15" customHeight="1" x14ac:dyDescent="0.2">
      <c r="A1191" s="415" t="s">
        <v>25</v>
      </c>
      <c r="B1191" s="415"/>
      <c r="C1191" s="415"/>
      <c r="D1191" s="415"/>
      <c r="E1191" s="415"/>
      <c r="F1191" s="415"/>
      <c r="G1191" s="415"/>
      <c r="H1191" s="415"/>
    </row>
    <row r="1192" spans="1:8" ht="15" customHeight="1" x14ac:dyDescent="0.2">
      <c r="A1192" s="416" t="s">
        <v>30</v>
      </c>
      <c r="B1192" s="416"/>
      <c r="C1192" s="416"/>
      <c r="D1192" s="416"/>
      <c r="E1192" s="416"/>
      <c r="F1192" s="86">
        <v>2025</v>
      </c>
      <c r="G1192" s="86">
        <v>2026</v>
      </c>
      <c r="H1192" s="86">
        <v>2027</v>
      </c>
    </row>
    <row r="1193" spans="1:8" ht="15" customHeight="1" x14ac:dyDescent="0.2">
      <c r="A1193" s="416"/>
      <c r="B1193" s="416"/>
      <c r="C1193" s="416"/>
      <c r="D1193" s="416"/>
      <c r="E1193" s="416"/>
      <c r="F1193" s="87">
        <f>F1196+F1205+F1214+F1223+F1245+F1254+F1263+F1272+F1281+F1290+F1299+F1308+F1317+F1326+F1335</f>
        <v>11442.505999999999</v>
      </c>
      <c r="G1193" s="87">
        <f t="shared" ref="G1193:H1193" si="43">G1196+G1205+G1214+G1223+G1245+G1254+G1263+G1272+G1281+G1290+G1299+G1308+G1317+G1326+G1335</f>
        <v>17248.821999999996</v>
      </c>
      <c r="H1193" s="87">
        <f t="shared" si="43"/>
        <v>29154.335999999999</v>
      </c>
    </row>
    <row r="1194" spans="1:8" ht="15" customHeight="1" x14ac:dyDescent="0.2">
      <c r="A1194" s="373" t="s">
        <v>126</v>
      </c>
      <c r="B1194" s="400" t="s">
        <v>26</v>
      </c>
      <c r="C1194" s="372" t="str">
        <f>'Додаток 1 2025-2027'!B167</f>
        <v xml:space="preserve">Поточне утримання міських доріг </v>
      </c>
      <c r="D1194" s="372"/>
      <c r="E1194" s="372"/>
      <c r="F1194" s="372"/>
      <c r="G1194" s="372"/>
      <c r="H1194" s="372"/>
    </row>
    <row r="1195" spans="1:8" ht="15" customHeight="1" x14ac:dyDescent="0.2">
      <c r="A1195" s="373"/>
      <c r="B1195" s="400"/>
      <c r="C1195" s="371" t="s">
        <v>6</v>
      </c>
      <c r="D1195" s="371"/>
      <c r="E1195" s="371"/>
      <c r="F1195" s="371"/>
      <c r="G1195" s="371"/>
      <c r="H1195" s="371"/>
    </row>
    <row r="1196" spans="1:8" ht="15" customHeight="1" x14ac:dyDescent="0.2">
      <c r="A1196" s="373"/>
      <c r="B1196" s="400"/>
      <c r="C1196" s="1" t="s">
        <v>373</v>
      </c>
      <c r="D1196" s="146" t="s">
        <v>10</v>
      </c>
      <c r="E1196" s="146" t="s">
        <v>257</v>
      </c>
      <c r="F1196" s="59">
        <f>'Додаток 1 2025-2027'!G167</f>
        <v>3945.4650000000001</v>
      </c>
      <c r="G1196" s="59">
        <f>'Додаток 1 2025-2027'!H167</f>
        <v>4146.1059999999998</v>
      </c>
      <c r="H1196" s="59">
        <f>'Додаток 1 2025-2027'!I167</f>
        <v>4146.1059999999998</v>
      </c>
    </row>
    <row r="1197" spans="1:8" ht="15" customHeight="1" x14ac:dyDescent="0.2">
      <c r="A1197" s="373"/>
      <c r="B1197" s="400"/>
      <c r="C1197" s="371" t="s">
        <v>7</v>
      </c>
      <c r="D1197" s="371"/>
      <c r="E1197" s="371"/>
      <c r="F1197" s="371"/>
      <c r="G1197" s="371"/>
      <c r="H1197" s="371"/>
    </row>
    <row r="1198" spans="1:8" ht="15" customHeight="1" x14ac:dyDescent="0.2">
      <c r="A1198" s="373"/>
      <c r="B1198" s="400"/>
      <c r="C1198" s="1" t="s">
        <v>28</v>
      </c>
      <c r="D1198" s="142" t="s">
        <v>291</v>
      </c>
      <c r="E1198" s="142" t="s">
        <v>56</v>
      </c>
      <c r="F1198" s="9">
        <v>142.48599999999999</v>
      </c>
      <c r="G1198" s="9">
        <v>142.48599999999999</v>
      </c>
      <c r="H1198" s="9">
        <v>142.48599999999999</v>
      </c>
    </row>
    <row r="1199" spans="1:8" ht="15" customHeight="1" x14ac:dyDescent="0.2">
      <c r="A1199" s="373"/>
      <c r="B1199" s="400"/>
      <c r="C1199" s="371" t="s">
        <v>8</v>
      </c>
      <c r="D1199" s="371"/>
      <c r="E1199" s="371"/>
      <c r="F1199" s="371"/>
      <c r="G1199" s="371"/>
      <c r="H1199" s="371"/>
    </row>
    <row r="1200" spans="1:8" ht="15" customHeight="1" x14ac:dyDescent="0.2">
      <c r="A1200" s="373"/>
      <c r="B1200" s="400"/>
      <c r="C1200" s="1" t="s">
        <v>129</v>
      </c>
      <c r="D1200" s="146" t="s">
        <v>18</v>
      </c>
      <c r="E1200" s="146" t="s">
        <v>261</v>
      </c>
      <c r="F1200" s="18">
        <f>F1196/F1198</f>
        <v>27.690194124335026</v>
      </c>
      <c r="G1200" s="18">
        <f t="shared" ref="G1200:H1200" si="44">G1196/G1198</f>
        <v>29.098339485984589</v>
      </c>
      <c r="H1200" s="18">
        <f t="shared" si="44"/>
        <v>29.098339485984589</v>
      </c>
    </row>
    <row r="1201" spans="1:8" ht="15" customHeight="1" x14ac:dyDescent="0.2">
      <c r="A1201" s="373"/>
      <c r="B1201" s="400"/>
      <c r="C1201" s="371" t="s">
        <v>9</v>
      </c>
      <c r="D1201" s="371"/>
      <c r="E1201" s="371"/>
      <c r="F1201" s="371"/>
      <c r="G1201" s="371"/>
      <c r="H1201" s="371"/>
    </row>
    <row r="1202" spans="1:8" ht="15" customHeight="1" x14ac:dyDescent="0.2">
      <c r="A1202" s="373"/>
      <c r="B1202" s="400"/>
      <c r="C1202" s="1" t="s">
        <v>29</v>
      </c>
      <c r="D1202" s="146" t="s">
        <v>20</v>
      </c>
      <c r="E1202" s="146" t="s">
        <v>19</v>
      </c>
      <c r="F1202" s="146">
        <v>100</v>
      </c>
      <c r="G1202" s="146">
        <v>100</v>
      </c>
      <c r="H1202" s="146">
        <v>100</v>
      </c>
    </row>
    <row r="1203" spans="1:8" ht="18.75" customHeight="1" x14ac:dyDescent="0.2">
      <c r="A1203" s="373" t="s">
        <v>127</v>
      </c>
      <c r="B1203" s="387" t="str">
        <f t="shared" ref="B1203" si="45">B1194</f>
        <v>Організація належного утримання міських доріг</v>
      </c>
      <c r="C1203" s="372" t="str">
        <f>'Додаток 1 2025-2027'!B168</f>
        <v>Внесення змін до технічних паспортів доріг мікрорайону індивідуальної забудови (МІЗ) Одеського району Одеської області  та реєстрація у ЄДЕССБ</v>
      </c>
      <c r="D1203" s="372"/>
      <c r="E1203" s="372"/>
      <c r="F1203" s="372"/>
      <c r="G1203" s="372"/>
      <c r="H1203" s="372"/>
    </row>
    <row r="1204" spans="1:8" ht="15" customHeight="1" x14ac:dyDescent="0.2">
      <c r="A1204" s="373"/>
      <c r="B1204" s="387"/>
      <c r="C1204" s="371" t="s">
        <v>6</v>
      </c>
      <c r="D1204" s="371"/>
      <c r="E1204" s="371"/>
      <c r="F1204" s="371"/>
      <c r="G1204" s="371"/>
      <c r="H1204" s="371"/>
    </row>
    <row r="1205" spans="1:8" ht="30.75" customHeight="1" x14ac:dyDescent="0.2">
      <c r="A1205" s="373"/>
      <c r="B1205" s="387"/>
      <c r="C1205" s="1" t="s">
        <v>235</v>
      </c>
      <c r="D1205" s="146" t="s">
        <v>251</v>
      </c>
      <c r="E1205" s="146" t="s">
        <v>257</v>
      </c>
      <c r="F1205" s="58">
        <f>'Додаток 1 2025-2027'!G168</f>
        <v>41.093000000000004</v>
      </c>
      <c r="G1205" s="58"/>
      <c r="H1205" s="58"/>
    </row>
    <row r="1206" spans="1:8" ht="15" customHeight="1" x14ac:dyDescent="0.2">
      <c r="A1206" s="373"/>
      <c r="B1206" s="387"/>
      <c r="C1206" s="371" t="s">
        <v>7</v>
      </c>
      <c r="D1206" s="371"/>
      <c r="E1206" s="371"/>
      <c r="F1206" s="371"/>
      <c r="G1206" s="371"/>
      <c r="H1206" s="371"/>
    </row>
    <row r="1207" spans="1:8" ht="29.25" customHeight="1" x14ac:dyDescent="0.2">
      <c r="A1207" s="373"/>
      <c r="B1207" s="387"/>
      <c r="C1207" s="1" t="s">
        <v>236</v>
      </c>
      <c r="D1207" s="146" t="s">
        <v>18</v>
      </c>
      <c r="E1207" s="146" t="s">
        <v>11</v>
      </c>
      <c r="F1207" s="45">
        <v>12</v>
      </c>
      <c r="G1207" s="5"/>
      <c r="H1207" s="5"/>
    </row>
    <row r="1208" spans="1:8" ht="15" customHeight="1" x14ac:dyDescent="0.2">
      <c r="A1208" s="373"/>
      <c r="B1208" s="387"/>
      <c r="C1208" s="371" t="s">
        <v>8</v>
      </c>
      <c r="D1208" s="371"/>
      <c r="E1208" s="371"/>
      <c r="F1208" s="371"/>
      <c r="G1208" s="371"/>
      <c r="H1208" s="371"/>
    </row>
    <row r="1209" spans="1:8" ht="29.25" customHeight="1" x14ac:dyDescent="0.2">
      <c r="A1209" s="373"/>
      <c r="B1209" s="387"/>
      <c r="C1209" s="1" t="s">
        <v>279</v>
      </c>
      <c r="D1209" s="146" t="s">
        <v>18</v>
      </c>
      <c r="E1209" s="146" t="s">
        <v>256</v>
      </c>
      <c r="F1209" s="59">
        <f>F1205/F1207</f>
        <v>3.4244166666666671</v>
      </c>
      <c r="G1209" s="59"/>
      <c r="H1209" s="59"/>
    </row>
    <row r="1210" spans="1:8" ht="15" customHeight="1" x14ac:dyDescent="0.2">
      <c r="A1210" s="373"/>
      <c r="B1210" s="387"/>
      <c r="C1210" s="371" t="s">
        <v>9</v>
      </c>
      <c r="D1210" s="371"/>
      <c r="E1210" s="371"/>
      <c r="F1210" s="371"/>
      <c r="G1210" s="371"/>
      <c r="H1210" s="371"/>
    </row>
    <row r="1211" spans="1:8" ht="15" customHeight="1" x14ac:dyDescent="0.2">
      <c r="A1211" s="373"/>
      <c r="B1211" s="387"/>
      <c r="C1211" s="54" t="s">
        <v>374</v>
      </c>
      <c r="D1211" s="146" t="s">
        <v>20</v>
      </c>
      <c r="E1211" s="146" t="s">
        <v>19</v>
      </c>
      <c r="F1211" s="146">
        <v>100</v>
      </c>
      <c r="G1211" s="146"/>
      <c r="H1211" s="146"/>
    </row>
    <row r="1212" spans="1:8" ht="30.75" customHeight="1" x14ac:dyDescent="0.2">
      <c r="A1212" s="373" t="s">
        <v>128</v>
      </c>
      <c r="B1212" s="387" t="str">
        <f t="shared" ref="B1212" si="46">B1203</f>
        <v>Організація належного утримання міських доріг</v>
      </c>
      <c r="C1212" s="372" t="str">
        <f>'Додаток 1 2025-2027'!B169</f>
        <v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v>
      </c>
      <c r="D1212" s="372"/>
      <c r="E1212" s="372"/>
      <c r="F1212" s="372"/>
      <c r="G1212" s="372"/>
      <c r="H1212" s="372"/>
    </row>
    <row r="1213" spans="1:8" ht="15" customHeight="1" x14ac:dyDescent="0.2">
      <c r="A1213" s="373"/>
      <c r="B1213" s="387"/>
      <c r="C1213" s="371" t="s">
        <v>6</v>
      </c>
      <c r="D1213" s="371"/>
      <c r="E1213" s="371"/>
      <c r="F1213" s="371"/>
      <c r="G1213" s="371"/>
      <c r="H1213" s="371"/>
    </row>
    <row r="1214" spans="1:8" ht="30" customHeight="1" x14ac:dyDescent="0.2">
      <c r="A1214" s="373"/>
      <c r="B1214" s="387"/>
      <c r="C1214" s="1" t="s">
        <v>237</v>
      </c>
      <c r="D1214" s="146" t="s">
        <v>251</v>
      </c>
      <c r="E1214" s="146" t="s">
        <v>257</v>
      </c>
      <c r="F1214" s="58">
        <f>'Додаток 1 2025-2027'!G169</f>
        <v>14.25</v>
      </c>
      <c r="G1214" s="58"/>
      <c r="H1214" s="58"/>
    </row>
    <row r="1215" spans="1:8" ht="15" customHeight="1" x14ac:dyDescent="0.2">
      <c r="A1215" s="373"/>
      <c r="B1215" s="387"/>
      <c r="C1215" s="371" t="s">
        <v>7</v>
      </c>
      <c r="D1215" s="371"/>
      <c r="E1215" s="371"/>
      <c r="F1215" s="371"/>
      <c r="G1215" s="371"/>
      <c r="H1215" s="371"/>
    </row>
    <row r="1216" spans="1:8" ht="30.75" customHeight="1" x14ac:dyDescent="0.2">
      <c r="A1216" s="373"/>
      <c r="B1216" s="387"/>
      <c r="C1216" s="1" t="s">
        <v>238</v>
      </c>
      <c r="D1216" s="146" t="s">
        <v>18</v>
      </c>
      <c r="E1216" s="146" t="s">
        <v>11</v>
      </c>
      <c r="F1216" s="45">
        <v>1</v>
      </c>
      <c r="G1216" s="5"/>
      <c r="H1216" s="5"/>
    </row>
    <row r="1217" spans="1:10" ht="15" customHeight="1" x14ac:dyDescent="0.2">
      <c r="A1217" s="373"/>
      <c r="B1217" s="387"/>
      <c r="C1217" s="371" t="s">
        <v>8</v>
      </c>
      <c r="D1217" s="371"/>
      <c r="E1217" s="371"/>
      <c r="F1217" s="371"/>
      <c r="G1217" s="371"/>
      <c r="H1217" s="371"/>
    </row>
    <row r="1218" spans="1:10" ht="30" customHeight="1" x14ac:dyDescent="0.2">
      <c r="A1218" s="373"/>
      <c r="B1218" s="387"/>
      <c r="C1218" s="1" t="s">
        <v>239</v>
      </c>
      <c r="D1218" s="146" t="s">
        <v>18</v>
      </c>
      <c r="E1218" s="146" t="s">
        <v>256</v>
      </c>
      <c r="F1218" s="59">
        <f>F1214/F1216</f>
        <v>14.25</v>
      </c>
      <c r="G1218" s="59"/>
      <c r="H1218" s="59"/>
    </row>
    <row r="1219" spans="1:10" ht="15" customHeight="1" x14ac:dyDescent="0.2">
      <c r="A1219" s="373"/>
      <c r="B1219" s="387"/>
      <c r="C1219" s="371" t="s">
        <v>9</v>
      </c>
      <c r="D1219" s="371"/>
      <c r="E1219" s="371"/>
      <c r="F1219" s="371"/>
      <c r="G1219" s="371"/>
      <c r="H1219" s="371"/>
    </row>
    <row r="1220" spans="1:10" ht="29.25" customHeight="1" x14ac:dyDescent="0.2">
      <c r="A1220" s="373"/>
      <c r="B1220" s="387"/>
      <c r="C1220" s="54" t="s">
        <v>240</v>
      </c>
      <c r="D1220" s="146" t="s">
        <v>20</v>
      </c>
      <c r="E1220" s="146" t="s">
        <v>19</v>
      </c>
      <c r="F1220" s="146">
        <v>100</v>
      </c>
      <c r="G1220" s="146"/>
      <c r="H1220" s="146"/>
    </row>
    <row r="1221" spans="1:10" ht="22.5" customHeight="1" x14ac:dyDescent="0.2">
      <c r="A1221" s="395" t="s">
        <v>381</v>
      </c>
      <c r="B1221" s="383" t="str">
        <f t="shared" ref="B1221" si="47">B1212</f>
        <v>Організація належного утримання міських доріг</v>
      </c>
      <c r="C1221" s="372" t="str">
        <f>'Додаток 1 2025-2027'!B170</f>
        <v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v>
      </c>
      <c r="D1221" s="372"/>
      <c r="E1221" s="372"/>
      <c r="F1221" s="372"/>
      <c r="G1221" s="372"/>
      <c r="H1221" s="372"/>
    </row>
    <row r="1222" spans="1:10" ht="15" customHeight="1" x14ac:dyDescent="0.2">
      <c r="A1222" s="396"/>
      <c r="B1222" s="384"/>
      <c r="C1222" s="386" t="s">
        <v>6</v>
      </c>
      <c r="D1222" s="386"/>
      <c r="E1222" s="386"/>
      <c r="F1222" s="386"/>
      <c r="G1222" s="386"/>
      <c r="H1222" s="386"/>
    </row>
    <row r="1223" spans="1:10" ht="28.5" customHeight="1" x14ac:dyDescent="0.2">
      <c r="A1223" s="396"/>
      <c r="B1223" s="384"/>
      <c r="C1223" s="69" t="s">
        <v>386</v>
      </c>
      <c r="D1223" s="383" t="s">
        <v>10</v>
      </c>
      <c r="E1223" s="142" t="s">
        <v>257</v>
      </c>
      <c r="F1223" s="142">
        <f>'Додаток 1 2025-2027'!G170</f>
        <v>6955.9949999999999</v>
      </c>
      <c r="G1223" s="226">
        <f>'Додаток 1 2025-2027'!H170</f>
        <v>6748.2110000000002</v>
      </c>
      <c r="H1223" s="226">
        <f>'Додаток 1 2025-2027'!I170</f>
        <v>25008.23</v>
      </c>
    </row>
    <row r="1224" spans="1:10" ht="32.25" customHeight="1" x14ac:dyDescent="0.2">
      <c r="A1224" s="396"/>
      <c r="B1224" s="384"/>
      <c r="C1224" s="156" t="s">
        <v>387</v>
      </c>
      <c r="D1224" s="384"/>
      <c r="E1224" s="142" t="s">
        <v>257</v>
      </c>
      <c r="F1224" s="142">
        <f>'Додаток 1 2025-2027'!G171</f>
        <v>6955.9949999999999</v>
      </c>
      <c r="G1224" s="258">
        <f>'Додаток 1 2025-2027'!H171</f>
        <v>605.55399999999997</v>
      </c>
      <c r="H1224" s="205"/>
    </row>
    <row r="1225" spans="1:10" ht="32.25" customHeight="1" x14ac:dyDescent="0.2">
      <c r="A1225" s="396"/>
      <c r="B1225" s="384"/>
      <c r="C1225" s="156" t="s">
        <v>388</v>
      </c>
      <c r="D1225" s="384"/>
      <c r="E1225" s="142" t="s">
        <v>257</v>
      </c>
      <c r="F1225" s="195"/>
      <c r="G1225" s="9">
        <f>'Додаток 1 2025-2027'!H172</f>
        <v>6142.6570000000002</v>
      </c>
      <c r="H1225" s="205"/>
    </row>
    <row r="1226" spans="1:10" ht="32.25" customHeight="1" x14ac:dyDescent="0.2">
      <c r="A1226" s="396"/>
      <c r="B1226" s="384"/>
      <c r="C1226" s="156" t="s">
        <v>389</v>
      </c>
      <c r="D1226" s="384"/>
      <c r="E1226" s="142" t="s">
        <v>257</v>
      </c>
      <c r="F1226" s="195"/>
      <c r="G1226" s="205"/>
      <c r="H1226" s="205">
        <f>'Додаток 1 2025-2027'!I173</f>
        <v>3312.3580000000002</v>
      </c>
    </row>
    <row r="1227" spans="1:10" ht="32.25" customHeight="1" x14ac:dyDescent="0.2">
      <c r="A1227" s="396"/>
      <c r="B1227" s="384"/>
      <c r="C1227" s="156" t="s">
        <v>390</v>
      </c>
      <c r="D1227" s="385"/>
      <c r="E1227" s="142" t="s">
        <v>257</v>
      </c>
      <c r="F1227" s="195"/>
      <c r="G1227" s="205"/>
      <c r="H1227" s="205">
        <f>'Додаток 1 2025-2027'!I174</f>
        <v>21695.871999999999</v>
      </c>
    </row>
    <row r="1228" spans="1:10" ht="15" customHeight="1" x14ac:dyDescent="0.2">
      <c r="A1228" s="396"/>
      <c r="B1228" s="384"/>
      <c r="C1228" s="386" t="s">
        <v>7</v>
      </c>
      <c r="D1228" s="386"/>
      <c r="E1228" s="386"/>
      <c r="F1228" s="386"/>
      <c r="G1228" s="386"/>
      <c r="H1228" s="386"/>
    </row>
    <row r="1229" spans="1:10" ht="19.5" customHeight="1" x14ac:dyDescent="0.2">
      <c r="A1229" s="396"/>
      <c r="B1229" s="384"/>
      <c r="C1229" s="69" t="s">
        <v>391</v>
      </c>
      <c r="D1229" s="142" t="s">
        <v>114</v>
      </c>
      <c r="E1229" s="142" t="s">
        <v>393</v>
      </c>
      <c r="F1229" s="8">
        <v>0.92</v>
      </c>
      <c r="G1229" s="9">
        <v>8.2000000000000003E-2</v>
      </c>
      <c r="H1229" s="164"/>
      <c r="J1229" s="132"/>
    </row>
    <row r="1230" spans="1:10" s="109" customFormat="1" ht="19.899999999999999" customHeight="1" x14ac:dyDescent="0.2">
      <c r="A1230" s="396"/>
      <c r="B1230" s="384"/>
      <c r="C1230" s="69" t="s">
        <v>483</v>
      </c>
      <c r="D1230" s="195" t="s">
        <v>114</v>
      </c>
      <c r="E1230" s="195" t="s">
        <v>11</v>
      </c>
      <c r="F1230" s="85"/>
      <c r="G1230" s="85">
        <v>35</v>
      </c>
      <c r="H1230" s="85"/>
      <c r="J1230" s="77"/>
    </row>
    <row r="1231" spans="1:10" ht="18.600000000000001" customHeight="1" x14ac:dyDescent="0.25">
      <c r="A1231" s="396"/>
      <c r="B1231" s="384"/>
      <c r="C1231" s="69" t="s">
        <v>485</v>
      </c>
      <c r="D1231" s="142" t="s">
        <v>114</v>
      </c>
      <c r="E1231" s="142" t="s">
        <v>393</v>
      </c>
      <c r="F1231" s="8"/>
      <c r="G1231" s="8"/>
      <c r="H1231" s="8">
        <v>1.2350000000000001</v>
      </c>
      <c r="J1231" s="133"/>
    </row>
    <row r="1232" spans="1:10" ht="18.600000000000001" customHeight="1" x14ac:dyDescent="0.25">
      <c r="A1232" s="396"/>
      <c r="B1232" s="384"/>
      <c r="C1232" s="69" t="s">
        <v>392</v>
      </c>
      <c r="D1232" s="142" t="s">
        <v>114</v>
      </c>
      <c r="E1232" s="142" t="s">
        <v>393</v>
      </c>
      <c r="F1232" s="8"/>
      <c r="G1232" s="8"/>
      <c r="H1232" s="8">
        <v>4.9189999999999996</v>
      </c>
      <c r="J1232" s="133"/>
    </row>
    <row r="1233" spans="1:8" ht="15.6" customHeight="1" x14ac:dyDescent="0.2">
      <c r="A1233" s="396"/>
      <c r="B1233" s="384"/>
      <c r="C1233" s="386" t="s">
        <v>8</v>
      </c>
      <c r="D1233" s="386"/>
      <c r="E1233" s="386"/>
      <c r="F1233" s="386"/>
      <c r="G1233" s="386"/>
      <c r="H1233" s="386"/>
    </row>
    <row r="1234" spans="1:8" ht="28.5" customHeight="1" x14ac:dyDescent="0.2">
      <c r="A1234" s="396"/>
      <c r="B1234" s="384"/>
      <c r="C1234" s="69" t="s">
        <v>394</v>
      </c>
      <c r="D1234" s="142" t="s">
        <v>18</v>
      </c>
      <c r="E1234" s="145" t="s">
        <v>261</v>
      </c>
      <c r="F1234" s="9">
        <f>F1224/F1229</f>
        <v>7560.8641304347821</v>
      </c>
      <c r="G1234" s="9">
        <f>G1224/G1229</f>
        <v>7384.8048780487798</v>
      </c>
      <c r="H1234" s="164"/>
    </row>
    <row r="1235" spans="1:8" ht="29.25" customHeight="1" x14ac:dyDescent="0.2">
      <c r="A1235" s="396"/>
      <c r="B1235" s="384"/>
      <c r="C1235" s="69" t="s">
        <v>484</v>
      </c>
      <c r="D1235" s="142" t="s">
        <v>18</v>
      </c>
      <c r="E1235" s="145" t="s">
        <v>256</v>
      </c>
      <c r="F1235" s="9"/>
      <c r="G1235" s="9">
        <f>G1225/G1230</f>
        <v>175.50448571428572</v>
      </c>
      <c r="H1235" s="9"/>
    </row>
    <row r="1236" spans="1:8" ht="27.75" customHeight="1" x14ac:dyDescent="0.2">
      <c r="A1236" s="396"/>
      <c r="B1236" s="384"/>
      <c r="C1236" s="69" t="s">
        <v>486</v>
      </c>
      <c r="D1236" s="142" t="s">
        <v>18</v>
      </c>
      <c r="E1236" s="145" t="s">
        <v>261</v>
      </c>
      <c r="F1236" s="9"/>
      <c r="G1236" s="9"/>
      <c r="H1236" s="9">
        <f t="shared" ref="H1236:H1237" si="48">H1226/H1231</f>
        <v>2682.0712550607286</v>
      </c>
    </row>
    <row r="1237" spans="1:8" ht="20.25" customHeight="1" x14ac:dyDescent="0.2">
      <c r="A1237" s="396"/>
      <c r="B1237" s="384"/>
      <c r="C1237" s="69" t="s">
        <v>395</v>
      </c>
      <c r="D1237" s="142" t="s">
        <v>18</v>
      </c>
      <c r="E1237" s="145" t="s">
        <v>261</v>
      </c>
      <c r="F1237" s="9"/>
      <c r="G1237" s="9"/>
      <c r="H1237" s="9">
        <f t="shared" si="48"/>
        <v>4410.6265501118114</v>
      </c>
    </row>
    <row r="1238" spans="1:8" ht="13.9" customHeight="1" x14ac:dyDescent="0.2">
      <c r="A1238" s="396"/>
      <c r="B1238" s="384"/>
      <c r="C1238" s="386" t="s">
        <v>9</v>
      </c>
      <c r="D1238" s="386"/>
      <c r="E1238" s="386"/>
      <c r="F1238" s="386"/>
      <c r="G1238" s="386"/>
      <c r="H1238" s="386"/>
    </row>
    <row r="1239" spans="1:8" ht="18" customHeight="1" x14ac:dyDescent="0.2">
      <c r="A1239" s="396"/>
      <c r="B1239" s="384"/>
      <c r="C1239" s="69" t="s">
        <v>396</v>
      </c>
      <c r="D1239" s="142" t="s">
        <v>20</v>
      </c>
      <c r="E1239" s="142" t="s">
        <v>19</v>
      </c>
      <c r="F1239" s="142">
        <v>94</v>
      </c>
      <c r="G1239" s="142">
        <v>100</v>
      </c>
      <c r="H1239" s="142"/>
    </row>
    <row r="1240" spans="1:8" ht="18" customHeight="1" x14ac:dyDescent="0.2">
      <c r="A1240" s="396"/>
      <c r="B1240" s="384"/>
      <c r="C1240" s="69" t="s">
        <v>397</v>
      </c>
      <c r="D1240" s="142" t="s">
        <v>20</v>
      </c>
      <c r="E1240" s="142" t="s">
        <v>19</v>
      </c>
      <c r="F1240" s="195"/>
      <c r="G1240" s="206">
        <v>100</v>
      </c>
      <c r="H1240" s="206"/>
    </row>
    <row r="1241" spans="1:8" ht="18" customHeight="1" x14ac:dyDescent="0.2">
      <c r="A1241" s="396"/>
      <c r="B1241" s="384"/>
      <c r="C1241" s="69" t="s">
        <v>398</v>
      </c>
      <c r="D1241" s="142" t="s">
        <v>20</v>
      </c>
      <c r="E1241" s="142" t="s">
        <v>19</v>
      </c>
      <c r="F1241" s="195"/>
      <c r="G1241" s="142"/>
      <c r="H1241" s="142">
        <v>100</v>
      </c>
    </row>
    <row r="1242" spans="1:8" ht="18" customHeight="1" x14ac:dyDescent="0.2">
      <c r="A1242" s="397"/>
      <c r="B1242" s="385"/>
      <c r="C1242" s="69" t="s">
        <v>399</v>
      </c>
      <c r="D1242" s="142" t="s">
        <v>20</v>
      </c>
      <c r="E1242" s="142" t="s">
        <v>19</v>
      </c>
      <c r="F1242" s="195"/>
      <c r="G1242" s="142"/>
      <c r="H1242" s="142">
        <v>100</v>
      </c>
    </row>
    <row r="1243" spans="1:8" ht="18" customHeight="1" x14ac:dyDescent="0.2">
      <c r="A1243" s="373" t="s">
        <v>599</v>
      </c>
      <c r="B1243" s="387" t="s">
        <v>26</v>
      </c>
      <c r="C1243" s="372" t="str">
        <f>'Додаток 1 2025-2027'!B175</f>
        <v>Поточний ремонт вул. Новобілярської м. Південного Одеського району Одеської області</v>
      </c>
      <c r="D1243" s="372"/>
      <c r="E1243" s="372"/>
      <c r="F1243" s="372"/>
      <c r="G1243" s="372"/>
      <c r="H1243" s="372"/>
    </row>
    <row r="1244" spans="1:8" ht="18" customHeight="1" x14ac:dyDescent="0.2">
      <c r="A1244" s="373"/>
      <c r="B1244" s="387"/>
      <c r="C1244" s="371" t="s">
        <v>6</v>
      </c>
      <c r="D1244" s="371"/>
      <c r="E1244" s="371"/>
      <c r="F1244" s="371"/>
      <c r="G1244" s="371"/>
      <c r="H1244" s="371"/>
    </row>
    <row r="1245" spans="1:8" ht="18" customHeight="1" x14ac:dyDescent="0.2">
      <c r="A1245" s="373"/>
      <c r="B1245" s="387"/>
      <c r="C1245" s="189" t="s">
        <v>600</v>
      </c>
      <c r="D1245" s="185" t="s">
        <v>10</v>
      </c>
      <c r="E1245" s="185" t="s">
        <v>257</v>
      </c>
      <c r="F1245" s="58">
        <f>'Додаток 1 2025-2027'!G175</f>
        <v>37.049999999999997</v>
      </c>
      <c r="G1245" s="58">
        <f>'Додаток 1 2025-2027'!H175</f>
        <v>176.233</v>
      </c>
      <c r="H1245" s="58"/>
    </row>
    <row r="1246" spans="1:8" ht="18" customHeight="1" x14ac:dyDescent="0.2">
      <c r="A1246" s="373"/>
      <c r="B1246" s="387"/>
      <c r="C1246" s="371" t="s">
        <v>7</v>
      </c>
      <c r="D1246" s="371"/>
      <c r="E1246" s="371"/>
      <c r="F1246" s="371"/>
      <c r="G1246" s="371"/>
      <c r="H1246" s="371"/>
    </row>
    <row r="1247" spans="1:8" ht="15.75" customHeight="1" x14ac:dyDescent="0.2">
      <c r="A1247" s="373"/>
      <c r="B1247" s="387"/>
      <c r="C1247" s="190" t="s">
        <v>601</v>
      </c>
      <c r="D1247" s="185" t="s">
        <v>114</v>
      </c>
      <c r="E1247" s="185" t="s">
        <v>609</v>
      </c>
      <c r="F1247" s="40">
        <v>27.39</v>
      </c>
      <c r="G1247" s="18">
        <v>115</v>
      </c>
      <c r="H1247" s="5"/>
    </row>
    <row r="1248" spans="1:8" ht="18" customHeight="1" x14ac:dyDescent="0.2">
      <c r="A1248" s="373"/>
      <c r="B1248" s="387"/>
      <c r="C1248" s="371"/>
      <c r="D1248" s="371"/>
      <c r="E1248" s="371"/>
      <c r="F1248" s="371"/>
      <c r="G1248" s="371"/>
      <c r="H1248" s="371"/>
    </row>
    <row r="1249" spans="1:8" ht="28.5" customHeight="1" x14ac:dyDescent="0.2">
      <c r="A1249" s="373"/>
      <c r="B1249" s="387"/>
      <c r="C1249" s="190" t="s">
        <v>602</v>
      </c>
      <c r="D1249" s="185" t="s">
        <v>18</v>
      </c>
      <c r="E1249" s="185" t="s">
        <v>615</v>
      </c>
      <c r="F1249" s="59">
        <f>F1245/F1247</f>
        <v>1.3526834611171958</v>
      </c>
      <c r="G1249" s="59">
        <f>G1245/G1247</f>
        <v>1.5324608695652173</v>
      </c>
      <c r="H1249" s="59"/>
    </row>
    <row r="1250" spans="1:8" ht="18" customHeight="1" x14ac:dyDescent="0.2">
      <c r="A1250" s="373"/>
      <c r="B1250" s="387"/>
      <c r="C1250" s="371" t="s">
        <v>9</v>
      </c>
      <c r="D1250" s="371"/>
      <c r="E1250" s="371"/>
      <c r="F1250" s="371"/>
      <c r="G1250" s="371"/>
      <c r="H1250" s="371"/>
    </row>
    <row r="1251" spans="1:8" ht="29.25" customHeight="1" x14ac:dyDescent="0.2">
      <c r="A1251" s="373"/>
      <c r="B1251" s="387"/>
      <c r="C1251" s="190" t="s">
        <v>603</v>
      </c>
      <c r="D1251" s="185" t="s">
        <v>20</v>
      </c>
      <c r="E1251" s="185" t="s">
        <v>19</v>
      </c>
      <c r="F1251" s="185">
        <v>100</v>
      </c>
      <c r="G1251" s="185">
        <v>100</v>
      </c>
      <c r="H1251" s="185"/>
    </row>
    <row r="1252" spans="1:8" ht="18" customHeight="1" x14ac:dyDescent="0.2">
      <c r="A1252" s="373" t="s">
        <v>604</v>
      </c>
      <c r="B1252" s="387" t="s">
        <v>26</v>
      </c>
      <c r="C1252" s="372" t="str">
        <f>'Додаток 1 2025-2027'!B176</f>
        <v>Поточний ремонт вул. Центральної МІЗ м. Південного Одеського району Одеської області</v>
      </c>
      <c r="D1252" s="372"/>
      <c r="E1252" s="372"/>
      <c r="F1252" s="372"/>
      <c r="G1252" s="372"/>
      <c r="H1252" s="372"/>
    </row>
    <row r="1253" spans="1:8" ht="18" customHeight="1" x14ac:dyDescent="0.2">
      <c r="A1253" s="373"/>
      <c r="B1253" s="387"/>
      <c r="C1253" s="371" t="s">
        <v>6</v>
      </c>
      <c r="D1253" s="371"/>
      <c r="E1253" s="371"/>
      <c r="F1253" s="371"/>
      <c r="G1253" s="371"/>
      <c r="H1253" s="371"/>
    </row>
    <row r="1254" spans="1:8" ht="18" customHeight="1" x14ac:dyDescent="0.2">
      <c r="A1254" s="373"/>
      <c r="B1254" s="387"/>
      <c r="C1254" s="189" t="s">
        <v>600</v>
      </c>
      <c r="D1254" s="185" t="s">
        <v>10</v>
      </c>
      <c r="E1254" s="185" t="s">
        <v>257</v>
      </c>
      <c r="F1254" s="58">
        <f>'Додаток 1 2025-2027'!G176</f>
        <v>50.898000000000003</v>
      </c>
      <c r="G1254" s="58">
        <f>'Додаток 1 2025-2027'!H176</f>
        <v>92.025000000000006</v>
      </c>
      <c r="H1254" s="58"/>
    </row>
    <row r="1255" spans="1:8" ht="18" customHeight="1" x14ac:dyDescent="0.2">
      <c r="A1255" s="373"/>
      <c r="B1255" s="387"/>
      <c r="C1255" s="371" t="s">
        <v>7</v>
      </c>
      <c r="D1255" s="371"/>
      <c r="E1255" s="371"/>
      <c r="F1255" s="371"/>
      <c r="G1255" s="371"/>
      <c r="H1255" s="371"/>
    </row>
    <row r="1256" spans="1:8" ht="18" customHeight="1" x14ac:dyDescent="0.2">
      <c r="A1256" s="373"/>
      <c r="B1256" s="387"/>
      <c r="C1256" s="190" t="s">
        <v>601</v>
      </c>
      <c r="D1256" s="185" t="s">
        <v>114</v>
      </c>
      <c r="E1256" s="185" t="s">
        <v>492</v>
      </c>
      <c r="F1256" s="63">
        <v>35</v>
      </c>
      <c r="G1256" s="63">
        <v>55</v>
      </c>
      <c r="H1256" s="5"/>
    </row>
    <row r="1257" spans="1:8" ht="18" customHeight="1" x14ac:dyDescent="0.2">
      <c r="A1257" s="373"/>
      <c r="B1257" s="387"/>
      <c r="C1257" s="371" t="s">
        <v>8</v>
      </c>
      <c r="D1257" s="371"/>
      <c r="E1257" s="371"/>
      <c r="F1257" s="371"/>
      <c r="G1257" s="371"/>
      <c r="H1257" s="371"/>
    </row>
    <row r="1258" spans="1:8" ht="27.75" customHeight="1" x14ac:dyDescent="0.2">
      <c r="A1258" s="373"/>
      <c r="B1258" s="387"/>
      <c r="C1258" s="190" t="s">
        <v>602</v>
      </c>
      <c r="D1258" s="185" t="s">
        <v>18</v>
      </c>
      <c r="E1258" s="185" t="s">
        <v>615</v>
      </c>
      <c r="F1258" s="59">
        <f>F1254/F1256</f>
        <v>1.4542285714285714</v>
      </c>
      <c r="G1258" s="59">
        <f>G1254/G1256</f>
        <v>1.6731818181818183</v>
      </c>
      <c r="H1258" s="59"/>
    </row>
    <row r="1259" spans="1:8" ht="18" customHeight="1" x14ac:dyDescent="0.2">
      <c r="A1259" s="373"/>
      <c r="B1259" s="387"/>
      <c r="C1259" s="371" t="s">
        <v>9</v>
      </c>
      <c r="D1259" s="371"/>
      <c r="E1259" s="371"/>
      <c r="F1259" s="371"/>
      <c r="G1259" s="371"/>
      <c r="H1259" s="371"/>
    </row>
    <row r="1260" spans="1:8" ht="27" customHeight="1" x14ac:dyDescent="0.2">
      <c r="A1260" s="373"/>
      <c r="B1260" s="387"/>
      <c r="C1260" s="190" t="s">
        <v>603</v>
      </c>
      <c r="D1260" s="185" t="s">
        <v>20</v>
      </c>
      <c r="E1260" s="185" t="s">
        <v>19</v>
      </c>
      <c r="F1260" s="185">
        <v>100</v>
      </c>
      <c r="G1260" s="287">
        <v>100</v>
      </c>
      <c r="H1260" s="185"/>
    </row>
    <row r="1261" spans="1:8" ht="18" customHeight="1" x14ac:dyDescent="0.2">
      <c r="A1261" s="373" t="s">
        <v>605</v>
      </c>
      <c r="B1261" s="387" t="s">
        <v>26</v>
      </c>
      <c r="C1261" s="372" t="str">
        <f>'Додаток 1 2025-2027'!B177</f>
        <v>Поточний ремонт дороги біля АЗК "WOG" м. Південного Одеського району Одеської області</v>
      </c>
      <c r="D1261" s="372"/>
      <c r="E1261" s="372"/>
      <c r="F1261" s="372"/>
      <c r="G1261" s="372"/>
      <c r="H1261" s="372"/>
    </row>
    <row r="1262" spans="1:8" ht="18" customHeight="1" x14ac:dyDescent="0.2">
      <c r="A1262" s="373"/>
      <c r="B1262" s="387"/>
      <c r="C1262" s="371" t="s">
        <v>6</v>
      </c>
      <c r="D1262" s="371"/>
      <c r="E1262" s="371"/>
      <c r="F1262" s="371"/>
      <c r="G1262" s="371"/>
      <c r="H1262" s="371"/>
    </row>
    <row r="1263" spans="1:8" ht="18" customHeight="1" x14ac:dyDescent="0.2">
      <c r="A1263" s="373"/>
      <c r="B1263" s="387"/>
      <c r="C1263" s="189" t="s">
        <v>600</v>
      </c>
      <c r="D1263" s="185" t="s">
        <v>10</v>
      </c>
      <c r="E1263" s="185" t="s">
        <v>257</v>
      </c>
      <c r="F1263" s="58">
        <f>'Додаток 1 2025-2027'!G177</f>
        <v>118.39</v>
      </c>
      <c r="G1263" s="58"/>
      <c r="H1263" s="58"/>
    </row>
    <row r="1264" spans="1:8" ht="18" customHeight="1" x14ac:dyDescent="0.2">
      <c r="A1264" s="373"/>
      <c r="B1264" s="387"/>
      <c r="C1264" s="371" t="s">
        <v>7</v>
      </c>
      <c r="D1264" s="371"/>
      <c r="E1264" s="371"/>
      <c r="F1264" s="371"/>
      <c r="G1264" s="371"/>
      <c r="H1264" s="371"/>
    </row>
    <row r="1265" spans="1:8" ht="18" customHeight="1" x14ac:dyDescent="0.2">
      <c r="A1265" s="373"/>
      <c r="B1265" s="387"/>
      <c r="C1265" s="190" t="s">
        <v>601</v>
      </c>
      <c r="D1265" s="185" t="s">
        <v>114</v>
      </c>
      <c r="E1265" s="185" t="s">
        <v>609</v>
      </c>
      <c r="F1265" s="63">
        <v>114</v>
      </c>
      <c r="G1265" s="5"/>
      <c r="H1265" s="5"/>
    </row>
    <row r="1266" spans="1:8" ht="18" customHeight="1" x14ac:dyDescent="0.2">
      <c r="A1266" s="373"/>
      <c r="B1266" s="387"/>
      <c r="C1266" s="371" t="s">
        <v>8</v>
      </c>
      <c r="D1266" s="371"/>
      <c r="E1266" s="371"/>
      <c r="F1266" s="371"/>
      <c r="G1266" s="371"/>
      <c r="H1266" s="371"/>
    </row>
    <row r="1267" spans="1:8" ht="28.5" customHeight="1" x14ac:dyDescent="0.2">
      <c r="A1267" s="373"/>
      <c r="B1267" s="387"/>
      <c r="C1267" s="190" t="s">
        <v>602</v>
      </c>
      <c r="D1267" s="185" t="s">
        <v>18</v>
      </c>
      <c r="E1267" s="185" t="s">
        <v>615</v>
      </c>
      <c r="F1267" s="59">
        <f>F1263/F1265</f>
        <v>1.0385087719298245</v>
      </c>
      <c r="G1267" s="59"/>
      <c r="H1267" s="59"/>
    </row>
    <row r="1268" spans="1:8" ht="18" customHeight="1" x14ac:dyDescent="0.2">
      <c r="A1268" s="373"/>
      <c r="B1268" s="387"/>
      <c r="C1268" s="371" t="s">
        <v>9</v>
      </c>
      <c r="D1268" s="371"/>
      <c r="E1268" s="371"/>
      <c r="F1268" s="371"/>
      <c r="G1268" s="371"/>
      <c r="H1268" s="371"/>
    </row>
    <row r="1269" spans="1:8" ht="28.5" customHeight="1" x14ac:dyDescent="0.2">
      <c r="A1269" s="373"/>
      <c r="B1269" s="387"/>
      <c r="C1269" s="190" t="s">
        <v>603</v>
      </c>
      <c r="D1269" s="185" t="s">
        <v>20</v>
      </c>
      <c r="E1269" s="185" t="s">
        <v>19</v>
      </c>
      <c r="F1269" s="185">
        <v>100</v>
      </c>
      <c r="G1269" s="185"/>
      <c r="H1269" s="185"/>
    </row>
    <row r="1270" spans="1:8" ht="18" customHeight="1" x14ac:dyDescent="0.2">
      <c r="A1270" s="373" t="s">
        <v>606</v>
      </c>
      <c r="B1270" s="387" t="s">
        <v>26</v>
      </c>
      <c r="C1270" s="372" t="str">
        <f>'Додаток 1 2025-2027'!B178</f>
        <v>Поточний ремонт вул. Будівельників м. Південного Одеського району Одеської області</v>
      </c>
      <c r="D1270" s="372"/>
      <c r="E1270" s="372"/>
      <c r="F1270" s="372"/>
      <c r="G1270" s="372"/>
      <c r="H1270" s="372"/>
    </row>
    <row r="1271" spans="1:8" ht="18" customHeight="1" x14ac:dyDescent="0.2">
      <c r="A1271" s="373"/>
      <c r="B1271" s="387"/>
      <c r="C1271" s="371" t="s">
        <v>6</v>
      </c>
      <c r="D1271" s="371"/>
      <c r="E1271" s="371"/>
      <c r="F1271" s="371"/>
      <c r="G1271" s="371"/>
      <c r="H1271" s="371"/>
    </row>
    <row r="1272" spans="1:8" ht="18" customHeight="1" x14ac:dyDescent="0.2">
      <c r="A1272" s="373"/>
      <c r="B1272" s="387"/>
      <c r="C1272" s="189" t="s">
        <v>600</v>
      </c>
      <c r="D1272" s="185" t="s">
        <v>10</v>
      </c>
      <c r="E1272" s="185" t="s">
        <v>257</v>
      </c>
      <c r="F1272" s="58">
        <f>'Додаток 1 2025-2027'!G178</f>
        <v>6.1079999999999997</v>
      </c>
      <c r="G1272" s="58"/>
      <c r="H1272" s="58"/>
    </row>
    <row r="1273" spans="1:8" ht="18" customHeight="1" x14ac:dyDescent="0.2">
      <c r="A1273" s="373"/>
      <c r="B1273" s="387"/>
      <c r="C1273" s="371" t="s">
        <v>7</v>
      </c>
      <c r="D1273" s="371"/>
      <c r="E1273" s="371"/>
      <c r="F1273" s="371"/>
      <c r="G1273" s="371"/>
      <c r="H1273" s="371"/>
    </row>
    <row r="1274" spans="1:8" ht="18" customHeight="1" x14ac:dyDescent="0.2">
      <c r="A1274" s="373"/>
      <c r="B1274" s="387"/>
      <c r="C1274" s="190" t="s">
        <v>601</v>
      </c>
      <c r="D1274" s="185" t="s">
        <v>114</v>
      </c>
      <c r="E1274" s="185" t="s">
        <v>609</v>
      </c>
      <c r="F1274" s="63">
        <v>4.2</v>
      </c>
      <c r="G1274" s="5"/>
      <c r="H1274" s="5"/>
    </row>
    <row r="1275" spans="1:8" ht="18" customHeight="1" x14ac:dyDescent="0.2">
      <c r="A1275" s="373"/>
      <c r="B1275" s="387"/>
      <c r="C1275" s="371" t="s">
        <v>8</v>
      </c>
      <c r="D1275" s="371"/>
      <c r="E1275" s="371"/>
      <c r="F1275" s="371"/>
      <c r="G1275" s="371"/>
      <c r="H1275" s="371"/>
    </row>
    <row r="1276" spans="1:8" ht="27.75" customHeight="1" x14ac:dyDescent="0.2">
      <c r="A1276" s="373"/>
      <c r="B1276" s="387"/>
      <c r="C1276" s="190" t="s">
        <v>602</v>
      </c>
      <c r="D1276" s="185" t="s">
        <v>18</v>
      </c>
      <c r="E1276" s="185" t="s">
        <v>615</v>
      </c>
      <c r="F1276" s="59">
        <f>F1272/F1274</f>
        <v>1.4542857142857142</v>
      </c>
      <c r="G1276" s="59"/>
      <c r="H1276" s="59"/>
    </row>
    <row r="1277" spans="1:8" ht="18" customHeight="1" x14ac:dyDescent="0.2">
      <c r="A1277" s="373"/>
      <c r="B1277" s="387"/>
      <c r="C1277" s="371" t="s">
        <v>9</v>
      </c>
      <c r="D1277" s="371"/>
      <c r="E1277" s="371"/>
      <c r="F1277" s="371"/>
      <c r="G1277" s="371"/>
      <c r="H1277" s="371"/>
    </row>
    <row r="1278" spans="1:8" ht="28.5" customHeight="1" x14ac:dyDescent="0.2">
      <c r="A1278" s="373"/>
      <c r="B1278" s="387"/>
      <c r="C1278" s="190" t="s">
        <v>603</v>
      </c>
      <c r="D1278" s="185" t="s">
        <v>20</v>
      </c>
      <c r="E1278" s="185" t="s">
        <v>19</v>
      </c>
      <c r="F1278" s="185">
        <v>100</v>
      </c>
      <c r="G1278" s="185"/>
      <c r="H1278" s="185"/>
    </row>
    <row r="1279" spans="1:8" ht="18" customHeight="1" x14ac:dyDescent="0.2">
      <c r="A1279" s="373" t="s">
        <v>608</v>
      </c>
      <c r="B1279" s="387" t="s">
        <v>26</v>
      </c>
      <c r="C1279" s="372" t="str">
        <f>'Додаток 1 2025-2027'!B179</f>
        <v>Поточний ремонт вул. Приморської (від просп. Григорівського десанту до вул. Іванова) м. Південного Одеського району Одеської області</v>
      </c>
      <c r="D1279" s="372"/>
      <c r="E1279" s="372"/>
      <c r="F1279" s="372"/>
      <c r="G1279" s="372"/>
      <c r="H1279" s="372"/>
    </row>
    <row r="1280" spans="1:8" ht="18" customHeight="1" x14ac:dyDescent="0.2">
      <c r="A1280" s="373"/>
      <c r="B1280" s="387"/>
      <c r="C1280" s="371" t="s">
        <v>6</v>
      </c>
      <c r="D1280" s="371"/>
      <c r="E1280" s="371"/>
      <c r="F1280" s="371"/>
      <c r="G1280" s="371"/>
      <c r="H1280" s="371"/>
    </row>
    <row r="1281" spans="1:8" ht="18" customHeight="1" x14ac:dyDescent="0.2">
      <c r="A1281" s="373"/>
      <c r="B1281" s="387"/>
      <c r="C1281" s="189" t="s">
        <v>600</v>
      </c>
      <c r="D1281" s="185" t="s">
        <v>10</v>
      </c>
      <c r="E1281" s="185" t="s">
        <v>257</v>
      </c>
      <c r="F1281" s="58">
        <f>'Додаток 1 2025-2027'!G179</f>
        <v>199.429</v>
      </c>
      <c r="G1281" s="58">
        <f>'Додаток 1 2025-2027'!H179</f>
        <v>174.75</v>
      </c>
      <c r="H1281" s="58"/>
    </row>
    <row r="1282" spans="1:8" ht="13.5" customHeight="1" x14ac:dyDescent="0.2">
      <c r="A1282" s="373"/>
      <c r="B1282" s="387"/>
      <c r="C1282" s="371" t="s">
        <v>7</v>
      </c>
      <c r="D1282" s="371"/>
      <c r="E1282" s="371"/>
      <c r="F1282" s="371"/>
      <c r="G1282" s="371"/>
      <c r="H1282" s="371"/>
    </row>
    <row r="1283" spans="1:8" ht="18" customHeight="1" x14ac:dyDescent="0.2">
      <c r="A1283" s="373"/>
      <c r="B1283" s="387"/>
      <c r="C1283" s="190" t="s">
        <v>601</v>
      </c>
      <c r="D1283" s="185" t="s">
        <v>114</v>
      </c>
      <c r="E1283" s="185" t="s">
        <v>492</v>
      </c>
      <c r="F1283" s="63">
        <v>69.849999999999994</v>
      </c>
      <c r="G1283" s="18">
        <v>114</v>
      </c>
      <c r="H1283" s="5"/>
    </row>
    <row r="1284" spans="1:8" ht="16.5" customHeight="1" x14ac:dyDescent="0.2">
      <c r="A1284" s="373"/>
      <c r="B1284" s="387"/>
      <c r="C1284" s="371" t="s">
        <v>8</v>
      </c>
      <c r="D1284" s="371"/>
      <c r="E1284" s="371"/>
      <c r="F1284" s="371"/>
      <c r="G1284" s="371"/>
      <c r="H1284" s="371"/>
    </row>
    <row r="1285" spans="1:8" ht="30" customHeight="1" x14ac:dyDescent="0.2">
      <c r="A1285" s="373"/>
      <c r="B1285" s="387"/>
      <c r="C1285" s="190" t="s">
        <v>602</v>
      </c>
      <c r="D1285" s="185" t="s">
        <v>18</v>
      </c>
      <c r="E1285" s="185" t="s">
        <v>615</v>
      </c>
      <c r="F1285" s="59">
        <f>F1281/F1283</f>
        <v>2.8551037938439516</v>
      </c>
      <c r="G1285" s="59">
        <f>G1281/G1283</f>
        <v>1.5328947368421053</v>
      </c>
      <c r="H1285" s="59"/>
    </row>
    <row r="1286" spans="1:8" ht="15" customHeight="1" x14ac:dyDescent="0.2">
      <c r="A1286" s="373"/>
      <c r="B1286" s="387"/>
      <c r="C1286" s="371" t="s">
        <v>9</v>
      </c>
      <c r="D1286" s="371"/>
      <c r="E1286" s="371"/>
      <c r="F1286" s="371"/>
      <c r="G1286" s="371"/>
      <c r="H1286" s="371"/>
    </row>
    <row r="1287" spans="1:8" ht="28.5" customHeight="1" x14ac:dyDescent="0.2">
      <c r="A1287" s="373"/>
      <c r="B1287" s="387"/>
      <c r="C1287" s="190" t="s">
        <v>603</v>
      </c>
      <c r="D1287" s="185" t="s">
        <v>20</v>
      </c>
      <c r="E1287" s="185" t="s">
        <v>19</v>
      </c>
      <c r="F1287" s="185">
        <v>100</v>
      </c>
      <c r="G1287" s="185">
        <v>100</v>
      </c>
      <c r="H1287" s="185"/>
    </row>
    <row r="1288" spans="1:8" ht="18" customHeight="1" x14ac:dyDescent="0.2">
      <c r="A1288" s="373" t="s">
        <v>610</v>
      </c>
      <c r="B1288" s="387" t="s">
        <v>26</v>
      </c>
      <c r="C1288" s="372" t="str">
        <f>'Додаток 1 2025-2027'!B180</f>
        <v>Поточний ремонт вул. Комунальної м. Південного Одеського району Одеської області</v>
      </c>
      <c r="D1288" s="372"/>
      <c r="E1288" s="372"/>
      <c r="F1288" s="372"/>
      <c r="G1288" s="372"/>
      <c r="H1288" s="372"/>
    </row>
    <row r="1289" spans="1:8" ht="18" customHeight="1" x14ac:dyDescent="0.2">
      <c r="A1289" s="373"/>
      <c r="B1289" s="387"/>
      <c r="C1289" s="371" t="s">
        <v>6</v>
      </c>
      <c r="D1289" s="371"/>
      <c r="E1289" s="371"/>
      <c r="F1289" s="371"/>
      <c r="G1289" s="371"/>
      <c r="H1289" s="371"/>
    </row>
    <row r="1290" spans="1:8" ht="18" customHeight="1" x14ac:dyDescent="0.2">
      <c r="A1290" s="373"/>
      <c r="B1290" s="387"/>
      <c r="C1290" s="189" t="s">
        <v>600</v>
      </c>
      <c r="D1290" s="185" t="s">
        <v>10</v>
      </c>
      <c r="E1290" s="185" t="s">
        <v>257</v>
      </c>
      <c r="F1290" s="58">
        <f>'Додаток 1 2025-2027'!G180</f>
        <v>19.294</v>
      </c>
      <c r="G1290" s="58">
        <f>'Додаток 1 2025-2027'!H180</f>
        <v>31.791</v>
      </c>
      <c r="H1290" s="58"/>
    </row>
    <row r="1291" spans="1:8" ht="18" customHeight="1" x14ac:dyDescent="0.2">
      <c r="A1291" s="373"/>
      <c r="B1291" s="387"/>
      <c r="C1291" s="371" t="s">
        <v>7</v>
      </c>
      <c r="D1291" s="371"/>
      <c r="E1291" s="371"/>
      <c r="F1291" s="371"/>
      <c r="G1291" s="371"/>
      <c r="H1291" s="371"/>
    </row>
    <row r="1292" spans="1:8" ht="18" customHeight="1" x14ac:dyDescent="0.2">
      <c r="A1292" s="373"/>
      <c r="B1292" s="387"/>
      <c r="C1292" s="190" t="s">
        <v>601</v>
      </c>
      <c r="D1292" s="185" t="s">
        <v>114</v>
      </c>
      <c r="E1292" s="185" t="s">
        <v>492</v>
      </c>
      <c r="F1292" s="63">
        <v>14.5</v>
      </c>
      <c r="G1292" s="18">
        <v>19</v>
      </c>
      <c r="H1292" s="5"/>
    </row>
    <row r="1293" spans="1:8" ht="18" customHeight="1" x14ac:dyDescent="0.2">
      <c r="A1293" s="373"/>
      <c r="B1293" s="387"/>
      <c r="C1293" s="371" t="s">
        <v>8</v>
      </c>
      <c r="D1293" s="371"/>
      <c r="E1293" s="371"/>
      <c r="F1293" s="371"/>
      <c r="G1293" s="371"/>
      <c r="H1293" s="371"/>
    </row>
    <row r="1294" spans="1:8" ht="25.5" customHeight="1" x14ac:dyDescent="0.2">
      <c r="A1294" s="373"/>
      <c r="B1294" s="387"/>
      <c r="C1294" s="190" t="s">
        <v>602</v>
      </c>
      <c r="D1294" s="185" t="s">
        <v>18</v>
      </c>
      <c r="E1294" s="185" t="s">
        <v>615</v>
      </c>
      <c r="F1294" s="59">
        <f>F1290/F1292</f>
        <v>1.3306206896551724</v>
      </c>
      <c r="G1294" s="59">
        <f>G1290/G1292</f>
        <v>1.6732105263157895</v>
      </c>
      <c r="H1294" s="59"/>
    </row>
    <row r="1295" spans="1:8" ht="18" customHeight="1" x14ac:dyDescent="0.2">
      <c r="A1295" s="373"/>
      <c r="B1295" s="387"/>
      <c r="C1295" s="371" t="s">
        <v>9</v>
      </c>
      <c r="D1295" s="371"/>
      <c r="E1295" s="371"/>
      <c r="F1295" s="371"/>
      <c r="G1295" s="371"/>
      <c r="H1295" s="371"/>
    </row>
    <row r="1296" spans="1:8" ht="27" customHeight="1" x14ac:dyDescent="0.2">
      <c r="A1296" s="373"/>
      <c r="B1296" s="387"/>
      <c r="C1296" s="190" t="s">
        <v>603</v>
      </c>
      <c r="D1296" s="185" t="s">
        <v>20</v>
      </c>
      <c r="E1296" s="185" t="s">
        <v>19</v>
      </c>
      <c r="F1296" s="185">
        <v>100</v>
      </c>
      <c r="G1296" s="287">
        <v>100</v>
      </c>
      <c r="H1296" s="185"/>
    </row>
    <row r="1297" spans="1:8" ht="21" customHeight="1" x14ac:dyDescent="0.2">
      <c r="A1297" s="373" t="s">
        <v>612</v>
      </c>
      <c r="B1297" s="387" t="s">
        <v>26</v>
      </c>
      <c r="C1297" s="372" t="str">
        <f>'Додаток 1 2025-2027'!B181</f>
        <v>Поточний ремонт просп. Григорівського десанту м. Південного Одеського району Одеської області</v>
      </c>
      <c r="D1297" s="372"/>
      <c r="E1297" s="372"/>
      <c r="F1297" s="372"/>
      <c r="G1297" s="372"/>
      <c r="H1297" s="372"/>
    </row>
    <row r="1298" spans="1:8" ht="17.25" customHeight="1" x14ac:dyDescent="0.2">
      <c r="A1298" s="373"/>
      <c r="B1298" s="387"/>
      <c r="C1298" s="371" t="s">
        <v>6</v>
      </c>
      <c r="D1298" s="371"/>
      <c r="E1298" s="371"/>
      <c r="F1298" s="371"/>
      <c r="G1298" s="371"/>
      <c r="H1298" s="371"/>
    </row>
    <row r="1299" spans="1:8" ht="17.25" customHeight="1" x14ac:dyDescent="0.2">
      <c r="A1299" s="373"/>
      <c r="B1299" s="387"/>
      <c r="C1299" s="189" t="s">
        <v>600</v>
      </c>
      <c r="D1299" s="185" t="s">
        <v>10</v>
      </c>
      <c r="E1299" s="185" t="s">
        <v>257</v>
      </c>
      <c r="F1299" s="58">
        <f>'Додаток 1 2025-2027'!G181</f>
        <v>13.289</v>
      </c>
      <c r="G1299" s="58">
        <f>'Додаток 1 2025-2027'!H181</f>
        <v>75.25</v>
      </c>
      <c r="H1299" s="58"/>
    </row>
    <row r="1300" spans="1:8" ht="17.25" customHeight="1" x14ac:dyDescent="0.2">
      <c r="A1300" s="373"/>
      <c r="B1300" s="387"/>
      <c r="C1300" s="371" t="s">
        <v>7</v>
      </c>
      <c r="D1300" s="371"/>
      <c r="E1300" s="371"/>
      <c r="F1300" s="371"/>
      <c r="G1300" s="371"/>
      <c r="H1300" s="371"/>
    </row>
    <row r="1301" spans="1:8" ht="17.25" customHeight="1" x14ac:dyDescent="0.2">
      <c r="A1301" s="373"/>
      <c r="B1301" s="387"/>
      <c r="C1301" s="190" t="s">
        <v>601</v>
      </c>
      <c r="D1301" s="185" t="s">
        <v>114</v>
      </c>
      <c r="E1301" s="185" t="s">
        <v>492</v>
      </c>
      <c r="F1301" s="63">
        <v>9.68</v>
      </c>
      <c r="G1301" s="18">
        <v>35</v>
      </c>
      <c r="H1301" s="5"/>
    </row>
    <row r="1302" spans="1:8" ht="17.25" customHeight="1" x14ac:dyDescent="0.2">
      <c r="A1302" s="373"/>
      <c r="B1302" s="387"/>
      <c r="C1302" s="371" t="s">
        <v>8</v>
      </c>
      <c r="D1302" s="371"/>
      <c r="E1302" s="371"/>
      <c r="F1302" s="371"/>
      <c r="G1302" s="371"/>
      <c r="H1302" s="371"/>
    </row>
    <row r="1303" spans="1:8" ht="27" customHeight="1" x14ac:dyDescent="0.2">
      <c r="A1303" s="373"/>
      <c r="B1303" s="387"/>
      <c r="C1303" s="190" t="s">
        <v>602</v>
      </c>
      <c r="D1303" s="185" t="s">
        <v>18</v>
      </c>
      <c r="E1303" s="185" t="s">
        <v>615</v>
      </c>
      <c r="F1303" s="59">
        <f>F1299/F1301</f>
        <v>1.3728305785123966</v>
      </c>
      <c r="G1303" s="59">
        <f>G1299/G1301</f>
        <v>2.15</v>
      </c>
      <c r="H1303" s="59"/>
    </row>
    <row r="1304" spans="1:8" ht="15" customHeight="1" x14ac:dyDescent="0.2">
      <c r="A1304" s="373"/>
      <c r="B1304" s="387"/>
      <c r="C1304" s="371" t="s">
        <v>9</v>
      </c>
      <c r="D1304" s="371"/>
      <c r="E1304" s="371"/>
      <c r="F1304" s="371"/>
      <c r="G1304" s="371"/>
      <c r="H1304" s="371"/>
    </row>
    <row r="1305" spans="1:8" ht="28.5" customHeight="1" x14ac:dyDescent="0.2">
      <c r="A1305" s="373"/>
      <c r="B1305" s="387"/>
      <c r="C1305" s="190" t="s">
        <v>603</v>
      </c>
      <c r="D1305" s="185" t="s">
        <v>20</v>
      </c>
      <c r="E1305" s="185" t="s">
        <v>19</v>
      </c>
      <c r="F1305" s="185">
        <v>100</v>
      </c>
      <c r="G1305" s="287">
        <v>100</v>
      </c>
      <c r="H1305" s="185"/>
    </row>
    <row r="1306" spans="1:8" ht="17.25" customHeight="1" x14ac:dyDescent="0.2">
      <c r="A1306" s="373" t="s">
        <v>613</v>
      </c>
      <c r="B1306" s="387" t="s">
        <v>26</v>
      </c>
      <c r="C1306" s="372" t="str">
        <f>'Додаток 1 2025-2027'!B182</f>
        <v>Поточний ремонт вул. Т.Г. Шевченка м. Південного Одеського району Одеської області</v>
      </c>
      <c r="D1306" s="372"/>
      <c r="E1306" s="372"/>
      <c r="F1306" s="372"/>
      <c r="G1306" s="372"/>
      <c r="H1306" s="372"/>
    </row>
    <row r="1307" spans="1:8" ht="17.25" customHeight="1" x14ac:dyDescent="0.2">
      <c r="A1307" s="373"/>
      <c r="B1307" s="387"/>
      <c r="C1307" s="371" t="s">
        <v>6</v>
      </c>
      <c r="D1307" s="371"/>
      <c r="E1307" s="371"/>
      <c r="F1307" s="371"/>
      <c r="G1307" s="371"/>
      <c r="H1307" s="371"/>
    </row>
    <row r="1308" spans="1:8" ht="17.25" customHeight="1" x14ac:dyDescent="0.2">
      <c r="A1308" s="373"/>
      <c r="B1308" s="387"/>
      <c r="C1308" s="189" t="s">
        <v>600</v>
      </c>
      <c r="D1308" s="185" t="s">
        <v>10</v>
      </c>
      <c r="E1308" s="185" t="s">
        <v>257</v>
      </c>
      <c r="F1308" s="58">
        <f>'Додаток 1 2025-2027'!G182</f>
        <v>16.404</v>
      </c>
      <c r="G1308" s="58">
        <f>'Додаток 1 2025-2027'!H182</f>
        <v>160.453</v>
      </c>
      <c r="H1308" s="58"/>
    </row>
    <row r="1309" spans="1:8" ht="17.25" customHeight="1" x14ac:dyDescent="0.2">
      <c r="A1309" s="373"/>
      <c r="B1309" s="387"/>
      <c r="C1309" s="371" t="s">
        <v>7</v>
      </c>
      <c r="D1309" s="371"/>
      <c r="E1309" s="371"/>
      <c r="F1309" s="371"/>
      <c r="G1309" s="371"/>
      <c r="H1309" s="371"/>
    </row>
    <row r="1310" spans="1:8" ht="17.25" customHeight="1" x14ac:dyDescent="0.2">
      <c r="A1310" s="373"/>
      <c r="B1310" s="387"/>
      <c r="C1310" s="190" t="s">
        <v>601</v>
      </c>
      <c r="D1310" s="185" t="s">
        <v>114</v>
      </c>
      <c r="E1310" s="185" t="s">
        <v>492</v>
      </c>
      <c r="F1310" s="63">
        <v>11.28</v>
      </c>
      <c r="G1310" s="18">
        <v>105</v>
      </c>
      <c r="H1310" s="5"/>
    </row>
    <row r="1311" spans="1:8" ht="17.25" customHeight="1" x14ac:dyDescent="0.2">
      <c r="A1311" s="373"/>
      <c r="B1311" s="387"/>
      <c r="C1311" s="371" t="s">
        <v>8</v>
      </c>
      <c r="D1311" s="371"/>
      <c r="E1311" s="371"/>
      <c r="F1311" s="371"/>
      <c r="G1311" s="371"/>
      <c r="H1311" s="371"/>
    </row>
    <row r="1312" spans="1:8" ht="27.75" customHeight="1" x14ac:dyDescent="0.2">
      <c r="A1312" s="373"/>
      <c r="B1312" s="387"/>
      <c r="C1312" s="190" t="s">
        <v>602</v>
      </c>
      <c r="D1312" s="185" t="s">
        <v>18</v>
      </c>
      <c r="E1312" s="185" t="s">
        <v>615</v>
      </c>
      <c r="F1312" s="59">
        <f>F1308/F1310</f>
        <v>1.4542553191489362</v>
      </c>
      <c r="G1312" s="59">
        <f>G1308/G1310</f>
        <v>1.5281238095238097</v>
      </c>
      <c r="H1312" s="59"/>
    </row>
    <row r="1313" spans="1:8" ht="18" customHeight="1" x14ac:dyDescent="0.2">
      <c r="A1313" s="373"/>
      <c r="B1313" s="387"/>
      <c r="C1313" s="371" t="s">
        <v>9</v>
      </c>
      <c r="D1313" s="371"/>
      <c r="E1313" s="371"/>
      <c r="F1313" s="371"/>
      <c r="G1313" s="371"/>
      <c r="H1313" s="371"/>
    </row>
    <row r="1314" spans="1:8" ht="30" customHeight="1" x14ac:dyDescent="0.2">
      <c r="A1314" s="373"/>
      <c r="B1314" s="387"/>
      <c r="C1314" s="190" t="s">
        <v>603</v>
      </c>
      <c r="D1314" s="185" t="s">
        <v>20</v>
      </c>
      <c r="E1314" s="185" t="s">
        <v>19</v>
      </c>
      <c r="F1314" s="185">
        <v>100</v>
      </c>
      <c r="G1314" s="287">
        <v>100</v>
      </c>
      <c r="H1314" s="185"/>
    </row>
    <row r="1315" spans="1:8" ht="20.25" customHeight="1" x14ac:dyDescent="0.2">
      <c r="A1315" s="373" t="s">
        <v>614</v>
      </c>
      <c r="B1315" s="387" t="s">
        <v>26</v>
      </c>
      <c r="C1315" s="372" t="str">
        <f>'Додаток 1 2025-2027'!B183</f>
        <v>Поточний ремонт вул. Іванова м. Південного Одеського району Одеської області</v>
      </c>
      <c r="D1315" s="372"/>
      <c r="E1315" s="372"/>
      <c r="F1315" s="372"/>
      <c r="G1315" s="372"/>
      <c r="H1315" s="372"/>
    </row>
    <row r="1316" spans="1:8" ht="15" customHeight="1" x14ac:dyDescent="0.2">
      <c r="A1316" s="373"/>
      <c r="B1316" s="387"/>
      <c r="C1316" s="371" t="s">
        <v>6</v>
      </c>
      <c r="D1316" s="371"/>
      <c r="E1316" s="371"/>
      <c r="F1316" s="371"/>
      <c r="G1316" s="371"/>
      <c r="H1316" s="371"/>
    </row>
    <row r="1317" spans="1:8" ht="15" customHeight="1" x14ac:dyDescent="0.2">
      <c r="A1317" s="373"/>
      <c r="B1317" s="387"/>
      <c r="C1317" s="189" t="s">
        <v>600</v>
      </c>
      <c r="D1317" s="185" t="s">
        <v>10</v>
      </c>
      <c r="E1317" s="185" t="s">
        <v>257</v>
      </c>
      <c r="F1317" s="58">
        <f>'Додаток 1 2025-2027'!G183</f>
        <v>24.841000000000001</v>
      </c>
      <c r="G1317" s="58">
        <f>'Додаток 1 2025-2027'!H183</f>
        <v>33.463999999999999</v>
      </c>
      <c r="H1317" s="58"/>
    </row>
    <row r="1318" spans="1:8" ht="15" customHeight="1" x14ac:dyDescent="0.2">
      <c r="A1318" s="373"/>
      <c r="B1318" s="387"/>
      <c r="C1318" s="371" t="s">
        <v>7</v>
      </c>
      <c r="D1318" s="371"/>
      <c r="E1318" s="371"/>
      <c r="F1318" s="371"/>
      <c r="G1318" s="371"/>
      <c r="H1318" s="371"/>
    </row>
    <row r="1319" spans="1:8" ht="15" customHeight="1" x14ac:dyDescent="0.2">
      <c r="A1319" s="373"/>
      <c r="B1319" s="387"/>
      <c r="C1319" s="190" t="s">
        <v>601</v>
      </c>
      <c r="D1319" s="185" t="s">
        <v>114</v>
      </c>
      <c r="E1319" s="185" t="s">
        <v>492</v>
      </c>
      <c r="F1319" s="63">
        <v>18.239999999999998</v>
      </c>
      <c r="G1319" s="18">
        <v>20</v>
      </c>
      <c r="H1319" s="5"/>
    </row>
    <row r="1320" spans="1:8" ht="15.75" customHeight="1" x14ac:dyDescent="0.2">
      <c r="A1320" s="373"/>
      <c r="B1320" s="387"/>
      <c r="C1320" s="371" t="s">
        <v>8</v>
      </c>
      <c r="D1320" s="371"/>
      <c r="E1320" s="371"/>
      <c r="F1320" s="371"/>
      <c r="G1320" s="371"/>
      <c r="H1320" s="371"/>
    </row>
    <row r="1321" spans="1:8" ht="28.5" customHeight="1" x14ac:dyDescent="0.2">
      <c r="A1321" s="373"/>
      <c r="B1321" s="387"/>
      <c r="C1321" s="190" t="s">
        <v>602</v>
      </c>
      <c r="D1321" s="185" t="s">
        <v>18</v>
      </c>
      <c r="E1321" s="185" t="s">
        <v>615</v>
      </c>
      <c r="F1321" s="59">
        <f>F1317/F1319</f>
        <v>1.3618969298245616</v>
      </c>
      <c r="G1321" s="59">
        <f>G1317/G1319</f>
        <v>1.6732</v>
      </c>
      <c r="H1321" s="59"/>
    </row>
    <row r="1322" spans="1:8" ht="18" customHeight="1" x14ac:dyDescent="0.2">
      <c r="A1322" s="373"/>
      <c r="B1322" s="387"/>
      <c r="C1322" s="371" t="s">
        <v>9</v>
      </c>
      <c r="D1322" s="371"/>
      <c r="E1322" s="371"/>
      <c r="F1322" s="371"/>
      <c r="G1322" s="371"/>
      <c r="H1322" s="371"/>
    </row>
    <row r="1323" spans="1:8" ht="30" customHeight="1" x14ac:dyDescent="0.2">
      <c r="A1323" s="373"/>
      <c r="B1323" s="387"/>
      <c r="C1323" s="190" t="s">
        <v>603</v>
      </c>
      <c r="D1323" s="185" t="s">
        <v>20</v>
      </c>
      <c r="E1323" s="185" t="s">
        <v>19</v>
      </c>
      <c r="F1323" s="185">
        <v>100</v>
      </c>
      <c r="G1323" s="185">
        <v>100</v>
      </c>
      <c r="H1323" s="185"/>
    </row>
    <row r="1324" spans="1:8" ht="15.75" customHeight="1" x14ac:dyDescent="0.2">
      <c r="A1324" s="373" t="s">
        <v>708</v>
      </c>
      <c r="B1324" s="387" t="s">
        <v>26</v>
      </c>
      <c r="C1324" s="372" t="str">
        <f>'Додаток 1 2025-2027'!B184</f>
        <v>Придбання сміттєвозу</v>
      </c>
      <c r="D1324" s="372"/>
      <c r="E1324" s="372"/>
      <c r="F1324" s="372"/>
      <c r="G1324" s="372"/>
      <c r="H1324" s="372"/>
    </row>
    <row r="1325" spans="1:8" ht="15.75" customHeight="1" x14ac:dyDescent="0.2">
      <c r="A1325" s="373"/>
      <c r="B1325" s="387"/>
      <c r="C1325" s="371" t="s">
        <v>6</v>
      </c>
      <c r="D1325" s="371"/>
      <c r="E1325" s="371"/>
      <c r="F1325" s="371"/>
      <c r="G1325" s="371"/>
      <c r="H1325" s="371"/>
    </row>
    <row r="1326" spans="1:8" ht="15" customHeight="1" x14ac:dyDescent="0.2">
      <c r="A1326" s="373"/>
      <c r="B1326" s="387"/>
      <c r="C1326" s="189" t="s">
        <v>709</v>
      </c>
      <c r="D1326" s="251" t="s">
        <v>156</v>
      </c>
      <c r="E1326" s="252" t="s">
        <v>257</v>
      </c>
      <c r="F1326" s="58"/>
      <c r="G1326" s="58">
        <f>'Додаток 1 2025-2027'!H184</f>
        <v>5600.5</v>
      </c>
      <c r="H1326" s="58"/>
    </row>
    <row r="1327" spans="1:8" ht="14.25" customHeight="1" x14ac:dyDescent="0.2">
      <c r="A1327" s="373"/>
      <c r="B1327" s="387"/>
      <c r="C1327" s="371" t="s">
        <v>7</v>
      </c>
      <c r="D1327" s="371"/>
      <c r="E1327" s="371"/>
      <c r="F1327" s="371"/>
      <c r="G1327" s="371"/>
      <c r="H1327" s="371"/>
    </row>
    <row r="1328" spans="1:8" ht="15.75" customHeight="1" x14ac:dyDescent="0.2">
      <c r="A1328" s="373"/>
      <c r="B1328" s="387"/>
      <c r="C1328" s="190" t="s">
        <v>710</v>
      </c>
      <c r="D1328" s="252" t="s">
        <v>385</v>
      </c>
      <c r="E1328" s="252" t="s">
        <v>11</v>
      </c>
      <c r="F1328" s="63"/>
      <c r="G1328" s="5">
        <v>1</v>
      </c>
      <c r="H1328" s="5"/>
    </row>
    <row r="1329" spans="1:8" ht="14.25" customHeight="1" x14ac:dyDescent="0.2">
      <c r="A1329" s="373"/>
      <c r="B1329" s="387"/>
      <c r="C1329" s="371" t="s">
        <v>8</v>
      </c>
      <c r="D1329" s="371"/>
      <c r="E1329" s="371"/>
      <c r="F1329" s="371"/>
      <c r="G1329" s="371"/>
      <c r="H1329" s="371"/>
    </row>
    <row r="1330" spans="1:8" ht="16.5" customHeight="1" x14ac:dyDescent="0.2">
      <c r="A1330" s="373"/>
      <c r="B1330" s="387"/>
      <c r="C1330" s="190" t="s">
        <v>711</v>
      </c>
      <c r="D1330" s="252" t="s">
        <v>18</v>
      </c>
      <c r="E1330" s="252" t="s">
        <v>616</v>
      </c>
      <c r="F1330" s="59"/>
      <c r="G1330" s="59">
        <f>G1326/G1328</f>
        <v>5600.5</v>
      </c>
      <c r="H1330" s="59"/>
    </row>
    <row r="1331" spans="1:8" ht="15" customHeight="1" x14ac:dyDescent="0.2">
      <c r="A1331" s="373"/>
      <c r="B1331" s="387"/>
      <c r="C1331" s="371" t="s">
        <v>9</v>
      </c>
      <c r="D1331" s="371"/>
      <c r="E1331" s="371"/>
      <c r="F1331" s="371"/>
      <c r="G1331" s="371"/>
      <c r="H1331" s="371"/>
    </row>
    <row r="1332" spans="1:8" ht="30" customHeight="1" x14ac:dyDescent="0.2">
      <c r="A1332" s="373"/>
      <c r="B1332" s="387"/>
      <c r="C1332" s="190" t="s">
        <v>712</v>
      </c>
      <c r="D1332" s="252" t="s">
        <v>20</v>
      </c>
      <c r="E1332" s="252" t="s">
        <v>19</v>
      </c>
      <c r="F1332" s="252"/>
      <c r="G1332" s="252">
        <v>100</v>
      </c>
      <c r="H1332" s="252"/>
    </row>
    <row r="1333" spans="1:8" ht="20.25" customHeight="1" x14ac:dyDescent="0.2">
      <c r="A1333" s="373" t="s">
        <v>745</v>
      </c>
      <c r="B1333" s="387" t="s">
        <v>26</v>
      </c>
      <c r="C1333" s="372" t="str">
        <f>'Додаток 1 2025-2027'!B185</f>
        <v>Поточний ремонт вул. Хіміків м. Південного Одеського району Одеської області</v>
      </c>
      <c r="D1333" s="372"/>
      <c r="E1333" s="372"/>
      <c r="F1333" s="372"/>
      <c r="G1333" s="372"/>
      <c r="H1333" s="372"/>
    </row>
    <row r="1334" spans="1:8" ht="15" customHeight="1" x14ac:dyDescent="0.2">
      <c r="A1334" s="373"/>
      <c r="B1334" s="387"/>
      <c r="C1334" s="371" t="s">
        <v>6</v>
      </c>
      <c r="D1334" s="371"/>
      <c r="E1334" s="371"/>
      <c r="F1334" s="371"/>
      <c r="G1334" s="371"/>
      <c r="H1334" s="371"/>
    </row>
    <row r="1335" spans="1:8" ht="15" customHeight="1" x14ac:dyDescent="0.2">
      <c r="A1335" s="373"/>
      <c r="B1335" s="387"/>
      <c r="C1335" s="189" t="s">
        <v>600</v>
      </c>
      <c r="D1335" s="285" t="s">
        <v>10</v>
      </c>
      <c r="E1335" s="285" t="s">
        <v>257</v>
      </c>
      <c r="F1335" s="58"/>
      <c r="G1335" s="58">
        <f>'Додаток 1 2025-2027'!H185</f>
        <v>10.039</v>
      </c>
      <c r="H1335" s="58"/>
    </row>
    <row r="1336" spans="1:8" ht="15" customHeight="1" x14ac:dyDescent="0.2">
      <c r="A1336" s="373"/>
      <c r="B1336" s="387"/>
      <c r="C1336" s="371" t="s">
        <v>7</v>
      </c>
      <c r="D1336" s="371"/>
      <c r="E1336" s="371"/>
      <c r="F1336" s="371"/>
      <c r="G1336" s="371"/>
      <c r="H1336" s="371"/>
    </row>
    <row r="1337" spans="1:8" ht="15" customHeight="1" x14ac:dyDescent="0.2">
      <c r="A1337" s="373"/>
      <c r="B1337" s="387"/>
      <c r="C1337" s="190" t="s">
        <v>601</v>
      </c>
      <c r="D1337" s="285" t="s">
        <v>114</v>
      </c>
      <c r="E1337" s="285" t="s">
        <v>492</v>
      </c>
      <c r="F1337" s="63"/>
      <c r="G1337" s="18">
        <v>6</v>
      </c>
      <c r="H1337" s="5"/>
    </row>
    <row r="1338" spans="1:8" ht="15.75" customHeight="1" x14ac:dyDescent="0.2">
      <c r="A1338" s="373"/>
      <c r="B1338" s="387"/>
      <c r="C1338" s="371" t="s">
        <v>8</v>
      </c>
      <c r="D1338" s="371"/>
      <c r="E1338" s="371"/>
      <c r="F1338" s="371"/>
      <c r="G1338" s="371"/>
      <c r="H1338" s="371"/>
    </row>
    <row r="1339" spans="1:8" ht="28.5" customHeight="1" x14ac:dyDescent="0.2">
      <c r="A1339" s="373"/>
      <c r="B1339" s="387"/>
      <c r="C1339" s="190" t="s">
        <v>602</v>
      </c>
      <c r="D1339" s="285" t="s">
        <v>18</v>
      </c>
      <c r="E1339" s="285" t="s">
        <v>615</v>
      </c>
      <c r="F1339" s="59"/>
      <c r="G1339" s="59">
        <f>G1335/G1337</f>
        <v>1.6731666666666667</v>
      </c>
      <c r="H1339" s="59"/>
    </row>
    <row r="1340" spans="1:8" ht="18" customHeight="1" x14ac:dyDescent="0.2">
      <c r="A1340" s="373"/>
      <c r="B1340" s="387"/>
      <c r="C1340" s="371" t="s">
        <v>9</v>
      </c>
      <c r="D1340" s="371"/>
      <c r="E1340" s="371"/>
      <c r="F1340" s="371"/>
      <c r="G1340" s="371"/>
      <c r="H1340" s="371"/>
    </row>
    <row r="1341" spans="1:8" ht="30" customHeight="1" x14ac:dyDescent="0.2">
      <c r="A1341" s="373"/>
      <c r="B1341" s="387"/>
      <c r="C1341" s="190" t="s">
        <v>603</v>
      </c>
      <c r="D1341" s="285" t="s">
        <v>20</v>
      </c>
      <c r="E1341" s="285" t="s">
        <v>19</v>
      </c>
      <c r="F1341" s="285"/>
      <c r="G1341" s="285">
        <v>100</v>
      </c>
      <c r="H1341" s="285"/>
    </row>
    <row r="1342" spans="1:8" ht="15" customHeight="1" x14ac:dyDescent="0.2">
      <c r="A1342" s="401" t="s">
        <v>270</v>
      </c>
      <c r="B1342" s="402"/>
      <c r="C1342" s="402"/>
      <c r="D1342" s="402"/>
      <c r="E1342" s="402"/>
      <c r="F1342" s="402"/>
      <c r="G1342" s="402"/>
      <c r="H1342" s="403"/>
    </row>
    <row r="1343" spans="1:8" ht="14.45" customHeight="1" x14ac:dyDescent="0.2">
      <c r="A1343" s="404" t="s">
        <v>30</v>
      </c>
      <c r="B1343" s="405"/>
      <c r="C1343" s="405"/>
      <c r="D1343" s="405"/>
      <c r="E1343" s="406"/>
      <c r="F1343" s="86">
        <v>2025</v>
      </c>
      <c r="G1343" s="86">
        <v>2026</v>
      </c>
      <c r="H1343" s="86">
        <v>2027</v>
      </c>
    </row>
    <row r="1344" spans="1:8" ht="14.45" customHeight="1" x14ac:dyDescent="0.2">
      <c r="A1344" s="407"/>
      <c r="B1344" s="408"/>
      <c r="C1344" s="408"/>
      <c r="D1344" s="408"/>
      <c r="E1344" s="409"/>
      <c r="F1344" s="87">
        <f>F1347+F1356+F1365+F1374+F1383+F1392+F1401+F1414+F1423</f>
        <v>1383.223</v>
      </c>
      <c r="G1344" s="87">
        <f t="shared" ref="G1344:H1344" si="49">G1347+G1356+G1365+G1374+G1383+G1392+G1401+G1414+G1423</f>
        <v>4082.3660000000004</v>
      </c>
      <c r="H1344" s="87">
        <f t="shared" si="49"/>
        <v>1249.6500000000001</v>
      </c>
    </row>
    <row r="1345" spans="1:8" ht="22.5" customHeight="1" x14ac:dyDescent="0.2">
      <c r="A1345" s="373" t="s">
        <v>314</v>
      </c>
      <c r="B1345" s="400" t="s">
        <v>674</v>
      </c>
      <c r="C1345" s="372" t="str">
        <f>'Додаток 1 2025-2027'!B189</f>
        <v>Проведення технічного обслуговування системи автоматичного відкриття ПРУ м. Південного Одеського району Одеської області</v>
      </c>
      <c r="D1345" s="372"/>
      <c r="E1345" s="372"/>
      <c r="F1345" s="372"/>
      <c r="G1345" s="372"/>
      <c r="H1345" s="372"/>
    </row>
    <row r="1346" spans="1:8" ht="15" customHeight="1" x14ac:dyDescent="0.2">
      <c r="A1346" s="373"/>
      <c r="B1346" s="400"/>
      <c r="C1346" s="371" t="s">
        <v>6</v>
      </c>
      <c r="D1346" s="371"/>
      <c r="E1346" s="371"/>
      <c r="F1346" s="371"/>
      <c r="G1346" s="371"/>
      <c r="H1346" s="371"/>
    </row>
    <row r="1347" spans="1:8" ht="19.899999999999999" customHeight="1" x14ac:dyDescent="0.2">
      <c r="A1347" s="373"/>
      <c r="B1347" s="400"/>
      <c r="C1347" s="54" t="s">
        <v>375</v>
      </c>
      <c r="D1347" s="143" t="s">
        <v>156</v>
      </c>
      <c r="E1347" s="143" t="s">
        <v>257</v>
      </c>
      <c r="F1347" s="58">
        <f>'Додаток 1 2025-2027'!G189</f>
        <v>121.47199999999999</v>
      </c>
      <c r="G1347" s="58">
        <f>'Додаток 1 2025-2027'!H189</f>
        <v>145.6</v>
      </c>
      <c r="H1347" s="58">
        <f>'Додаток 1 2025-2027'!I189</f>
        <v>174.72</v>
      </c>
    </row>
    <row r="1348" spans="1:8" ht="15" customHeight="1" x14ac:dyDescent="0.2">
      <c r="A1348" s="373"/>
      <c r="B1348" s="400"/>
      <c r="C1348" s="398" t="s">
        <v>7</v>
      </c>
      <c r="D1348" s="398"/>
      <c r="E1348" s="398"/>
      <c r="F1348" s="398"/>
      <c r="G1348" s="398"/>
      <c r="H1348" s="398"/>
    </row>
    <row r="1349" spans="1:8" ht="15" customHeight="1" x14ac:dyDescent="0.2">
      <c r="A1349" s="373"/>
      <c r="B1349" s="400"/>
      <c r="C1349" s="54" t="s">
        <v>217</v>
      </c>
      <c r="D1349" s="143" t="s">
        <v>114</v>
      </c>
      <c r="E1349" s="143" t="s">
        <v>11</v>
      </c>
      <c r="F1349" s="45">
        <v>52</v>
      </c>
      <c r="G1349" s="45">
        <v>52</v>
      </c>
      <c r="H1349" s="45">
        <v>52</v>
      </c>
    </row>
    <row r="1350" spans="1:8" ht="15" customHeight="1" x14ac:dyDescent="0.2">
      <c r="A1350" s="373"/>
      <c r="B1350" s="400"/>
      <c r="C1350" s="398" t="s">
        <v>8</v>
      </c>
      <c r="D1350" s="398"/>
      <c r="E1350" s="398"/>
      <c r="F1350" s="398"/>
      <c r="G1350" s="398"/>
      <c r="H1350" s="398"/>
    </row>
    <row r="1351" spans="1:8" ht="17.25" customHeight="1" x14ac:dyDescent="0.2">
      <c r="A1351" s="373"/>
      <c r="B1351" s="400"/>
      <c r="C1351" s="54" t="s">
        <v>218</v>
      </c>
      <c r="D1351" s="143" t="s">
        <v>18</v>
      </c>
      <c r="E1351" s="143" t="s">
        <v>256</v>
      </c>
      <c r="F1351" s="58">
        <f>F1347/F1349</f>
        <v>2.3359999999999999</v>
      </c>
      <c r="G1351" s="58">
        <f>G1347/G1349</f>
        <v>2.8</v>
      </c>
      <c r="H1351" s="58">
        <f>H1347/H1349</f>
        <v>3.36</v>
      </c>
    </row>
    <row r="1352" spans="1:8" ht="15" customHeight="1" x14ac:dyDescent="0.2">
      <c r="A1352" s="373"/>
      <c r="B1352" s="400"/>
      <c r="C1352" s="371" t="s">
        <v>9</v>
      </c>
      <c r="D1352" s="371"/>
      <c r="E1352" s="371"/>
      <c r="F1352" s="371"/>
      <c r="G1352" s="371"/>
      <c r="H1352" s="371"/>
    </row>
    <row r="1353" spans="1:8" ht="16.5" customHeight="1" x14ac:dyDescent="0.2">
      <c r="A1353" s="373"/>
      <c r="B1353" s="400"/>
      <c r="C1353" s="54" t="s">
        <v>219</v>
      </c>
      <c r="D1353" s="146" t="s">
        <v>20</v>
      </c>
      <c r="E1353" s="146" t="s">
        <v>19</v>
      </c>
      <c r="F1353" s="146">
        <v>100</v>
      </c>
      <c r="G1353" s="146">
        <v>100</v>
      </c>
      <c r="H1353" s="166">
        <v>100</v>
      </c>
    </row>
    <row r="1354" spans="1:8" ht="18" customHeight="1" x14ac:dyDescent="0.2">
      <c r="A1354" s="373" t="s">
        <v>415</v>
      </c>
      <c r="B1354" s="387" t="s">
        <v>419</v>
      </c>
      <c r="C1354" s="372" t="str">
        <f>'Додаток 1 2025-2027'!B190</f>
        <v xml:space="preserve">Забезпечення оплати житлово-комунальних послуг за тимчасове розміщення внутрішньо переміщених осіб, у період воєнного стану </v>
      </c>
      <c r="D1354" s="372"/>
      <c r="E1354" s="372"/>
      <c r="F1354" s="372"/>
      <c r="G1354" s="372"/>
      <c r="H1354" s="372"/>
    </row>
    <row r="1355" spans="1:8" ht="15" customHeight="1" x14ac:dyDescent="0.2">
      <c r="A1355" s="373"/>
      <c r="B1355" s="387"/>
      <c r="C1355" s="371" t="s">
        <v>6</v>
      </c>
      <c r="D1355" s="371"/>
      <c r="E1355" s="371"/>
      <c r="F1355" s="371"/>
      <c r="G1355" s="371"/>
      <c r="H1355" s="371"/>
    </row>
    <row r="1356" spans="1:8" ht="18" customHeight="1" x14ac:dyDescent="0.2">
      <c r="A1356" s="373"/>
      <c r="B1356" s="387"/>
      <c r="C1356" s="54" t="s">
        <v>416</v>
      </c>
      <c r="D1356" s="142" t="s">
        <v>418</v>
      </c>
      <c r="E1356" s="143" t="s">
        <v>257</v>
      </c>
      <c r="F1356" s="58">
        <f>'Додаток 1 2025-2027'!G190</f>
        <v>583</v>
      </c>
      <c r="G1356" s="58">
        <f>'Додаток 1 2025-2027'!H190</f>
        <v>640</v>
      </c>
      <c r="H1356" s="58">
        <f>'Додаток 1 2025-2027'!I190</f>
        <v>738.28499999999997</v>
      </c>
    </row>
    <row r="1357" spans="1:8" ht="15" customHeight="1" x14ac:dyDescent="0.2">
      <c r="A1357" s="373"/>
      <c r="B1357" s="387"/>
      <c r="C1357" s="398" t="s">
        <v>7</v>
      </c>
      <c r="D1357" s="398"/>
      <c r="E1357" s="398"/>
      <c r="F1357" s="398"/>
      <c r="G1357" s="398"/>
      <c r="H1357" s="398"/>
    </row>
    <row r="1358" spans="1:8" ht="27.75" customHeight="1" x14ac:dyDescent="0.2">
      <c r="A1358" s="373"/>
      <c r="B1358" s="387"/>
      <c r="C1358" s="54" t="s">
        <v>417</v>
      </c>
      <c r="D1358" s="142" t="s">
        <v>418</v>
      </c>
      <c r="E1358" s="143" t="s">
        <v>421</v>
      </c>
      <c r="F1358" s="45">
        <v>28</v>
      </c>
      <c r="G1358" s="45">
        <v>28</v>
      </c>
      <c r="H1358" s="45">
        <v>28</v>
      </c>
    </row>
    <row r="1359" spans="1:8" ht="15" customHeight="1" x14ac:dyDescent="0.2">
      <c r="A1359" s="373"/>
      <c r="B1359" s="387"/>
      <c r="C1359" s="398" t="s">
        <v>8</v>
      </c>
      <c r="D1359" s="398"/>
      <c r="E1359" s="398"/>
      <c r="F1359" s="398"/>
      <c r="G1359" s="398"/>
      <c r="H1359" s="398"/>
    </row>
    <row r="1360" spans="1:8" ht="31.5" customHeight="1" x14ac:dyDescent="0.2">
      <c r="A1360" s="373"/>
      <c r="B1360" s="387"/>
      <c r="C1360" s="54" t="s">
        <v>801</v>
      </c>
      <c r="D1360" s="143" t="s">
        <v>18</v>
      </c>
      <c r="E1360" s="143" t="s">
        <v>422</v>
      </c>
      <c r="F1360" s="58">
        <f>F1356/F1358</f>
        <v>20.821428571428573</v>
      </c>
      <c r="G1360" s="58">
        <f>G1356/G1358</f>
        <v>22.857142857142858</v>
      </c>
      <c r="H1360" s="58">
        <f>H1356/H1358</f>
        <v>26.367321428571426</v>
      </c>
    </row>
    <row r="1361" spans="1:8" ht="15" customHeight="1" x14ac:dyDescent="0.2">
      <c r="A1361" s="373"/>
      <c r="B1361" s="387"/>
      <c r="C1361" s="371" t="s">
        <v>9</v>
      </c>
      <c r="D1361" s="371"/>
      <c r="E1361" s="371"/>
      <c r="F1361" s="371"/>
      <c r="G1361" s="371"/>
      <c r="H1361" s="371"/>
    </row>
    <row r="1362" spans="1:8" ht="28.5" customHeight="1" x14ac:dyDescent="0.2">
      <c r="A1362" s="373"/>
      <c r="B1362" s="387"/>
      <c r="C1362" s="54" t="s">
        <v>420</v>
      </c>
      <c r="D1362" s="146" t="s">
        <v>20</v>
      </c>
      <c r="E1362" s="146" t="s">
        <v>19</v>
      </c>
      <c r="F1362" s="146">
        <v>100</v>
      </c>
      <c r="G1362" s="146">
        <v>100</v>
      </c>
      <c r="H1362" s="146">
        <v>100</v>
      </c>
    </row>
    <row r="1363" spans="1:8" ht="32.25" customHeight="1" x14ac:dyDescent="0.2">
      <c r="A1363" s="373" t="s">
        <v>532</v>
      </c>
      <c r="B1363" s="387" t="s">
        <v>560</v>
      </c>
      <c r="C1363" s="399" t="str">
        <f>'Додаток 1 2025-2027'!B191</f>
        <v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v>
      </c>
      <c r="D1363" s="372"/>
      <c r="E1363" s="372"/>
      <c r="F1363" s="372"/>
      <c r="G1363" s="372"/>
      <c r="H1363" s="372"/>
    </row>
    <row r="1364" spans="1:8" ht="15" customHeight="1" x14ac:dyDescent="0.2">
      <c r="A1364" s="373"/>
      <c r="B1364" s="387"/>
      <c r="C1364" s="386" t="s">
        <v>6</v>
      </c>
      <c r="D1364" s="386"/>
      <c r="E1364" s="386"/>
      <c r="F1364" s="386"/>
      <c r="G1364" s="386"/>
      <c r="H1364" s="386"/>
    </row>
    <row r="1365" spans="1:8" ht="16.149999999999999" customHeight="1" x14ac:dyDescent="0.2">
      <c r="A1365" s="373"/>
      <c r="B1365" s="387"/>
      <c r="C1365" s="69" t="s">
        <v>536</v>
      </c>
      <c r="D1365" s="142" t="s">
        <v>10</v>
      </c>
      <c r="E1365" s="142" t="s">
        <v>257</v>
      </c>
      <c r="F1365" s="9">
        <f>'Додаток 1 2025-2027'!G191</f>
        <v>579.92399999999998</v>
      </c>
      <c r="G1365" s="9"/>
      <c r="H1365" s="9"/>
    </row>
    <row r="1366" spans="1:8" ht="16.899999999999999" customHeight="1" x14ac:dyDescent="0.2">
      <c r="A1366" s="373"/>
      <c r="B1366" s="387"/>
      <c r="C1366" s="386" t="s">
        <v>7</v>
      </c>
      <c r="D1366" s="386"/>
      <c r="E1366" s="386"/>
      <c r="F1366" s="386"/>
      <c r="G1366" s="386"/>
      <c r="H1366" s="386"/>
    </row>
    <row r="1367" spans="1:8" ht="18" customHeight="1" x14ac:dyDescent="0.2">
      <c r="A1367" s="373"/>
      <c r="B1367" s="387"/>
      <c r="C1367" s="149" t="s">
        <v>535</v>
      </c>
      <c r="D1367" s="142" t="s">
        <v>114</v>
      </c>
      <c r="E1367" s="142" t="s">
        <v>534</v>
      </c>
      <c r="F1367" s="63">
        <v>41.15</v>
      </c>
      <c r="G1367" s="70"/>
      <c r="H1367" s="70"/>
    </row>
    <row r="1368" spans="1:8" ht="16.899999999999999" customHeight="1" x14ac:dyDescent="0.2">
      <c r="A1368" s="373"/>
      <c r="B1368" s="387"/>
      <c r="C1368" s="386" t="s">
        <v>8</v>
      </c>
      <c r="D1368" s="386"/>
      <c r="E1368" s="386"/>
      <c r="F1368" s="386"/>
      <c r="G1368" s="386"/>
      <c r="H1368" s="386"/>
    </row>
    <row r="1369" spans="1:8" ht="16.899999999999999" customHeight="1" x14ac:dyDescent="0.2">
      <c r="A1369" s="373"/>
      <c r="B1369" s="387"/>
      <c r="C1369" s="69" t="s">
        <v>537</v>
      </c>
      <c r="D1369" s="142" t="s">
        <v>18</v>
      </c>
      <c r="E1369" s="142" t="s">
        <v>690</v>
      </c>
      <c r="F1369" s="9">
        <f>F1365/F1367</f>
        <v>14.092928311057108</v>
      </c>
      <c r="G1369" s="9"/>
      <c r="H1369" s="9"/>
    </row>
    <row r="1370" spans="1:8" ht="16.899999999999999" customHeight="1" x14ac:dyDescent="0.2">
      <c r="A1370" s="373"/>
      <c r="B1370" s="387"/>
      <c r="C1370" s="386" t="s">
        <v>9</v>
      </c>
      <c r="D1370" s="386"/>
      <c r="E1370" s="386"/>
      <c r="F1370" s="386"/>
      <c r="G1370" s="386"/>
      <c r="H1370" s="386"/>
    </row>
    <row r="1371" spans="1:8" ht="16.899999999999999" customHeight="1" x14ac:dyDescent="0.2">
      <c r="A1371" s="373"/>
      <c r="B1371" s="387"/>
      <c r="C1371" s="69" t="s">
        <v>533</v>
      </c>
      <c r="D1371" s="142" t="s">
        <v>20</v>
      </c>
      <c r="E1371" s="142" t="s">
        <v>19</v>
      </c>
      <c r="F1371" s="161">
        <v>100</v>
      </c>
      <c r="G1371" s="142"/>
      <c r="H1371" s="142"/>
    </row>
    <row r="1372" spans="1:8" ht="16.899999999999999" customHeight="1" x14ac:dyDescent="0.2">
      <c r="A1372" s="373" t="s">
        <v>546</v>
      </c>
      <c r="B1372" s="387" t="s">
        <v>587</v>
      </c>
      <c r="C1372" s="399" t="str">
        <f>'Додаток 1 2025-2027'!B192</f>
        <v>Оплата теплопостачання приміщення комунальної власності по просп. Миру, б. 16 м. Південного Одеського району Одеської області</v>
      </c>
      <c r="D1372" s="372"/>
      <c r="E1372" s="372"/>
      <c r="F1372" s="372"/>
      <c r="G1372" s="372"/>
      <c r="H1372" s="372"/>
    </row>
    <row r="1373" spans="1:8" ht="16.899999999999999" customHeight="1" x14ac:dyDescent="0.2">
      <c r="A1373" s="373"/>
      <c r="B1373" s="387"/>
      <c r="C1373" s="386" t="s">
        <v>6</v>
      </c>
      <c r="D1373" s="386"/>
      <c r="E1373" s="386"/>
      <c r="F1373" s="386"/>
      <c r="G1373" s="386"/>
      <c r="H1373" s="386"/>
    </row>
    <row r="1374" spans="1:8" ht="16.899999999999999" customHeight="1" x14ac:dyDescent="0.2">
      <c r="A1374" s="373"/>
      <c r="B1374" s="387"/>
      <c r="C1374" s="69" t="s">
        <v>581</v>
      </c>
      <c r="D1374" s="181" t="s">
        <v>385</v>
      </c>
      <c r="E1374" s="177" t="s">
        <v>257</v>
      </c>
      <c r="F1374" s="9"/>
      <c r="G1374" s="9">
        <f>'Додаток 1 2025-2027'!H192</f>
        <v>58.731999999999999</v>
      </c>
      <c r="H1374" s="9"/>
    </row>
    <row r="1375" spans="1:8" ht="16.899999999999999" customHeight="1" x14ac:dyDescent="0.2">
      <c r="A1375" s="373"/>
      <c r="B1375" s="387"/>
      <c r="C1375" s="386" t="s">
        <v>7</v>
      </c>
      <c r="D1375" s="386"/>
      <c r="E1375" s="386"/>
      <c r="F1375" s="386"/>
      <c r="G1375" s="386"/>
      <c r="H1375" s="386"/>
    </row>
    <row r="1376" spans="1:8" ht="16.899999999999999" customHeight="1" x14ac:dyDescent="0.2">
      <c r="A1376" s="373"/>
      <c r="B1376" s="387"/>
      <c r="C1376" s="178" t="s">
        <v>582</v>
      </c>
      <c r="D1376" s="177" t="s">
        <v>583</v>
      </c>
      <c r="E1376" s="177" t="s">
        <v>534</v>
      </c>
      <c r="F1376" s="63"/>
      <c r="G1376" s="63">
        <v>137.28</v>
      </c>
      <c r="H1376" s="70"/>
    </row>
    <row r="1377" spans="1:8" ht="16.899999999999999" customHeight="1" x14ac:dyDescent="0.2">
      <c r="A1377" s="373"/>
      <c r="B1377" s="387"/>
      <c r="C1377" s="386" t="s">
        <v>8</v>
      </c>
      <c r="D1377" s="386"/>
      <c r="E1377" s="386"/>
      <c r="F1377" s="386"/>
      <c r="G1377" s="386"/>
      <c r="H1377" s="386"/>
    </row>
    <row r="1378" spans="1:8" ht="22.5" customHeight="1" x14ac:dyDescent="0.2">
      <c r="A1378" s="373"/>
      <c r="B1378" s="387"/>
      <c r="C1378" s="69" t="s">
        <v>584</v>
      </c>
      <c r="D1378" s="177" t="s">
        <v>18</v>
      </c>
      <c r="E1378" s="177" t="s">
        <v>585</v>
      </c>
      <c r="F1378" s="63"/>
      <c r="G1378" s="9">
        <f>G1374/G1376</f>
        <v>0.42782634032634032</v>
      </c>
      <c r="H1378" s="9"/>
    </row>
    <row r="1379" spans="1:8" ht="16.899999999999999" customHeight="1" x14ac:dyDescent="0.2">
      <c r="A1379" s="373"/>
      <c r="B1379" s="387"/>
      <c r="C1379" s="386" t="s">
        <v>9</v>
      </c>
      <c r="D1379" s="386"/>
      <c r="E1379" s="386"/>
      <c r="F1379" s="386"/>
      <c r="G1379" s="386"/>
      <c r="H1379" s="386"/>
    </row>
    <row r="1380" spans="1:8" ht="16.899999999999999" customHeight="1" x14ac:dyDescent="0.2">
      <c r="A1380" s="373"/>
      <c r="B1380" s="387"/>
      <c r="C1380" s="69" t="s">
        <v>586</v>
      </c>
      <c r="D1380" s="177" t="s">
        <v>20</v>
      </c>
      <c r="E1380" s="177" t="s">
        <v>19</v>
      </c>
      <c r="F1380" s="161"/>
      <c r="G1380" s="177">
        <v>100</v>
      </c>
      <c r="H1380" s="177"/>
    </row>
    <row r="1381" spans="1:8" ht="19.5" customHeight="1" x14ac:dyDescent="0.2">
      <c r="A1381" s="373" t="s">
        <v>588</v>
      </c>
      <c r="B1381" s="387" t="s">
        <v>587</v>
      </c>
      <c r="C1381" s="399" t="str">
        <f>'Додаток 1 2025-2027'!B193</f>
        <v>Оплата теплопостачання приміщення комунальної власності по просп. Миру, б. 22, кв. 1,2 м. Південного Одеського району Одеської області</v>
      </c>
      <c r="D1381" s="372"/>
      <c r="E1381" s="372"/>
      <c r="F1381" s="372"/>
      <c r="G1381" s="372"/>
      <c r="H1381" s="372"/>
    </row>
    <row r="1382" spans="1:8" ht="16.899999999999999" customHeight="1" x14ac:dyDescent="0.2">
      <c r="A1382" s="373"/>
      <c r="B1382" s="387"/>
      <c r="C1382" s="386" t="s">
        <v>6</v>
      </c>
      <c r="D1382" s="386"/>
      <c r="E1382" s="386"/>
      <c r="F1382" s="386"/>
      <c r="G1382" s="386"/>
      <c r="H1382" s="386"/>
    </row>
    <row r="1383" spans="1:8" ht="16.899999999999999" customHeight="1" x14ac:dyDescent="0.2">
      <c r="A1383" s="373"/>
      <c r="B1383" s="387"/>
      <c r="C1383" s="69" t="s">
        <v>581</v>
      </c>
      <c r="D1383" s="181" t="s">
        <v>385</v>
      </c>
      <c r="E1383" s="181" t="s">
        <v>257</v>
      </c>
      <c r="F1383" s="9"/>
      <c r="G1383" s="9">
        <f>'Додаток 1 2025-2027'!H193</f>
        <v>43.652999999999999</v>
      </c>
      <c r="H1383" s="9"/>
    </row>
    <row r="1384" spans="1:8" ht="16.899999999999999" customHeight="1" x14ac:dyDescent="0.2">
      <c r="A1384" s="373"/>
      <c r="B1384" s="387"/>
      <c r="C1384" s="386" t="s">
        <v>7</v>
      </c>
      <c r="D1384" s="386"/>
      <c r="E1384" s="386"/>
      <c r="F1384" s="386"/>
      <c r="G1384" s="386"/>
      <c r="H1384" s="386"/>
    </row>
    <row r="1385" spans="1:8" ht="16.899999999999999" customHeight="1" x14ac:dyDescent="0.2">
      <c r="A1385" s="373"/>
      <c r="B1385" s="387"/>
      <c r="C1385" s="182" t="s">
        <v>582</v>
      </c>
      <c r="D1385" s="181" t="s">
        <v>583</v>
      </c>
      <c r="E1385" s="181" t="s">
        <v>534</v>
      </c>
      <c r="F1385" s="63"/>
      <c r="G1385" s="63">
        <v>121.3</v>
      </c>
      <c r="H1385" s="70"/>
    </row>
    <row r="1386" spans="1:8" ht="16.899999999999999" customHeight="1" x14ac:dyDescent="0.2">
      <c r="A1386" s="373"/>
      <c r="B1386" s="387"/>
      <c r="C1386" s="386" t="s">
        <v>8</v>
      </c>
      <c r="D1386" s="386"/>
      <c r="E1386" s="386"/>
      <c r="F1386" s="386"/>
      <c r="G1386" s="386"/>
      <c r="H1386" s="386"/>
    </row>
    <row r="1387" spans="1:8" ht="16.899999999999999" customHeight="1" x14ac:dyDescent="0.2">
      <c r="A1387" s="373"/>
      <c r="B1387" s="387"/>
      <c r="C1387" s="69" t="s">
        <v>584</v>
      </c>
      <c r="D1387" s="181" t="s">
        <v>18</v>
      </c>
      <c r="E1387" s="181" t="s">
        <v>585</v>
      </c>
      <c r="F1387" s="63"/>
      <c r="G1387" s="9">
        <f>G1383/G1385</f>
        <v>0.35987633965375104</v>
      </c>
      <c r="H1387" s="9"/>
    </row>
    <row r="1388" spans="1:8" ht="16.899999999999999" customHeight="1" x14ac:dyDescent="0.2">
      <c r="A1388" s="373"/>
      <c r="B1388" s="387"/>
      <c r="C1388" s="386" t="s">
        <v>9</v>
      </c>
      <c r="D1388" s="386"/>
      <c r="E1388" s="386"/>
      <c r="F1388" s="386"/>
      <c r="G1388" s="386"/>
      <c r="H1388" s="386"/>
    </row>
    <row r="1389" spans="1:8" ht="16.899999999999999" customHeight="1" x14ac:dyDescent="0.2">
      <c r="A1389" s="373"/>
      <c r="B1389" s="387"/>
      <c r="C1389" s="69" t="s">
        <v>586</v>
      </c>
      <c r="D1389" s="181" t="s">
        <v>20</v>
      </c>
      <c r="E1389" s="181" t="s">
        <v>19</v>
      </c>
      <c r="F1389" s="161"/>
      <c r="G1389" s="181">
        <v>100</v>
      </c>
      <c r="H1389" s="181"/>
    </row>
    <row r="1390" spans="1:8" ht="18.75" customHeight="1" x14ac:dyDescent="0.2">
      <c r="A1390" s="373" t="s">
        <v>589</v>
      </c>
      <c r="B1390" s="387" t="s">
        <v>587</v>
      </c>
      <c r="C1390" s="399" t="str">
        <f>'Додаток 1 2025-2027'!B194</f>
        <v>Оплата теплопостачання приміщення комунальної власності по вул. Хіміків, б.14, кв. 178 м. Південного Одеського району Одеської області</v>
      </c>
      <c r="D1390" s="372"/>
      <c r="E1390" s="372"/>
      <c r="F1390" s="372"/>
      <c r="G1390" s="372"/>
      <c r="H1390" s="372"/>
    </row>
    <row r="1391" spans="1:8" ht="16.899999999999999" customHeight="1" x14ac:dyDescent="0.2">
      <c r="A1391" s="373"/>
      <c r="B1391" s="387"/>
      <c r="C1391" s="386" t="s">
        <v>6</v>
      </c>
      <c r="D1391" s="386"/>
      <c r="E1391" s="386"/>
      <c r="F1391" s="386"/>
      <c r="G1391" s="386"/>
      <c r="H1391" s="386"/>
    </row>
    <row r="1392" spans="1:8" ht="16.899999999999999" customHeight="1" x14ac:dyDescent="0.2">
      <c r="A1392" s="373"/>
      <c r="B1392" s="387"/>
      <c r="C1392" s="69" t="s">
        <v>581</v>
      </c>
      <c r="D1392" s="181" t="s">
        <v>385</v>
      </c>
      <c r="E1392" s="181" t="s">
        <v>257</v>
      </c>
      <c r="F1392" s="9"/>
      <c r="G1392" s="9">
        <f>'Додаток 1 2025-2027'!H194</f>
        <v>17.648</v>
      </c>
      <c r="H1392" s="9"/>
    </row>
    <row r="1393" spans="1:8" ht="16.899999999999999" customHeight="1" x14ac:dyDescent="0.2">
      <c r="A1393" s="373"/>
      <c r="B1393" s="387"/>
      <c r="C1393" s="386" t="s">
        <v>7</v>
      </c>
      <c r="D1393" s="386"/>
      <c r="E1393" s="386"/>
      <c r="F1393" s="386"/>
      <c r="G1393" s="386"/>
      <c r="H1393" s="386"/>
    </row>
    <row r="1394" spans="1:8" ht="16.899999999999999" customHeight="1" x14ac:dyDescent="0.2">
      <c r="A1394" s="373"/>
      <c r="B1394" s="387"/>
      <c r="C1394" s="182" t="s">
        <v>582</v>
      </c>
      <c r="D1394" s="181" t="s">
        <v>583</v>
      </c>
      <c r="E1394" s="181" t="s">
        <v>534</v>
      </c>
      <c r="F1394" s="63"/>
      <c r="G1394" s="63">
        <v>52.5</v>
      </c>
      <c r="H1394" s="70"/>
    </row>
    <row r="1395" spans="1:8" ht="16.899999999999999" customHeight="1" x14ac:dyDescent="0.2">
      <c r="A1395" s="373"/>
      <c r="B1395" s="387"/>
      <c r="C1395" s="386" t="s">
        <v>8</v>
      </c>
      <c r="D1395" s="386"/>
      <c r="E1395" s="386"/>
      <c r="F1395" s="386"/>
      <c r="G1395" s="386"/>
      <c r="H1395" s="386"/>
    </row>
    <row r="1396" spans="1:8" ht="16.899999999999999" customHeight="1" x14ac:dyDescent="0.2">
      <c r="A1396" s="373"/>
      <c r="B1396" s="387"/>
      <c r="C1396" s="69" t="s">
        <v>584</v>
      </c>
      <c r="D1396" s="181" t="s">
        <v>18</v>
      </c>
      <c r="E1396" s="181" t="s">
        <v>585</v>
      </c>
      <c r="F1396" s="63"/>
      <c r="G1396" s="9">
        <f>G1392/G1394</f>
        <v>0.33615238095238092</v>
      </c>
      <c r="H1396" s="9"/>
    </row>
    <row r="1397" spans="1:8" ht="16.899999999999999" customHeight="1" x14ac:dyDescent="0.2">
      <c r="A1397" s="373"/>
      <c r="B1397" s="387"/>
      <c r="C1397" s="386" t="s">
        <v>9</v>
      </c>
      <c r="D1397" s="386"/>
      <c r="E1397" s="386"/>
      <c r="F1397" s="386"/>
      <c r="G1397" s="386"/>
      <c r="H1397" s="386"/>
    </row>
    <row r="1398" spans="1:8" ht="16.899999999999999" customHeight="1" x14ac:dyDescent="0.2">
      <c r="A1398" s="373"/>
      <c r="B1398" s="387"/>
      <c r="C1398" s="69" t="s">
        <v>586</v>
      </c>
      <c r="D1398" s="181" t="s">
        <v>20</v>
      </c>
      <c r="E1398" s="181" t="s">
        <v>19</v>
      </c>
      <c r="F1398" s="161"/>
      <c r="G1398" s="181">
        <v>100</v>
      </c>
      <c r="H1398" s="181"/>
    </row>
    <row r="1399" spans="1:8" ht="44.45" customHeight="1" x14ac:dyDescent="0.2">
      <c r="A1399" s="373" t="s">
        <v>590</v>
      </c>
      <c r="B1399" s="387" t="s">
        <v>651</v>
      </c>
      <c r="C1399" s="399" t="s">
        <v>545</v>
      </c>
      <c r="D1399" s="372"/>
      <c r="E1399" s="372"/>
      <c r="F1399" s="372"/>
      <c r="G1399" s="372"/>
      <c r="H1399" s="372"/>
    </row>
    <row r="1400" spans="1:8" ht="12.6" customHeight="1" x14ac:dyDescent="0.2">
      <c r="A1400" s="373"/>
      <c r="B1400" s="387"/>
      <c r="C1400" s="398" t="s">
        <v>6</v>
      </c>
      <c r="D1400" s="398"/>
      <c r="E1400" s="398"/>
      <c r="F1400" s="398"/>
      <c r="G1400" s="398"/>
      <c r="H1400" s="398"/>
    </row>
    <row r="1401" spans="1:8" ht="31.5" customHeight="1" x14ac:dyDescent="0.2">
      <c r="A1401" s="373"/>
      <c r="B1401" s="387"/>
      <c r="C1401" s="69" t="s">
        <v>677</v>
      </c>
      <c r="D1401" s="191" t="s">
        <v>10</v>
      </c>
      <c r="E1401" s="168" t="s">
        <v>257</v>
      </c>
      <c r="F1401" s="9">
        <f>'Додаток 1 2025-2027'!G195</f>
        <v>98.826999999999998</v>
      </c>
      <c r="G1401" s="9">
        <f>'Додаток 1 2025-2027'!H195</f>
        <v>2749.28</v>
      </c>
      <c r="H1401" s="169"/>
    </row>
    <row r="1402" spans="1:8" ht="15" customHeight="1" x14ac:dyDescent="0.2">
      <c r="A1402" s="373"/>
      <c r="B1402" s="387"/>
      <c r="C1402" s="156" t="s">
        <v>489</v>
      </c>
      <c r="D1402" s="142" t="s">
        <v>10</v>
      </c>
      <c r="E1402" s="142" t="s">
        <v>257</v>
      </c>
      <c r="F1402" s="131">
        <f>'Додаток 1 2025-2027'!G196</f>
        <v>98.826999999999998</v>
      </c>
      <c r="G1402" s="131"/>
      <c r="H1402" s="9"/>
    </row>
    <row r="1403" spans="1:8" ht="12" customHeight="1" x14ac:dyDescent="0.2">
      <c r="A1403" s="373"/>
      <c r="B1403" s="387"/>
      <c r="C1403" s="386" t="s">
        <v>7</v>
      </c>
      <c r="D1403" s="386"/>
      <c r="E1403" s="386"/>
      <c r="F1403" s="386"/>
      <c r="G1403" s="386"/>
      <c r="H1403" s="386"/>
    </row>
    <row r="1404" spans="1:8" ht="16.899999999999999" customHeight="1" x14ac:dyDescent="0.2">
      <c r="A1404" s="373"/>
      <c r="B1404" s="387"/>
      <c r="C1404" s="69" t="s">
        <v>703</v>
      </c>
      <c r="D1404" s="191" t="s">
        <v>10</v>
      </c>
      <c r="E1404" s="187" t="s">
        <v>704</v>
      </c>
      <c r="F1404" s="188"/>
      <c r="G1404" s="63">
        <f>666.6+110</f>
        <v>776.6</v>
      </c>
      <c r="H1404" s="167"/>
    </row>
    <row r="1405" spans="1:8" ht="14.45" customHeight="1" x14ac:dyDescent="0.2">
      <c r="A1405" s="373"/>
      <c r="B1405" s="387"/>
      <c r="C1405" s="69" t="s">
        <v>489</v>
      </c>
      <c r="D1405" s="142" t="s">
        <v>10</v>
      </c>
      <c r="E1405" s="142" t="s">
        <v>11</v>
      </c>
      <c r="F1405" s="70">
        <v>1</v>
      </c>
      <c r="G1405" s="70"/>
      <c r="H1405" s="70"/>
    </row>
    <row r="1406" spans="1:8" ht="13.15" customHeight="1" x14ac:dyDescent="0.2">
      <c r="A1406" s="373"/>
      <c r="B1406" s="387"/>
      <c r="C1406" s="386" t="s">
        <v>8</v>
      </c>
      <c r="D1406" s="386"/>
      <c r="E1406" s="386"/>
      <c r="F1406" s="386"/>
      <c r="G1406" s="386"/>
      <c r="H1406" s="386"/>
    </row>
    <row r="1407" spans="1:8" ht="14.45" customHeight="1" x14ac:dyDescent="0.2">
      <c r="A1407" s="373"/>
      <c r="B1407" s="387"/>
      <c r="C1407" s="69" t="s">
        <v>705</v>
      </c>
      <c r="D1407" s="168" t="s">
        <v>18</v>
      </c>
      <c r="E1407" s="168" t="s">
        <v>607</v>
      </c>
      <c r="F1407" s="167"/>
      <c r="G1407" s="9">
        <f>G1401/G1404</f>
        <v>3.5401493690445531</v>
      </c>
      <c r="H1407" s="167"/>
    </row>
    <row r="1408" spans="1:8" ht="14.45" customHeight="1" x14ac:dyDescent="0.2">
      <c r="A1408" s="373"/>
      <c r="B1408" s="387"/>
      <c r="C1408" s="69" t="s">
        <v>288</v>
      </c>
      <c r="D1408" s="142" t="s">
        <v>18</v>
      </c>
      <c r="E1408" s="142" t="s">
        <v>616</v>
      </c>
      <c r="F1408" s="8">
        <f>F1402/F1405</f>
        <v>98.826999999999998</v>
      </c>
      <c r="G1408" s="8"/>
      <c r="H1408" s="8"/>
    </row>
    <row r="1409" spans="1:8" ht="12.6" customHeight="1" x14ac:dyDescent="0.2">
      <c r="A1409" s="373"/>
      <c r="B1409" s="387"/>
      <c r="C1409" s="386" t="s">
        <v>9</v>
      </c>
      <c r="D1409" s="386"/>
      <c r="E1409" s="386"/>
      <c r="F1409" s="386"/>
      <c r="G1409" s="386"/>
      <c r="H1409" s="386"/>
    </row>
    <row r="1410" spans="1:8" ht="13.5" customHeight="1" x14ac:dyDescent="0.2">
      <c r="A1410" s="373"/>
      <c r="B1410" s="387"/>
      <c r="C1410" s="69" t="s">
        <v>131</v>
      </c>
      <c r="D1410" s="196" t="s">
        <v>20</v>
      </c>
      <c r="E1410" s="196" t="s">
        <v>19</v>
      </c>
      <c r="F1410" s="196"/>
      <c r="G1410" s="196">
        <v>100</v>
      </c>
      <c r="H1410" s="197"/>
    </row>
    <row r="1411" spans="1:8" ht="16.899999999999999" customHeight="1" x14ac:dyDescent="0.2">
      <c r="A1411" s="373"/>
      <c r="B1411" s="387"/>
      <c r="C1411" s="69" t="s">
        <v>208</v>
      </c>
      <c r="D1411" s="142" t="s">
        <v>20</v>
      </c>
      <c r="E1411" s="142" t="s">
        <v>19</v>
      </c>
      <c r="F1411" s="258">
        <v>100</v>
      </c>
      <c r="G1411" s="142"/>
      <c r="H1411" s="142"/>
    </row>
    <row r="1412" spans="1:8" ht="31.5" customHeight="1" x14ac:dyDescent="0.2">
      <c r="A1412" s="373" t="s">
        <v>656</v>
      </c>
      <c r="B1412" s="387" t="s">
        <v>651</v>
      </c>
      <c r="C1412" s="399" t="str">
        <f>'Додаток 1 2025-2027'!B197</f>
        <v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v>
      </c>
      <c r="D1412" s="372"/>
      <c r="E1412" s="372"/>
      <c r="F1412" s="372"/>
      <c r="G1412" s="372"/>
      <c r="H1412" s="372"/>
    </row>
    <row r="1413" spans="1:8" s="109" customFormat="1" ht="15.75" customHeight="1" x14ac:dyDescent="0.2">
      <c r="A1413" s="373"/>
      <c r="B1413" s="387"/>
      <c r="C1413" s="386" t="s">
        <v>6</v>
      </c>
      <c r="D1413" s="386"/>
      <c r="E1413" s="386"/>
      <c r="F1413" s="386"/>
      <c r="G1413" s="386"/>
      <c r="H1413" s="386"/>
    </row>
    <row r="1414" spans="1:8" s="109" customFormat="1" ht="16.5" customHeight="1" x14ac:dyDescent="0.2">
      <c r="A1414" s="373"/>
      <c r="B1414" s="387"/>
      <c r="C1414" s="69" t="s">
        <v>660</v>
      </c>
      <c r="D1414" s="212" t="s">
        <v>385</v>
      </c>
      <c r="E1414" s="212" t="s">
        <v>257</v>
      </c>
      <c r="F1414" s="213"/>
      <c r="G1414" s="9">
        <f>'Додаток 1 2025-2027'!H197</f>
        <v>279.553</v>
      </c>
      <c r="H1414" s="9">
        <f>'Додаток 1 2025-2027'!I197</f>
        <v>336.64499999999998</v>
      </c>
    </row>
    <row r="1415" spans="1:8" s="109" customFormat="1" ht="16.899999999999999" customHeight="1" x14ac:dyDescent="0.2">
      <c r="A1415" s="373"/>
      <c r="B1415" s="387"/>
      <c r="C1415" s="386" t="s">
        <v>7</v>
      </c>
      <c r="D1415" s="386"/>
      <c r="E1415" s="386"/>
      <c r="F1415" s="386"/>
      <c r="G1415" s="386"/>
      <c r="H1415" s="386"/>
    </row>
    <row r="1416" spans="1:8" s="109" customFormat="1" ht="16.899999999999999" customHeight="1" x14ac:dyDescent="0.2">
      <c r="A1416" s="373"/>
      <c r="B1416" s="387"/>
      <c r="C1416" s="69" t="s">
        <v>661</v>
      </c>
      <c r="D1416" s="212" t="s">
        <v>385</v>
      </c>
      <c r="E1416" s="212" t="s">
        <v>11</v>
      </c>
      <c r="F1416" s="213"/>
      <c r="G1416" s="70">
        <v>1</v>
      </c>
      <c r="H1416" s="70">
        <v>1</v>
      </c>
    </row>
    <row r="1417" spans="1:8" s="109" customFormat="1" ht="16.899999999999999" customHeight="1" x14ac:dyDescent="0.2">
      <c r="A1417" s="373"/>
      <c r="B1417" s="387"/>
      <c r="C1417" s="386" t="s">
        <v>8</v>
      </c>
      <c r="D1417" s="386"/>
      <c r="E1417" s="386"/>
      <c r="F1417" s="386"/>
      <c r="G1417" s="386"/>
      <c r="H1417" s="386"/>
    </row>
    <row r="1418" spans="1:8" s="109" customFormat="1" ht="17.25" customHeight="1" x14ac:dyDescent="0.2">
      <c r="A1418" s="373"/>
      <c r="B1418" s="387"/>
      <c r="C1418" s="69" t="s">
        <v>662</v>
      </c>
      <c r="D1418" s="212" t="s">
        <v>18</v>
      </c>
      <c r="E1418" s="212" t="s">
        <v>616</v>
      </c>
      <c r="F1418" s="213"/>
      <c r="G1418" s="9">
        <f>G1414/G1416</f>
        <v>279.553</v>
      </c>
      <c r="H1418" s="9">
        <f>H1414/H1416</f>
        <v>336.64499999999998</v>
      </c>
    </row>
    <row r="1419" spans="1:8" s="109" customFormat="1" ht="14.25" customHeight="1" x14ac:dyDescent="0.2">
      <c r="A1419" s="373"/>
      <c r="B1419" s="387"/>
      <c r="C1419" s="386" t="s">
        <v>9</v>
      </c>
      <c r="D1419" s="386"/>
      <c r="E1419" s="386"/>
      <c r="F1419" s="386"/>
      <c r="G1419" s="386"/>
      <c r="H1419" s="386"/>
    </row>
    <row r="1420" spans="1:8" s="109" customFormat="1" ht="30" customHeight="1" x14ac:dyDescent="0.2">
      <c r="A1420" s="373"/>
      <c r="B1420" s="387"/>
      <c r="C1420" s="69" t="s">
        <v>663</v>
      </c>
      <c r="D1420" s="212" t="s">
        <v>20</v>
      </c>
      <c r="E1420" s="212" t="s">
        <v>19</v>
      </c>
      <c r="F1420" s="212"/>
      <c r="G1420" s="212">
        <v>100</v>
      </c>
      <c r="H1420" s="336">
        <v>100</v>
      </c>
    </row>
    <row r="1421" spans="1:8" s="109" customFormat="1" ht="18" customHeight="1" x14ac:dyDescent="0.2">
      <c r="A1421" s="373" t="s">
        <v>680</v>
      </c>
      <c r="B1421" s="400" t="s">
        <v>672</v>
      </c>
      <c r="C1421" s="372" t="str">
        <f>'Додаток 1 2025-2027'!B198</f>
        <v>Встановлення системи безперебійного живлення системи автоматичного відкриття ПРУ міста Південного Одеського району Одеської області</v>
      </c>
      <c r="D1421" s="372"/>
      <c r="E1421" s="372"/>
      <c r="F1421" s="372"/>
      <c r="G1421" s="372"/>
      <c r="H1421" s="372"/>
    </row>
    <row r="1422" spans="1:8" s="109" customFormat="1" ht="14.25" customHeight="1" x14ac:dyDescent="0.2">
      <c r="A1422" s="373"/>
      <c r="B1422" s="400"/>
      <c r="C1422" s="371" t="s">
        <v>6</v>
      </c>
      <c r="D1422" s="371"/>
      <c r="E1422" s="371"/>
      <c r="F1422" s="371"/>
      <c r="G1422" s="371"/>
      <c r="H1422" s="371"/>
    </row>
    <row r="1423" spans="1:8" s="109" customFormat="1" ht="14.25" customHeight="1" x14ac:dyDescent="0.2">
      <c r="A1423" s="373"/>
      <c r="B1423" s="400"/>
      <c r="C1423" s="54" t="s">
        <v>671</v>
      </c>
      <c r="D1423" s="216" t="s">
        <v>156</v>
      </c>
      <c r="E1423" s="216" t="s">
        <v>257</v>
      </c>
      <c r="F1423" s="58"/>
      <c r="G1423" s="58">
        <f>'Додаток 1 2025-2027'!H198</f>
        <v>147.9</v>
      </c>
      <c r="H1423" s="58"/>
    </row>
    <row r="1424" spans="1:8" s="109" customFormat="1" ht="14.25" customHeight="1" x14ac:dyDescent="0.2">
      <c r="A1424" s="373"/>
      <c r="B1424" s="400"/>
      <c r="C1424" s="398" t="s">
        <v>7</v>
      </c>
      <c r="D1424" s="398"/>
      <c r="E1424" s="398"/>
      <c r="F1424" s="398"/>
      <c r="G1424" s="398"/>
      <c r="H1424" s="398"/>
    </row>
    <row r="1425" spans="1:8" s="109" customFormat="1" ht="14.25" customHeight="1" x14ac:dyDescent="0.2">
      <c r="A1425" s="373"/>
      <c r="B1425" s="400"/>
      <c r="C1425" s="54" t="s">
        <v>670</v>
      </c>
      <c r="D1425" s="216" t="s">
        <v>114</v>
      </c>
      <c r="E1425" s="216" t="s">
        <v>11</v>
      </c>
      <c r="F1425" s="45"/>
      <c r="G1425" s="45">
        <v>52</v>
      </c>
      <c r="H1425" s="45"/>
    </row>
    <row r="1426" spans="1:8" s="109" customFormat="1" ht="14.25" customHeight="1" x14ac:dyDescent="0.2">
      <c r="A1426" s="373"/>
      <c r="B1426" s="400"/>
      <c r="C1426" s="398" t="s">
        <v>8</v>
      </c>
      <c r="D1426" s="398"/>
      <c r="E1426" s="398"/>
      <c r="F1426" s="398"/>
      <c r="G1426" s="398"/>
      <c r="H1426" s="398"/>
    </row>
    <row r="1427" spans="1:8" s="109" customFormat="1" ht="15" customHeight="1" x14ac:dyDescent="0.2">
      <c r="A1427" s="373"/>
      <c r="B1427" s="400"/>
      <c r="C1427" s="69" t="s">
        <v>673</v>
      </c>
      <c r="D1427" s="216" t="s">
        <v>18</v>
      </c>
      <c r="E1427" s="216" t="s">
        <v>265</v>
      </c>
      <c r="F1427" s="58"/>
      <c r="G1427" s="58">
        <f>G1423/G1425</f>
        <v>2.8442307692307693</v>
      </c>
      <c r="H1427" s="58"/>
    </row>
    <row r="1428" spans="1:8" s="109" customFormat="1" ht="15" customHeight="1" x14ac:dyDescent="0.2">
      <c r="A1428" s="373"/>
      <c r="B1428" s="400"/>
      <c r="C1428" s="371" t="s">
        <v>9</v>
      </c>
      <c r="D1428" s="371"/>
      <c r="E1428" s="371"/>
      <c r="F1428" s="371"/>
      <c r="G1428" s="371"/>
      <c r="H1428" s="371"/>
    </row>
    <row r="1429" spans="1:8" s="109" customFormat="1" ht="22.5" customHeight="1" x14ac:dyDescent="0.2">
      <c r="A1429" s="373"/>
      <c r="B1429" s="400"/>
      <c r="C1429" s="69" t="s">
        <v>675</v>
      </c>
      <c r="D1429" s="215" t="s">
        <v>20</v>
      </c>
      <c r="E1429" s="215" t="s">
        <v>19</v>
      </c>
      <c r="F1429" s="220"/>
      <c r="G1429" s="215">
        <v>100</v>
      </c>
      <c r="H1429" s="215"/>
    </row>
    <row r="1430" spans="1:8" s="109" customFormat="1" ht="14.25" customHeight="1" x14ac:dyDescent="0.2">
      <c r="A1430" s="98"/>
      <c r="B1430" s="152"/>
      <c r="C1430" s="159"/>
      <c r="D1430" s="152"/>
      <c r="E1430" s="152"/>
      <c r="F1430" s="100"/>
      <c r="G1430" s="152"/>
      <c r="H1430" s="219"/>
    </row>
    <row r="1431" spans="1:8" s="109" customFormat="1" ht="3.75" customHeight="1" x14ac:dyDescent="0.2">
      <c r="A1431" s="98"/>
      <c r="B1431" s="152"/>
      <c r="C1431" s="159"/>
      <c r="D1431" s="152"/>
      <c r="E1431" s="152"/>
      <c r="F1431" s="152"/>
      <c r="G1431" s="152"/>
      <c r="H1431" s="219"/>
    </row>
    <row r="1432" spans="1:8" s="109" customFormat="1" ht="14.25" hidden="1" customHeight="1" x14ac:dyDescent="0.2">
      <c r="A1432" s="98"/>
      <c r="B1432" s="152"/>
      <c r="C1432" s="159"/>
      <c r="D1432" s="152"/>
      <c r="E1432" s="152"/>
      <c r="F1432" s="152"/>
      <c r="G1432" s="152"/>
      <c r="H1432" s="219"/>
    </row>
    <row r="1433" spans="1:8" s="109" customFormat="1" ht="14.25" customHeight="1" x14ac:dyDescent="0.2">
      <c r="A1433" s="98"/>
      <c r="B1433" s="152"/>
      <c r="C1433" s="159"/>
      <c r="D1433" s="152"/>
      <c r="E1433" s="152"/>
      <c r="F1433" s="152"/>
      <c r="G1433" s="152"/>
      <c r="H1433" s="219"/>
    </row>
    <row r="1434" spans="1:8" ht="16.5" hidden="1" customHeight="1" x14ac:dyDescent="0.2">
      <c r="A1434" s="98"/>
      <c r="B1434" s="152"/>
      <c r="C1434" s="159"/>
      <c r="D1434" s="152"/>
      <c r="E1434" s="152"/>
      <c r="F1434" s="153"/>
      <c r="G1434" s="152"/>
      <c r="H1434" s="152"/>
    </row>
    <row r="1435" spans="1:8" ht="6" customHeight="1" x14ac:dyDescent="0.2">
      <c r="A1435" s="98"/>
      <c r="B1435" s="99"/>
      <c r="C1435" s="157"/>
      <c r="D1435" s="100"/>
      <c r="E1435" s="100"/>
      <c r="F1435" s="100"/>
      <c r="G1435" s="100"/>
      <c r="H1435" s="100"/>
    </row>
    <row r="1437" spans="1:8" ht="15" x14ac:dyDescent="0.25">
      <c r="B1437" s="108" t="s">
        <v>857</v>
      </c>
      <c r="C1437" s="236"/>
      <c r="D1437" s="4" t="s">
        <v>858</v>
      </c>
    </row>
  </sheetData>
  <mergeCells count="1077">
    <mergeCell ref="A1117:A1125"/>
    <mergeCell ref="B1117:B1125"/>
    <mergeCell ref="C1117:H1117"/>
    <mergeCell ref="C1118:H1118"/>
    <mergeCell ref="C1120:H1120"/>
    <mergeCell ref="C1122:H1122"/>
    <mergeCell ref="C1124:H1124"/>
    <mergeCell ref="A1090:A1098"/>
    <mergeCell ref="B1090:B1098"/>
    <mergeCell ref="C1090:H1090"/>
    <mergeCell ref="C1091:H1091"/>
    <mergeCell ref="C1093:H1093"/>
    <mergeCell ref="C1095:H1095"/>
    <mergeCell ref="C1097:H1097"/>
    <mergeCell ref="A1099:A1107"/>
    <mergeCell ref="B1099:B1107"/>
    <mergeCell ref="C1099:H1099"/>
    <mergeCell ref="C1100:H1100"/>
    <mergeCell ref="C1102:H1102"/>
    <mergeCell ref="C1104:H1104"/>
    <mergeCell ref="C1106:H1106"/>
    <mergeCell ref="C1064:H1064"/>
    <mergeCell ref="C1066:H1066"/>
    <mergeCell ref="C1068:H1068"/>
    <mergeCell ref="C1070:H1070"/>
    <mergeCell ref="A1072:A1080"/>
    <mergeCell ref="B1072:B1080"/>
    <mergeCell ref="C1072:H1072"/>
    <mergeCell ref="C1073:H1073"/>
    <mergeCell ref="C1075:H1075"/>
    <mergeCell ref="A411:A419"/>
    <mergeCell ref="B411:B419"/>
    <mergeCell ref="C411:H411"/>
    <mergeCell ref="C412:H412"/>
    <mergeCell ref="C414:H414"/>
    <mergeCell ref="C416:H416"/>
    <mergeCell ref="C418:H418"/>
    <mergeCell ref="B442:B450"/>
    <mergeCell ref="C442:H442"/>
    <mergeCell ref="C443:H443"/>
    <mergeCell ref="C445:H445"/>
    <mergeCell ref="C447:H447"/>
    <mergeCell ref="C449:H449"/>
    <mergeCell ref="A442:A450"/>
    <mergeCell ref="C779:H779"/>
    <mergeCell ref="C781:H781"/>
    <mergeCell ref="A463:A471"/>
    <mergeCell ref="C777:H777"/>
    <mergeCell ref="A710:A718"/>
    <mergeCell ref="C710:H710"/>
    <mergeCell ref="A701:A709"/>
    <mergeCell ref="B701:B709"/>
    <mergeCell ref="C701:H701"/>
    <mergeCell ref="A1081:A1089"/>
    <mergeCell ref="B1081:B1089"/>
    <mergeCell ref="C1081:H1081"/>
    <mergeCell ref="C1082:H1082"/>
    <mergeCell ref="C1084:H1084"/>
    <mergeCell ref="C1086:H1086"/>
    <mergeCell ref="C1088:H1088"/>
    <mergeCell ref="A1027:A1035"/>
    <mergeCell ref="B1027:B1035"/>
    <mergeCell ref="C1027:H1027"/>
    <mergeCell ref="C1028:H1028"/>
    <mergeCell ref="C1030:H1030"/>
    <mergeCell ref="C1032:H1032"/>
    <mergeCell ref="C1034:H1034"/>
    <mergeCell ref="A1036:A1044"/>
    <mergeCell ref="B1036:B1044"/>
    <mergeCell ref="C1036:H1036"/>
    <mergeCell ref="C1037:H1037"/>
    <mergeCell ref="C1039:H1039"/>
    <mergeCell ref="C1041:H1041"/>
    <mergeCell ref="C1043:H1043"/>
    <mergeCell ref="A1045:A1053"/>
    <mergeCell ref="B1045:B1053"/>
    <mergeCell ref="C1045:H1045"/>
    <mergeCell ref="C1046:H1046"/>
    <mergeCell ref="C1048:H1048"/>
    <mergeCell ref="C1050:H1050"/>
    <mergeCell ref="C1052:H1052"/>
    <mergeCell ref="A1054:A1062"/>
    <mergeCell ref="B1054:B1062"/>
    <mergeCell ref="B1063:B1071"/>
    <mergeCell ref="C1063:H1063"/>
    <mergeCell ref="C702:H702"/>
    <mergeCell ref="C708:H708"/>
    <mergeCell ref="A683:A691"/>
    <mergeCell ref="C683:H683"/>
    <mergeCell ref="C497:H497"/>
    <mergeCell ref="A472:A480"/>
    <mergeCell ref="C623:H623"/>
    <mergeCell ref="C630:H630"/>
    <mergeCell ref="C625:H625"/>
    <mergeCell ref="A674:A682"/>
    <mergeCell ref="A535:A543"/>
    <mergeCell ref="C681:H681"/>
    <mergeCell ref="C668:H668"/>
    <mergeCell ref="B652:B660"/>
    <mergeCell ref="C715:H715"/>
    <mergeCell ref="C717:H717"/>
    <mergeCell ref="C758:H758"/>
    <mergeCell ref="C755:H755"/>
    <mergeCell ref="C756:H756"/>
    <mergeCell ref="C749:H749"/>
    <mergeCell ref="C751:H751"/>
    <mergeCell ref="C753:H753"/>
    <mergeCell ref="C729:H729"/>
    <mergeCell ref="C515:H515"/>
    <mergeCell ref="A508:A516"/>
    <mergeCell ref="A499:A507"/>
    <mergeCell ref="B499:B507"/>
    <mergeCell ref="C499:H499"/>
    <mergeCell ref="C500:H500"/>
    <mergeCell ref="C502:H502"/>
    <mergeCell ref="C504:H504"/>
    <mergeCell ref="B508:B516"/>
    <mergeCell ref="A1421:A1429"/>
    <mergeCell ref="B1421:B1429"/>
    <mergeCell ref="C1421:H1421"/>
    <mergeCell ref="C1422:H1422"/>
    <mergeCell ref="C1424:H1424"/>
    <mergeCell ref="C1426:H1426"/>
    <mergeCell ref="C1428:H1428"/>
    <mergeCell ref="C933:H933"/>
    <mergeCell ref="C934:H934"/>
    <mergeCell ref="C937:H937"/>
    <mergeCell ref="C940:H940"/>
    <mergeCell ref="C943:H943"/>
    <mergeCell ref="A933:A945"/>
    <mergeCell ref="B933:B945"/>
    <mergeCell ref="C1169:H1169"/>
    <mergeCell ref="C1173:H1173"/>
    <mergeCell ref="A1164:A1172"/>
    <mergeCell ref="B1164:B1172"/>
    <mergeCell ref="A1412:A1420"/>
    <mergeCell ref="B1412:B1420"/>
    <mergeCell ref="C1412:H1412"/>
    <mergeCell ref="C1054:H1054"/>
    <mergeCell ref="C1413:H1413"/>
    <mergeCell ref="C1055:H1055"/>
    <mergeCell ref="C1057:H1057"/>
    <mergeCell ref="C1415:H1415"/>
    <mergeCell ref="C1417:H1417"/>
    <mergeCell ref="C1059:H1059"/>
    <mergeCell ref="C1061:H1061"/>
    <mergeCell ref="A1063:A1071"/>
    <mergeCell ref="C1077:H1077"/>
    <mergeCell ref="C1079:H1079"/>
    <mergeCell ref="C1419:H1419"/>
    <mergeCell ref="B1203:B1211"/>
    <mergeCell ref="C1203:H1203"/>
    <mergeCell ref="A1182:A1190"/>
    <mergeCell ref="B1182:B1190"/>
    <mergeCell ref="C1182:H1182"/>
    <mergeCell ref="C1183:H1183"/>
    <mergeCell ref="C1185:H1185"/>
    <mergeCell ref="C922:H922"/>
    <mergeCell ref="A915:A923"/>
    <mergeCell ref="C1204:H1204"/>
    <mergeCell ref="C1206:H1206"/>
    <mergeCell ref="C1208:H1208"/>
    <mergeCell ref="C1164:H1164"/>
    <mergeCell ref="C1165:H1165"/>
    <mergeCell ref="C1167:H1167"/>
    <mergeCell ref="C1171:H1171"/>
    <mergeCell ref="A1128:A1136"/>
    <mergeCell ref="C1189:H1189"/>
    <mergeCell ref="C1162:H1162"/>
    <mergeCell ref="A1009:A1017"/>
    <mergeCell ref="B1009:B1017"/>
    <mergeCell ref="C1009:H1009"/>
    <mergeCell ref="C1010:H1010"/>
    <mergeCell ref="A1137:A1145"/>
    <mergeCell ref="A1203:A1211"/>
    <mergeCell ref="C1142:H1142"/>
    <mergeCell ref="C1151:H1151"/>
    <mergeCell ref="C1153:H1153"/>
    <mergeCell ref="C1140:H1140"/>
    <mergeCell ref="C1128:H1128"/>
    <mergeCell ref="C1129:H1129"/>
    <mergeCell ref="C788:H788"/>
    <mergeCell ref="C790:H790"/>
    <mergeCell ref="C792:H792"/>
    <mergeCell ref="B710:B718"/>
    <mergeCell ref="A794:A802"/>
    <mergeCell ref="C799:H799"/>
    <mergeCell ref="B755:B763"/>
    <mergeCell ref="C801:H801"/>
    <mergeCell ref="C794:H794"/>
    <mergeCell ref="C795:H795"/>
    <mergeCell ref="C797:H797"/>
    <mergeCell ref="C713:H713"/>
    <mergeCell ref="C746:H746"/>
    <mergeCell ref="C747:H747"/>
    <mergeCell ref="C783:H783"/>
    <mergeCell ref="B776:B784"/>
    <mergeCell ref="C776:H776"/>
    <mergeCell ref="A737:A745"/>
    <mergeCell ref="B737:B745"/>
    <mergeCell ref="C737:H737"/>
    <mergeCell ref="C738:H738"/>
    <mergeCell ref="A755:A763"/>
    <mergeCell ref="A764:A775"/>
    <mergeCell ref="A776:A784"/>
    <mergeCell ref="B764:B775"/>
    <mergeCell ref="C762:H762"/>
    <mergeCell ref="C764:H764"/>
    <mergeCell ref="B794:B802"/>
    <mergeCell ref="A785:A793"/>
    <mergeCell ref="B785:B793"/>
    <mergeCell ref="C785:H785"/>
    <mergeCell ref="C511:H511"/>
    <mergeCell ref="C513:H513"/>
    <mergeCell ref="C614:H614"/>
    <mergeCell ref="C612:H612"/>
    <mergeCell ref="C605:H605"/>
    <mergeCell ref="C576:H576"/>
    <mergeCell ref="C580:H580"/>
    <mergeCell ref="A803:A811"/>
    <mergeCell ref="C835:H835"/>
    <mergeCell ref="C826:H826"/>
    <mergeCell ref="C828:H828"/>
    <mergeCell ref="B821:B829"/>
    <mergeCell ref="C821:H821"/>
    <mergeCell ref="C822:H822"/>
    <mergeCell ref="C824:H824"/>
    <mergeCell ref="C831:H831"/>
    <mergeCell ref="C833:H833"/>
    <mergeCell ref="A821:A829"/>
    <mergeCell ref="C830:H830"/>
    <mergeCell ref="C808:H808"/>
    <mergeCell ref="C817:H817"/>
    <mergeCell ref="B812:B820"/>
    <mergeCell ref="C812:H812"/>
    <mergeCell ref="C813:H813"/>
    <mergeCell ref="C815:H815"/>
    <mergeCell ref="C804:H804"/>
    <mergeCell ref="B803:B811"/>
    <mergeCell ref="C803:H803"/>
    <mergeCell ref="C810:H810"/>
    <mergeCell ref="A830:A838"/>
    <mergeCell ref="C524:H524"/>
    <mergeCell ref="C786:H786"/>
    <mergeCell ref="B233:B241"/>
    <mergeCell ref="C233:H233"/>
    <mergeCell ref="C234:H234"/>
    <mergeCell ref="C236:H236"/>
    <mergeCell ref="C238:H238"/>
    <mergeCell ref="C240:H240"/>
    <mergeCell ref="A451:H451"/>
    <mergeCell ref="A420:A428"/>
    <mergeCell ref="B420:B428"/>
    <mergeCell ref="C420:H420"/>
    <mergeCell ref="C421:H421"/>
    <mergeCell ref="A233:A241"/>
    <mergeCell ref="A366:A374"/>
    <mergeCell ref="B366:B374"/>
    <mergeCell ref="B375:B383"/>
    <mergeCell ref="B339:B347"/>
    <mergeCell ref="C486:H486"/>
    <mergeCell ref="C481:H481"/>
    <mergeCell ref="C482:H482"/>
    <mergeCell ref="C484:H484"/>
    <mergeCell ref="C409:H409"/>
    <mergeCell ref="C326:H326"/>
    <mergeCell ref="C328:H328"/>
    <mergeCell ref="B357:B365"/>
    <mergeCell ref="C391:H391"/>
    <mergeCell ref="A255:A263"/>
    <mergeCell ref="B255:B263"/>
    <mergeCell ref="C255:H255"/>
    <mergeCell ref="C256:H256"/>
    <mergeCell ref="C258:H258"/>
    <mergeCell ref="C260:H260"/>
    <mergeCell ref="C262:H262"/>
    <mergeCell ref="A339:A347"/>
    <mergeCell ref="C393:H393"/>
    <mergeCell ref="A357:A365"/>
    <mergeCell ref="A348:A356"/>
    <mergeCell ref="C373:H373"/>
    <mergeCell ref="C423:H423"/>
    <mergeCell ref="C425:H425"/>
    <mergeCell ref="C427:H427"/>
    <mergeCell ref="C806:H806"/>
    <mergeCell ref="B674:B682"/>
    <mergeCell ref="C655:H655"/>
    <mergeCell ref="C657:H657"/>
    <mergeCell ref="C659:H659"/>
    <mergeCell ref="C652:H652"/>
    <mergeCell ref="B643:B651"/>
    <mergeCell ref="C644:H644"/>
    <mergeCell ref="C646:H646"/>
    <mergeCell ref="A728:A736"/>
    <mergeCell ref="C728:H728"/>
    <mergeCell ref="C731:H731"/>
    <mergeCell ref="C733:H733"/>
    <mergeCell ref="C760:H760"/>
    <mergeCell ref="C648:H648"/>
    <mergeCell ref="C650:H650"/>
    <mergeCell ref="C653:H653"/>
    <mergeCell ref="C662:H662"/>
    <mergeCell ref="C665:H665"/>
    <mergeCell ref="C495:H495"/>
    <mergeCell ref="C626:H626"/>
    <mergeCell ref="C621:H621"/>
    <mergeCell ref="C719:H719"/>
    <mergeCell ref="C742:H742"/>
    <mergeCell ref="C1146:H1146"/>
    <mergeCell ref="C1147:H1147"/>
    <mergeCell ref="C1149:H1149"/>
    <mergeCell ref="C1138:H1138"/>
    <mergeCell ref="C1144:H1144"/>
    <mergeCell ref="C1135:H1135"/>
    <mergeCell ref="C1133:H1133"/>
    <mergeCell ref="C866:H866"/>
    <mergeCell ref="C868:H868"/>
    <mergeCell ref="C837:H837"/>
    <mergeCell ref="C880:H880"/>
    <mergeCell ref="C430:H430"/>
    <mergeCell ref="C433:H433"/>
    <mergeCell ref="C436:H436"/>
    <mergeCell ref="C429:H429"/>
    <mergeCell ref="A402:A410"/>
    <mergeCell ref="B402:B410"/>
    <mergeCell ref="C744:H744"/>
    <mergeCell ref="A746:A754"/>
    <mergeCell ref="B746:B754"/>
    <mergeCell ref="C726:H726"/>
    <mergeCell ref="C686:H686"/>
    <mergeCell ref="C688:H688"/>
    <mergeCell ref="C690:H690"/>
    <mergeCell ref="B692:B700"/>
    <mergeCell ref="B728:B736"/>
    <mergeCell ref="B683:B691"/>
    <mergeCell ref="C684:H684"/>
    <mergeCell ref="A692:A700"/>
    <mergeCell ref="C735:H735"/>
    <mergeCell ref="C740:H740"/>
    <mergeCell ref="C506:H506"/>
    <mergeCell ref="C508:H508"/>
    <mergeCell ref="B1194:B1202"/>
    <mergeCell ref="C1194:H1194"/>
    <mergeCell ref="C1195:H1195"/>
    <mergeCell ref="C1197:H1197"/>
    <mergeCell ref="C1199:H1199"/>
    <mergeCell ref="C1201:H1201"/>
    <mergeCell ref="A1192:E1193"/>
    <mergeCell ref="B1128:B1136"/>
    <mergeCell ref="C1156:H1156"/>
    <mergeCell ref="A1146:A1154"/>
    <mergeCell ref="B1146:B1154"/>
    <mergeCell ref="C1158:H1158"/>
    <mergeCell ref="C1160:H1160"/>
    <mergeCell ref="A1173:A1181"/>
    <mergeCell ref="B1173:B1181"/>
    <mergeCell ref="C1174:H1174"/>
    <mergeCell ref="C1176:H1176"/>
    <mergeCell ref="C1178:H1178"/>
    <mergeCell ref="C1180:H1180"/>
    <mergeCell ref="A1155:A1163"/>
    <mergeCell ref="B1155:B1163"/>
    <mergeCell ref="C1155:H1155"/>
    <mergeCell ref="B607:B615"/>
    <mergeCell ref="C607:H607"/>
    <mergeCell ref="A607:A615"/>
    <mergeCell ref="C601:H601"/>
    <mergeCell ref="A580:A588"/>
    <mergeCell ref="A598:A606"/>
    <mergeCell ref="B598:B606"/>
    <mergeCell ref="C598:H598"/>
    <mergeCell ref="C599:H599"/>
    <mergeCell ref="C346:H346"/>
    <mergeCell ref="B321:B329"/>
    <mergeCell ref="C321:H321"/>
    <mergeCell ref="C322:H322"/>
    <mergeCell ref="C324:H324"/>
    <mergeCell ref="C274:H274"/>
    <mergeCell ref="C402:H402"/>
    <mergeCell ref="C403:H403"/>
    <mergeCell ref="C405:H405"/>
    <mergeCell ref="C407:H407"/>
    <mergeCell ref="A452:E453"/>
    <mergeCell ref="A454:A462"/>
    <mergeCell ref="C560:H560"/>
    <mergeCell ref="C556:H556"/>
    <mergeCell ref="C558:H558"/>
    <mergeCell ref="C472:H472"/>
    <mergeCell ref="C473:H473"/>
    <mergeCell ref="C475:H475"/>
    <mergeCell ref="C477:H477"/>
    <mergeCell ref="C479:H479"/>
    <mergeCell ref="A429:A441"/>
    <mergeCell ref="C549:H549"/>
    <mergeCell ref="C551:H551"/>
    <mergeCell ref="A393:A401"/>
    <mergeCell ref="B393:B401"/>
    <mergeCell ref="C394:H394"/>
    <mergeCell ref="C396:H396"/>
    <mergeCell ref="A544:A552"/>
    <mergeCell ref="C517:H517"/>
    <mergeCell ref="C518:H518"/>
    <mergeCell ref="C520:H520"/>
    <mergeCell ref="C522:H522"/>
    <mergeCell ref="C398:H398"/>
    <mergeCell ref="C400:H400"/>
    <mergeCell ref="B454:B462"/>
    <mergeCell ref="C454:H454"/>
    <mergeCell ref="C455:H455"/>
    <mergeCell ref="C457:H457"/>
    <mergeCell ref="C357:H357"/>
    <mergeCell ref="C358:H358"/>
    <mergeCell ref="C360:H360"/>
    <mergeCell ref="C362:H362"/>
    <mergeCell ref="C364:H364"/>
    <mergeCell ref="B348:B356"/>
    <mergeCell ref="C348:H348"/>
    <mergeCell ref="C349:H349"/>
    <mergeCell ref="C351:H351"/>
    <mergeCell ref="C353:H353"/>
    <mergeCell ref="C355:H355"/>
    <mergeCell ref="C371:H371"/>
    <mergeCell ref="C367:H367"/>
    <mergeCell ref="C382:H382"/>
    <mergeCell ref="C376:H376"/>
    <mergeCell ref="C375:H375"/>
    <mergeCell ref="C439:H439"/>
    <mergeCell ref="A80:A88"/>
    <mergeCell ref="A89:A97"/>
    <mergeCell ref="B89:B97"/>
    <mergeCell ref="C89:H89"/>
    <mergeCell ref="C83:H83"/>
    <mergeCell ref="C99:H99"/>
    <mergeCell ref="C101:H101"/>
    <mergeCell ref="C103:H103"/>
    <mergeCell ref="C105:H105"/>
    <mergeCell ref="B71:B79"/>
    <mergeCell ref="C470:H470"/>
    <mergeCell ref="C366:H366"/>
    <mergeCell ref="B429:B441"/>
    <mergeCell ref="C125:H125"/>
    <mergeCell ref="C292:H292"/>
    <mergeCell ref="A285:A293"/>
    <mergeCell ref="A321:A329"/>
    <mergeCell ref="B330:B338"/>
    <mergeCell ref="C330:H330"/>
    <mergeCell ref="C331:H331"/>
    <mergeCell ref="C333:H333"/>
    <mergeCell ref="C335:H335"/>
    <mergeCell ref="C337:H337"/>
    <mergeCell ref="A330:A338"/>
    <mergeCell ref="A303:A311"/>
    <mergeCell ref="B303:B311"/>
    <mergeCell ref="C303:H303"/>
    <mergeCell ref="C304:H304"/>
    <mergeCell ref="C306:H306"/>
    <mergeCell ref="C308:H308"/>
    <mergeCell ref="C310:H310"/>
    <mergeCell ref="C126:H126"/>
    <mergeCell ref="A562:A570"/>
    <mergeCell ref="B562:B570"/>
    <mergeCell ref="C562:H562"/>
    <mergeCell ref="C563:H563"/>
    <mergeCell ref="C565:H565"/>
    <mergeCell ref="C567:H567"/>
    <mergeCell ref="C569:H569"/>
    <mergeCell ref="C572:H572"/>
    <mergeCell ref="C578:H578"/>
    <mergeCell ref="C603:H603"/>
    <mergeCell ref="A26:A34"/>
    <mergeCell ref="C53:H53"/>
    <mergeCell ref="C54:H54"/>
    <mergeCell ref="C56:H56"/>
    <mergeCell ref="C58:H58"/>
    <mergeCell ref="C60:H60"/>
    <mergeCell ref="A53:A61"/>
    <mergeCell ref="B44:B52"/>
    <mergeCell ref="C44:H44"/>
    <mergeCell ref="B26:B34"/>
    <mergeCell ref="C26:H26"/>
    <mergeCell ref="C27:H27"/>
    <mergeCell ref="C29:H29"/>
    <mergeCell ref="C31:H31"/>
    <mergeCell ref="C33:H33"/>
    <mergeCell ref="B35:B43"/>
    <mergeCell ref="C35:H35"/>
    <mergeCell ref="C49:H49"/>
    <mergeCell ref="C51:H51"/>
    <mergeCell ref="A44:A52"/>
    <mergeCell ref="B53:B61"/>
    <mergeCell ref="C36:H36"/>
    <mergeCell ref="C38:H38"/>
    <mergeCell ref="C40:H40"/>
    <mergeCell ref="C42:H42"/>
    <mergeCell ref="A35:A43"/>
    <mergeCell ref="C45:H45"/>
    <mergeCell ref="C47:H47"/>
    <mergeCell ref="A2:H3"/>
    <mergeCell ref="A8:A16"/>
    <mergeCell ref="B8:B16"/>
    <mergeCell ref="A7:D7"/>
    <mergeCell ref="A17:A25"/>
    <mergeCell ref="B17:B25"/>
    <mergeCell ref="C17:H17"/>
    <mergeCell ref="C18:H18"/>
    <mergeCell ref="C20:H20"/>
    <mergeCell ref="C22:H22"/>
    <mergeCell ref="C24:H24"/>
    <mergeCell ref="C8:H8"/>
    <mergeCell ref="C11:H11"/>
    <mergeCell ref="C9:H9"/>
    <mergeCell ref="C13:H13"/>
    <mergeCell ref="C15:H15"/>
    <mergeCell ref="A6:H6"/>
    <mergeCell ref="A5:D5"/>
    <mergeCell ref="C107:H107"/>
    <mergeCell ref="C108:H108"/>
    <mergeCell ref="C110:H110"/>
    <mergeCell ref="C112:H112"/>
    <mergeCell ref="C114:H114"/>
    <mergeCell ref="A107:A115"/>
    <mergeCell ref="B107:B115"/>
    <mergeCell ref="A98:A106"/>
    <mergeCell ref="C85:H85"/>
    <mergeCell ref="C87:H87"/>
    <mergeCell ref="C98:H98"/>
    <mergeCell ref="C90:H90"/>
    <mergeCell ref="B62:B70"/>
    <mergeCell ref="C62:H62"/>
    <mergeCell ref="C63:H63"/>
    <mergeCell ref="C65:H65"/>
    <mergeCell ref="C67:H67"/>
    <mergeCell ref="C69:H69"/>
    <mergeCell ref="A62:A70"/>
    <mergeCell ref="C96:H96"/>
    <mergeCell ref="B98:B106"/>
    <mergeCell ref="C71:H71"/>
    <mergeCell ref="C72:H72"/>
    <mergeCell ref="C74:H74"/>
    <mergeCell ref="C76:H76"/>
    <mergeCell ref="C78:H78"/>
    <mergeCell ref="B80:B88"/>
    <mergeCell ref="C80:H80"/>
    <mergeCell ref="C81:H81"/>
    <mergeCell ref="C92:H92"/>
    <mergeCell ref="C94:H94"/>
    <mergeCell ref="A71:A79"/>
    <mergeCell ref="C313:H313"/>
    <mergeCell ref="C315:H315"/>
    <mergeCell ref="B116:B124"/>
    <mergeCell ref="C116:H116"/>
    <mergeCell ref="C128:H128"/>
    <mergeCell ref="C130:H130"/>
    <mergeCell ref="C132:H132"/>
    <mergeCell ref="A116:A124"/>
    <mergeCell ref="A125:A133"/>
    <mergeCell ref="C117:H117"/>
    <mergeCell ref="C119:H119"/>
    <mergeCell ref="C121:H121"/>
    <mergeCell ref="C123:H123"/>
    <mergeCell ref="B125:B133"/>
    <mergeCell ref="C137:H137"/>
    <mergeCell ref="C139:H139"/>
    <mergeCell ref="C141:H141"/>
    <mergeCell ref="A134:A142"/>
    <mergeCell ref="B134:B142"/>
    <mergeCell ref="C134:H134"/>
    <mergeCell ref="C135:H135"/>
    <mergeCell ref="B179:B187"/>
    <mergeCell ref="A197:A205"/>
    <mergeCell ref="B206:B214"/>
    <mergeCell ref="C206:H206"/>
    <mergeCell ref="A264:H264"/>
    <mergeCell ref="C186:H186"/>
    <mergeCell ref="A179:A187"/>
    <mergeCell ref="B188:B196"/>
    <mergeCell ref="C188:H188"/>
    <mergeCell ref="C297:H297"/>
    <mergeCell ref="C299:H299"/>
    <mergeCell ref="C283:H283"/>
    <mergeCell ref="C294:H294"/>
    <mergeCell ref="C295:H295"/>
    <mergeCell ref="A294:A302"/>
    <mergeCell ref="B294:B302"/>
    <mergeCell ref="B285:B293"/>
    <mergeCell ref="C285:H285"/>
    <mergeCell ref="C286:H286"/>
    <mergeCell ref="C288:H288"/>
    <mergeCell ref="C290:H290"/>
    <mergeCell ref="A267:A275"/>
    <mergeCell ref="A276:A284"/>
    <mergeCell ref="B276:B284"/>
    <mergeCell ref="C276:H276"/>
    <mergeCell ref="C277:H277"/>
    <mergeCell ref="C279:H279"/>
    <mergeCell ref="C281:H281"/>
    <mergeCell ref="C301:H301"/>
    <mergeCell ref="A143:A151"/>
    <mergeCell ref="B152:B160"/>
    <mergeCell ref="C152:H152"/>
    <mergeCell ref="C153:H153"/>
    <mergeCell ref="C155:H155"/>
    <mergeCell ref="C157:H157"/>
    <mergeCell ref="C159:H159"/>
    <mergeCell ref="A152:A160"/>
    <mergeCell ref="B143:B151"/>
    <mergeCell ref="C143:H143"/>
    <mergeCell ref="C144:H144"/>
    <mergeCell ref="C146:H146"/>
    <mergeCell ref="C148:H148"/>
    <mergeCell ref="C150:H150"/>
    <mergeCell ref="A170:A178"/>
    <mergeCell ref="B224:B232"/>
    <mergeCell ref="C222:H222"/>
    <mergeCell ref="B161:B169"/>
    <mergeCell ref="C161:H161"/>
    <mergeCell ref="C168:H168"/>
    <mergeCell ref="C164:H164"/>
    <mergeCell ref="C166:H166"/>
    <mergeCell ref="C173:H173"/>
    <mergeCell ref="C175:H175"/>
    <mergeCell ref="C177:H177"/>
    <mergeCell ref="B197:B205"/>
    <mergeCell ref="C189:H189"/>
    <mergeCell ref="C191:H191"/>
    <mergeCell ref="C193:H193"/>
    <mergeCell ref="C195:H195"/>
    <mergeCell ref="A188:A196"/>
    <mergeCell ref="C182:H182"/>
    <mergeCell ref="C162:H162"/>
    <mergeCell ref="B170:B178"/>
    <mergeCell ref="C170:H170"/>
    <mergeCell ref="A161:A169"/>
    <mergeCell ref="C204:H204"/>
    <mergeCell ref="C468:H468"/>
    <mergeCell ref="A384:A392"/>
    <mergeCell ref="B384:B392"/>
    <mergeCell ref="C224:H224"/>
    <mergeCell ref="C225:H225"/>
    <mergeCell ref="C227:H227"/>
    <mergeCell ref="C229:H229"/>
    <mergeCell ref="C231:H231"/>
    <mergeCell ref="A215:A223"/>
    <mergeCell ref="A224:A232"/>
    <mergeCell ref="A265:E266"/>
    <mergeCell ref="A242:A254"/>
    <mergeCell ref="B242:B254"/>
    <mergeCell ref="C242:H242"/>
    <mergeCell ref="C243:H243"/>
    <mergeCell ref="C246:H246"/>
    <mergeCell ref="C249:H249"/>
    <mergeCell ref="C378:H378"/>
    <mergeCell ref="C380:H380"/>
    <mergeCell ref="C369:H369"/>
    <mergeCell ref="C384:H384"/>
    <mergeCell ref="C385:H385"/>
    <mergeCell ref="C387:H387"/>
    <mergeCell ref="C389:H389"/>
    <mergeCell ref="A312:A320"/>
    <mergeCell ref="B312:B320"/>
    <mergeCell ref="C312:H312"/>
    <mergeCell ref="C339:H339"/>
    <mergeCell ref="C340:H340"/>
    <mergeCell ref="C342:H342"/>
    <mergeCell ref="C171:H171"/>
    <mergeCell ref="C184:H184"/>
    <mergeCell ref="C459:H459"/>
    <mergeCell ref="C461:H461"/>
    <mergeCell ref="A375:A383"/>
    <mergeCell ref="C267:H267"/>
    <mergeCell ref="C268:H268"/>
    <mergeCell ref="C270:H270"/>
    <mergeCell ref="C272:H272"/>
    <mergeCell ref="C211:H211"/>
    <mergeCell ref="C213:H213"/>
    <mergeCell ref="B267:B275"/>
    <mergeCell ref="B215:B223"/>
    <mergeCell ref="C215:H215"/>
    <mergeCell ref="C216:H216"/>
    <mergeCell ref="C218:H218"/>
    <mergeCell ref="C220:H220"/>
    <mergeCell ref="C344:H344"/>
    <mergeCell ref="C207:H207"/>
    <mergeCell ref="C209:H209"/>
    <mergeCell ref="C179:H179"/>
    <mergeCell ref="C180:H180"/>
    <mergeCell ref="C197:H197"/>
    <mergeCell ref="C198:H198"/>
    <mergeCell ref="C200:H200"/>
    <mergeCell ref="C202:H202"/>
    <mergeCell ref="A206:A214"/>
    <mergeCell ref="C317:H317"/>
    <mergeCell ref="C319:H319"/>
    <mergeCell ref="A481:A489"/>
    <mergeCell ref="A490:A498"/>
    <mergeCell ref="A526:A534"/>
    <mergeCell ref="B526:B534"/>
    <mergeCell ref="C526:H526"/>
    <mergeCell ref="C527:H527"/>
    <mergeCell ref="C529:H529"/>
    <mergeCell ref="C531:H531"/>
    <mergeCell ref="C533:H533"/>
    <mergeCell ref="B472:B480"/>
    <mergeCell ref="A589:A597"/>
    <mergeCell ref="C583:H583"/>
    <mergeCell ref="B535:B543"/>
    <mergeCell ref="B580:B588"/>
    <mergeCell ref="C554:H554"/>
    <mergeCell ref="B544:B552"/>
    <mergeCell ref="C544:H544"/>
    <mergeCell ref="C545:H545"/>
    <mergeCell ref="C535:H535"/>
    <mergeCell ref="C581:H581"/>
    <mergeCell ref="A553:A561"/>
    <mergeCell ref="C587:H587"/>
    <mergeCell ref="B571:B579"/>
    <mergeCell ref="A571:A579"/>
    <mergeCell ref="B490:B498"/>
    <mergeCell ref="C490:H490"/>
    <mergeCell ref="C491:H491"/>
    <mergeCell ref="C493:H493"/>
    <mergeCell ref="B481:B489"/>
    <mergeCell ref="A517:A525"/>
    <mergeCell ref="B517:B525"/>
    <mergeCell ref="C509:H509"/>
    <mergeCell ref="A661:A673"/>
    <mergeCell ref="A652:A660"/>
    <mergeCell ref="A719:A727"/>
    <mergeCell ref="B719:B727"/>
    <mergeCell ref="C675:H675"/>
    <mergeCell ref="C635:H635"/>
    <mergeCell ref="C637:H637"/>
    <mergeCell ref="C585:H585"/>
    <mergeCell ref="C540:H540"/>
    <mergeCell ref="C542:H542"/>
    <mergeCell ref="C589:H589"/>
    <mergeCell ref="C590:H590"/>
    <mergeCell ref="C592:H592"/>
    <mergeCell ref="C594:H594"/>
    <mergeCell ref="C643:H643"/>
    <mergeCell ref="A616:A624"/>
    <mergeCell ref="A625:A633"/>
    <mergeCell ref="A634:A642"/>
    <mergeCell ref="B616:B624"/>
    <mergeCell ref="C616:H616"/>
    <mergeCell ref="C617:H617"/>
    <mergeCell ref="C619:H619"/>
    <mergeCell ref="B625:B633"/>
    <mergeCell ref="C639:H639"/>
    <mergeCell ref="C677:H677"/>
    <mergeCell ref="C679:H679"/>
    <mergeCell ref="C628:H628"/>
    <mergeCell ref="C632:H632"/>
    <mergeCell ref="C693:H693"/>
    <mergeCell ref="C695:H695"/>
    <mergeCell ref="C697:H697"/>
    <mergeCell ref="C699:H699"/>
    <mergeCell ref="A848:A860"/>
    <mergeCell ref="B848:B860"/>
    <mergeCell ref="B830:B838"/>
    <mergeCell ref="C848:H848"/>
    <mergeCell ref="C849:H849"/>
    <mergeCell ref="C856:H856"/>
    <mergeCell ref="C859:H859"/>
    <mergeCell ref="C853:H853"/>
    <mergeCell ref="A861:A869"/>
    <mergeCell ref="B861:B869"/>
    <mergeCell ref="C861:H861"/>
    <mergeCell ref="C862:H862"/>
    <mergeCell ref="C864:H864"/>
    <mergeCell ref="A812:A820"/>
    <mergeCell ref="C1238:H1238"/>
    <mergeCell ref="C1221:H1221"/>
    <mergeCell ref="C1222:H1222"/>
    <mergeCell ref="B870:B878"/>
    <mergeCell ref="A1126:E1127"/>
    <mergeCell ref="C1131:H1131"/>
    <mergeCell ref="B1137:B1145"/>
    <mergeCell ref="C1137:H1137"/>
    <mergeCell ref="C873:H873"/>
    <mergeCell ref="C875:H875"/>
    <mergeCell ref="C1217:H1217"/>
    <mergeCell ref="C1219:H1219"/>
    <mergeCell ref="C870:H870"/>
    <mergeCell ref="C871:H871"/>
    <mergeCell ref="C877:H877"/>
    <mergeCell ref="C879:H879"/>
    <mergeCell ref="A1194:A1202"/>
    <mergeCell ref="B897:B905"/>
    <mergeCell ref="C897:H897"/>
    <mergeCell ref="B1221:B1242"/>
    <mergeCell ref="B1212:B1220"/>
    <mergeCell ref="C1233:H1233"/>
    <mergeCell ref="C596:H596"/>
    <mergeCell ref="A1270:A1278"/>
    <mergeCell ref="B1270:B1278"/>
    <mergeCell ref="B589:B597"/>
    <mergeCell ref="B634:B642"/>
    <mergeCell ref="B661:B673"/>
    <mergeCell ref="C661:H661"/>
    <mergeCell ref="A643:A651"/>
    <mergeCell ref="C704:H704"/>
    <mergeCell ref="C706:H706"/>
    <mergeCell ref="C1264:H1264"/>
    <mergeCell ref="C1261:H1261"/>
    <mergeCell ref="C1262:H1262"/>
    <mergeCell ref="C634:H634"/>
    <mergeCell ref="A1191:H1191"/>
    <mergeCell ref="C671:H671"/>
    <mergeCell ref="C692:H692"/>
    <mergeCell ref="C711:H711"/>
    <mergeCell ref="C674:H674"/>
    <mergeCell ref="A1212:A1220"/>
    <mergeCell ref="C1212:H1212"/>
    <mergeCell ref="C1213:H1213"/>
    <mergeCell ref="C1215:H1215"/>
    <mergeCell ref="C641:H641"/>
    <mergeCell ref="C927:H927"/>
    <mergeCell ref="C929:H929"/>
    <mergeCell ref="A839:A847"/>
    <mergeCell ref="C931:H931"/>
    <mergeCell ref="A897:A905"/>
    <mergeCell ref="C902:H902"/>
    <mergeCell ref="C904:H904"/>
    <mergeCell ref="A906:A914"/>
    <mergeCell ref="B906:B914"/>
    <mergeCell ref="C906:H906"/>
    <mergeCell ref="C907:H907"/>
    <mergeCell ref="C909:H909"/>
    <mergeCell ref="C913:H913"/>
    <mergeCell ref="A924:A932"/>
    <mergeCell ref="B924:B932"/>
    <mergeCell ref="C924:H924"/>
    <mergeCell ref="C925:H925"/>
    <mergeCell ref="A870:A878"/>
    <mergeCell ref="C886:H886"/>
    <mergeCell ref="A888:A896"/>
    <mergeCell ref="B888:B896"/>
    <mergeCell ref="C888:H888"/>
    <mergeCell ref="C889:H889"/>
    <mergeCell ref="C911:H911"/>
    <mergeCell ref="B915:B923"/>
    <mergeCell ref="C915:H915"/>
    <mergeCell ref="C916:H916"/>
    <mergeCell ref="C918:H918"/>
    <mergeCell ref="C920:H920"/>
    <mergeCell ref="C898:H898"/>
    <mergeCell ref="C900:H900"/>
    <mergeCell ref="B879:B887"/>
    <mergeCell ref="C884:H884"/>
    <mergeCell ref="A879:A887"/>
    <mergeCell ref="C891:H891"/>
    <mergeCell ref="C893:H893"/>
    <mergeCell ref="C1395:H1395"/>
    <mergeCell ref="C1397:H1397"/>
    <mergeCell ref="C895:H895"/>
    <mergeCell ref="C252:H252"/>
    <mergeCell ref="B839:B847"/>
    <mergeCell ref="C839:H839"/>
    <mergeCell ref="C840:H840"/>
    <mergeCell ref="C842:H842"/>
    <mergeCell ref="C844:H844"/>
    <mergeCell ref="C846:H846"/>
    <mergeCell ref="C536:H536"/>
    <mergeCell ref="C488:H488"/>
    <mergeCell ref="C538:H538"/>
    <mergeCell ref="C767:H767"/>
    <mergeCell ref="C770:H770"/>
    <mergeCell ref="C773:H773"/>
    <mergeCell ref="C720:H720"/>
    <mergeCell ref="C722:H722"/>
    <mergeCell ref="C724:H724"/>
    <mergeCell ref="C819:H819"/>
    <mergeCell ref="C547:H547"/>
    <mergeCell ref="C571:H571"/>
    <mergeCell ref="C610:H610"/>
    <mergeCell ref="B553:B561"/>
    <mergeCell ref="C553:H553"/>
    <mergeCell ref="C574:H574"/>
    <mergeCell ref="C608:H608"/>
    <mergeCell ref="C882:H882"/>
    <mergeCell ref="B463:B471"/>
    <mergeCell ref="C463:H463"/>
    <mergeCell ref="C464:H464"/>
    <mergeCell ref="C466:H466"/>
    <mergeCell ref="C1327:H1327"/>
    <mergeCell ref="C1280:H1280"/>
    <mergeCell ref="C1270:H1270"/>
    <mergeCell ref="C1275:H1275"/>
    <mergeCell ref="C1277:H1277"/>
    <mergeCell ref="A1297:A1305"/>
    <mergeCell ref="B1297:B1305"/>
    <mergeCell ref="A1252:A1260"/>
    <mergeCell ref="C1259:H1259"/>
    <mergeCell ref="A1261:A1269"/>
    <mergeCell ref="B1261:B1269"/>
    <mergeCell ref="C1266:H1266"/>
    <mergeCell ref="C1268:H1268"/>
    <mergeCell ref="A1315:A1323"/>
    <mergeCell ref="B1315:B1323"/>
    <mergeCell ref="A1399:A1411"/>
    <mergeCell ref="B1399:B1411"/>
    <mergeCell ref="C1399:H1399"/>
    <mergeCell ref="C1400:H1400"/>
    <mergeCell ref="C1403:H1403"/>
    <mergeCell ref="C1406:H1406"/>
    <mergeCell ref="C1409:H1409"/>
    <mergeCell ref="B1363:B1371"/>
    <mergeCell ref="C1363:H1363"/>
    <mergeCell ref="C1366:H1366"/>
    <mergeCell ref="C1368:H1368"/>
    <mergeCell ref="C1370:H1370"/>
    <mergeCell ref="A1363:A1371"/>
    <mergeCell ref="A1372:A1380"/>
    <mergeCell ref="B1372:B1380"/>
    <mergeCell ref="C1372:H1372"/>
    <mergeCell ref="C1373:H1373"/>
    <mergeCell ref="C1382:H1382"/>
    <mergeCell ref="C1384:H1384"/>
    <mergeCell ref="C1386:H1386"/>
    <mergeCell ref="C1388:H1388"/>
    <mergeCell ref="A1390:A1398"/>
    <mergeCell ref="B1390:B1398"/>
    <mergeCell ref="C1390:H1390"/>
    <mergeCell ref="C1391:H1391"/>
    <mergeCell ref="A1333:A1341"/>
    <mergeCell ref="A1345:A1353"/>
    <mergeCell ref="B1345:B1353"/>
    <mergeCell ref="C1348:H1348"/>
    <mergeCell ref="C1350:H1350"/>
    <mergeCell ref="C1352:H1352"/>
    <mergeCell ref="C1346:H1346"/>
    <mergeCell ref="B1333:B1341"/>
    <mergeCell ref="C1333:H1333"/>
    <mergeCell ref="C1334:H1334"/>
    <mergeCell ref="C1336:H1336"/>
    <mergeCell ref="C1338:H1338"/>
    <mergeCell ref="C1340:H1340"/>
    <mergeCell ref="C1345:H1345"/>
    <mergeCell ref="A1342:H1342"/>
    <mergeCell ref="A1343:E1344"/>
    <mergeCell ref="C1375:H1375"/>
    <mergeCell ref="C1377:H1377"/>
    <mergeCell ref="C1379:H1379"/>
    <mergeCell ref="C1364:H1364"/>
    <mergeCell ref="A1381:A1389"/>
    <mergeCell ref="B1381:B1389"/>
    <mergeCell ref="C1381:H1381"/>
    <mergeCell ref="C1393:H1393"/>
    <mergeCell ref="C974:H974"/>
    <mergeCell ref="C1007:H1007"/>
    <mergeCell ref="A991:A999"/>
    <mergeCell ref="C1228:H1228"/>
    <mergeCell ref="A1243:A1251"/>
    <mergeCell ref="B1243:B1251"/>
    <mergeCell ref="C1243:H1243"/>
    <mergeCell ref="C1244:H1244"/>
    <mergeCell ref="C1246:H1246"/>
    <mergeCell ref="C1248:H1248"/>
    <mergeCell ref="C1250:H1250"/>
    <mergeCell ref="A1354:A1362"/>
    <mergeCell ref="B1354:B1362"/>
    <mergeCell ref="C1354:H1354"/>
    <mergeCell ref="C1355:H1355"/>
    <mergeCell ref="C1357:H1357"/>
    <mergeCell ref="C1359:H1359"/>
    <mergeCell ref="C1361:H1361"/>
    <mergeCell ref="C1252:H1252"/>
    <mergeCell ref="B1252:B1260"/>
    <mergeCell ref="C1253:H1253"/>
    <mergeCell ref="C1255:H1255"/>
    <mergeCell ref="C1257:H1257"/>
    <mergeCell ref="C1311:H1311"/>
    <mergeCell ref="C1313:H1313"/>
    <mergeCell ref="A1279:A1287"/>
    <mergeCell ref="C1282:H1282"/>
    <mergeCell ref="C1309:H1309"/>
    <mergeCell ref="A1324:A1332"/>
    <mergeCell ref="B1324:B1332"/>
    <mergeCell ref="C1324:H1324"/>
    <mergeCell ref="C1325:H1325"/>
    <mergeCell ref="C1315:H1315"/>
    <mergeCell ref="B1306:B1314"/>
    <mergeCell ref="C1306:H1306"/>
    <mergeCell ref="C1307:H1307"/>
    <mergeCell ref="A964:A972"/>
    <mergeCell ref="B964:B972"/>
    <mergeCell ref="C964:H964"/>
    <mergeCell ref="C965:H965"/>
    <mergeCell ref="C967:H967"/>
    <mergeCell ref="C969:H969"/>
    <mergeCell ref="C971:H971"/>
    <mergeCell ref="A982:A990"/>
    <mergeCell ref="B982:B990"/>
    <mergeCell ref="C982:H982"/>
    <mergeCell ref="C983:H983"/>
    <mergeCell ref="C985:H985"/>
    <mergeCell ref="C976:H976"/>
    <mergeCell ref="C978:H978"/>
    <mergeCell ref="C980:H980"/>
    <mergeCell ref="C994:H994"/>
    <mergeCell ref="C996:H996"/>
    <mergeCell ref="C998:H998"/>
    <mergeCell ref="C1003:H1003"/>
    <mergeCell ref="C1005:H1005"/>
    <mergeCell ref="C1000:H1000"/>
    <mergeCell ref="C1001:H1001"/>
    <mergeCell ref="A1000:A1008"/>
    <mergeCell ref="B1000:B1008"/>
    <mergeCell ref="C1012:H1012"/>
    <mergeCell ref="C1014:H1014"/>
    <mergeCell ref="C1016:H1016"/>
    <mergeCell ref="A1221:A1242"/>
    <mergeCell ref="C1295:H1295"/>
    <mergeCell ref="B1279:B1287"/>
    <mergeCell ref="C1279:H1279"/>
    <mergeCell ref="C1019:H1019"/>
    <mergeCell ref="C1021:H1021"/>
    <mergeCell ref="C1023:H1023"/>
    <mergeCell ref="C1025:H1025"/>
    <mergeCell ref="A946:A954"/>
    <mergeCell ref="B946:B954"/>
    <mergeCell ref="C946:H946"/>
    <mergeCell ref="C947:H947"/>
    <mergeCell ref="C949:H949"/>
    <mergeCell ref="C951:H951"/>
    <mergeCell ref="C953:H953"/>
    <mergeCell ref="A955:A963"/>
    <mergeCell ref="B955:B963"/>
    <mergeCell ref="C955:H955"/>
    <mergeCell ref="C956:H956"/>
    <mergeCell ref="C958:H958"/>
    <mergeCell ref="C960:H960"/>
    <mergeCell ref="C962:H962"/>
    <mergeCell ref="B991:B999"/>
    <mergeCell ref="C991:H991"/>
    <mergeCell ref="C992:H992"/>
    <mergeCell ref="D1223:D1227"/>
    <mergeCell ref="C1187:H1187"/>
    <mergeCell ref="C1210:H1210"/>
    <mergeCell ref="C987:H987"/>
    <mergeCell ref="C989:H989"/>
    <mergeCell ref="A973:A981"/>
    <mergeCell ref="B973:B981"/>
    <mergeCell ref="C973:H973"/>
    <mergeCell ref="C1329:H1329"/>
    <mergeCell ref="C1331:H1331"/>
    <mergeCell ref="C1284:H1284"/>
    <mergeCell ref="C1286:H1286"/>
    <mergeCell ref="C1271:H1271"/>
    <mergeCell ref="C1273:H1273"/>
    <mergeCell ref="C1320:H1320"/>
    <mergeCell ref="C1322:H1322"/>
    <mergeCell ref="C1297:H1297"/>
    <mergeCell ref="C1298:H1298"/>
    <mergeCell ref="C1300:H1300"/>
    <mergeCell ref="C1302:H1302"/>
    <mergeCell ref="C1304:H1304"/>
    <mergeCell ref="A1306:A1314"/>
    <mergeCell ref="A1018:A1026"/>
    <mergeCell ref="B1018:B1026"/>
    <mergeCell ref="C1018:H1018"/>
    <mergeCell ref="A1108:A1116"/>
    <mergeCell ref="B1108:B1116"/>
    <mergeCell ref="C1108:H1108"/>
    <mergeCell ref="C1109:H1109"/>
    <mergeCell ref="C1111:H1111"/>
    <mergeCell ref="C1113:H1113"/>
    <mergeCell ref="C1115:H1115"/>
    <mergeCell ref="C1316:H1316"/>
    <mergeCell ref="C1318:H1318"/>
    <mergeCell ref="A1288:A1296"/>
    <mergeCell ref="B1288:B1296"/>
    <mergeCell ref="C1288:H1288"/>
    <mergeCell ref="C1289:H1289"/>
    <mergeCell ref="C1291:H1291"/>
    <mergeCell ref="C1293:H1293"/>
  </mergeCells>
  <phoneticPr fontId="1" type="noConversion"/>
  <pageMargins left="0.7" right="0.7" top="0.75" bottom="0.75" header="0.3" footer="0.3"/>
  <pageSetup paperSize="9" scale="75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5D60-4B89-424B-9772-F6CB8419A89A}">
  <sheetPr>
    <tabColor rgb="FFFFC000"/>
  </sheetPr>
  <dimension ref="A1:O202"/>
  <sheetViews>
    <sheetView view="pageBreakPreview" zoomScaleNormal="102" zoomScaleSheetLayoutView="100" workbookViewId="0">
      <selection activeCell="H47" sqref="H47"/>
    </sheetView>
  </sheetViews>
  <sheetFormatPr defaultColWidth="9.140625" defaultRowHeight="15" x14ac:dyDescent="0.2"/>
  <cols>
    <col min="1" max="1" width="3.7109375" style="4" customWidth="1"/>
    <col min="2" max="2" width="81.85546875" style="4" customWidth="1"/>
    <col min="3" max="3" width="13" style="4" customWidth="1"/>
    <col min="4" max="4" width="11.5703125" style="4" customWidth="1"/>
    <col min="5" max="5" width="18.5703125" style="4" customWidth="1"/>
    <col min="6" max="6" width="14.85546875" style="4" customWidth="1"/>
    <col min="7" max="7" width="14.5703125" style="4" customWidth="1"/>
    <col min="8" max="8" width="12.7109375" style="4" customWidth="1"/>
    <col min="9" max="9" width="12.42578125" style="4" customWidth="1"/>
    <col min="10" max="10" width="12.28515625" style="4" customWidth="1"/>
    <col min="11" max="11" width="19.28515625" style="4" hidden="1" customWidth="1"/>
    <col min="12" max="12" width="12" style="11" customWidth="1"/>
    <col min="13" max="13" width="7.140625" style="102" customWidth="1"/>
    <col min="14" max="14" width="6.85546875" style="102" customWidth="1"/>
    <col min="15" max="15" width="6.85546875" style="101" customWidth="1"/>
    <col min="16" max="16384" width="9.140625" style="4"/>
  </cols>
  <sheetData>
    <row r="1" spans="1:15" ht="20.25" customHeight="1" x14ac:dyDescent="0.2">
      <c r="J1" s="4" t="s">
        <v>309</v>
      </c>
    </row>
    <row r="2" spans="1:15" ht="18.75" customHeight="1" x14ac:dyDescent="0.2">
      <c r="A2" s="462" t="s">
        <v>220</v>
      </c>
      <c r="B2" s="463"/>
      <c r="C2" s="463"/>
      <c r="D2" s="463"/>
      <c r="E2" s="463"/>
      <c r="F2" s="463"/>
      <c r="G2" s="463"/>
      <c r="H2" s="463"/>
      <c r="I2" s="463"/>
      <c r="J2" s="463"/>
      <c r="K2" s="464"/>
      <c r="L2" s="123"/>
      <c r="M2" s="124"/>
    </row>
    <row r="3" spans="1:15" ht="35.25" customHeight="1" x14ac:dyDescent="0.2">
      <c r="A3" s="468" t="s">
        <v>14</v>
      </c>
      <c r="B3" s="468" t="s">
        <v>221</v>
      </c>
      <c r="C3" s="468" t="s">
        <v>423</v>
      </c>
      <c r="D3" s="468" t="s">
        <v>222</v>
      </c>
      <c r="E3" s="468" t="s">
        <v>15</v>
      </c>
      <c r="F3" s="468" t="s">
        <v>462</v>
      </c>
      <c r="G3" s="465" t="s">
        <v>493</v>
      </c>
      <c r="H3" s="466"/>
      <c r="I3" s="466"/>
      <c r="J3" s="467"/>
      <c r="K3" s="476" t="s">
        <v>224</v>
      </c>
    </row>
    <row r="4" spans="1:15" ht="18.75" customHeight="1" x14ac:dyDescent="0.2">
      <c r="A4" s="469"/>
      <c r="B4" s="469"/>
      <c r="C4" s="469"/>
      <c r="D4" s="469"/>
      <c r="E4" s="469"/>
      <c r="F4" s="469"/>
      <c r="G4" s="471" t="s">
        <v>223</v>
      </c>
      <c r="H4" s="472"/>
      <c r="I4" s="473"/>
      <c r="J4" s="474" t="s">
        <v>12</v>
      </c>
      <c r="K4" s="477"/>
    </row>
    <row r="5" spans="1:15" ht="19.5" customHeight="1" x14ac:dyDescent="0.2">
      <c r="A5" s="470"/>
      <c r="B5" s="470"/>
      <c r="C5" s="470"/>
      <c r="D5" s="470"/>
      <c r="E5" s="470"/>
      <c r="F5" s="470"/>
      <c r="G5" s="88">
        <v>2025</v>
      </c>
      <c r="H5" s="88">
        <v>2026</v>
      </c>
      <c r="I5" s="88">
        <v>2027</v>
      </c>
      <c r="J5" s="475"/>
      <c r="K5" s="478"/>
    </row>
    <row r="6" spans="1:15" s="11" customFormat="1" ht="15.75" customHeight="1" x14ac:dyDescent="0.2">
      <c r="A6" s="44">
        <v>1</v>
      </c>
      <c r="B6" s="44">
        <v>2</v>
      </c>
      <c r="C6" s="44"/>
      <c r="D6" s="44">
        <v>3</v>
      </c>
      <c r="E6" s="44">
        <v>4</v>
      </c>
      <c r="F6" s="44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M6" s="102"/>
      <c r="N6" s="102"/>
      <c r="O6" s="102"/>
    </row>
    <row r="7" spans="1:15" s="11" customFormat="1" ht="17.45" customHeight="1" x14ac:dyDescent="0.2">
      <c r="A7" s="505"/>
      <c r="B7" s="496" t="s">
        <v>13</v>
      </c>
      <c r="C7" s="497"/>
      <c r="D7" s="497"/>
      <c r="E7" s="498"/>
      <c r="F7" s="13" t="s">
        <v>12</v>
      </c>
      <c r="G7" s="299">
        <f>G10+G8+G9</f>
        <v>136430.459</v>
      </c>
      <c r="H7" s="299">
        <f t="shared" ref="H7:J7" si="0">H10+H8+H9</f>
        <v>183960.42000000007</v>
      </c>
      <c r="I7" s="299">
        <f t="shared" si="0"/>
        <v>445334.033</v>
      </c>
      <c r="J7" s="299">
        <f t="shared" si="0"/>
        <v>765724.91200000013</v>
      </c>
      <c r="K7" s="44"/>
      <c r="L7" s="128">
        <f>J41+J71+J154+J186+J199+J164</f>
        <v>765724.91199999989</v>
      </c>
      <c r="M7" s="102"/>
      <c r="N7" s="102"/>
      <c r="O7" s="102"/>
    </row>
    <row r="8" spans="1:15" s="11" customFormat="1" ht="29.45" customHeight="1" x14ac:dyDescent="0.2">
      <c r="A8" s="506"/>
      <c r="B8" s="499"/>
      <c r="C8" s="500"/>
      <c r="D8" s="500"/>
      <c r="E8" s="501"/>
      <c r="F8" s="42" t="s">
        <v>456</v>
      </c>
      <c r="G8" s="299">
        <f>G72</f>
        <v>7997.9759999999997</v>
      </c>
      <c r="H8" s="299">
        <f t="shared" ref="H8:J8" si="1">H72</f>
        <v>2000</v>
      </c>
      <c r="I8" s="299">
        <f t="shared" si="1"/>
        <v>0</v>
      </c>
      <c r="J8" s="299">
        <f t="shared" si="1"/>
        <v>9997.9759999999987</v>
      </c>
      <c r="K8" s="44"/>
      <c r="M8" s="102"/>
      <c r="N8" s="102"/>
      <c r="O8" s="102"/>
    </row>
    <row r="9" spans="1:15" s="11" customFormat="1" ht="21.75" customHeight="1" x14ac:dyDescent="0.2">
      <c r="A9" s="506"/>
      <c r="B9" s="499"/>
      <c r="C9" s="500"/>
      <c r="D9" s="500"/>
      <c r="E9" s="501"/>
      <c r="F9" s="42" t="s">
        <v>565</v>
      </c>
      <c r="G9" s="299">
        <f>G73</f>
        <v>0</v>
      </c>
      <c r="H9" s="299">
        <f t="shared" ref="H9:I9" si="2">H73</f>
        <v>2603.6129999999998</v>
      </c>
      <c r="I9" s="299">
        <f t="shared" si="2"/>
        <v>0</v>
      </c>
      <c r="J9" s="299">
        <f t="shared" ref="J9" si="3">J73</f>
        <v>2603.6129999999998</v>
      </c>
      <c r="K9" s="44"/>
      <c r="M9" s="102"/>
      <c r="N9" s="102"/>
      <c r="O9" s="102"/>
    </row>
    <row r="10" spans="1:15" s="11" customFormat="1" ht="31.5" customHeight="1" x14ac:dyDescent="0.2">
      <c r="A10" s="507"/>
      <c r="B10" s="502"/>
      <c r="C10" s="503"/>
      <c r="D10" s="503"/>
      <c r="E10" s="504"/>
      <c r="F10" s="42" t="s">
        <v>16</v>
      </c>
      <c r="G10" s="299">
        <f>G42+G74+G155+G165+G187+G200</f>
        <v>128432.48300000001</v>
      </c>
      <c r="H10" s="299">
        <f>H42+H74+H155+H165+H187+H200</f>
        <v>179356.80700000006</v>
      </c>
      <c r="I10" s="299">
        <f>I42+I74+I155+I165+I187+I200</f>
        <v>445334.033</v>
      </c>
      <c r="J10" s="299">
        <f>G10+H10+I10</f>
        <v>753123.32300000009</v>
      </c>
      <c r="K10" s="44"/>
      <c r="M10" s="102"/>
      <c r="N10" s="102"/>
      <c r="O10" s="102"/>
    </row>
    <row r="11" spans="1:15" ht="21.75" customHeight="1" x14ac:dyDescent="0.2">
      <c r="A11" s="483" t="s">
        <v>21</v>
      </c>
      <c r="B11" s="483"/>
      <c r="C11" s="483"/>
      <c r="D11" s="483"/>
      <c r="E11" s="483"/>
      <c r="F11" s="483"/>
      <c r="G11" s="483"/>
      <c r="H11" s="483"/>
      <c r="I11" s="483"/>
      <c r="J11" s="483"/>
      <c r="K11" s="483"/>
    </row>
    <row r="12" spans="1:15" s="11" customFormat="1" ht="36.75" customHeight="1" x14ac:dyDescent="0.2">
      <c r="A12" s="138">
        <v>1</v>
      </c>
      <c r="B12" s="10" t="s">
        <v>41</v>
      </c>
      <c r="C12" s="307">
        <f>J12</f>
        <v>5153.0370000000003</v>
      </c>
      <c r="D12" s="138" t="s">
        <v>225</v>
      </c>
      <c r="E12" s="134" t="s">
        <v>495</v>
      </c>
      <c r="F12" s="134" t="s">
        <v>16</v>
      </c>
      <c r="G12" s="300">
        <v>1462.7919999999999</v>
      </c>
      <c r="H12" s="300">
        <v>1541.7940000000001</v>
      </c>
      <c r="I12" s="300">
        <v>2148.451</v>
      </c>
      <c r="J12" s="301">
        <f>G12+H12+I12</f>
        <v>5153.0370000000003</v>
      </c>
      <c r="K12" s="10"/>
      <c r="L12" s="335" t="s">
        <v>776</v>
      </c>
      <c r="M12" s="102"/>
      <c r="N12" s="102"/>
      <c r="O12" s="102"/>
    </row>
    <row r="13" spans="1:15" s="11" customFormat="1" ht="36.75" customHeight="1" x14ac:dyDescent="0.2">
      <c r="A13" s="138">
        <v>2</v>
      </c>
      <c r="B13" s="10" t="s">
        <v>42</v>
      </c>
      <c r="C13" s="307">
        <f t="shared" ref="C13:C36" si="4">J13</f>
        <v>333.904</v>
      </c>
      <c r="D13" s="138" t="s">
        <v>225</v>
      </c>
      <c r="E13" s="134" t="s">
        <v>495</v>
      </c>
      <c r="F13" s="134" t="s">
        <v>16</v>
      </c>
      <c r="G13" s="300">
        <v>85.709000000000003</v>
      </c>
      <c r="H13" s="300">
        <v>120.364</v>
      </c>
      <c r="I13" s="300">
        <v>127.831</v>
      </c>
      <c r="J13" s="301">
        <f t="shared" ref="J13:J35" si="5">G13+H13+I13</f>
        <v>333.904</v>
      </c>
      <c r="K13" s="10"/>
      <c r="L13" s="335" t="s">
        <v>776</v>
      </c>
      <c r="M13" s="102"/>
      <c r="N13" s="102"/>
      <c r="O13" s="102"/>
    </row>
    <row r="14" spans="1:15" s="11" customFormat="1" ht="36.75" customHeight="1" x14ac:dyDescent="0.2">
      <c r="A14" s="138">
        <v>3</v>
      </c>
      <c r="B14" s="10" t="s">
        <v>43</v>
      </c>
      <c r="C14" s="307">
        <f t="shared" si="4"/>
        <v>1024.576</v>
      </c>
      <c r="D14" s="138" t="s">
        <v>225</v>
      </c>
      <c r="E14" s="134" t="s">
        <v>495</v>
      </c>
      <c r="F14" s="134" t="s">
        <v>16</v>
      </c>
      <c r="G14" s="300">
        <v>378.42899999999997</v>
      </c>
      <c r="H14" s="300">
        <v>443.48399999999998</v>
      </c>
      <c r="I14" s="300">
        <v>202.66300000000001</v>
      </c>
      <c r="J14" s="301">
        <f t="shared" si="5"/>
        <v>1024.576</v>
      </c>
      <c r="K14" s="10"/>
      <c r="L14" s="335" t="s">
        <v>776</v>
      </c>
      <c r="M14" s="102"/>
      <c r="N14" s="102"/>
      <c r="O14" s="102"/>
    </row>
    <row r="15" spans="1:15" s="11" customFormat="1" ht="49.5" customHeight="1" x14ac:dyDescent="0.2">
      <c r="A15" s="138">
        <v>4</v>
      </c>
      <c r="B15" s="69" t="s">
        <v>654</v>
      </c>
      <c r="C15" s="307">
        <f t="shared" si="4"/>
        <v>450</v>
      </c>
      <c r="D15" s="138">
        <v>2027</v>
      </c>
      <c r="E15" s="134" t="s">
        <v>495</v>
      </c>
      <c r="F15" s="134" t="s">
        <v>16</v>
      </c>
      <c r="G15" s="300"/>
      <c r="H15" s="300"/>
      <c r="I15" s="300">
        <v>450</v>
      </c>
      <c r="J15" s="301">
        <f t="shared" si="5"/>
        <v>450</v>
      </c>
      <c r="K15" s="94"/>
      <c r="L15" s="335" t="s">
        <v>776</v>
      </c>
      <c r="M15" s="102"/>
      <c r="N15" s="102"/>
      <c r="O15" s="102"/>
    </row>
    <row r="16" spans="1:15" s="11" customFormat="1" ht="56.25" customHeight="1" x14ac:dyDescent="0.2">
      <c r="A16" s="138">
        <v>5</v>
      </c>
      <c r="B16" s="54" t="s">
        <v>809</v>
      </c>
      <c r="C16" s="307">
        <f t="shared" si="4"/>
        <v>295.89999999999998</v>
      </c>
      <c r="D16" s="138">
        <v>2027</v>
      </c>
      <c r="E16" s="134" t="s">
        <v>495</v>
      </c>
      <c r="F16" s="134" t="s">
        <v>16</v>
      </c>
      <c r="G16" s="300"/>
      <c r="H16" s="300"/>
      <c r="I16" s="300">
        <v>295.89999999999998</v>
      </c>
      <c r="J16" s="301">
        <f t="shared" si="5"/>
        <v>295.89999999999998</v>
      </c>
      <c r="K16" s="94"/>
      <c r="L16" s="335" t="s">
        <v>776</v>
      </c>
      <c r="M16" s="102"/>
      <c r="N16" s="102"/>
      <c r="O16" s="102"/>
    </row>
    <row r="17" spans="1:15" s="11" customFormat="1" ht="48" customHeight="1" x14ac:dyDescent="0.2">
      <c r="A17" s="138">
        <v>6</v>
      </c>
      <c r="B17" s="69" t="s">
        <v>653</v>
      </c>
      <c r="C17" s="307">
        <f t="shared" si="4"/>
        <v>298.5</v>
      </c>
      <c r="D17" s="138">
        <v>2027</v>
      </c>
      <c r="E17" s="134" t="s">
        <v>495</v>
      </c>
      <c r="F17" s="134" t="s">
        <v>16</v>
      </c>
      <c r="G17" s="300"/>
      <c r="H17" s="300"/>
      <c r="I17" s="300">
        <v>298.5</v>
      </c>
      <c r="J17" s="301">
        <f>G17+H17+I17</f>
        <v>298.5</v>
      </c>
      <c r="K17" s="94"/>
      <c r="L17" s="335" t="s">
        <v>776</v>
      </c>
      <c r="M17" s="102"/>
      <c r="N17" s="102"/>
      <c r="O17" s="102"/>
    </row>
    <row r="18" spans="1:15" s="11" customFormat="1" ht="40.5" customHeight="1" x14ac:dyDescent="0.2">
      <c r="A18" s="138">
        <v>7</v>
      </c>
      <c r="B18" s="69" t="s">
        <v>618</v>
      </c>
      <c r="C18" s="307">
        <f t="shared" si="4"/>
        <v>385.28</v>
      </c>
      <c r="D18" s="138">
        <v>2025</v>
      </c>
      <c r="E18" s="134" t="s">
        <v>495</v>
      </c>
      <c r="F18" s="134" t="s">
        <v>16</v>
      </c>
      <c r="G18" s="300">
        <v>385.28</v>
      </c>
      <c r="H18" s="300"/>
      <c r="I18" s="300"/>
      <c r="J18" s="301">
        <f t="shared" si="5"/>
        <v>385.28</v>
      </c>
      <c r="K18" s="94"/>
      <c r="M18" s="102"/>
      <c r="N18" s="102"/>
      <c r="O18" s="102"/>
    </row>
    <row r="19" spans="1:15" s="11" customFormat="1" ht="51.75" customHeight="1" x14ac:dyDescent="0.2">
      <c r="A19" s="138">
        <v>8</v>
      </c>
      <c r="B19" s="69" t="s">
        <v>795</v>
      </c>
      <c r="C19" s="307">
        <f t="shared" si="4"/>
        <v>99.233999999999995</v>
      </c>
      <c r="D19" s="138">
        <v>2027</v>
      </c>
      <c r="E19" s="134" t="s">
        <v>495</v>
      </c>
      <c r="F19" s="134" t="s">
        <v>16</v>
      </c>
      <c r="G19" s="300"/>
      <c r="H19" s="300"/>
      <c r="I19" s="300">
        <v>99.233999999999995</v>
      </c>
      <c r="J19" s="301">
        <f t="shared" si="5"/>
        <v>99.233999999999995</v>
      </c>
      <c r="K19" s="94"/>
      <c r="L19" s="335" t="s">
        <v>776</v>
      </c>
      <c r="M19" s="102"/>
      <c r="N19" s="102"/>
      <c r="O19" s="102"/>
    </row>
    <row r="20" spans="1:15" s="11" customFormat="1" ht="57.75" customHeight="1" x14ac:dyDescent="0.2">
      <c r="A20" s="243">
        <v>9</v>
      </c>
      <c r="B20" s="69" t="s">
        <v>164</v>
      </c>
      <c r="C20" s="307">
        <f t="shared" si="4"/>
        <v>26.75</v>
      </c>
      <c r="D20" s="243">
        <v>2025</v>
      </c>
      <c r="E20" s="242" t="s">
        <v>495</v>
      </c>
      <c r="F20" s="242" t="s">
        <v>16</v>
      </c>
      <c r="G20" s="300">
        <v>26.75</v>
      </c>
      <c r="H20" s="300"/>
      <c r="I20" s="300"/>
      <c r="J20" s="301">
        <f t="shared" si="5"/>
        <v>26.75</v>
      </c>
      <c r="K20" s="94"/>
      <c r="M20" s="102"/>
      <c r="N20" s="102"/>
      <c r="O20" s="102"/>
    </row>
    <row r="21" spans="1:15" s="11" customFormat="1" ht="51" customHeight="1" x14ac:dyDescent="0.2">
      <c r="A21" s="243">
        <v>10</v>
      </c>
      <c r="B21" s="69" t="s">
        <v>796</v>
      </c>
      <c r="C21" s="307">
        <f t="shared" si="4"/>
        <v>99.68</v>
      </c>
      <c r="D21" s="243">
        <v>2027</v>
      </c>
      <c r="E21" s="242" t="s">
        <v>495</v>
      </c>
      <c r="F21" s="242" t="s">
        <v>16</v>
      </c>
      <c r="G21" s="300"/>
      <c r="H21" s="300"/>
      <c r="I21" s="300">
        <v>99.68</v>
      </c>
      <c r="J21" s="301">
        <f t="shared" si="5"/>
        <v>99.68</v>
      </c>
      <c r="K21" s="94"/>
      <c r="L21" s="335" t="s">
        <v>776</v>
      </c>
      <c r="M21" s="102"/>
      <c r="N21" s="102"/>
      <c r="O21" s="102"/>
    </row>
    <row r="22" spans="1:15" s="11" customFormat="1" ht="51" customHeight="1" x14ac:dyDescent="0.2">
      <c r="A22" s="138">
        <v>11</v>
      </c>
      <c r="B22" s="69" t="s">
        <v>169</v>
      </c>
      <c r="C22" s="307">
        <f t="shared" si="4"/>
        <v>27.876000000000001</v>
      </c>
      <c r="D22" s="138">
        <v>2025</v>
      </c>
      <c r="E22" s="134" t="s">
        <v>194</v>
      </c>
      <c r="F22" s="134" t="s">
        <v>16</v>
      </c>
      <c r="G22" s="300">
        <v>27.876000000000001</v>
      </c>
      <c r="H22" s="300"/>
      <c r="I22" s="300"/>
      <c r="J22" s="301">
        <f t="shared" si="5"/>
        <v>27.876000000000001</v>
      </c>
      <c r="K22" s="94"/>
      <c r="M22" s="102"/>
      <c r="N22" s="102"/>
      <c r="O22" s="102"/>
    </row>
    <row r="23" spans="1:15" s="11" customFormat="1" ht="72" customHeight="1" x14ac:dyDescent="0.2">
      <c r="A23" s="138">
        <v>12</v>
      </c>
      <c r="B23" s="69" t="s">
        <v>303</v>
      </c>
      <c r="C23" s="307">
        <f t="shared" si="4"/>
        <v>229.023</v>
      </c>
      <c r="D23" s="138">
        <v>2027</v>
      </c>
      <c r="E23" s="134" t="s">
        <v>488</v>
      </c>
      <c r="F23" s="134" t="s">
        <v>16</v>
      </c>
      <c r="G23" s="300"/>
      <c r="H23" s="300"/>
      <c r="I23" s="300">
        <v>229.023</v>
      </c>
      <c r="J23" s="301">
        <f t="shared" si="5"/>
        <v>229.023</v>
      </c>
      <c r="K23" s="139"/>
      <c r="L23" s="335" t="s">
        <v>776</v>
      </c>
      <c r="M23" s="102"/>
      <c r="N23" s="102"/>
      <c r="O23" s="102"/>
    </row>
    <row r="24" spans="1:15" s="11" customFormat="1" ht="34.5" customHeight="1" x14ac:dyDescent="0.2">
      <c r="A24" s="366">
        <v>13</v>
      </c>
      <c r="B24" s="337" t="s">
        <v>205</v>
      </c>
      <c r="C24" s="307">
        <v>239729.035</v>
      </c>
      <c r="D24" s="365" t="s">
        <v>681</v>
      </c>
      <c r="E24" s="363" t="s">
        <v>488</v>
      </c>
      <c r="F24" s="364" t="s">
        <v>16</v>
      </c>
      <c r="G24" s="300"/>
      <c r="H24" s="300"/>
      <c r="I24" s="300">
        <v>238659.47500000001</v>
      </c>
      <c r="J24" s="301">
        <f t="shared" si="5"/>
        <v>238659.47500000001</v>
      </c>
      <c r="K24" s="140"/>
      <c r="L24" s="11" t="s">
        <v>776</v>
      </c>
      <c r="M24" s="102" t="s">
        <v>823</v>
      </c>
      <c r="N24" s="102"/>
      <c r="O24" s="102"/>
    </row>
    <row r="25" spans="1:15" s="11" customFormat="1" ht="32.450000000000003" customHeight="1" x14ac:dyDescent="0.2">
      <c r="A25" s="137">
        <v>14</v>
      </c>
      <c r="B25" s="337" t="s">
        <v>278</v>
      </c>
      <c r="C25" s="307">
        <f t="shared" si="4"/>
        <v>33461.281999999999</v>
      </c>
      <c r="D25" s="136">
        <v>2027</v>
      </c>
      <c r="E25" s="135" t="s">
        <v>488</v>
      </c>
      <c r="F25" s="134" t="s">
        <v>16</v>
      </c>
      <c r="G25" s="300"/>
      <c r="H25" s="300"/>
      <c r="I25" s="300">
        <v>33461.281999999999</v>
      </c>
      <c r="J25" s="301">
        <f>G25+H25+I25</f>
        <v>33461.281999999999</v>
      </c>
      <c r="K25" s="94"/>
      <c r="L25" s="335" t="s">
        <v>776</v>
      </c>
      <c r="M25" s="102"/>
      <c r="N25" s="102"/>
      <c r="O25" s="102"/>
    </row>
    <row r="26" spans="1:15" s="11" customFormat="1" ht="51.75" customHeight="1" x14ac:dyDescent="0.2">
      <c r="A26" s="138">
        <v>15</v>
      </c>
      <c r="B26" s="69" t="s">
        <v>304</v>
      </c>
      <c r="C26" s="307">
        <f t="shared" si="4"/>
        <v>249.982</v>
      </c>
      <c r="D26" s="138">
        <v>2027</v>
      </c>
      <c r="E26" s="134" t="s">
        <v>488</v>
      </c>
      <c r="F26" s="134" t="s">
        <v>16</v>
      </c>
      <c r="G26" s="300"/>
      <c r="H26" s="300"/>
      <c r="I26" s="300">
        <v>249.982</v>
      </c>
      <c r="J26" s="301">
        <f t="shared" si="5"/>
        <v>249.982</v>
      </c>
      <c r="K26" s="94"/>
      <c r="M26" s="102"/>
      <c r="N26" s="102"/>
      <c r="O26" s="102"/>
    </row>
    <row r="27" spans="1:15" ht="56.45" customHeight="1" x14ac:dyDescent="0.2">
      <c r="A27" s="27">
        <v>16</v>
      </c>
      <c r="B27" s="67" t="s">
        <v>302</v>
      </c>
      <c r="C27" s="307">
        <f t="shared" si="4"/>
        <v>99.319000000000003</v>
      </c>
      <c r="D27" s="41">
        <v>2027</v>
      </c>
      <c r="E27" s="126" t="s">
        <v>488</v>
      </c>
      <c r="F27" s="26" t="s">
        <v>16</v>
      </c>
      <c r="G27" s="302"/>
      <c r="H27" s="302"/>
      <c r="I27" s="300">
        <v>99.319000000000003</v>
      </c>
      <c r="J27" s="303">
        <f t="shared" si="5"/>
        <v>99.319000000000003</v>
      </c>
      <c r="K27" s="16"/>
    </row>
    <row r="28" spans="1:15" ht="42.6" customHeight="1" x14ac:dyDescent="0.2">
      <c r="A28" s="27">
        <v>17</v>
      </c>
      <c r="B28" s="69" t="s">
        <v>306</v>
      </c>
      <c r="C28" s="307">
        <f t="shared" si="4"/>
        <v>239.87700000000001</v>
      </c>
      <c r="D28" s="41">
        <v>2027</v>
      </c>
      <c r="E28" s="126" t="s">
        <v>488</v>
      </c>
      <c r="F28" s="26" t="s">
        <v>16</v>
      </c>
      <c r="G28" s="302"/>
      <c r="H28" s="302"/>
      <c r="I28" s="300">
        <v>239.87700000000001</v>
      </c>
      <c r="J28" s="303">
        <f t="shared" si="5"/>
        <v>239.87700000000001</v>
      </c>
      <c r="K28" s="16"/>
    </row>
    <row r="29" spans="1:15" ht="40.15" customHeight="1" x14ac:dyDescent="0.2">
      <c r="A29" s="27">
        <v>18</v>
      </c>
      <c r="B29" s="69" t="s">
        <v>308</v>
      </c>
      <c r="C29" s="307">
        <f t="shared" si="4"/>
        <v>238.708</v>
      </c>
      <c r="D29" s="28">
        <v>2027</v>
      </c>
      <c r="E29" s="126" t="s">
        <v>488</v>
      </c>
      <c r="F29" s="26" t="s">
        <v>16</v>
      </c>
      <c r="G29" s="302"/>
      <c r="H29" s="302"/>
      <c r="I29" s="300">
        <v>238.708</v>
      </c>
      <c r="J29" s="303">
        <f t="shared" si="5"/>
        <v>238.708</v>
      </c>
      <c r="K29" s="16"/>
    </row>
    <row r="30" spans="1:15" ht="37.15" customHeight="1" x14ac:dyDescent="0.2">
      <c r="A30" s="27">
        <v>19</v>
      </c>
      <c r="B30" s="69" t="s">
        <v>307</v>
      </c>
      <c r="C30" s="307">
        <f t="shared" si="4"/>
        <v>238.74799999999999</v>
      </c>
      <c r="D30" s="28">
        <v>2027</v>
      </c>
      <c r="E30" s="126" t="s">
        <v>488</v>
      </c>
      <c r="F30" s="26" t="s">
        <v>16</v>
      </c>
      <c r="G30" s="302"/>
      <c r="H30" s="302"/>
      <c r="I30" s="300">
        <v>238.74799999999999</v>
      </c>
      <c r="J30" s="303">
        <f t="shared" si="5"/>
        <v>238.74799999999999</v>
      </c>
      <c r="K30" s="16"/>
    </row>
    <row r="31" spans="1:15" ht="51" customHeight="1" x14ac:dyDescent="0.2">
      <c r="A31" s="114">
        <v>20</v>
      </c>
      <c r="B31" s="67" t="s">
        <v>548</v>
      </c>
      <c r="C31" s="307">
        <f t="shared" si="4"/>
        <v>238.70699999999999</v>
      </c>
      <c r="D31" s="116">
        <v>2027</v>
      </c>
      <c r="E31" s="126" t="s">
        <v>488</v>
      </c>
      <c r="F31" s="113" t="s">
        <v>16</v>
      </c>
      <c r="G31" s="302"/>
      <c r="H31" s="302"/>
      <c r="I31" s="300">
        <v>238.70699999999999</v>
      </c>
      <c r="J31" s="303">
        <f t="shared" si="5"/>
        <v>238.70699999999999</v>
      </c>
      <c r="K31" s="16"/>
    </row>
    <row r="32" spans="1:15" ht="53.25" customHeight="1" x14ac:dyDescent="0.2">
      <c r="A32" s="27">
        <v>21</v>
      </c>
      <c r="B32" s="69" t="s">
        <v>822</v>
      </c>
      <c r="C32" s="307">
        <f t="shared" si="4"/>
        <v>149.70500000000001</v>
      </c>
      <c r="D32" s="41">
        <v>2027</v>
      </c>
      <c r="E32" s="126" t="s">
        <v>488</v>
      </c>
      <c r="F32" s="31" t="s">
        <v>16</v>
      </c>
      <c r="G32" s="300"/>
      <c r="H32" s="300"/>
      <c r="I32" s="300">
        <v>149.70500000000001</v>
      </c>
      <c r="J32" s="303">
        <f t="shared" si="5"/>
        <v>149.70500000000001</v>
      </c>
      <c r="K32" s="16"/>
      <c r="L32" s="335" t="s">
        <v>776</v>
      </c>
    </row>
    <row r="33" spans="1:15" ht="50.25" customHeight="1" x14ac:dyDescent="0.2">
      <c r="A33" s="32">
        <v>22</v>
      </c>
      <c r="B33" s="69" t="s">
        <v>305</v>
      </c>
      <c r="C33" s="307">
        <f t="shared" si="4"/>
        <v>87.42</v>
      </c>
      <c r="D33" s="41">
        <v>2027</v>
      </c>
      <c r="E33" s="126" t="s">
        <v>488</v>
      </c>
      <c r="F33" s="31" t="s">
        <v>16</v>
      </c>
      <c r="G33" s="300"/>
      <c r="H33" s="300"/>
      <c r="I33" s="300">
        <v>87.42</v>
      </c>
      <c r="J33" s="303">
        <f t="shared" si="5"/>
        <v>87.42</v>
      </c>
      <c r="K33" s="16"/>
      <c r="L33" s="335" t="s">
        <v>776</v>
      </c>
    </row>
    <row r="34" spans="1:15" ht="39" customHeight="1" x14ac:dyDescent="0.2">
      <c r="A34" s="32">
        <v>23</v>
      </c>
      <c r="B34" s="69" t="s">
        <v>188</v>
      </c>
      <c r="C34" s="307">
        <f t="shared" si="4"/>
        <v>6030.9949999999999</v>
      </c>
      <c r="D34" s="33">
        <v>2027</v>
      </c>
      <c r="E34" s="126" t="s">
        <v>488</v>
      </c>
      <c r="F34" s="31" t="s">
        <v>16</v>
      </c>
      <c r="G34" s="300"/>
      <c r="H34" s="300"/>
      <c r="I34" s="300">
        <v>6030.9949999999999</v>
      </c>
      <c r="J34" s="303">
        <f t="shared" si="5"/>
        <v>6030.9949999999999</v>
      </c>
      <c r="K34" s="16"/>
      <c r="L34" s="335" t="s">
        <v>776</v>
      </c>
      <c r="M34" s="495"/>
      <c r="N34" s="495"/>
    </row>
    <row r="35" spans="1:15" ht="46.15" customHeight="1" x14ac:dyDescent="0.2">
      <c r="A35" s="27">
        <v>24</v>
      </c>
      <c r="B35" s="69" t="s">
        <v>513</v>
      </c>
      <c r="C35" s="307">
        <f t="shared" si="4"/>
        <v>319.37599999999998</v>
      </c>
      <c r="D35" s="28" t="s">
        <v>544</v>
      </c>
      <c r="E35" s="126" t="s">
        <v>495</v>
      </c>
      <c r="F35" s="26" t="s">
        <v>16</v>
      </c>
      <c r="G35" s="300">
        <v>187.93600000000001</v>
      </c>
      <c r="H35" s="302">
        <v>131.44</v>
      </c>
      <c r="I35" s="302"/>
      <c r="J35" s="303">
        <f t="shared" si="5"/>
        <v>319.37599999999998</v>
      </c>
      <c r="K35" s="16"/>
      <c r="L35" s="335" t="s">
        <v>776</v>
      </c>
    </row>
    <row r="36" spans="1:15" ht="45.75" customHeight="1" x14ac:dyDescent="0.2">
      <c r="A36" s="23">
        <v>25</v>
      </c>
      <c r="B36" s="55" t="s">
        <v>512</v>
      </c>
      <c r="C36" s="307">
        <f t="shared" si="4"/>
        <v>18468.260999999999</v>
      </c>
      <c r="D36" s="28" t="s">
        <v>544</v>
      </c>
      <c r="E36" s="26" t="s">
        <v>495</v>
      </c>
      <c r="F36" s="26" t="s">
        <v>16</v>
      </c>
      <c r="G36" s="300">
        <f>9096.398+247.019</f>
        <v>9343.4169999999995</v>
      </c>
      <c r="H36" s="302">
        <v>9124.8439999999991</v>
      </c>
      <c r="I36" s="302"/>
      <c r="J36" s="303">
        <f>G36+H36+I36</f>
        <v>18468.260999999999</v>
      </c>
      <c r="K36" s="16"/>
      <c r="L36" s="335" t="s">
        <v>776</v>
      </c>
    </row>
    <row r="37" spans="1:15" ht="45.6" customHeight="1" x14ac:dyDescent="0.2">
      <c r="A37" s="65">
        <v>26</v>
      </c>
      <c r="B37" s="69" t="s">
        <v>441</v>
      </c>
      <c r="C37" s="307">
        <v>60</v>
      </c>
      <c r="D37" s="115" t="s">
        <v>772</v>
      </c>
      <c r="E37" s="126" t="s">
        <v>488</v>
      </c>
      <c r="F37" s="112" t="s">
        <v>16</v>
      </c>
      <c r="G37" s="300"/>
      <c r="H37" s="300"/>
      <c r="I37" s="300">
        <v>60</v>
      </c>
      <c r="J37" s="303">
        <f>G37+H37+I37</f>
        <v>60</v>
      </c>
      <c r="K37" s="16"/>
      <c r="L37" s="335" t="s">
        <v>776</v>
      </c>
      <c r="M37" s="495"/>
      <c r="N37" s="495"/>
    </row>
    <row r="38" spans="1:15" ht="51.75" customHeight="1" x14ac:dyDescent="0.2">
      <c r="A38" s="508">
        <v>27</v>
      </c>
      <c r="B38" s="271" t="s">
        <v>561</v>
      </c>
      <c r="C38" s="307">
        <f>J38</f>
        <v>5071.1620000000003</v>
      </c>
      <c r="D38" s="453" t="s">
        <v>539</v>
      </c>
      <c r="E38" s="383" t="s">
        <v>488</v>
      </c>
      <c r="F38" s="383" t="s">
        <v>16</v>
      </c>
      <c r="G38" s="300">
        <f>G39</f>
        <v>192.94499999999999</v>
      </c>
      <c r="H38" s="302">
        <f>5071.162-G39</f>
        <v>4878.2170000000006</v>
      </c>
      <c r="I38" s="302"/>
      <c r="J38" s="303">
        <f>G38+H38+I38</f>
        <v>5071.1620000000003</v>
      </c>
      <c r="K38" s="16"/>
      <c r="M38" s="330" t="s">
        <v>771</v>
      </c>
      <c r="N38" s="237">
        <f>J38-C38</f>
        <v>0</v>
      </c>
    </row>
    <row r="39" spans="1:15" ht="29.25" customHeight="1" x14ac:dyDescent="0.2">
      <c r="A39" s="509"/>
      <c r="B39" s="119" t="s">
        <v>562</v>
      </c>
      <c r="C39" s="308">
        <f>J39</f>
        <v>192.94499999999999</v>
      </c>
      <c r="D39" s="455"/>
      <c r="E39" s="385"/>
      <c r="F39" s="385"/>
      <c r="G39" s="304">
        <v>192.94499999999999</v>
      </c>
      <c r="H39" s="304"/>
      <c r="I39" s="305"/>
      <c r="J39" s="306">
        <f>G39+H39+I39</f>
        <v>192.94499999999999</v>
      </c>
      <c r="K39" s="16"/>
      <c r="N39" s="237">
        <f>C39-G39</f>
        <v>0</v>
      </c>
    </row>
    <row r="40" spans="1:15" ht="36" customHeight="1" x14ac:dyDescent="0.2">
      <c r="A40" s="65">
        <v>28</v>
      </c>
      <c r="B40" s="69" t="s">
        <v>824</v>
      </c>
      <c r="C40" s="307">
        <f>J40</f>
        <v>150</v>
      </c>
      <c r="D40" s="353">
        <v>2027</v>
      </c>
      <c r="E40" s="354" t="s">
        <v>488</v>
      </c>
      <c r="F40" s="354" t="s">
        <v>16</v>
      </c>
      <c r="G40" s="304"/>
      <c r="H40" s="304"/>
      <c r="I40" s="302">
        <v>150</v>
      </c>
      <c r="J40" s="303">
        <f>G40+H40+I40</f>
        <v>150</v>
      </c>
      <c r="K40" s="16"/>
      <c r="L40" s="355" t="s">
        <v>854</v>
      </c>
      <c r="N40" s="237"/>
    </row>
    <row r="41" spans="1:15" ht="16.5" customHeight="1" x14ac:dyDescent="0.2">
      <c r="A41" s="479" t="s">
        <v>271</v>
      </c>
      <c r="B41" s="482"/>
      <c r="C41" s="480"/>
      <c r="D41" s="480"/>
      <c r="E41" s="480"/>
      <c r="F41" s="481"/>
      <c r="G41" s="303">
        <f>G42</f>
        <v>12091.134</v>
      </c>
      <c r="H41" s="303">
        <f t="shared" ref="H41:J41" si="6">H42</f>
        <v>16240.143</v>
      </c>
      <c r="I41" s="303">
        <f t="shared" si="6"/>
        <v>283855.5</v>
      </c>
      <c r="J41" s="303">
        <f t="shared" si="6"/>
        <v>312186.777</v>
      </c>
      <c r="K41" s="19"/>
      <c r="L41" s="128">
        <f>J12+J13+J14+J15+J16+J17+J18+J19++J20+J21+J22+J23+J24+J25+J26+J27+J28+J29+J30+J31+J32+J33+J34+J36+J37+J38+J35+J40</f>
        <v>312186.777</v>
      </c>
    </row>
    <row r="42" spans="1:15" ht="16.5" customHeight="1" x14ac:dyDescent="0.2">
      <c r="A42" s="479" t="s">
        <v>227</v>
      </c>
      <c r="B42" s="480"/>
      <c r="C42" s="480"/>
      <c r="D42" s="480"/>
      <c r="E42" s="480"/>
      <c r="F42" s="481"/>
      <c r="G42" s="303">
        <f t="shared" ref="G42:H42" si="7">SUM(G12:G40)-G39</f>
        <v>12091.134</v>
      </c>
      <c r="H42" s="303">
        <f t="shared" si="7"/>
        <v>16240.143</v>
      </c>
      <c r="I42" s="303">
        <f>SUM(I12:I40)-I39</f>
        <v>283855.5</v>
      </c>
      <c r="J42" s="303">
        <f>SUM(J12:J40)-J39</f>
        <v>312186.777</v>
      </c>
      <c r="K42" s="66" t="e">
        <f>SUM(K12:K39)-#REF!-K39</f>
        <v>#REF!</v>
      </c>
      <c r="L42" s="128">
        <f>G42+H42+I42</f>
        <v>312186.777</v>
      </c>
    </row>
    <row r="43" spans="1:15" ht="15.75" customHeight="1" x14ac:dyDescent="0.2">
      <c r="A43" s="483" t="s">
        <v>22</v>
      </c>
      <c r="B43" s="483"/>
      <c r="C43" s="483"/>
      <c r="D43" s="483"/>
      <c r="E43" s="483"/>
      <c r="F43" s="483"/>
      <c r="G43" s="483"/>
      <c r="H43" s="483"/>
      <c r="I43" s="483"/>
      <c r="J43" s="483"/>
      <c r="K43" s="483"/>
    </row>
    <row r="44" spans="1:15" s="11" customFormat="1" ht="15.75" customHeight="1" x14ac:dyDescent="0.2">
      <c r="A44" s="453">
        <v>1</v>
      </c>
      <c r="B44" s="456" t="s">
        <v>209</v>
      </c>
      <c r="C44" s="459">
        <v>3793.4119999999998</v>
      </c>
      <c r="D44" s="453" t="s">
        <v>539</v>
      </c>
      <c r="E44" s="383" t="s">
        <v>488</v>
      </c>
      <c r="F44" s="325" t="s">
        <v>770</v>
      </c>
      <c r="G44" s="325"/>
      <c r="H44" s="300">
        <f>H45+H46</f>
        <v>3606.7820000000002</v>
      </c>
      <c r="I44" s="325"/>
      <c r="J44" s="301">
        <f t="shared" ref="J44:J69" si="8">G44+H44+I44</f>
        <v>3606.7820000000002</v>
      </c>
      <c r="K44" s="30"/>
      <c r="M44" s="102"/>
      <c r="N44" s="102"/>
      <c r="O44" s="102"/>
    </row>
    <row r="45" spans="1:15" s="11" customFormat="1" ht="37.5" customHeight="1" x14ac:dyDescent="0.2">
      <c r="A45" s="454"/>
      <c r="B45" s="457"/>
      <c r="C45" s="460"/>
      <c r="D45" s="454"/>
      <c r="E45" s="384"/>
      <c r="F45" s="46" t="s">
        <v>16</v>
      </c>
      <c r="G45" s="300"/>
      <c r="H45" s="300">
        <f>2606.782-1000</f>
        <v>1606.7820000000002</v>
      </c>
      <c r="I45" s="300"/>
      <c r="J45" s="300">
        <f t="shared" si="8"/>
        <v>1606.7820000000002</v>
      </c>
      <c r="K45" s="30"/>
      <c r="L45" s="335" t="s">
        <v>776</v>
      </c>
      <c r="M45" s="102"/>
      <c r="N45" s="102"/>
      <c r="O45" s="102"/>
    </row>
    <row r="46" spans="1:15" s="11" customFormat="1" ht="37.5" customHeight="1" x14ac:dyDescent="0.2">
      <c r="A46" s="455"/>
      <c r="B46" s="458"/>
      <c r="C46" s="461"/>
      <c r="D46" s="455"/>
      <c r="E46" s="385"/>
      <c r="F46" s="324" t="s">
        <v>456</v>
      </c>
      <c r="G46" s="300"/>
      <c r="H46" s="300">
        <v>2000</v>
      </c>
      <c r="I46" s="300"/>
      <c r="J46" s="300">
        <f t="shared" si="8"/>
        <v>2000</v>
      </c>
      <c r="K46" s="30"/>
      <c r="M46" s="102"/>
      <c r="N46" s="102"/>
      <c r="O46" s="102"/>
    </row>
    <row r="47" spans="1:15" s="11" customFormat="1" ht="31.9" customHeight="1" x14ac:dyDescent="0.2">
      <c r="A47" s="72">
        <v>2</v>
      </c>
      <c r="B47" s="69" t="s">
        <v>263</v>
      </c>
      <c r="C47" s="309">
        <f t="shared" ref="C47:C59" si="9">J47</f>
        <v>200</v>
      </c>
      <c r="D47" s="48">
        <v>2027</v>
      </c>
      <c r="E47" s="126" t="s">
        <v>488</v>
      </c>
      <c r="F47" s="46" t="s">
        <v>16</v>
      </c>
      <c r="G47" s="300"/>
      <c r="H47" s="300"/>
      <c r="I47" s="300">
        <v>200</v>
      </c>
      <c r="J47" s="301">
        <f t="shared" si="8"/>
        <v>200</v>
      </c>
      <c r="K47" s="30"/>
      <c r="L47" s="335" t="s">
        <v>776</v>
      </c>
      <c r="M47" s="102"/>
      <c r="N47" s="102"/>
      <c r="O47" s="102"/>
    </row>
    <row r="48" spans="1:15" s="11" customFormat="1" ht="34.5" customHeight="1" x14ac:dyDescent="0.2">
      <c r="A48" s="104">
        <v>3</v>
      </c>
      <c r="B48" s="7" t="s">
        <v>173</v>
      </c>
      <c r="C48" s="309">
        <f t="shared" si="9"/>
        <v>6345.28</v>
      </c>
      <c r="D48" s="48">
        <v>2027</v>
      </c>
      <c r="E48" s="126" t="s">
        <v>488</v>
      </c>
      <c r="F48" s="46" t="s">
        <v>16</v>
      </c>
      <c r="G48" s="300"/>
      <c r="H48" s="300"/>
      <c r="I48" s="300">
        <v>6345.28</v>
      </c>
      <c r="J48" s="301">
        <f t="shared" si="8"/>
        <v>6345.28</v>
      </c>
      <c r="K48" s="30"/>
      <c r="L48" s="335" t="s">
        <v>776</v>
      </c>
      <c r="M48" s="102"/>
      <c r="N48" s="102"/>
      <c r="O48" s="102"/>
    </row>
    <row r="49" spans="1:15" s="11" customFormat="1" ht="39" customHeight="1" x14ac:dyDescent="0.2">
      <c r="A49" s="104">
        <v>4</v>
      </c>
      <c r="B49" s="69" t="s">
        <v>689</v>
      </c>
      <c r="C49" s="309">
        <f t="shared" si="9"/>
        <v>280</v>
      </c>
      <c r="D49" s="51">
        <v>2027</v>
      </c>
      <c r="E49" s="126" t="s">
        <v>488</v>
      </c>
      <c r="F49" s="49" t="s">
        <v>16</v>
      </c>
      <c r="G49" s="300"/>
      <c r="H49" s="300"/>
      <c r="I49" s="300">
        <v>280</v>
      </c>
      <c r="J49" s="301">
        <f t="shared" si="8"/>
        <v>280</v>
      </c>
      <c r="K49" s="30"/>
      <c r="L49" s="335" t="s">
        <v>776</v>
      </c>
      <c r="M49" s="102"/>
      <c r="N49" s="102"/>
      <c r="O49" s="102"/>
    </row>
    <row r="50" spans="1:15" s="11" customFormat="1" ht="32.450000000000003" customHeight="1" x14ac:dyDescent="0.2">
      <c r="A50" s="104">
        <v>5</v>
      </c>
      <c r="B50" s="7" t="s">
        <v>280</v>
      </c>
      <c r="C50" s="309">
        <f t="shared" si="9"/>
        <v>240</v>
      </c>
      <c r="D50" s="48">
        <v>2027</v>
      </c>
      <c r="E50" s="126" t="s">
        <v>488</v>
      </c>
      <c r="F50" s="46" t="s">
        <v>16</v>
      </c>
      <c r="G50" s="300"/>
      <c r="H50" s="300"/>
      <c r="I50" s="300">
        <v>240</v>
      </c>
      <c r="J50" s="301">
        <f t="shared" si="8"/>
        <v>240</v>
      </c>
      <c r="K50" s="30"/>
      <c r="M50" s="102"/>
      <c r="N50" s="102"/>
      <c r="O50" s="102"/>
    </row>
    <row r="51" spans="1:15" s="11" customFormat="1" ht="38.25" customHeight="1" x14ac:dyDescent="0.2">
      <c r="A51" s="104">
        <v>6</v>
      </c>
      <c r="B51" s="7" t="s">
        <v>281</v>
      </c>
      <c r="C51" s="309">
        <f t="shared" si="9"/>
        <v>280</v>
      </c>
      <c r="D51" s="48">
        <v>2027</v>
      </c>
      <c r="E51" s="126" t="s">
        <v>488</v>
      </c>
      <c r="F51" s="46" t="s">
        <v>16</v>
      </c>
      <c r="G51" s="300"/>
      <c r="H51" s="300"/>
      <c r="I51" s="300">
        <v>280</v>
      </c>
      <c r="J51" s="301">
        <f t="shared" si="8"/>
        <v>280</v>
      </c>
      <c r="K51" s="30"/>
      <c r="M51" s="102" t="s">
        <v>538</v>
      </c>
      <c r="N51" s="102"/>
      <c r="O51" s="102"/>
    </row>
    <row r="52" spans="1:15" s="11" customFormat="1" ht="51" customHeight="1" x14ac:dyDescent="0.2">
      <c r="A52" s="104">
        <v>7</v>
      </c>
      <c r="B52" s="7" t="s">
        <v>301</v>
      </c>
      <c r="C52" s="309">
        <f t="shared" si="9"/>
        <v>480</v>
      </c>
      <c r="D52" s="48">
        <v>2027</v>
      </c>
      <c r="E52" s="126" t="s">
        <v>488</v>
      </c>
      <c r="F52" s="46" t="s">
        <v>16</v>
      </c>
      <c r="G52" s="300"/>
      <c r="H52" s="300"/>
      <c r="I52" s="300">
        <v>480</v>
      </c>
      <c r="J52" s="301">
        <f t="shared" si="8"/>
        <v>480</v>
      </c>
      <c r="K52" s="30"/>
      <c r="M52" s="102"/>
      <c r="N52" s="102"/>
      <c r="O52" s="102"/>
    </row>
    <row r="53" spans="1:15" s="11" customFormat="1" ht="36" customHeight="1" x14ac:dyDescent="0.2">
      <c r="A53" s="104">
        <v>8</v>
      </c>
      <c r="B53" s="7" t="s">
        <v>282</v>
      </c>
      <c r="C53" s="309">
        <f t="shared" si="9"/>
        <v>385</v>
      </c>
      <c r="D53" s="48">
        <v>2027</v>
      </c>
      <c r="E53" s="126" t="s">
        <v>488</v>
      </c>
      <c r="F53" s="46" t="s">
        <v>16</v>
      </c>
      <c r="G53" s="300"/>
      <c r="H53" s="300"/>
      <c r="I53" s="300">
        <v>385</v>
      </c>
      <c r="J53" s="301">
        <f t="shared" si="8"/>
        <v>385</v>
      </c>
      <c r="K53" s="30"/>
      <c r="M53" s="102"/>
      <c r="N53" s="102"/>
      <c r="O53" s="102"/>
    </row>
    <row r="54" spans="1:15" s="11" customFormat="1" ht="33" customHeight="1" x14ac:dyDescent="0.2">
      <c r="A54" s="104">
        <v>9</v>
      </c>
      <c r="B54" s="50" t="s">
        <v>266</v>
      </c>
      <c r="C54" s="309">
        <f t="shared" si="9"/>
        <v>199</v>
      </c>
      <c r="D54" s="48">
        <v>2027</v>
      </c>
      <c r="E54" s="47" t="s">
        <v>496</v>
      </c>
      <c r="F54" s="46" t="s">
        <v>16</v>
      </c>
      <c r="G54" s="300"/>
      <c r="H54" s="300"/>
      <c r="I54" s="300">
        <v>199</v>
      </c>
      <c r="J54" s="301">
        <f t="shared" si="8"/>
        <v>199</v>
      </c>
      <c r="K54" s="30"/>
      <c r="M54" s="102"/>
      <c r="N54" s="102"/>
      <c r="O54" s="102"/>
    </row>
    <row r="55" spans="1:15" s="11" customFormat="1" ht="30.75" customHeight="1" x14ac:dyDescent="0.2">
      <c r="A55" s="104">
        <v>10</v>
      </c>
      <c r="B55" s="7" t="s">
        <v>283</v>
      </c>
      <c r="C55" s="309">
        <f t="shared" si="9"/>
        <v>250</v>
      </c>
      <c r="D55" s="48">
        <v>2027</v>
      </c>
      <c r="E55" s="126" t="s">
        <v>488</v>
      </c>
      <c r="F55" s="46" t="s">
        <v>16</v>
      </c>
      <c r="G55" s="300"/>
      <c r="H55" s="300"/>
      <c r="I55" s="300">
        <v>250</v>
      </c>
      <c r="J55" s="301">
        <f t="shared" si="8"/>
        <v>250</v>
      </c>
      <c r="K55" s="30"/>
      <c r="M55" s="102"/>
      <c r="N55" s="102"/>
      <c r="O55" s="102"/>
    </row>
    <row r="56" spans="1:15" s="11" customFormat="1" ht="37.15" customHeight="1" x14ac:dyDescent="0.2">
      <c r="A56" s="104">
        <v>11</v>
      </c>
      <c r="B56" s="7" t="s">
        <v>284</v>
      </c>
      <c r="C56" s="309">
        <f t="shared" si="9"/>
        <v>425</v>
      </c>
      <c r="D56" s="48">
        <v>2027</v>
      </c>
      <c r="E56" s="126" t="s">
        <v>488</v>
      </c>
      <c r="F56" s="46" t="s">
        <v>16</v>
      </c>
      <c r="G56" s="300"/>
      <c r="H56" s="300"/>
      <c r="I56" s="300">
        <v>425</v>
      </c>
      <c r="J56" s="301">
        <f t="shared" si="8"/>
        <v>425</v>
      </c>
      <c r="K56" s="30"/>
      <c r="M56" s="102"/>
      <c r="N56" s="102"/>
      <c r="O56" s="102"/>
    </row>
    <row r="57" spans="1:15" s="11" customFormat="1" ht="51" customHeight="1" x14ac:dyDescent="0.2">
      <c r="A57" s="104">
        <v>12</v>
      </c>
      <c r="B57" s="7" t="s">
        <v>285</v>
      </c>
      <c r="C57" s="309">
        <f t="shared" si="9"/>
        <v>380</v>
      </c>
      <c r="D57" s="48">
        <v>2027</v>
      </c>
      <c r="E57" s="126" t="s">
        <v>488</v>
      </c>
      <c r="F57" s="46" t="s">
        <v>16</v>
      </c>
      <c r="G57" s="300"/>
      <c r="H57" s="300"/>
      <c r="I57" s="300">
        <v>380</v>
      </c>
      <c r="J57" s="301">
        <f t="shared" si="8"/>
        <v>380</v>
      </c>
      <c r="K57" s="30"/>
      <c r="M57" s="102"/>
      <c r="N57" s="102"/>
      <c r="O57" s="102"/>
    </row>
    <row r="58" spans="1:15" ht="75" customHeight="1" x14ac:dyDescent="0.2">
      <c r="A58" s="104">
        <v>13</v>
      </c>
      <c r="B58" s="7" t="s">
        <v>210</v>
      </c>
      <c r="C58" s="309">
        <f t="shared" si="9"/>
        <v>105526.29000000001</v>
      </c>
      <c r="D58" s="41" t="s">
        <v>225</v>
      </c>
      <c r="E58" s="35" t="s">
        <v>496</v>
      </c>
      <c r="F58" s="34" t="s">
        <v>16</v>
      </c>
      <c r="G58" s="302">
        <v>35175.43</v>
      </c>
      <c r="H58" s="302">
        <v>35175.43</v>
      </c>
      <c r="I58" s="302">
        <v>35175.43</v>
      </c>
      <c r="J58" s="303">
        <f t="shared" si="8"/>
        <v>105526.29000000001</v>
      </c>
      <c r="K58" s="15"/>
      <c r="M58" s="77"/>
      <c r="N58" s="77"/>
      <c r="O58" s="77"/>
    </row>
    <row r="59" spans="1:15" ht="45.6" customHeight="1" x14ac:dyDescent="0.2">
      <c r="A59" s="104">
        <v>14</v>
      </c>
      <c r="B59" s="338" t="s">
        <v>567</v>
      </c>
      <c r="C59" s="309">
        <f t="shared" si="9"/>
        <v>493.90699999999998</v>
      </c>
      <c r="D59" s="72">
        <v>2027</v>
      </c>
      <c r="E59" s="126" t="s">
        <v>488</v>
      </c>
      <c r="F59" s="75" t="s">
        <v>16</v>
      </c>
      <c r="G59" s="302"/>
      <c r="H59" s="302"/>
      <c r="I59" s="302">
        <v>493.90699999999998</v>
      </c>
      <c r="J59" s="303">
        <f t="shared" si="8"/>
        <v>493.90699999999998</v>
      </c>
      <c r="K59" s="76"/>
      <c r="L59" s="335" t="s">
        <v>776</v>
      </c>
      <c r="M59" s="77"/>
      <c r="N59" s="77"/>
      <c r="O59" s="77"/>
    </row>
    <row r="60" spans="1:15" ht="18" customHeight="1" x14ac:dyDescent="0.2">
      <c r="A60" s="453">
        <v>15</v>
      </c>
      <c r="B60" s="456" t="s">
        <v>734</v>
      </c>
      <c r="C60" s="489">
        <v>18595.843000000001</v>
      </c>
      <c r="D60" s="453" t="s">
        <v>539</v>
      </c>
      <c r="E60" s="374" t="s">
        <v>488</v>
      </c>
      <c r="F60" s="118" t="s">
        <v>461</v>
      </c>
      <c r="G60" s="302">
        <f>G61+G62</f>
        <v>11192.887999999999</v>
      </c>
      <c r="H60" s="302">
        <f>H61+H62</f>
        <v>3897.288</v>
      </c>
      <c r="I60" s="302"/>
      <c r="J60" s="303">
        <f t="shared" ref="J60" si="10">J61+J62</f>
        <v>15090.175999999999</v>
      </c>
      <c r="K60" s="76"/>
      <c r="M60" s="77"/>
      <c r="N60" s="77"/>
      <c r="O60" s="77"/>
    </row>
    <row r="61" spans="1:15" ht="28.9" customHeight="1" x14ac:dyDescent="0.2">
      <c r="A61" s="454"/>
      <c r="B61" s="457"/>
      <c r="C61" s="490"/>
      <c r="D61" s="454"/>
      <c r="E61" s="375"/>
      <c r="F61" s="118" t="s">
        <v>16</v>
      </c>
      <c r="G61" s="103">
        <v>3194.9119999999998</v>
      </c>
      <c r="H61" s="302">
        <v>3897.288</v>
      </c>
      <c r="I61" s="302"/>
      <c r="J61" s="302">
        <f t="shared" si="8"/>
        <v>7092.2</v>
      </c>
      <c r="K61" s="76"/>
      <c r="M61" s="228"/>
      <c r="N61" s="77"/>
      <c r="O61" s="77"/>
    </row>
    <row r="62" spans="1:15" ht="30" customHeight="1" x14ac:dyDescent="0.2">
      <c r="A62" s="455"/>
      <c r="B62" s="458"/>
      <c r="C62" s="491"/>
      <c r="D62" s="455"/>
      <c r="E62" s="376"/>
      <c r="F62" s="118" t="s">
        <v>456</v>
      </c>
      <c r="G62" s="103">
        <v>7997.9759999999997</v>
      </c>
      <c r="H62" s="305"/>
      <c r="I62" s="305"/>
      <c r="J62" s="302">
        <f t="shared" si="8"/>
        <v>7997.9759999999997</v>
      </c>
      <c r="K62" s="76"/>
      <c r="M62" s="77"/>
      <c r="N62" s="77"/>
      <c r="O62" s="77"/>
    </row>
    <row r="63" spans="1:15" s="11" customFormat="1" ht="46.5" customHeight="1" x14ac:dyDescent="0.2">
      <c r="A63" s="279">
        <v>16</v>
      </c>
      <c r="B63" s="281" t="s">
        <v>733</v>
      </c>
      <c r="C63" s="310">
        <f>J63</f>
        <v>3625.7550000000001</v>
      </c>
      <c r="D63" s="280">
        <v>2026</v>
      </c>
      <c r="E63" s="278" t="s">
        <v>488</v>
      </c>
      <c r="F63" s="278" t="s">
        <v>16</v>
      </c>
      <c r="G63" s="103"/>
      <c r="H63" s="300">
        <v>3625.7550000000001</v>
      </c>
      <c r="I63" s="304"/>
      <c r="J63" s="301">
        <f t="shared" si="8"/>
        <v>3625.7550000000001</v>
      </c>
      <c r="K63" s="282"/>
      <c r="M63" s="77"/>
      <c r="N63" s="77"/>
      <c r="O63" s="77"/>
    </row>
    <row r="64" spans="1:15" s="11" customFormat="1" ht="51" customHeight="1" x14ac:dyDescent="0.2">
      <c r="A64" s="279">
        <v>17</v>
      </c>
      <c r="B64" s="281" t="s">
        <v>735</v>
      </c>
      <c r="C64" s="310">
        <f>J64</f>
        <v>565.31600000000003</v>
      </c>
      <c r="D64" s="280">
        <v>2026</v>
      </c>
      <c r="E64" s="278" t="s">
        <v>488</v>
      </c>
      <c r="F64" s="278" t="s">
        <v>16</v>
      </c>
      <c r="G64" s="103"/>
      <c r="H64" s="300">
        <v>565.31600000000003</v>
      </c>
      <c r="I64" s="304"/>
      <c r="J64" s="301">
        <f t="shared" si="8"/>
        <v>565.31600000000003</v>
      </c>
      <c r="K64" s="282"/>
      <c r="M64" s="77"/>
      <c r="N64" s="77"/>
      <c r="O64" s="77"/>
    </row>
    <row r="65" spans="1:15" ht="37.9" customHeight="1" x14ac:dyDescent="0.2">
      <c r="A65" s="115">
        <v>18</v>
      </c>
      <c r="B65" s="7" t="s">
        <v>713</v>
      </c>
      <c r="C65" s="312">
        <v>2880.8879999999999</v>
      </c>
      <c r="D65" s="112" t="s">
        <v>424</v>
      </c>
      <c r="E65" s="127" t="s">
        <v>488</v>
      </c>
      <c r="F65" s="112" t="s">
        <v>16</v>
      </c>
      <c r="G65" s="103">
        <v>329.82100000000003</v>
      </c>
      <c r="H65" s="302"/>
      <c r="I65" s="302"/>
      <c r="J65" s="303">
        <f t="shared" si="8"/>
        <v>329.82100000000003</v>
      </c>
      <c r="K65" s="76"/>
      <c r="M65" s="77"/>
      <c r="N65" s="77"/>
      <c r="O65" s="77"/>
    </row>
    <row r="66" spans="1:15" ht="20.25" customHeight="1" x14ac:dyDescent="0.2">
      <c r="A66" s="453">
        <v>19</v>
      </c>
      <c r="B66" s="456" t="s">
        <v>494</v>
      </c>
      <c r="C66" s="489">
        <f>J66</f>
        <v>5864.8529999999992</v>
      </c>
      <c r="D66" s="383">
        <v>2025</v>
      </c>
      <c r="E66" s="374" t="s">
        <v>488</v>
      </c>
      <c r="F66" s="203" t="s">
        <v>461</v>
      </c>
      <c r="G66" s="103">
        <f>G67+G68</f>
        <v>2619.2429999999999</v>
      </c>
      <c r="H66" s="103">
        <f>H67+H68</f>
        <v>3245.6099999999997</v>
      </c>
      <c r="I66" s="302"/>
      <c r="J66" s="303">
        <f t="shared" si="8"/>
        <v>5864.8529999999992</v>
      </c>
      <c r="K66" s="76"/>
      <c r="M66" s="77"/>
      <c r="N66" s="77"/>
      <c r="O66" s="77"/>
    </row>
    <row r="67" spans="1:15" ht="33" customHeight="1" x14ac:dyDescent="0.25">
      <c r="A67" s="454"/>
      <c r="B67" s="457"/>
      <c r="C67" s="490"/>
      <c r="D67" s="384"/>
      <c r="E67" s="487"/>
      <c r="F67" s="277" t="s">
        <v>16</v>
      </c>
      <c r="G67" s="117">
        <f>618.265+2000.978</f>
        <v>2619.2429999999999</v>
      </c>
      <c r="H67" s="305">
        <f>641.997</f>
        <v>641.99699999999996</v>
      </c>
      <c r="I67" s="305"/>
      <c r="J67" s="305">
        <f t="shared" si="8"/>
        <v>3261.24</v>
      </c>
      <c r="K67" s="227"/>
      <c r="L67" s="228"/>
      <c r="M67" s="77"/>
      <c r="N67" s="77"/>
      <c r="O67" s="175"/>
    </row>
    <row r="68" spans="1:15" ht="24.75" customHeight="1" x14ac:dyDescent="0.2">
      <c r="A68" s="454"/>
      <c r="B68" s="458"/>
      <c r="C68" s="491"/>
      <c r="D68" s="384"/>
      <c r="E68" s="487"/>
      <c r="F68" s="130" t="s">
        <v>564</v>
      </c>
      <c r="G68" s="117">
        <v>0</v>
      </c>
      <c r="H68" s="305">
        <v>2603.6129999999998</v>
      </c>
      <c r="I68" s="305"/>
      <c r="J68" s="305">
        <f t="shared" si="8"/>
        <v>2603.6129999999998</v>
      </c>
      <c r="K68" s="227"/>
      <c r="L68" s="228"/>
      <c r="M68" s="77"/>
      <c r="N68" s="77"/>
      <c r="O68" s="77"/>
    </row>
    <row r="69" spans="1:15" ht="30.75" customHeight="1" x14ac:dyDescent="0.25">
      <c r="A69" s="455"/>
      <c r="B69" s="119" t="s">
        <v>489</v>
      </c>
      <c r="C69" s="311">
        <f>G69</f>
        <v>182.39400000000001</v>
      </c>
      <c r="D69" s="385"/>
      <c r="E69" s="488"/>
      <c r="F69" s="277" t="s">
        <v>16</v>
      </c>
      <c r="G69" s="117">
        <v>182.39400000000001</v>
      </c>
      <c r="H69" s="305"/>
      <c r="I69" s="305"/>
      <c r="J69" s="305">
        <f t="shared" si="8"/>
        <v>182.39400000000001</v>
      </c>
      <c r="K69" s="227"/>
      <c r="L69" s="229"/>
      <c r="M69" s="77"/>
      <c r="N69" s="77"/>
      <c r="O69" s="77"/>
    </row>
    <row r="70" spans="1:15" ht="47.25" customHeight="1" x14ac:dyDescent="0.2">
      <c r="A70" s="347">
        <v>20</v>
      </c>
      <c r="B70" s="7" t="s">
        <v>814</v>
      </c>
      <c r="C70" s="312">
        <f>J70</f>
        <v>98.974000000000004</v>
      </c>
      <c r="D70" s="345">
        <v>2026</v>
      </c>
      <c r="E70" s="346" t="s">
        <v>488</v>
      </c>
      <c r="F70" s="345" t="s">
        <v>16</v>
      </c>
      <c r="G70" s="103"/>
      <c r="H70" s="302">
        <v>98.974000000000004</v>
      </c>
      <c r="I70" s="302"/>
      <c r="J70" s="303">
        <f t="shared" ref="J70" si="11">G70+H70+I70</f>
        <v>98.974000000000004</v>
      </c>
      <c r="K70" s="227"/>
      <c r="L70" s="229"/>
      <c r="M70" s="77"/>
      <c r="N70" s="77"/>
      <c r="O70" s="77"/>
    </row>
    <row r="71" spans="1:15" ht="15" customHeight="1" x14ac:dyDescent="0.2">
      <c r="A71" s="479" t="s">
        <v>286</v>
      </c>
      <c r="B71" s="480"/>
      <c r="C71" s="480"/>
      <c r="D71" s="480"/>
      <c r="E71" s="480"/>
      <c r="F71" s="484"/>
      <c r="G71" s="303">
        <f>G72+G73+G74</f>
        <v>49317.382000000005</v>
      </c>
      <c r="H71" s="303">
        <f t="shared" ref="H71:J71" si="12">H72+H73+H74</f>
        <v>50215.154999999999</v>
      </c>
      <c r="I71" s="303">
        <f t="shared" si="12"/>
        <v>45133.616999999998</v>
      </c>
      <c r="J71" s="303">
        <f t="shared" si="12"/>
        <v>144666.15400000001</v>
      </c>
      <c r="K71" s="19"/>
      <c r="L71" s="129">
        <f>J44+J47+J48+J49+J50+J51+J52+J53+J54+J55+J56+J57+J58+J59+J60+J65+J66+J63+J64+J70</f>
        <v>144666.15400000001</v>
      </c>
      <c r="M71" s="129"/>
      <c r="N71" s="129"/>
      <c r="O71" s="128"/>
    </row>
    <row r="72" spans="1:15" ht="15" customHeight="1" x14ac:dyDescent="0.2">
      <c r="A72" s="479" t="s">
        <v>459</v>
      </c>
      <c r="B72" s="480"/>
      <c r="C72" s="480"/>
      <c r="D72" s="480"/>
      <c r="E72" s="480"/>
      <c r="F72" s="481"/>
      <c r="G72" s="303">
        <f>G62+G46</f>
        <v>7997.9759999999997</v>
      </c>
      <c r="H72" s="303">
        <f t="shared" ref="H72:J72" si="13">H62+H46</f>
        <v>2000</v>
      </c>
      <c r="I72" s="303">
        <f t="shared" si="13"/>
        <v>0</v>
      </c>
      <c r="J72" s="303">
        <f t="shared" si="13"/>
        <v>9997.9759999999987</v>
      </c>
      <c r="K72" s="19"/>
      <c r="L72" s="129"/>
      <c r="M72" s="129"/>
      <c r="N72" s="129"/>
      <c r="O72" s="128"/>
    </row>
    <row r="73" spans="1:15" ht="15" customHeight="1" x14ac:dyDescent="0.2">
      <c r="A73" s="172" t="s">
        <v>566</v>
      </c>
      <c r="B73" s="173"/>
      <c r="C73" s="173"/>
      <c r="D73" s="173"/>
      <c r="E73" s="173"/>
      <c r="F73" s="174"/>
      <c r="G73" s="301">
        <f>G68</f>
        <v>0</v>
      </c>
      <c r="H73" s="301">
        <f t="shared" ref="H73:J73" si="14">H68</f>
        <v>2603.6129999999998</v>
      </c>
      <c r="I73" s="301">
        <f t="shared" si="14"/>
        <v>0</v>
      </c>
      <c r="J73" s="301">
        <f t="shared" si="14"/>
        <v>2603.6129999999998</v>
      </c>
      <c r="K73" s="19"/>
      <c r="L73" s="129"/>
      <c r="M73" s="129"/>
      <c r="N73" s="129"/>
      <c r="O73" s="128"/>
    </row>
    <row r="74" spans="1:15" ht="18" customHeight="1" x14ac:dyDescent="0.2">
      <c r="A74" s="479" t="s">
        <v>460</v>
      </c>
      <c r="B74" s="480"/>
      <c r="C74" s="480"/>
      <c r="D74" s="480"/>
      <c r="E74" s="480"/>
      <c r="F74" s="481"/>
      <c r="G74" s="303">
        <f>SUM(G45:G70)-G62-G60-G69-G66-G68-G46</f>
        <v>41319.406000000003</v>
      </c>
      <c r="H74" s="303">
        <f t="shared" ref="H74:K74" si="15">SUM(H45:H70)-H62-H60-H69-H66-H68-H46</f>
        <v>45611.542000000001</v>
      </c>
      <c r="I74" s="303">
        <f t="shared" si="15"/>
        <v>45133.616999999998</v>
      </c>
      <c r="J74" s="303">
        <f t="shared" si="15"/>
        <v>132064.565</v>
      </c>
      <c r="K74" s="303">
        <f t="shared" si="15"/>
        <v>0</v>
      </c>
      <c r="L74" s="128"/>
      <c r="M74" s="128"/>
      <c r="N74" s="128"/>
      <c r="O74" s="128"/>
    </row>
    <row r="75" spans="1:15" ht="18" customHeight="1" x14ac:dyDescent="0.2">
      <c r="A75" s="483" t="s">
        <v>23</v>
      </c>
      <c r="B75" s="483"/>
      <c r="C75" s="483"/>
      <c r="D75" s="483"/>
      <c r="E75" s="483"/>
      <c r="F75" s="483"/>
      <c r="G75" s="483"/>
      <c r="H75" s="483"/>
      <c r="I75" s="483"/>
      <c r="J75" s="483"/>
      <c r="K75" s="483"/>
    </row>
    <row r="76" spans="1:15" s="11" customFormat="1" ht="32.25" customHeight="1" x14ac:dyDescent="0.2">
      <c r="A76" s="138">
        <v>1</v>
      </c>
      <c r="B76" s="10" t="s">
        <v>50</v>
      </c>
      <c r="C76" s="307">
        <f>J76</f>
        <v>87878.616999999998</v>
      </c>
      <c r="D76" s="138" t="s">
        <v>225</v>
      </c>
      <c r="E76" s="134" t="s">
        <v>497</v>
      </c>
      <c r="F76" s="134" t="s">
        <v>16</v>
      </c>
      <c r="G76" s="300">
        <v>23596.600999999999</v>
      </c>
      <c r="H76" s="300">
        <f>24477.362+3996.636</f>
        <v>28473.998</v>
      </c>
      <c r="I76" s="300">
        <v>35808.017999999996</v>
      </c>
      <c r="J76" s="301">
        <f>G76+H76+I76</f>
        <v>87878.616999999998</v>
      </c>
      <c r="K76" s="10"/>
      <c r="L76" s="335" t="s">
        <v>776</v>
      </c>
      <c r="M76" s="102"/>
      <c r="N76" s="102"/>
      <c r="O76" s="102"/>
    </row>
    <row r="77" spans="1:15" s="11" customFormat="1" ht="32.25" customHeight="1" x14ac:dyDescent="0.2">
      <c r="A77" s="138">
        <v>2</v>
      </c>
      <c r="B77" s="10" t="s">
        <v>51</v>
      </c>
      <c r="C77" s="307">
        <f t="shared" ref="C77:C108" si="16">J77</f>
        <v>32.786000000000001</v>
      </c>
      <c r="D77" s="138" t="s">
        <v>225</v>
      </c>
      <c r="E77" s="134" t="s">
        <v>497</v>
      </c>
      <c r="F77" s="134" t="s">
        <v>16</v>
      </c>
      <c r="G77" s="300">
        <v>10.212</v>
      </c>
      <c r="H77" s="300">
        <v>10.927</v>
      </c>
      <c r="I77" s="300">
        <v>11.647</v>
      </c>
      <c r="J77" s="301">
        <f>G77+H77+I77</f>
        <v>32.786000000000001</v>
      </c>
      <c r="K77" s="10"/>
      <c r="L77" s="335" t="s">
        <v>776</v>
      </c>
      <c r="M77" s="102"/>
      <c r="N77" s="102"/>
      <c r="O77" s="102"/>
    </row>
    <row r="78" spans="1:15" s="11" customFormat="1" ht="31.9" customHeight="1" x14ac:dyDescent="0.2">
      <c r="A78" s="138">
        <v>3</v>
      </c>
      <c r="B78" s="7" t="s">
        <v>510</v>
      </c>
      <c r="C78" s="307">
        <f t="shared" si="16"/>
        <v>1049.252</v>
      </c>
      <c r="D78" s="138">
        <v>2027</v>
      </c>
      <c r="E78" s="134" t="s">
        <v>497</v>
      </c>
      <c r="F78" s="134" t="s">
        <v>16</v>
      </c>
      <c r="G78" s="300"/>
      <c r="H78" s="300"/>
      <c r="I78" s="300">
        <v>1049.252</v>
      </c>
      <c r="J78" s="301">
        <f t="shared" ref="J78:J111" si="17">G78+H78+I78</f>
        <v>1049.252</v>
      </c>
      <c r="K78" s="10"/>
      <c r="L78" s="335" t="s">
        <v>776</v>
      </c>
      <c r="M78" s="102"/>
      <c r="N78" s="102"/>
      <c r="O78" s="102"/>
    </row>
    <row r="79" spans="1:15" s="11" customFormat="1" ht="42.75" customHeight="1" x14ac:dyDescent="0.2">
      <c r="A79" s="138">
        <v>4</v>
      </c>
      <c r="B79" s="7" t="s">
        <v>509</v>
      </c>
      <c r="C79" s="307">
        <f t="shared" si="16"/>
        <v>253.62899999999999</v>
      </c>
      <c r="D79" s="138">
        <v>2027</v>
      </c>
      <c r="E79" s="134" t="s">
        <v>497</v>
      </c>
      <c r="F79" s="134" t="s">
        <v>16</v>
      </c>
      <c r="G79" s="300"/>
      <c r="H79" s="300"/>
      <c r="I79" s="300">
        <v>253.62899999999999</v>
      </c>
      <c r="J79" s="301">
        <f t="shared" si="17"/>
        <v>253.62899999999999</v>
      </c>
      <c r="K79" s="10"/>
      <c r="L79" s="335" t="s">
        <v>776</v>
      </c>
      <c r="M79" s="102"/>
      <c r="N79" s="102"/>
      <c r="O79" s="102"/>
    </row>
    <row r="80" spans="1:15" s="11" customFormat="1" ht="30.75" customHeight="1" x14ac:dyDescent="0.2">
      <c r="A80" s="138">
        <v>5</v>
      </c>
      <c r="B80" s="69" t="s">
        <v>617</v>
      </c>
      <c r="C80" s="307">
        <f t="shared" si="16"/>
        <v>2421.0170000000003</v>
      </c>
      <c r="D80" s="138" t="s">
        <v>225</v>
      </c>
      <c r="E80" s="134" t="s">
        <v>497</v>
      </c>
      <c r="F80" s="134" t="s">
        <v>16</v>
      </c>
      <c r="G80" s="300">
        <v>675.928</v>
      </c>
      <c r="H80" s="300">
        <f>720.128+103.811</f>
        <v>823.93900000000008</v>
      </c>
      <c r="I80" s="300">
        <v>921.15</v>
      </c>
      <c r="J80" s="301">
        <f t="shared" si="17"/>
        <v>2421.0170000000003</v>
      </c>
      <c r="K80" s="10"/>
      <c r="L80" s="335" t="s">
        <v>776</v>
      </c>
      <c r="M80" s="102"/>
      <c r="N80" s="102"/>
      <c r="O80" s="102"/>
    </row>
    <row r="81" spans="1:15" s="11" customFormat="1" ht="31.5" customHeight="1" x14ac:dyDescent="0.2">
      <c r="A81" s="138">
        <v>6</v>
      </c>
      <c r="B81" s="10" t="s">
        <v>52</v>
      </c>
      <c r="C81" s="307">
        <f t="shared" si="16"/>
        <v>312.916</v>
      </c>
      <c r="D81" s="138" t="s">
        <v>225</v>
      </c>
      <c r="E81" s="134" t="s">
        <v>497</v>
      </c>
      <c r="F81" s="134" t="s">
        <v>16</v>
      </c>
      <c r="G81" s="300">
        <v>83.847999999999999</v>
      </c>
      <c r="H81" s="300">
        <v>106.738</v>
      </c>
      <c r="I81" s="300">
        <v>122.33</v>
      </c>
      <c r="J81" s="301">
        <f t="shared" si="17"/>
        <v>312.916</v>
      </c>
      <c r="K81" s="10"/>
      <c r="L81" s="335" t="s">
        <v>776</v>
      </c>
      <c r="M81" s="102"/>
      <c r="N81" s="102"/>
      <c r="O81" s="102"/>
    </row>
    <row r="82" spans="1:15" s="11" customFormat="1" ht="46.5" customHeight="1" x14ac:dyDescent="0.2">
      <c r="A82" s="138">
        <v>7</v>
      </c>
      <c r="B82" s="10" t="s">
        <v>175</v>
      </c>
      <c r="C82" s="307">
        <f t="shared" si="16"/>
        <v>62908.264999999999</v>
      </c>
      <c r="D82" s="264" t="s">
        <v>225</v>
      </c>
      <c r="E82" s="263" t="s">
        <v>498</v>
      </c>
      <c r="F82" s="263" t="s">
        <v>16</v>
      </c>
      <c r="G82" s="300">
        <v>18105.100999999999</v>
      </c>
      <c r="H82" s="300">
        <f>19532.33+143.945</f>
        <v>19676.275000000001</v>
      </c>
      <c r="I82" s="300">
        <v>25126.888999999999</v>
      </c>
      <c r="J82" s="301">
        <f t="shared" si="17"/>
        <v>62908.264999999999</v>
      </c>
      <c r="K82" s="10"/>
      <c r="L82" s="335" t="s">
        <v>776</v>
      </c>
      <c r="M82" s="102"/>
      <c r="N82" s="102"/>
      <c r="O82" s="102"/>
    </row>
    <row r="83" spans="1:15" s="11" customFormat="1" ht="44.25" customHeight="1" x14ac:dyDescent="0.2">
      <c r="A83" s="138">
        <v>8</v>
      </c>
      <c r="B83" s="10" t="s">
        <v>179</v>
      </c>
      <c r="C83" s="307">
        <f t="shared" si="16"/>
        <v>271.78499999999997</v>
      </c>
      <c r="D83" s="138" t="s">
        <v>225</v>
      </c>
      <c r="E83" s="134" t="s">
        <v>498</v>
      </c>
      <c r="F83" s="134" t="s">
        <v>16</v>
      </c>
      <c r="G83" s="300">
        <v>62.158999999999999</v>
      </c>
      <c r="H83" s="300">
        <v>97.293999999999997</v>
      </c>
      <c r="I83" s="300">
        <v>112.33199999999999</v>
      </c>
      <c r="J83" s="301">
        <f t="shared" si="17"/>
        <v>271.78499999999997</v>
      </c>
      <c r="K83" s="10"/>
      <c r="L83" s="335" t="s">
        <v>776</v>
      </c>
      <c r="M83" s="102"/>
      <c r="N83" s="102"/>
      <c r="O83" s="102"/>
    </row>
    <row r="84" spans="1:15" s="11" customFormat="1" ht="43.5" customHeight="1" x14ac:dyDescent="0.2">
      <c r="A84" s="264">
        <v>9</v>
      </c>
      <c r="B84" s="10" t="s">
        <v>206</v>
      </c>
      <c r="C84" s="307">
        <f t="shared" si="16"/>
        <v>10735.398000000001</v>
      </c>
      <c r="D84" s="264" t="s">
        <v>225</v>
      </c>
      <c r="E84" s="263" t="s">
        <v>499</v>
      </c>
      <c r="F84" s="263" t="s">
        <v>16</v>
      </c>
      <c r="G84" s="300">
        <v>2937.0340000000001</v>
      </c>
      <c r="H84" s="300">
        <f>3149.869+344.593</f>
        <v>3494.462</v>
      </c>
      <c r="I84" s="300">
        <v>4303.902</v>
      </c>
      <c r="J84" s="301">
        <f t="shared" si="17"/>
        <v>10735.398000000001</v>
      </c>
      <c r="K84" s="10"/>
      <c r="L84" s="335" t="s">
        <v>776</v>
      </c>
      <c r="M84" s="102"/>
      <c r="N84" s="102"/>
      <c r="O84" s="102"/>
    </row>
    <row r="85" spans="1:15" ht="43.5" customHeight="1" x14ac:dyDescent="0.2">
      <c r="A85" s="23">
        <v>10</v>
      </c>
      <c r="B85" s="24" t="s">
        <v>292</v>
      </c>
      <c r="C85" s="307">
        <f t="shared" si="16"/>
        <v>50.442</v>
      </c>
      <c r="D85" s="25">
        <v>2025</v>
      </c>
      <c r="E85" s="126" t="s">
        <v>498</v>
      </c>
      <c r="F85" s="21" t="s">
        <v>16</v>
      </c>
      <c r="G85" s="300">
        <v>50.442</v>
      </c>
      <c r="H85" s="302"/>
      <c r="I85" s="302"/>
      <c r="J85" s="303">
        <f t="shared" si="17"/>
        <v>50.442</v>
      </c>
      <c r="K85" s="3"/>
    </row>
    <row r="86" spans="1:15" ht="43.5" customHeight="1" x14ac:dyDescent="0.2">
      <c r="A86" s="23">
        <v>11</v>
      </c>
      <c r="B86" s="24" t="s">
        <v>267</v>
      </c>
      <c r="C86" s="307">
        <f t="shared" si="16"/>
        <v>7.9660000000000002</v>
      </c>
      <c r="D86" s="56">
        <v>2025</v>
      </c>
      <c r="E86" s="126" t="s">
        <v>498</v>
      </c>
      <c r="F86" s="21" t="s">
        <v>16</v>
      </c>
      <c r="G86" s="300">
        <v>7.9660000000000002</v>
      </c>
      <c r="H86" s="302"/>
      <c r="I86" s="302"/>
      <c r="J86" s="303">
        <f t="shared" si="17"/>
        <v>7.9660000000000002</v>
      </c>
      <c r="K86" s="3"/>
    </row>
    <row r="87" spans="1:15" ht="43.5" customHeight="1" x14ac:dyDescent="0.2">
      <c r="A87" s="53">
        <v>12</v>
      </c>
      <c r="B87" s="54" t="s">
        <v>296</v>
      </c>
      <c r="C87" s="307">
        <f t="shared" si="16"/>
        <v>28</v>
      </c>
      <c r="D87" s="56">
        <v>2025</v>
      </c>
      <c r="E87" s="126" t="s">
        <v>498</v>
      </c>
      <c r="F87" s="52" t="s">
        <v>16</v>
      </c>
      <c r="G87" s="300">
        <v>28</v>
      </c>
      <c r="H87" s="302"/>
      <c r="I87" s="302"/>
      <c r="J87" s="303">
        <f t="shared" si="17"/>
        <v>28</v>
      </c>
      <c r="K87" s="3"/>
    </row>
    <row r="88" spans="1:15" ht="43.5" customHeight="1" x14ac:dyDescent="0.2">
      <c r="A88" s="53">
        <v>13</v>
      </c>
      <c r="B88" s="54" t="s">
        <v>293</v>
      </c>
      <c r="C88" s="307">
        <f t="shared" si="16"/>
        <v>6</v>
      </c>
      <c r="D88" s="56">
        <v>2025</v>
      </c>
      <c r="E88" s="126" t="s">
        <v>498</v>
      </c>
      <c r="F88" s="52" t="s">
        <v>16</v>
      </c>
      <c r="G88" s="300">
        <v>6</v>
      </c>
      <c r="H88" s="302"/>
      <c r="I88" s="302"/>
      <c r="J88" s="303">
        <f t="shared" si="17"/>
        <v>6</v>
      </c>
      <c r="K88" s="3"/>
    </row>
    <row r="89" spans="1:15" ht="43.5" customHeight="1" x14ac:dyDescent="0.2">
      <c r="A89" s="53">
        <v>14</v>
      </c>
      <c r="B89" s="54" t="s">
        <v>294</v>
      </c>
      <c r="C89" s="307">
        <f t="shared" si="16"/>
        <v>31</v>
      </c>
      <c r="D89" s="56">
        <v>2025</v>
      </c>
      <c r="E89" s="126" t="s">
        <v>498</v>
      </c>
      <c r="F89" s="52" t="s">
        <v>16</v>
      </c>
      <c r="G89" s="300">
        <v>31</v>
      </c>
      <c r="H89" s="302"/>
      <c r="I89" s="302"/>
      <c r="J89" s="303">
        <f t="shared" si="17"/>
        <v>31</v>
      </c>
      <c r="K89" s="3"/>
    </row>
    <row r="90" spans="1:15" ht="43.5" customHeight="1" x14ac:dyDescent="0.2">
      <c r="A90" s="53">
        <v>15</v>
      </c>
      <c r="B90" s="54" t="s">
        <v>295</v>
      </c>
      <c r="C90" s="307">
        <f t="shared" si="16"/>
        <v>6</v>
      </c>
      <c r="D90" s="56">
        <v>2025</v>
      </c>
      <c r="E90" s="126" t="s">
        <v>498</v>
      </c>
      <c r="F90" s="52" t="s">
        <v>16</v>
      </c>
      <c r="G90" s="300">
        <v>6</v>
      </c>
      <c r="H90" s="302"/>
      <c r="I90" s="302"/>
      <c r="J90" s="303">
        <f t="shared" si="17"/>
        <v>6</v>
      </c>
      <c r="K90" s="3"/>
    </row>
    <row r="91" spans="1:15" ht="31.9" customHeight="1" x14ac:dyDescent="0.2">
      <c r="A91" s="56">
        <v>16</v>
      </c>
      <c r="B91" s="2" t="s">
        <v>243</v>
      </c>
      <c r="C91" s="307">
        <f t="shared" si="16"/>
        <v>142.21899999999999</v>
      </c>
      <c r="D91" s="211" t="s">
        <v>225</v>
      </c>
      <c r="E91" s="22" t="s">
        <v>497</v>
      </c>
      <c r="F91" s="21" t="s">
        <v>16</v>
      </c>
      <c r="G91" s="300">
        <f>87.996-43.02</f>
        <v>44.975999999999992</v>
      </c>
      <c r="H91" s="300">
        <v>46.283999999999999</v>
      </c>
      <c r="I91" s="302">
        <v>50.959000000000003</v>
      </c>
      <c r="J91" s="303">
        <f t="shared" si="17"/>
        <v>142.21899999999999</v>
      </c>
      <c r="K91" s="3"/>
      <c r="L91" s="335" t="s">
        <v>776</v>
      </c>
    </row>
    <row r="92" spans="1:15" ht="31.9" customHeight="1" x14ac:dyDescent="0.2">
      <c r="A92" s="56">
        <v>17</v>
      </c>
      <c r="B92" s="2" t="s">
        <v>242</v>
      </c>
      <c r="C92" s="307">
        <f t="shared" si="16"/>
        <v>75.123000000000005</v>
      </c>
      <c r="D92" s="72" t="s">
        <v>544</v>
      </c>
      <c r="E92" s="22" t="s">
        <v>497</v>
      </c>
      <c r="F92" s="21" t="s">
        <v>16</v>
      </c>
      <c r="G92" s="300">
        <f>63.998-27.59</f>
        <v>36.408000000000001</v>
      </c>
      <c r="H92" s="300">
        <v>38.715000000000003</v>
      </c>
      <c r="I92" s="302"/>
      <c r="J92" s="303">
        <f t="shared" si="17"/>
        <v>75.123000000000005</v>
      </c>
      <c r="K92" s="3"/>
      <c r="L92" s="335" t="s">
        <v>776</v>
      </c>
    </row>
    <row r="93" spans="1:15" ht="31.9" customHeight="1" x14ac:dyDescent="0.2">
      <c r="A93" s="56">
        <v>18</v>
      </c>
      <c r="B93" s="12" t="s">
        <v>53</v>
      </c>
      <c r="C93" s="307">
        <f t="shared" si="16"/>
        <v>126.94200000000001</v>
      </c>
      <c r="D93" s="72" t="s">
        <v>783</v>
      </c>
      <c r="E93" s="22" t="s">
        <v>497</v>
      </c>
      <c r="F93" s="21" t="s">
        <v>16</v>
      </c>
      <c r="G93" s="300">
        <v>57.688000000000002</v>
      </c>
      <c r="H93" s="302"/>
      <c r="I93" s="302">
        <v>69.254000000000005</v>
      </c>
      <c r="J93" s="303">
        <f t="shared" si="17"/>
        <v>126.94200000000001</v>
      </c>
      <c r="K93" s="3"/>
      <c r="L93" s="335" t="s">
        <v>776</v>
      </c>
      <c r="M93" s="102">
        <v>55.058</v>
      </c>
    </row>
    <row r="94" spans="1:15" s="11" customFormat="1" ht="33.75" customHeight="1" x14ac:dyDescent="0.2">
      <c r="A94" s="231">
        <v>19</v>
      </c>
      <c r="B94" s="12" t="s">
        <v>682</v>
      </c>
      <c r="C94" s="307">
        <f t="shared" si="16"/>
        <v>78.920999999999992</v>
      </c>
      <c r="D94" s="231" t="s">
        <v>544</v>
      </c>
      <c r="E94" s="230" t="s">
        <v>497</v>
      </c>
      <c r="F94" s="230" t="s">
        <v>16</v>
      </c>
      <c r="G94" s="300">
        <v>41.997999999999998</v>
      </c>
      <c r="H94" s="300">
        <v>36.923000000000002</v>
      </c>
      <c r="I94" s="300"/>
      <c r="J94" s="301">
        <f t="shared" si="17"/>
        <v>78.920999999999992</v>
      </c>
      <c r="K94" s="10"/>
      <c r="M94" s="102"/>
      <c r="N94" s="102"/>
      <c r="O94" s="102"/>
    </row>
    <row r="95" spans="1:15" s="11" customFormat="1" ht="31.9" customHeight="1" x14ac:dyDescent="0.2">
      <c r="A95" s="233">
        <v>20</v>
      </c>
      <c r="B95" s="12" t="s">
        <v>683</v>
      </c>
      <c r="C95" s="307">
        <f t="shared" si="16"/>
        <v>243.709</v>
      </c>
      <c r="D95" s="233" t="s">
        <v>631</v>
      </c>
      <c r="E95" s="232" t="s">
        <v>497</v>
      </c>
      <c r="F95" s="232" t="s">
        <v>16</v>
      </c>
      <c r="G95" s="300"/>
      <c r="H95" s="300">
        <v>81.447999999999993</v>
      </c>
      <c r="I95" s="300">
        <v>162.261</v>
      </c>
      <c r="J95" s="301">
        <f t="shared" si="17"/>
        <v>243.709</v>
      </c>
      <c r="K95" s="10"/>
      <c r="L95" s="335" t="s">
        <v>776</v>
      </c>
      <c r="M95" s="102"/>
      <c r="N95" s="102"/>
      <c r="O95" s="102"/>
    </row>
    <row r="96" spans="1:15" ht="31.9" customHeight="1" x14ac:dyDescent="0.2">
      <c r="A96" s="56">
        <v>21</v>
      </c>
      <c r="B96" s="12" t="s">
        <v>269</v>
      </c>
      <c r="C96" s="307">
        <f t="shared" si="16"/>
        <v>28.498999999999999</v>
      </c>
      <c r="D96" s="72">
        <v>2025</v>
      </c>
      <c r="E96" s="22" t="s">
        <v>497</v>
      </c>
      <c r="F96" s="21" t="s">
        <v>16</v>
      </c>
      <c r="G96" s="300">
        <f>56.998-28.499</f>
        <v>28.498999999999999</v>
      </c>
      <c r="H96" s="300"/>
      <c r="I96" s="302"/>
      <c r="J96" s="303">
        <f t="shared" si="17"/>
        <v>28.498999999999999</v>
      </c>
      <c r="K96" s="3"/>
    </row>
    <row r="97" spans="1:15" ht="31.9" customHeight="1" x14ac:dyDescent="0.2">
      <c r="A97" s="56">
        <v>22</v>
      </c>
      <c r="B97" s="12" t="s">
        <v>268</v>
      </c>
      <c r="C97" s="307">
        <f t="shared" si="16"/>
        <v>32.499000000000002</v>
      </c>
      <c r="D97" s="72">
        <v>2025</v>
      </c>
      <c r="E97" s="22" t="s">
        <v>497</v>
      </c>
      <c r="F97" s="21" t="s">
        <v>16</v>
      </c>
      <c r="G97" s="300">
        <f>64.998-32.499</f>
        <v>32.499000000000002</v>
      </c>
      <c r="H97" s="302"/>
      <c r="I97" s="302"/>
      <c r="J97" s="303">
        <f t="shared" si="17"/>
        <v>32.499000000000002</v>
      </c>
      <c r="K97" s="3"/>
    </row>
    <row r="98" spans="1:15" ht="29.25" customHeight="1" x14ac:dyDescent="0.2">
      <c r="A98" s="72">
        <v>23</v>
      </c>
      <c r="B98" s="12" t="s">
        <v>312</v>
      </c>
      <c r="C98" s="307">
        <f t="shared" si="16"/>
        <v>254.86799999999999</v>
      </c>
      <c r="D98" s="72">
        <v>2025</v>
      </c>
      <c r="E98" s="74" t="s">
        <v>497</v>
      </c>
      <c r="F98" s="73" t="s">
        <v>16</v>
      </c>
      <c r="G98" s="300">
        <v>254.86799999999999</v>
      </c>
      <c r="H98" s="302"/>
      <c r="I98" s="302"/>
      <c r="J98" s="303">
        <f t="shared" si="17"/>
        <v>254.86799999999999</v>
      </c>
      <c r="K98" s="16"/>
    </row>
    <row r="99" spans="1:15" ht="45.75" customHeight="1" x14ac:dyDescent="0.2">
      <c r="A99" s="453">
        <v>24</v>
      </c>
      <c r="B99" s="12" t="s">
        <v>698</v>
      </c>
      <c r="C99" s="307">
        <f t="shared" si="16"/>
        <v>5660.3339999999998</v>
      </c>
      <c r="D99" s="453" t="s">
        <v>544</v>
      </c>
      <c r="E99" s="374" t="s">
        <v>488</v>
      </c>
      <c r="F99" s="430" t="s">
        <v>16</v>
      </c>
      <c r="G99" s="300">
        <f>G100</f>
        <v>49.8</v>
      </c>
      <c r="H99" s="302">
        <v>5610.5339999999997</v>
      </c>
      <c r="I99" s="302"/>
      <c r="J99" s="303">
        <f>G99+H99+I99</f>
        <v>5660.3339999999998</v>
      </c>
      <c r="K99" s="16"/>
    </row>
    <row r="100" spans="1:15" ht="18.75" customHeight="1" x14ac:dyDescent="0.2">
      <c r="A100" s="455"/>
      <c r="B100" s="269" t="s">
        <v>699</v>
      </c>
      <c r="C100" s="313">
        <f t="shared" si="16"/>
        <v>49.8</v>
      </c>
      <c r="D100" s="455"/>
      <c r="E100" s="376"/>
      <c r="F100" s="494"/>
      <c r="G100" s="304">
        <v>49.8</v>
      </c>
      <c r="H100" s="305"/>
      <c r="I100" s="305"/>
      <c r="J100" s="306">
        <f t="shared" si="17"/>
        <v>49.8</v>
      </c>
      <c r="K100" s="16"/>
    </row>
    <row r="101" spans="1:15" ht="40.15" customHeight="1" x14ac:dyDescent="0.2">
      <c r="A101" s="72">
        <v>25</v>
      </c>
      <c r="B101" s="12" t="s">
        <v>318</v>
      </c>
      <c r="C101" s="307">
        <f t="shared" si="16"/>
        <v>639.02</v>
      </c>
      <c r="D101" s="72">
        <v>2025</v>
      </c>
      <c r="E101" s="90" t="s">
        <v>497</v>
      </c>
      <c r="F101" s="89" t="s">
        <v>16</v>
      </c>
      <c r="G101" s="300">
        <v>639.02</v>
      </c>
      <c r="H101" s="302"/>
      <c r="I101" s="302"/>
      <c r="J101" s="303">
        <f t="shared" si="17"/>
        <v>639.02</v>
      </c>
      <c r="K101" s="16"/>
    </row>
    <row r="102" spans="1:15" ht="44.45" customHeight="1" x14ac:dyDescent="0.2">
      <c r="A102" s="95">
        <v>26</v>
      </c>
      <c r="B102" s="12" t="s">
        <v>400</v>
      </c>
      <c r="C102" s="307">
        <f t="shared" si="16"/>
        <v>18.09</v>
      </c>
      <c r="D102" s="95">
        <v>2026</v>
      </c>
      <c r="E102" s="126" t="s">
        <v>498</v>
      </c>
      <c r="F102" s="93" t="s">
        <v>16</v>
      </c>
      <c r="G102" s="300"/>
      <c r="H102" s="302">
        <v>18.09</v>
      </c>
      <c r="I102" s="302"/>
      <c r="J102" s="303">
        <f t="shared" si="17"/>
        <v>18.09</v>
      </c>
      <c r="K102" s="16"/>
    </row>
    <row r="103" spans="1:15" ht="44.25" customHeight="1" x14ac:dyDescent="0.2">
      <c r="A103" s="95">
        <v>27</v>
      </c>
      <c r="B103" s="12" t="s">
        <v>684</v>
      </c>
      <c r="C103" s="307">
        <f t="shared" si="16"/>
        <v>57.75</v>
      </c>
      <c r="D103" s="95">
        <v>2026</v>
      </c>
      <c r="E103" s="126" t="s">
        <v>498</v>
      </c>
      <c r="F103" s="93" t="s">
        <v>16</v>
      </c>
      <c r="G103" s="300"/>
      <c r="H103" s="302">
        <v>57.75</v>
      </c>
      <c r="I103" s="302"/>
      <c r="J103" s="303">
        <f t="shared" si="17"/>
        <v>57.75</v>
      </c>
      <c r="K103" s="16"/>
    </row>
    <row r="104" spans="1:15" ht="104.25" customHeight="1" x14ac:dyDescent="0.2">
      <c r="A104" s="107">
        <v>28</v>
      </c>
      <c r="B104" s="12" t="s">
        <v>434</v>
      </c>
      <c r="C104" s="307">
        <f t="shared" si="16"/>
        <v>33</v>
      </c>
      <c r="D104" s="107">
        <v>2025</v>
      </c>
      <c r="E104" s="105" t="s">
        <v>499</v>
      </c>
      <c r="F104" s="106" t="s">
        <v>16</v>
      </c>
      <c r="G104" s="300">
        <v>33</v>
      </c>
      <c r="H104" s="302"/>
      <c r="I104" s="302"/>
      <c r="J104" s="303">
        <f t="shared" si="17"/>
        <v>33</v>
      </c>
      <c r="K104" s="16"/>
    </row>
    <row r="105" spans="1:15" ht="90.75" customHeight="1" x14ac:dyDescent="0.2">
      <c r="A105" s="107">
        <v>29</v>
      </c>
      <c r="B105" s="12" t="s">
        <v>433</v>
      </c>
      <c r="C105" s="307">
        <f t="shared" si="16"/>
        <v>33</v>
      </c>
      <c r="D105" s="107">
        <v>2025</v>
      </c>
      <c r="E105" s="105" t="s">
        <v>499</v>
      </c>
      <c r="F105" s="106" t="s">
        <v>16</v>
      </c>
      <c r="G105" s="300">
        <v>33</v>
      </c>
      <c r="H105" s="302"/>
      <c r="I105" s="302"/>
      <c r="J105" s="303">
        <f t="shared" si="17"/>
        <v>33</v>
      </c>
      <c r="K105" s="16"/>
    </row>
    <row r="106" spans="1:15" ht="83.45" customHeight="1" x14ac:dyDescent="0.2">
      <c r="A106" s="107">
        <v>30</v>
      </c>
      <c r="B106" s="12" t="s">
        <v>482</v>
      </c>
      <c r="C106" s="307">
        <f t="shared" si="16"/>
        <v>26</v>
      </c>
      <c r="D106" s="107">
        <v>2025</v>
      </c>
      <c r="E106" s="105" t="s">
        <v>499</v>
      </c>
      <c r="F106" s="106" t="s">
        <v>16</v>
      </c>
      <c r="G106" s="300">
        <v>26</v>
      </c>
      <c r="H106" s="302"/>
      <c r="I106" s="302"/>
      <c r="J106" s="303">
        <f t="shared" si="17"/>
        <v>26</v>
      </c>
      <c r="K106" s="16"/>
    </row>
    <row r="107" spans="1:15" ht="73.150000000000006" customHeight="1" x14ac:dyDescent="0.2">
      <c r="A107" s="202">
        <v>31</v>
      </c>
      <c r="B107" s="12" t="s">
        <v>432</v>
      </c>
      <c r="C107" s="307">
        <f t="shared" si="16"/>
        <v>17.399999999999999</v>
      </c>
      <c r="D107" s="202">
        <v>2025</v>
      </c>
      <c r="E107" s="208" t="s">
        <v>499</v>
      </c>
      <c r="F107" s="3"/>
      <c r="G107" s="300">
        <v>17.399999999999999</v>
      </c>
      <c r="H107" s="302"/>
      <c r="I107" s="302"/>
      <c r="J107" s="303">
        <f t="shared" si="17"/>
        <v>17.399999999999999</v>
      </c>
      <c r="K107" s="16"/>
    </row>
    <row r="108" spans="1:15" ht="83.45" customHeight="1" x14ac:dyDescent="0.2">
      <c r="A108" s="107">
        <v>32</v>
      </c>
      <c r="B108" s="12" t="s">
        <v>435</v>
      </c>
      <c r="C108" s="307">
        <f t="shared" si="16"/>
        <v>23</v>
      </c>
      <c r="D108" s="107">
        <v>2025</v>
      </c>
      <c r="E108" s="105" t="s">
        <v>499</v>
      </c>
      <c r="F108" s="106" t="s">
        <v>16</v>
      </c>
      <c r="G108" s="300">
        <v>23</v>
      </c>
      <c r="H108" s="302"/>
      <c r="I108" s="302"/>
      <c r="J108" s="303">
        <f t="shared" si="17"/>
        <v>23</v>
      </c>
      <c r="K108" s="16"/>
    </row>
    <row r="109" spans="1:15" ht="31.9" customHeight="1" x14ac:dyDescent="0.2">
      <c r="A109" s="485">
        <v>33</v>
      </c>
      <c r="B109" s="12" t="s">
        <v>444</v>
      </c>
      <c r="C109" s="486">
        <v>4741.0919999999996</v>
      </c>
      <c r="D109" s="485" t="s">
        <v>445</v>
      </c>
      <c r="E109" s="387" t="s">
        <v>488</v>
      </c>
      <c r="F109" s="400" t="s">
        <v>16</v>
      </c>
      <c r="G109" s="300">
        <f>G110</f>
        <v>43.645000000000003</v>
      </c>
      <c r="H109" s="302"/>
      <c r="I109" s="302"/>
      <c r="J109" s="303">
        <f t="shared" si="17"/>
        <v>43.645000000000003</v>
      </c>
      <c r="K109" s="16"/>
    </row>
    <row r="110" spans="1:15" ht="30.6" customHeight="1" x14ac:dyDescent="0.2">
      <c r="A110" s="485"/>
      <c r="B110" s="269" t="s">
        <v>454</v>
      </c>
      <c r="C110" s="486"/>
      <c r="D110" s="485"/>
      <c r="E110" s="387"/>
      <c r="F110" s="400"/>
      <c r="G110" s="304">
        <v>43.645000000000003</v>
      </c>
      <c r="H110" s="305"/>
      <c r="I110" s="305"/>
      <c r="J110" s="306">
        <f t="shared" si="17"/>
        <v>43.645000000000003</v>
      </c>
      <c r="K110" s="16"/>
    </row>
    <row r="111" spans="1:15" ht="46.9" customHeight="1" x14ac:dyDescent="0.2">
      <c r="A111" s="202">
        <v>34</v>
      </c>
      <c r="B111" s="12" t="s">
        <v>447</v>
      </c>
      <c r="C111" s="314">
        <v>55.030999999999999</v>
      </c>
      <c r="D111" s="202" t="s">
        <v>544</v>
      </c>
      <c r="E111" s="200" t="s">
        <v>488</v>
      </c>
      <c r="F111" s="201" t="s">
        <v>16</v>
      </c>
      <c r="G111" s="300"/>
      <c r="H111" s="302">
        <v>55.030999999999999</v>
      </c>
      <c r="I111" s="302"/>
      <c r="J111" s="303">
        <f t="shared" si="17"/>
        <v>55.030999999999999</v>
      </c>
      <c r="K111" s="16"/>
    </row>
    <row r="112" spans="1:15" s="11" customFormat="1" ht="47.25" customHeight="1" x14ac:dyDescent="0.2">
      <c r="A112" s="453">
        <v>35</v>
      </c>
      <c r="B112" s="12" t="s">
        <v>717</v>
      </c>
      <c r="C112" s="314">
        <f>J112</f>
        <v>2403.1570000000002</v>
      </c>
      <c r="D112" s="453">
        <v>2026</v>
      </c>
      <c r="E112" s="383" t="s">
        <v>488</v>
      </c>
      <c r="F112" s="383" t="s">
        <v>16</v>
      </c>
      <c r="G112" s="300"/>
      <c r="H112" s="300">
        <v>2403.1570000000002</v>
      </c>
      <c r="I112" s="300"/>
      <c r="J112" s="301">
        <f t="shared" ref="J112:J115" si="18">G112+H112+I112</f>
        <v>2403.1570000000002</v>
      </c>
      <c r="K112" s="94"/>
      <c r="M112" s="102"/>
      <c r="N112" s="102"/>
      <c r="O112" s="102"/>
    </row>
    <row r="113" spans="1:15" s="267" customFormat="1" ht="15.75" customHeight="1" x14ac:dyDescent="0.2">
      <c r="A113" s="455"/>
      <c r="B113" s="269" t="s">
        <v>489</v>
      </c>
      <c r="C113" s="315">
        <f>J113</f>
        <v>53.034999999999997</v>
      </c>
      <c r="D113" s="455"/>
      <c r="E113" s="385"/>
      <c r="F113" s="385"/>
      <c r="G113" s="304"/>
      <c r="H113" s="304">
        <v>53.034999999999997</v>
      </c>
      <c r="I113" s="304"/>
      <c r="J113" s="304">
        <f t="shared" si="18"/>
        <v>53.034999999999997</v>
      </c>
      <c r="K113" s="266"/>
      <c r="M113" s="268"/>
      <c r="N113" s="268"/>
      <c r="O113" s="268"/>
    </row>
    <row r="114" spans="1:15" ht="46.5" customHeight="1" x14ac:dyDescent="0.2">
      <c r="A114" s="485">
        <v>36</v>
      </c>
      <c r="B114" s="12" t="s">
        <v>503</v>
      </c>
      <c r="C114" s="314">
        <v>3910.0039999999999</v>
      </c>
      <c r="D114" s="485" t="s">
        <v>720</v>
      </c>
      <c r="E114" s="387" t="s">
        <v>488</v>
      </c>
      <c r="F114" s="387" t="s">
        <v>16</v>
      </c>
      <c r="G114" s="300">
        <v>2480.6469999999999</v>
      </c>
      <c r="H114" s="302">
        <v>770.82</v>
      </c>
      <c r="I114" s="302"/>
      <c r="J114" s="303">
        <f t="shared" si="18"/>
        <v>3251.4670000000001</v>
      </c>
      <c r="K114" s="16"/>
    </row>
    <row r="115" spans="1:15" ht="21" customHeight="1" x14ac:dyDescent="0.2">
      <c r="A115" s="485"/>
      <c r="B115" s="269" t="s">
        <v>501</v>
      </c>
      <c r="C115" s="315">
        <v>174.54300000000001</v>
      </c>
      <c r="D115" s="485"/>
      <c r="E115" s="387"/>
      <c r="F115" s="387"/>
      <c r="G115" s="304">
        <v>0</v>
      </c>
      <c r="H115" s="305"/>
      <c r="I115" s="305"/>
      <c r="J115" s="305">
        <f t="shared" si="18"/>
        <v>0</v>
      </c>
      <c r="K115" s="16"/>
      <c r="M115" s="237"/>
    </row>
    <row r="116" spans="1:15" s="11" customFormat="1" ht="48" customHeight="1" x14ac:dyDescent="0.2">
      <c r="A116" s="280">
        <v>37</v>
      </c>
      <c r="B116" s="12" t="s">
        <v>741</v>
      </c>
      <c r="C116" s="314">
        <f>J116</f>
        <v>1886.5</v>
      </c>
      <c r="D116" s="280">
        <v>2026</v>
      </c>
      <c r="E116" s="278" t="s">
        <v>488</v>
      </c>
      <c r="F116" s="278" t="s">
        <v>16</v>
      </c>
      <c r="G116" s="304"/>
      <c r="H116" s="300">
        <v>1886.5</v>
      </c>
      <c r="I116" s="304"/>
      <c r="J116" s="301">
        <f t="shared" ref="J116:J129" si="19">G116+H116+I116</f>
        <v>1886.5</v>
      </c>
      <c r="K116" s="94"/>
      <c r="M116" s="237"/>
      <c r="N116" s="102"/>
      <c r="O116" s="102"/>
    </row>
    <row r="117" spans="1:15" ht="28.9" customHeight="1" x14ac:dyDescent="0.2">
      <c r="A117" s="202">
        <v>38</v>
      </c>
      <c r="B117" s="12" t="s">
        <v>514</v>
      </c>
      <c r="C117" s="314">
        <f>J117</f>
        <v>73.415999999999997</v>
      </c>
      <c r="D117" s="202" t="s">
        <v>631</v>
      </c>
      <c r="E117" s="200" t="s">
        <v>498</v>
      </c>
      <c r="F117" s="201" t="s">
        <v>16</v>
      </c>
      <c r="G117" s="300"/>
      <c r="H117" s="302">
        <v>40.171999999999997</v>
      </c>
      <c r="I117" s="302">
        <v>33.244</v>
      </c>
      <c r="J117" s="303">
        <f t="shared" si="19"/>
        <v>73.415999999999997</v>
      </c>
      <c r="K117" s="16"/>
      <c r="L117" s="335" t="s">
        <v>776</v>
      </c>
    </row>
    <row r="118" spans="1:15" ht="33.6" customHeight="1" x14ac:dyDescent="0.2">
      <c r="A118" s="280">
        <v>39</v>
      </c>
      <c r="B118" s="12" t="s">
        <v>695</v>
      </c>
      <c r="C118" s="314">
        <f t="shared" ref="C118:C122" si="20">J118</f>
        <v>158.51</v>
      </c>
      <c r="D118" s="202" t="s">
        <v>631</v>
      </c>
      <c r="E118" s="200" t="s">
        <v>498</v>
      </c>
      <c r="F118" s="201" t="s">
        <v>16</v>
      </c>
      <c r="G118" s="300"/>
      <c r="H118" s="302">
        <v>49.98</v>
      </c>
      <c r="I118" s="302">
        <v>108.53</v>
      </c>
      <c r="J118" s="303">
        <f t="shared" si="19"/>
        <v>158.51</v>
      </c>
      <c r="K118" s="16"/>
      <c r="L118" s="335" t="s">
        <v>776</v>
      </c>
    </row>
    <row r="119" spans="1:15" ht="33.6" customHeight="1" x14ac:dyDescent="0.2">
      <c r="A119" s="280">
        <v>40</v>
      </c>
      <c r="B119" s="12" t="s">
        <v>810</v>
      </c>
      <c r="C119" s="314">
        <f t="shared" si="20"/>
        <v>53.55</v>
      </c>
      <c r="D119" s="202">
        <v>2026</v>
      </c>
      <c r="E119" s="200" t="s">
        <v>498</v>
      </c>
      <c r="F119" s="201" t="s">
        <v>16</v>
      </c>
      <c r="G119" s="300"/>
      <c r="H119" s="302">
        <v>53.55</v>
      </c>
      <c r="I119" s="300"/>
      <c r="J119" s="303">
        <f t="shared" si="19"/>
        <v>53.55</v>
      </c>
      <c r="K119" s="16"/>
      <c r="L119" s="335" t="s">
        <v>776</v>
      </c>
    </row>
    <row r="120" spans="1:15" ht="33.6" customHeight="1" x14ac:dyDescent="0.2">
      <c r="A120" s="280">
        <v>41</v>
      </c>
      <c r="B120" s="12" t="s">
        <v>633</v>
      </c>
      <c r="C120" s="314">
        <f t="shared" si="20"/>
        <v>36.798000000000002</v>
      </c>
      <c r="D120" s="202">
        <v>2026</v>
      </c>
      <c r="E120" s="200" t="s">
        <v>498</v>
      </c>
      <c r="F120" s="201" t="s">
        <v>16</v>
      </c>
      <c r="G120" s="300"/>
      <c r="H120" s="302">
        <v>36.798000000000002</v>
      </c>
      <c r="I120" s="300"/>
      <c r="J120" s="303">
        <f t="shared" si="19"/>
        <v>36.798000000000002</v>
      </c>
      <c r="K120" s="16"/>
      <c r="L120" s="335" t="s">
        <v>776</v>
      </c>
    </row>
    <row r="121" spans="1:15" ht="33.6" customHeight="1" x14ac:dyDescent="0.2">
      <c r="A121" s="280">
        <v>42</v>
      </c>
      <c r="B121" s="69" t="s">
        <v>794</v>
      </c>
      <c r="C121" s="307">
        <f t="shared" si="20"/>
        <v>76.23</v>
      </c>
      <c r="D121" s="344">
        <v>2027</v>
      </c>
      <c r="E121" s="342" t="s">
        <v>498</v>
      </c>
      <c r="F121" s="343" t="s">
        <v>16</v>
      </c>
      <c r="G121" s="103"/>
      <c r="H121" s="103"/>
      <c r="I121" s="302">
        <v>76.23</v>
      </c>
      <c r="J121" s="303">
        <f t="shared" si="19"/>
        <v>76.23</v>
      </c>
      <c r="K121" s="16"/>
      <c r="L121" s="335" t="s">
        <v>776</v>
      </c>
    </row>
    <row r="122" spans="1:15" ht="33.6" customHeight="1" x14ac:dyDescent="0.2">
      <c r="A122" s="344">
        <v>43</v>
      </c>
      <c r="B122" s="12" t="s">
        <v>243</v>
      </c>
      <c r="C122" s="314">
        <f t="shared" si="20"/>
        <v>23.141999999999999</v>
      </c>
      <c r="D122" s="202">
        <v>2026</v>
      </c>
      <c r="E122" s="200" t="s">
        <v>498</v>
      </c>
      <c r="F122" s="201" t="s">
        <v>16</v>
      </c>
      <c r="G122" s="300"/>
      <c r="H122" s="302">
        <v>23.141999999999999</v>
      </c>
      <c r="I122" s="300"/>
      <c r="J122" s="303">
        <f t="shared" si="19"/>
        <v>23.141999999999999</v>
      </c>
      <c r="K122" s="16"/>
      <c r="L122" s="335" t="s">
        <v>776</v>
      </c>
    </row>
    <row r="123" spans="1:15" ht="33.6" customHeight="1" x14ac:dyDescent="0.2">
      <c r="A123" s="344">
        <v>44</v>
      </c>
      <c r="B123" s="12" t="s">
        <v>569</v>
      </c>
      <c r="C123" s="314">
        <f>J123</f>
        <v>1103.2829999999999</v>
      </c>
      <c r="D123" s="202" t="s">
        <v>631</v>
      </c>
      <c r="E123" s="200" t="s">
        <v>497</v>
      </c>
      <c r="F123" s="201" t="s">
        <v>16</v>
      </c>
      <c r="G123" s="300"/>
      <c r="H123" s="302">
        <v>113.38200000000001</v>
      </c>
      <c r="I123" s="302">
        <v>989.90099999999995</v>
      </c>
      <c r="J123" s="303">
        <f t="shared" si="19"/>
        <v>1103.2829999999999</v>
      </c>
      <c r="K123" s="16"/>
      <c r="L123" s="335" t="s">
        <v>776</v>
      </c>
    </row>
    <row r="124" spans="1:15" ht="33.6" customHeight="1" x14ac:dyDescent="0.2">
      <c r="A124" s="344">
        <v>45</v>
      </c>
      <c r="B124" s="12" t="s">
        <v>619</v>
      </c>
      <c r="C124" s="314">
        <f t="shared" ref="C124:C130" si="21">J124</f>
        <v>228.059</v>
      </c>
      <c r="D124" s="202">
        <v>2026</v>
      </c>
      <c r="E124" s="200" t="s">
        <v>497</v>
      </c>
      <c r="F124" s="201" t="s">
        <v>16</v>
      </c>
      <c r="G124" s="300"/>
      <c r="H124" s="302">
        <v>228.059</v>
      </c>
      <c r="I124" s="302"/>
      <c r="J124" s="303">
        <f t="shared" si="19"/>
        <v>228.059</v>
      </c>
      <c r="K124" s="16"/>
      <c r="L124" s="335" t="s">
        <v>776</v>
      </c>
    </row>
    <row r="125" spans="1:15" ht="33.6" customHeight="1" x14ac:dyDescent="0.2">
      <c r="A125" s="344">
        <v>46</v>
      </c>
      <c r="B125" s="12" t="s">
        <v>658</v>
      </c>
      <c r="C125" s="314">
        <f t="shared" si="21"/>
        <v>65.506</v>
      </c>
      <c r="D125" s="202">
        <v>2026</v>
      </c>
      <c r="E125" s="200" t="s">
        <v>497</v>
      </c>
      <c r="F125" s="201" t="s">
        <v>16</v>
      </c>
      <c r="G125" s="300"/>
      <c r="H125" s="302">
        <v>65.506</v>
      </c>
      <c r="I125" s="302"/>
      <c r="J125" s="303">
        <f t="shared" si="19"/>
        <v>65.506</v>
      </c>
      <c r="K125" s="16"/>
      <c r="L125" s="335" t="s">
        <v>776</v>
      </c>
    </row>
    <row r="126" spans="1:15" ht="33.6" customHeight="1" x14ac:dyDescent="0.2">
      <c r="A126" s="344">
        <v>47</v>
      </c>
      <c r="B126" s="12" t="s">
        <v>620</v>
      </c>
      <c r="C126" s="314">
        <f t="shared" si="21"/>
        <v>24.684999999999999</v>
      </c>
      <c r="D126" s="202">
        <v>2026</v>
      </c>
      <c r="E126" s="200" t="s">
        <v>497</v>
      </c>
      <c r="F126" s="201" t="s">
        <v>16</v>
      </c>
      <c r="G126" s="300"/>
      <c r="H126" s="302">
        <v>24.684999999999999</v>
      </c>
      <c r="I126" s="302"/>
      <c r="J126" s="303">
        <f t="shared" si="19"/>
        <v>24.684999999999999</v>
      </c>
      <c r="K126" s="16"/>
    </row>
    <row r="127" spans="1:15" ht="33.6" customHeight="1" x14ac:dyDescent="0.2">
      <c r="A127" s="344">
        <v>48</v>
      </c>
      <c r="B127" s="12" t="s">
        <v>634</v>
      </c>
      <c r="C127" s="314">
        <f t="shared" si="21"/>
        <v>20.61</v>
      </c>
      <c r="D127" s="202">
        <v>2026</v>
      </c>
      <c r="E127" s="200" t="s">
        <v>498</v>
      </c>
      <c r="F127" s="201" t="s">
        <v>16</v>
      </c>
      <c r="G127" s="300"/>
      <c r="H127" s="302">
        <v>20.61</v>
      </c>
      <c r="I127" s="302"/>
      <c r="J127" s="303">
        <f t="shared" si="19"/>
        <v>20.61</v>
      </c>
      <c r="K127" s="16"/>
      <c r="L127" s="335" t="s">
        <v>776</v>
      </c>
    </row>
    <row r="128" spans="1:15" ht="33.6" customHeight="1" x14ac:dyDescent="0.2">
      <c r="A128" s="344">
        <v>49</v>
      </c>
      <c r="B128" s="12" t="s">
        <v>637</v>
      </c>
      <c r="C128" s="314">
        <f t="shared" si="21"/>
        <v>39.396000000000001</v>
      </c>
      <c r="D128" s="202">
        <v>2026</v>
      </c>
      <c r="E128" s="200" t="s">
        <v>498</v>
      </c>
      <c r="F128" s="201" t="s">
        <v>16</v>
      </c>
      <c r="G128" s="300"/>
      <c r="H128" s="302">
        <v>39.396000000000001</v>
      </c>
      <c r="I128" s="302"/>
      <c r="J128" s="303">
        <f t="shared" si="19"/>
        <v>39.396000000000001</v>
      </c>
      <c r="K128" s="16"/>
      <c r="L128" s="335" t="s">
        <v>776</v>
      </c>
    </row>
    <row r="129" spans="1:15" ht="33.6" customHeight="1" x14ac:dyDescent="0.2">
      <c r="A129" s="344">
        <v>50</v>
      </c>
      <c r="B129" s="12" t="s">
        <v>797</v>
      </c>
      <c r="C129" s="314">
        <f t="shared" si="21"/>
        <v>54.792000000000002</v>
      </c>
      <c r="D129" s="202">
        <v>2026</v>
      </c>
      <c r="E129" s="200" t="s">
        <v>498</v>
      </c>
      <c r="F129" s="201" t="s">
        <v>16</v>
      </c>
      <c r="G129" s="300"/>
      <c r="H129" s="302">
        <v>54.792000000000002</v>
      </c>
      <c r="I129" s="302"/>
      <c r="J129" s="303">
        <f t="shared" si="19"/>
        <v>54.792000000000002</v>
      </c>
      <c r="K129" s="16"/>
      <c r="L129" s="335" t="s">
        <v>776</v>
      </c>
    </row>
    <row r="130" spans="1:15" ht="45.75" customHeight="1" x14ac:dyDescent="0.2">
      <c r="A130" s="344">
        <v>51</v>
      </c>
      <c r="B130" s="12" t="s">
        <v>647</v>
      </c>
      <c r="C130" s="314">
        <f t="shared" si="21"/>
        <v>886.27</v>
      </c>
      <c r="D130" s="202" t="s">
        <v>631</v>
      </c>
      <c r="E130" s="200" t="s">
        <v>499</v>
      </c>
      <c r="F130" s="201" t="s">
        <v>16</v>
      </c>
      <c r="G130" s="300"/>
      <c r="H130" s="302">
        <f>238.752+62.7</f>
        <v>301.452</v>
      </c>
      <c r="I130" s="302">
        <v>584.81799999999998</v>
      </c>
      <c r="J130" s="303">
        <f>G130+H130+I130</f>
        <v>886.27</v>
      </c>
      <c r="K130" s="16"/>
      <c r="L130" s="335" t="s">
        <v>776</v>
      </c>
    </row>
    <row r="131" spans="1:15" ht="37.5" customHeight="1" x14ac:dyDescent="0.2">
      <c r="A131" s="344">
        <v>52</v>
      </c>
      <c r="B131" s="12" t="s">
        <v>642</v>
      </c>
      <c r="C131" s="314">
        <f t="shared" ref="C131" si="22">J131</f>
        <v>48.134</v>
      </c>
      <c r="D131" s="210">
        <v>2027</v>
      </c>
      <c r="E131" s="208" t="s">
        <v>497</v>
      </c>
      <c r="F131" s="209" t="s">
        <v>16</v>
      </c>
      <c r="G131" s="300"/>
      <c r="H131" s="302"/>
      <c r="I131" s="302">
        <v>48.134</v>
      </c>
      <c r="J131" s="303">
        <f t="shared" ref="J131" si="23">G131+H131+I131</f>
        <v>48.134</v>
      </c>
      <c r="K131" s="16"/>
      <c r="L131" s="335" t="s">
        <v>776</v>
      </c>
    </row>
    <row r="132" spans="1:15" s="11" customFormat="1" ht="45.75" customHeight="1" x14ac:dyDescent="0.2">
      <c r="A132" s="453">
        <v>53</v>
      </c>
      <c r="B132" s="12" t="s">
        <v>696</v>
      </c>
      <c r="C132" s="307">
        <f t="shared" ref="C132" si="24">J132</f>
        <v>11533.08</v>
      </c>
      <c r="D132" s="453" t="s">
        <v>544</v>
      </c>
      <c r="E132" s="383" t="s">
        <v>488</v>
      </c>
      <c r="F132" s="383" t="s">
        <v>16</v>
      </c>
      <c r="G132" s="300"/>
      <c r="H132" s="300">
        <v>11533.08</v>
      </c>
      <c r="I132" s="300"/>
      <c r="J132" s="301">
        <f t="shared" ref="J132:J139" si="25">G132+H132+I132</f>
        <v>11533.08</v>
      </c>
      <c r="K132" s="94"/>
      <c r="M132" s="102"/>
      <c r="N132" s="102"/>
      <c r="O132" s="102"/>
    </row>
    <row r="133" spans="1:15" s="11" customFormat="1" ht="21.75" customHeight="1" x14ac:dyDescent="0.2">
      <c r="A133" s="455"/>
      <c r="B133" s="218" t="s">
        <v>489</v>
      </c>
      <c r="C133" s="316">
        <v>971.36400000000003</v>
      </c>
      <c r="D133" s="455"/>
      <c r="E133" s="385"/>
      <c r="F133" s="385"/>
      <c r="G133" s="117"/>
      <c r="H133" s="117">
        <v>971.36400000000003</v>
      </c>
      <c r="I133" s="311"/>
      <c r="J133" s="304">
        <f t="shared" si="25"/>
        <v>971.36400000000003</v>
      </c>
      <c r="K133" s="94"/>
      <c r="M133" s="102"/>
      <c r="N133" s="102"/>
      <c r="O133" s="102"/>
    </row>
    <row r="134" spans="1:15" s="11" customFormat="1" ht="30" customHeight="1" x14ac:dyDescent="0.2">
      <c r="A134" s="276">
        <v>54</v>
      </c>
      <c r="B134" s="12" t="s">
        <v>732</v>
      </c>
      <c r="C134" s="307">
        <f t="shared" ref="C134:C135" si="26">J134</f>
        <v>51.668999999999997</v>
      </c>
      <c r="D134" s="276">
        <v>2026</v>
      </c>
      <c r="E134" s="275" t="s">
        <v>499</v>
      </c>
      <c r="F134" s="275" t="s">
        <v>16</v>
      </c>
      <c r="G134" s="117"/>
      <c r="H134" s="103">
        <v>51.668999999999997</v>
      </c>
      <c r="I134" s="311"/>
      <c r="J134" s="301">
        <f t="shared" si="25"/>
        <v>51.668999999999997</v>
      </c>
      <c r="K134" s="94"/>
      <c r="M134" s="102"/>
      <c r="N134" s="102"/>
      <c r="O134" s="102"/>
    </row>
    <row r="135" spans="1:15" s="11" customFormat="1" ht="34.5" customHeight="1" x14ac:dyDescent="0.2">
      <c r="A135" s="344">
        <v>55</v>
      </c>
      <c r="B135" s="12" t="s">
        <v>730</v>
      </c>
      <c r="C135" s="307">
        <f t="shared" si="26"/>
        <v>5.694</v>
      </c>
      <c r="D135" s="274">
        <v>2026</v>
      </c>
      <c r="E135" s="273" t="s">
        <v>499</v>
      </c>
      <c r="F135" s="273" t="s">
        <v>16</v>
      </c>
      <c r="G135" s="117"/>
      <c r="H135" s="103">
        <v>5.694</v>
      </c>
      <c r="I135" s="311"/>
      <c r="J135" s="301">
        <f t="shared" si="25"/>
        <v>5.694</v>
      </c>
      <c r="K135" s="94"/>
      <c r="M135" s="102"/>
      <c r="N135" s="102"/>
      <c r="O135" s="102"/>
    </row>
    <row r="136" spans="1:15" s="11" customFormat="1" ht="30.75" customHeight="1" x14ac:dyDescent="0.2">
      <c r="A136" s="344">
        <v>56</v>
      </c>
      <c r="B136" s="12" t="s">
        <v>695</v>
      </c>
      <c r="C136" s="307">
        <f t="shared" ref="C136:C140" si="27">J136</f>
        <v>113.524</v>
      </c>
      <c r="D136" s="240" t="s">
        <v>631</v>
      </c>
      <c r="E136" s="238" t="s">
        <v>497</v>
      </c>
      <c r="F136" s="239" t="s">
        <v>16</v>
      </c>
      <c r="G136" s="117"/>
      <c r="H136" s="103">
        <v>49.999000000000002</v>
      </c>
      <c r="I136" s="302">
        <v>63.524999999999999</v>
      </c>
      <c r="J136" s="303">
        <f>G136+H136+I136</f>
        <v>113.524</v>
      </c>
      <c r="K136" s="94"/>
      <c r="L136" s="335" t="s">
        <v>776</v>
      </c>
      <c r="M136" s="102"/>
      <c r="N136" s="102"/>
      <c r="O136" s="102"/>
    </row>
    <row r="137" spans="1:15" s="11" customFormat="1" ht="31.5" customHeight="1" x14ac:dyDescent="0.2">
      <c r="A137" s="344">
        <v>57</v>
      </c>
      <c r="B137" s="12" t="s">
        <v>514</v>
      </c>
      <c r="C137" s="307">
        <f t="shared" si="27"/>
        <v>70.688000000000002</v>
      </c>
      <c r="D137" s="240" t="s">
        <v>631</v>
      </c>
      <c r="E137" s="238" t="s">
        <v>497</v>
      </c>
      <c r="F137" s="239" t="s">
        <v>16</v>
      </c>
      <c r="G137" s="117"/>
      <c r="H137" s="103">
        <v>48</v>
      </c>
      <c r="I137" s="302">
        <v>22.687999999999999</v>
      </c>
      <c r="J137" s="303">
        <f t="shared" si="25"/>
        <v>70.688000000000002</v>
      </c>
      <c r="K137" s="94"/>
      <c r="L137" s="335" t="s">
        <v>776</v>
      </c>
      <c r="M137" s="102"/>
      <c r="N137" s="102"/>
      <c r="O137" s="102"/>
    </row>
    <row r="138" spans="1:15" s="11" customFormat="1" ht="48" customHeight="1" x14ac:dyDescent="0.2">
      <c r="A138" s="344">
        <v>58</v>
      </c>
      <c r="B138" s="7" t="s">
        <v>751</v>
      </c>
      <c r="C138" s="307">
        <f t="shared" si="27"/>
        <v>40.863999999999997</v>
      </c>
      <c r="D138" s="295">
        <v>2026</v>
      </c>
      <c r="E138" s="292" t="s">
        <v>498</v>
      </c>
      <c r="F138" s="293" t="s">
        <v>16</v>
      </c>
      <c r="G138" s="117"/>
      <c r="H138" s="103">
        <v>40.863999999999997</v>
      </c>
      <c r="I138" s="311"/>
      <c r="J138" s="303">
        <f t="shared" si="25"/>
        <v>40.863999999999997</v>
      </c>
      <c r="K138" s="94"/>
      <c r="M138" s="102"/>
      <c r="N138" s="102"/>
      <c r="O138" s="102"/>
    </row>
    <row r="139" spans="1:15" s="11" customFormat="1" ht="31.5" customHeight="1" x14ac:dyDescent="0.2">
      <c r="A139" s="344">
        <v>59</v>
      </c>
      <c r="B139" s="7" t="s">
        <v>752</v>
      </c>
      <c r="C139" s="307">
        <f t="shared" si="27"/>
        <v>37.58</v>
      </c>
      <c r="D139" s="295">
        <v>2026</v>
      </c>
      <c r="E139" s="292" t="s">
        <v>498</v>
      </c>
      <c r="F139" s="293" t="s">
        <v>16</v>
      </c>
      <c r="G139" s="117"/>
      <c r="H139" s="103">
        <v>37.58</v>
      </c>
      <c r="I139" s="311"/>
      <c r="J139" s="303">
        <f t="shared" si="25"/>
        <v>37.58</v>
      </c>
      <c r="K139" s="94"/>
      <c r="M139" s="102"/>
      <c r="N139" s="102"/>
      <c r="O139" s="102"/>
    </row>
    <row r="140" spans="1:15" s="11" customFormat="1" ht="31.5" customHeight="1" x14ac:dyDescent="0.2">
      <c r="A140" s="344">
        <v>60</v>
      </c>
      <c r="B140" s="69" t="s">
        <v>753</v>
      </c>
      <c r="C140" s="307">
        <f t="shared" si="27"/>
        <v>2880</v>
      </c>
      <c r="D140" s="291">
        <v>2026</v>
      </c>
      <c r="E140" s="288" t="s">
        <v>498</v>
      </c>
      <c r="F140" s="289" t="s">
        <v>16</v>
      </c>
      <c r="G140" s="117"/>
      <c r="H140" s="103">
        <v>2880</v>
      </c>
      <c r="I140" s="311"/>
      <c r="J140" s="303">
        <f t="shared" ref="J140" si="28">G140+H140+I140</f>
        <v>2880</v>
      </c>
      <c r="K140" s="94"/>
      <c r="M140" s="102"/>
      <c r="N140" s="102"/>
      <c r="O140" s="102"/>
    </row>
    <row r="141" spans="1:15" s="11" customFormat="1" ht="31.5" customHeight="1" x14ac:dyDescent="0.2">
      <c r="A141" s="353">
        <v>61</v>
      </c>
      <c r="B141" s="69" t="s">
        <v>784</v>
      </c>
      <c r="C141" s="307">
        <f t="shared" ref="C141" si="29">J141</f>
        <v>283.14</v>
      </c>
      <c r="D141" s="334">
        <v>2027</v>
      </c>
      <c r="E141" s="332" t="s">
        <v>785</v>
      </c>
      <c r="F141" s="333" t="s">
        <v>16</v>
      </c>
      <c r="G141" s="103"/>
      <c r="H141" s="103"/>
      <c r="I141" s="302">
        <v>283.14</v>
      </c>
      <c r="J141" s="303">
        <f t="shared" ref="J141" si="30">G141+H141+I141</f>
        <v>283.14</v>
      </c>
      <c r="K141" s="94"/>
      <c r="L141" s="335" t="s">
        <v>776</v>
      </c>
      <c r="M141" s="102"/>
      <c r="N141" s="102"/>
      <c r="O141" s="102"/>
    </row>
    <row r="142" spans="1:15" s="11" customFormat="1" ht="31.5" customHeight="1" x14ac:dyDescent="0.2">
      <c r="A142" s="353">
        <v>62</v>
      </c>
      <c r="B142" s="69" t="s">
        <v>789</v>
      </c>
      <c r="C142" s="307">
        <f t="shared" ref="C142" si="31">J142</f>
        <v>31.763000000000002</v>
      </c>
      <c r="D142" s="334">
        <v>2027</v>
      </c>
      <c r="E142" s="332" t="s">
        <v>785</v>
      </c>
      <c r="F142" s="333" t="s">
        <v>16</v>
      </c>
      <c r="G142" s="103"/>
      <c r="H142" s="103"/>
      <c r="I142" s="302">
        <v>31.763000000000002</v>
      </c>
      <c r="J142" s="303">
        <f t="shared" ref="J142" si="32">G142+H142+I142</f>
        <v>31.763000000000002</v>
      </c>
      <c r="K142" s="94"/>
      <c r="L142" s="335" t="s">
        <v>776</v>
      </c>
      <c r="M142" s="102"/>
      <c r="N142" s="102"/>
      <c r="O142" s="102"/>
    </row>
    <row r="143" spans="1:15" s="11" customFormat="1" ht="31.5" customHeight="1" x14ac:dyDescent="0.2">
      <c r="A143" s="353">
        <v>63</v>
      </c>
      <c r="B143" s="69" t="s">
        <v>805</v>
      </c>
      <c r="C143" s="307">
        <f t="shared" ref="C143:C153" si="33">J143</f>
        <v>260.678</v>
      </c>
      <c r="D143" s="341">
        <v>2026</v>
      </c>
      <c r="E143" s="339" t="s">
        <v>802</v>
      </c>
      <c r="F143" s="340" t="s">
        <v>16</v>
      </c>
      <c r="G143" s="103"/>
      <c r="H143" s="302">
        <v>260.678</v>
      </c>
      <c r="I143" s="302"/>
      <c r="J143" s="303">
        <f t="shared" ref="J143:J153" si="34">G143+H143+I143</f>
        <v>260.678</v>
      </c>
      <c r="K143" s="94"/>
      <c r="L143" s="335" t="s">
        <v>776</v>
      </c>
      <c r="M143" s="102"/>
      <c r="N143" s="102"/>
      <c r="O143" s="102"/>
    </row>
    <row r="144" spans="1:15" s="11" customFormat="1" ht="44.25" customHeight="1" x14ac:dyDescent="0.2">
      <c r="A144" s="353">
        <v>64</v>
      </c>
      <c r="B144" s="69" t="s">
        <v>869</v>
      </c>
      <c r="C144" s="307">
        <f t="shared" si="33"/>
        <v>157.06</v>
      </c>
      <c r="D144" s="353">
        <v>2026</v>
      </c>
      <c r="E144" s="349" t="s">
        <v>785</v>
      </c>
      <c r="F144" s="350" t="s">
        <v>16</v>
      </c>
      <c r="G144" s="103"/>
      <c r="H144" s="302">
        <v>157.06</v>
      </c>
      <c r="I144" s="302"/>
      <c r="J144" s="303">
        <f t="shared" si="34"/>
        <v>157.06</v>
      </c>
      <c r="K144" s="94"/>
      <c r="L144" s="355"/>
      <c r="M144" s="102"/>
      <c r="N144" s="102"/>
      <c r="O144" s="102"/>
    </row>
    <row r="145" spans="1:15" s="11" customFormat="1" ht="36.75" customHeight="1" x14ac:dyDescent="0.2">
      <c r="A145" s="353">
        <v>65</v>
      </c>
      <c r="B145" s="69" t="s">
        <v>837</v>
      </c>
      <c r="C145" s="307">
        <f t="shared" si="33"/>
        <v>20.788</v>
      </c>
      <c r="D145" s="353">
        <v>2026</v>
      </c>
      <c r="E145" s="349" t="s">
        <v>785</v>
      </c>
      <c r="F145" s="350" t="s">
        <v>16</v>
      </c>
      <c r="G145" s="103"/>
      <c r="H145" s="302">
        <v>20.788</v>
      </c>
      <c r="I145" s="302"/>
      <c r="J145" s="303">
        <f t="shared" si="34"/>
        <v>20.788</v>
      </c>
      <c r="K145" s="94"/>
      <c r="L145" s="355"/>
      <c r="M145" s="102"/>
      <c r="N145" s="102"/>
      <c r="O145" s="102"/>
    </row>
    <row r="146" spans="1:15" s="11" customFormat="1" ht="31.5" customHeight="1" x14ac:dyDescent="0.2">
      <c r="A146" s="353">
        <v>66</v>
      </c>
      <c r="B146" s="69" t="s">
        <v>840</v>
      </c>
      <c r="C146" s="307">
        <f t="shared" si="33"/>
        <v>152.971</v>
      </c>
      <c r="D146" s="353">
        <v>2026</v>
      </c>
      <c r="E146" s="349" t="s">
        <v>785</v>
      </c>
      <c r="F146" s="350" t="s">
        <v>16</v>
      </c>
      <c r="G146" s="103"/>
      <c r="H146" s="302">
        <v>152.971</v>
      </c>
      <c r="I146" s="302"/>
      <c r="J146" s="303">
        <f t="shared" si="34"/>
        <v>152.971</v>
      </c>
      <c r="K146" s="94"/>
      <c r="L146" s="355"/>
      <c r="M146" s="102"/>
      <c r="N146" s="102"/>
      <c r="O146" s="102"/>
    </row>
    <row r="147" spans="1:15" s="11" customFormat="1" ht="31.5" customHeight="1" x14ac:dyDescent="0.2">
      <c r="A147" s="353">
        <v>67</v>
      </c>
      <c r="B147" s="69" t="s">
        <v>841</v>
      </c>
      <c r="C147" s="307">
        <f t="shared" si="33"/>
        <v>309.322</v>
      </c>
      <c r="D147" s="353">
        <v>2026</v>
      </c>
      <c r="E147" s="349" t="s">
        <v>785</v>
      </c>
      <c r="F147" s="350" t="s">
        <v>16</v>
      </c>
      <c r="G147" s="103"/>
      <c r="H147" s="302">
        <v>309.322</v>
      </c>
      <c r="I147" s="302"/>
      <c r="J147" s="303">
        <f t="shared" si="34"/>
        <v>309.322</v>
      </c>
      <c r="K147" s="94"/>
      <c r="L147" s="355"/>
      <c r="M147" s="102"/>
      <c r="N147" s="102"/>
      <c r="O147" s="102"/>
    </row>
    <row r="148" spans="1:15" s="11" customFormat="1" ht="46.5" customHeight="1" x14ac:dyDescent="0.2">
      <c r="A148" s="353">
        <v>68</v>
      </c>
      <c r="B148" s="69" t="s">
        <v>842</v>
      </c>
      <c r="C148" s="307">
        <f t="shared" si="33"/>
        <v>35.356000000000002</v>
      </c>
      <c r="D148" s="353">
        <v>2026</v>
      </c>
      <c r="E148" s="349" t="s">
        <v>785</v>
      </c>
      <c r="F148" s="350" t="s">
        <v>16</v>
      </c>
      <c r="G148" s="103"/>
      <c r="H148" s="302">
        <v>35.356000000000002</v>
      </c>
      <c r="I148" s="302"/>
      <c r="J148" s="303">
        <f t="shared" si="34"/>
        <v>35.356000000000002</v>
      </c>
      <c r="K148" s="94"/>
      <c r="L148" s="355"/>
      <c r="M148" s="102"/>
      <c r="N148" s="102"/>
      <c r="O148" s="102"/>
    </row>
    <row r="149" spans="1:15" s="11" customFormat="1" ht="48.75" customHeight="1" x14ac:dyDescent="0.2">
      <c r="A149" s="353">
        <v>69</v>
      </c>
      <c r="B149" s="69" t="s">
        <v>843</v>
      </c>
      <c r="C149" s="307">
        <f t="shared" si="33"/>
        <v>1.9410000000000001</v>
      </c>
      <c r="D149" s="353">
        <v>2026</v>
      </c>
      <c r="E149" s="349" t="s">
        <v>785</v>
      </c>
      <c r="F149" s="350" t="s">
        <v>16</v>
      </c>
      <c r="G149" s="103"/>
      <c r="H149" s="302">
        <v>1.9410000000000001</v>
      </c>
      <c r="I149" s="302"/>
      <c r="J149" s="303">
        <f t="shared" si="34"/>
        <v>1.9410000000000001</v>
      </c>
      <c r="K149" s="94"/>
      <c r="L149" s="355"/>
      <c r="M149" s="102"/>
      <c r="N149" s="102"/>
      <c r="O149" s="102"/>
    </row>
    <row r="150" spans="1:15" s="11" customFormat="1" ht="44.25" customHeight="1" x14ac:dyDescent="0.2">
      <c r="A150" s="353">
        <v>70</v>
      </c>
      <c r="B150" s="69" t="s">
        <v>844</v>
      </c>
      <c r="C150" s="307">
        <f t="shared" si="33"/>
        <v>18.981999999999999</v>
      </c>
      <c r="D150" s="353">
        <v>2026</v>
      </c>
      <c r="E150" s="349" t="s">
        <v>785</v>
      </c>
      <c r="F150" s="350" t="s">
        <v>16</v>
      </c>
      <c r="G150" s="103"/>
      <c r="H150" s="302">
        <v>18.981999999999999</v>
      </c>
      <c r="I150" s="302"/>
      <c r="J150" s="303">
        <f t="shared" si="34"/>
        <v>18.981999999999999</v>
      </c>
      <c r="K150" s="94"/>
      <c r="L150" s="355"/>
      <c r="M150" s="102"/>
      <c r="N150" s="102"/>
      <c r="O150" s="102"/>
    </row>
    <row r="151" spans="1:15" s="11" customFormat="1" ht="31.5" customHeight="1" x14ac:dyDescent="0.2">
      <c r="A151" s="353">
        <v>71</v>
      </c>
      <c r="B151" s="69" t="s">
        <v>845</v>
      </c>
      <c r="C151" s="307">
        <f t="shared" si="33"/>
        <v>3.88</v>
      </c>
      <c r="D151" s="353">
        <v>2026</v>
      </c>
      <c r="E151" s="349" t="s">
        <v>785</v>
      </c>
      <c r="F151" s="350" t="s">
        <v>16</v>
      </c>
      <c r="G151" s="103"/>
      <c r="H151" s="302">
        <v>3.88</v>
      </c>
      <c r="I151" s="302"/>
      <c r="J151" s="303">
        <f t="shared" si="34"/>
        <v>3.88</v>
      </c>
      <c r="K151" s="94"/>
      <c r="L151" s="355"/>
      <c r="M151" s="102"/>
      <c r="N151" s="102"/>
      <c r="O151" s="102"/>
    </row>
    <row r="152" spans="1:15" s="11" customFormat="1" ht="31.5" customHeight="1" x14ac:dyDescent="0.2">
      <c r="A152" s="361">
        <v>72</v>
      </c>
      <c r="B152" s="69" t="s">
        <v>848</v>
      </c>
      <c r="C152" s="307">
        <f t="shared" si="33"/>
        <v>1235.7349999999999</v>
      </c>
      <c r="D152" s="361">
        <v>2026</v>
      </c>
      <c r="E152" s="358" t="s">
        <v>499</v>
      </c>
      <c r="F152" s="359" t="s">
        <v>16</v>
      </c>
      <c r="G152" s="103"/>
      <c r="H152" s="302">
        <v>1235.7349999999999</v>
      </c>
      <c r="I152" s="302"/>
      <c r="J152" s="303">
        <f t="shared" si="34"/>
        <v>1235.7349999999999</v>
      </c>
      <c r="K152" s="94"/>
      <c r="L152" s="335" t="s">
        <v>776</v>
      </c>
      <c r="M152" s="102"/>
      <c r="N152" s="102"/>
      <c r="O152" s="102"/>
    </row>
    <row r="153" spans="1:15" s="11" customFormat="1" ht="49.5" customHeight="1" x14ac:dyDescent="0.2">
      <c r="A153" s="370">
        <v>73</v>
      </c>
      <c r="B153" s="69" t="s">
        <v>861</v>
      </c>
      <c r="C153" s="307">
        <f t="shared" si="33"/>
        <v>3.88</v>
      </c>
      <c r="D153" s="370">
        <v>2026</v>
      </c>
      <c r="E153" s="367" t="s">
        <v>859</v>
      </c>
      <c r="F153" s="368" t="s">
        <v>16</v>
      </c>
      <c r="G153" s="103"/>
      <c r="H153" s="302">
        <v>3.88</v>
      </c>
      <c r="I153" s="302"/>
      <c r="J153" s="303">
        <f t="shared" si="34"/>
        <v>3.88</v>
      </c>
      <c r="K153" s="94"/>
      <c r="L153" s="335"/>
      <c r="M153" s="102"/>
      <c r="N153" s="102"/>
      <c r="O153" s="102"/>
    </row>
    <row r="154" spans="1:15" ht="16.149999999999999" customHeight="1" x14ac:dyDescent="0.2">
      <c r="A154" s="479" t="s">
        <v>271</v>
      </c>
      <c r="B154" s="480"/>
      <c r="C154" s="480"/>
      <c r="D154" s="480"/>
      <c r="E154" s="480"/>
      <c r="F154" s="481"/>
      <c r="G154" s="303">
        <f>G155</f>
        <v>49442.739000000016</v>
      </c>
      <c r="H154" s="303">
        <f t="shared" ref="H154" si="35">H155</f>
        <v>81587.888000000021</v>
      </c>
      <c r="I154" s="303">
        <f>I155</f>
        <v>70233.59599999999</v>
      </c>
      <c r="J154" s="303">
        <f>G154+H154+I154</f>
        <v>201264.22300000003</v>
      </c>
      <c r="K154" s="19"/>
      <c r="L154" s="128">
        <f>J76+J77+J78+J79+J80+J81+J82+J83+J84+J85+J86+J87+J88+J89+J90+J91+J92+J93+J94+J95+J96+J97+J98+J99+J101+J102+J103+J104+J105+J106+J107+J108+J109+J111+J112+J114+J117+J118+J119+J120+J121+J122+J123+J124+J125+J126+J127+J128+J129+J130+J131+J132+J136+J137+J134+J135+J138+J139+J140+J141+J116+J142+J143+J144+J145+J146+J147+J148+J149+J150+J151+J152+J153</f>
        <v>201264.22299999988</v>
      </c>
      <c r="M154" s="237">
        <f>H76+H77+H78+H79+H80+H81+H82+H83++H91+H92+H94+H95+H99+H102+H103+H111+H112+H114+H117+H118+H119+H120+H122+H123+H124+H125+H126+H127+H128+H129+H130+H132+H136+H137+H84</f>
        <v>74484.987999999998</v>
      </c>
    </row>
    <row r="155" spans="1:15" ht="16.5" customHeight="1" x14ac:dyDescent="0.2">
      <c r="A155" s="479" t="s">
        <v>227</v>
      </c>
      <c r="B155" s="480"/>
      <c r="C155" s="480"/>
      <c r="D155" s="480"/>
      <c r="E155" s="480"/>
      <c r="F155" s="481"/>
      <c r="G155" s="301">
        <f>SUM(G76:G153)-G113-G100-G110-G115-G133</f>
        <v>49442.739000000016</v>
      </c>
      <c r="H155" s="301">
        <f t="shared" ref="H155:J155" si="36">SUM(H76:H153)-H113-H100-H110-H115-H133</f>
        <v>81587.888000000021</v>
      </c>
      <c r="I155" s="301">
        <f t="shared" si="36"/>
        <v>70233.59599999999</v>
      </c>
      <c r="J155" s="301">
        <f t="shared" si="36"/>
        <v>201264.22299999988</v>
      </c>
      <c r="K155" s="301">
        <f t="shared" ref="K155:L155" si="37">SUM(K76:K152)-K113-K100-K110-K115-K133</f>
        <v>0</v>
      </c>
      <c r="L155" s="301">
        <f t="shared" si="37"/>
        <v>0</v>
      </c>
    </row>
    <row r="156" spans="1:15" x14ac:dyDescent="0.2">
      <c r="A156" s="483" t="s">
        <v>33</v>
      </c>
      <c r="B156" s="483"/>
      <c r="C156" s="483"/>
      <c r="D156" s="483"/>
      <c r="E156" s="483"/>
      <c r="F156" s="483"/>
      <c r="G156" s="483"/>
      <c r="H156" s="483"/>
      <c r="I156" s="483"/>
      <c r="J156" s="483"/>
      <c r="K156" s="483"/>
    </row>
    <row r="157" spans="1:15" ht="30" x14ac:dyDescent="0.2">
      <c r="A157" s="15">
        <v>1</v>
      </c>
      <c r="B157" s="10" t="s">
        <v>34</v>
      </c>
      <c r="C157" s="307">
        <f>J157</f>
        <v>12019.956999999999</v>
      </c>
      <c r="D157" s="25" t="s">
        <v>225</v>
      </c>
      <c r="E157" s="22" t="s">
        <v>497</v>
      </c>
      <c r="F157" s="22" t="s">
        <v>16</v>
      </c>
      <c r="G157" s="300">
        <v>2800.6329999999998</v>
      </c>
      <c r="H157" s="300">
        <f>3618.26+430.758</f>
        <v>4049.018</v>
      </c>
      <c r="I157" s="300">
        <v>5170.3059999999996</v>
      </c>
      <c r="J157" s="303">
        <f>G157+H157+I157</f>
        <v>12019.956999999999</v>
      </c>
      <c r="K157" s="3"/>
      <c r="L157" s="335" t="s">
        <v>776</v>
      </c>
    </row>
    <row r="158" spans="1:15" s="11" customFormat="1" ht="30" x14ac:dyDescent="0.2">
      <c r="A158" s="25">
        <v>2</v>
      </c>
      <c r="B158" s="10" t="s">
        <v>35</v>
      </c>
      <c r="C158" s="307">
        <f>J158</f>
        <v>30912.548000000003</v>
      </c>
      <c r="D158" s="25" t="s">
        <v>225</v>
      </c>
      <c r="E158" s="22" t="s">
        <v>497</v>
      </c>
      <c r="F158" s="22" t="s">
        <v>16</v>
      </c>
      <c r="G158" s="300">
        <v>9838.4920000000002</v>
      </c>
      <c r="H158" s="300">
        <v>10537.028</v>
      </c>
      <c r="I158" s="300">
        <v>10537.028</v>
      </c>
      <c r="J158" s="301">
        <f>G158+H158+I158</f>
        <v>30912.548000000003</v>
      </c>
      <c r="K158" s="10"/>
      <c r="M158" s="102"/>
      <c r="N158" s="102"/>
      <c r="O158" s="102"/>
    </row>
    <row r="159" spans="1:15" s="11" customFormat="1" ht="30.6" customHeight="1" x14ac:dyDescent="0.2">
      <c r="A159" s="121">
        <v>3</v>
      </c>
      <c r="B159" s="12" t="s">
        <v>470</v>
      </c>
      <c r="C159" s="307">
        <f>G159</f>
        <v>22.87</v>
      </c>
      <c r="D159" s="122">
        <v>2025</v>
      </c>
      <c r="E159" s="120" t="s">
        <v>497</v>
      </c>
      <c r="F159" s="120" t="s">
        <v>16</v>
      </c>
      <c r="G159" s="300">
        <v>22.87</v>
      </c>
      <c r="H159" s="300"/>
      <c r="I159" s="300"/>
      <c r="J159" s="301">
        <f t="shared" ref="J159:J163" si="38">G159+H159+I159</f>
        <v>22.87</v>
      </c>
      <c r="K159" s="94"/>
      <c r="M159" s="102"/>
      <c r="N159" s="102"/>
      <c r="O159" s="102"/>
    </row>
    <row r="160" spans="1:15" s="11" customFormat="1" ht="30.6" customHeight="1" x14ac:dyDescent="0.2">
      <c r="A160" s="121">
        <v>4</v>
      </c>
      <c r="B160" s="12" t="s">
        <v>471</v>
      </c>
      <c r="C160" s="307">
        <f t="shared" ref="C160:C163" si="39">G160</f>
        <v>22.87</v>
      </c>
      <c r="D160" s="122">
        <v>2025</v>
      </c>
      <c r="E160" s="120" t="s">
        <v>497</v>
      </c>
      <c r="F160" s="120" t="s">
        <v>16</v>
      </c>
      <c r="G160" s="300">
        <v>22.87</v>
      </c>
      <c r="H160" s="300"/>
      <c r="I160" s="300"/>
      <c r="J160" s="301">
        <f t="shared" si="38"/>
        <v>22.87</v>
      </c>
      <c r="K160" s="94"/>
      <c r="M160" s="102"/>
      <c r="N160" s="102"/>
      <c r="O160" s="102"/>
    </row>
    <row r="161" spans="1:15" s="11" customFormat="1" ht="30.6" customHeight="1" x14ac:dyDescent="0.2">
      <c r="A161" s="121">
        <v>5</v>
      </c>
      <c r="B161" s="12" t="s">
        <v>472</v>
      </c>
      <c r="C161" s="307">
        <f t="shared" si="39"/>
        <v>22.87</v>
      </c>
      <c r="D161" s="122">
        <v>2025</v>
      </c>
      <c r="E161" s="120" t="s">
        <v>497</v>
      </c>
      <c r="F161" s="120" t="s">
        <v>16</v>
      </c>
      <c r="G161" s="300">
        <v>22.87</v>
      </c>
      <c r="H161" s="300"/>
      <c r="I161" s="300"/>
      <c r="J161" s="301">
        <f t="shared" si="38"/>
        <v>22.87</v>
      </c>
      <c r="K161" s="94"/>
      <c r="M161" s="102"/>
      <c r="N161" s="102"/>
      <c r="O161" s="102"/>
    </row>
    <row r="162" spans="1:15" s="11" customFormat="1" ht="30.6" customHeight="1" x14ac:dyDescent="0.2">
      <c r="A162" s="121">
        <v>6</v>
      </c>
      <c r="B162" s="12" t="s">
        <v>473</v>
      </c>
      <c r="C162" s="307">
        <f t="shared" si="39"/>
        <v>22.87</v>
      </c>
      <c r="D162" s="122">
        <v>2025</v>
      </c>
      <c r="E162" s="120" t="s">
        <v>497</v>
      </c>
      <c r="F162" s="120" t="s">
        <v>16</v>
      </c>
      <c r="G162" s="300">
        <v>22.87</v>
      </c>
      <c r="H162" s="300"/>
      <c r="I162" s="300"/>
      <c r="J162" s="301">
        <f t="shared" si="38"/>
        <v>22.87</v>
      </c>
      <c r="K162" s="94"/>
      <c r="M162" s="102"/>
      <c r="N162" s="102"/>
      <c r="O162" s="102"/>
    </row>
    <row r="163" spans="1:15" s="11" customFormat="1" ht="30.6" customHeight="1" x14ac:dyDescent="0.2">
      <c r="A163" s="121">
        <v>7</v>
      </c>
      <c r="B163" s="12" t="s">
        <v>474</v>
      </c>
      <c r="C163" s="307">
        <f t="shared" si="39"/>
        <v>22.87</v>
      </c>
      <c r="D163" s="122">
        <v>2025</v>
      </c>
      <c r="E163" s="120" t="s">
        <v>497</v>
      </c>
      <c r="F163" s="120" t="s">
        <v>16</v>
      </c>
      <c r="G163" s="300">
        <v>22.87</v>
      </c>
      <c r="H163" s="300"/>
      <c r="I163" s="300"/>
      <c r="J163" s="301">
        <f t="shared" si="38"/>
        <v>22.87</v>
      </c>
      <c r="K163" s="94"/>
      <c r="M163" s="102"/>
      <c r="N163" s="102"/>
      <c r="O163" s="102"/>
    </row>
    <row r="164" spans="1:15" x14ac:dyDescent="0.2">
      <c r="A164" s="479" t="s">
        <v>271</v>
      </c>
      <c r="B164" s="480"/>
      <c r="C164" s="480"/>
      <c r="D164" s="480"/>
      <c r="E164" s="480"/>
      <c r="F164" s="481"/>
      <c r="G164" s="303">
        <f>G165</f>
        <v>12753.475000000004</v>
      </c>
      <c r="H164" s="303">
        <f t="shared" ref="H164:I164" si="40">H165</f>
        <v>14586.046</v>
      </c>
      <c r="I164" s="303">
        <f t="shared" si="40"/>
        <v>15707.333999999999</v>
      </c>
      <c r="J164" s="303">
        <f>J165</f>
        <v>43046.855000000018</v>
      </c>
      <c r="K164" s="19"/>
    </row>
    <row r="165" spans="1:15" x14ac:dyDescent="0.2">
      <c r="A165" s="479" t="s">
        <v>227</v>
      </c>
      <c r="B165" s="480"/>
      <c r="C165" s="480"/>
      <c r="D165" s="480"/>
      <c r="E165" s="480"/>
      <c r="F165" s="481"/>
      <c r="G165" s="303">
        <f>SUM(G157:G163)</f>
        <v>12753.475000000004</v>
      </c>
      <c r="H165" s="303">
        <f t="shared" ref="H165:J165" si="41">SUM(H157:H163)</f>
        <v>14586.046</v>
      </c>
      <c r="I165" s="303">
        <f t="shared" si="41"/>
        <v>15707.333999999999</v>
      </c>
      <c r="J165" s="303">
        <f t="shared" si="41"/>
        <v>43046.855000000018</v>
      </c>
      <c r="K165" s="20"/>
    </row>
    <row r="166" spans="1:15" x14ac:dyDescent="0.2">
      <c r="A166" s="483" t="s">
        <v>25</v>
      </c>
      <c r="B166" s="483"/>
      <c r="C166" s="483"/>
      <c r="D166" s="483"/>
      <c r="E166" s="483"/>
      <c r="F166" s="483"/>
      <c r="G166" s="483"/>
      <c r="H166" s="483"/>
      <c r="I166" s="483"/>
      <c r="J166" s="483"/>
      <c r="K166" s="483"/>
    </row>
    <row r="167" spans="1:15" ht="42" customHeight="1" x14ac:dyDescent="0.2">
      <c r="A167" s="15">
        <v>1</v>
      </c>
      <c r="B167" s="3" t="s">
        <v>27</v>
      </c>
      <c r="C167" s="318">
        <f>J167</f>
        <v>12237.677</v>
      </c>
      <c r="D167" s="15" t="s">
        <v>225</v>
      </c>
      <c r="E167" s="14" t="s">
        <v>500</v>
      </c>
      <c r="F167" s="14" t="s">
        <v>16</v>
      </c>
      <c r="G167" s="302">
        <v>3945.4650000000001</v>
      </c>
      <c r="H167" s="302">
        <v>4146.1059999999998</v>
      </c>
      <c r="I167" s="302">
        <v>4146.1059999999998</v>
      </c>
      <c r="J167" s="303">
        <f>G167+H167+I167</f>
        <v>12237.677</v>
      </c>
      <c r="K167" s="3"/>
    </row>
    <row r="168" spans="1:15" ht="51.75" customHeight="1" x14ac:dyDescent="0.2">
      <c r="A168" s="65">
        <v>2</v>
      </c>
      <c r="B168" s="7" t="s">
        <v>233</v>
      </c>
      <c r="C168" s="318">
        <f t="shared" ref="C168:C169" si="42">J168</f>
        <v>41.093000000000004</v>
      </c>
      <c r="D168" s="65">
        <v>2025</v>
      </c>
      <c r="E168" s="241" t="s">
        <v>500</v>
      </c>
      <c r="F168" s="242" t="s">
        <v>16</v>
      </c>
      <c r="G168" s="300">
        <v>41.093000000000004</v>
      </c>
      <c r="H168" s="300"/>
      <c r="I168" s="300"/>
      <c r="J168" s="303">
        <f>G168+H168+I168</f>
        <v>41.093000000000004</v>
      </c>
      <c r="K168" s="3"/>
    </row>
    <row r="169" spans="1:15" s="11" customFormat="1" ht="45" x14ac:dyDescent="0.2">
      <c r="A169" s="243">
        <v>3</v>
      </c>
      <c r="B169" s="7" t="s">
        <v>234</v>
      </c>
      <c r="C169" s="318">
        <f t="shared" si="42"/>
        <v>14.25</v>
      </c>
      <c r="D169" s="243">
        <v>2025</v>
      </c>
      <c r="E169" s="241" t="s">
        <v>500</v>
      </c>
      <c r="F169" s="242" t="s">
        <v>16</v>
      </c>
      <c r="G169" s="300">
        <v>14.25</v>
      </c>
      <c r="H169" s="300"/>
      <c r="I169" s="300"/>
      <c r="J169" s="301">
        <f>G169+H169+I169</f>
        <v>14.25</v>
      </c>
      <c r="K169" s="10"/>
      <c r="M169" s="102"/>
      <c r="N169" s="102"/>
      <c r="O169" s="102"/>
    </row>
    <row r="170" spans="1:15" s="11" customFormat="1" ht="32.25" customHeight="1" x14ac:dyDescent="0.2">
      <c r="A170" s="485">
        <v>4</v>
      </c>
      <c r="B170" s="7" t="s">
        <v>376</v>
      </c>
      <c r="C170" s="307">
        <v>41614.646000000001</v>
      </c>
      <c r="D170" s="485" t="s">
        <v>681</v>
      </c>
      <c r="E170" s="420" t="s">
        <v>488</v>
      </c>
      <c r="F170" s="387" t="s">
        <v>16</v>
      </c>
      <c r="G170" s="300">
        <f>G171+G172+G173+G174</f>
        <v>6955.9949999999999</v>
      </c>
      <c r="H170" s="302">
        <f t="shared" ref="H170:I170" si="43">H171+H172+H173+H174</f>
        <v>6748.2110000000002</v>
      </c>
      <c r="I170" s="302">
        <f t="shared" si="43"/>
        <v>25008.23</v>
      </c>
      <c r="J170" s="301">
        <f t="shared" ref="J170:J185" si="44">G170+H170+I170</f>
        <v>38712.436000000002</v>
      </c>
      <c r="K170" s="94"/>
      <c r="M170" s="102"/>
      <c r="N170" s="102"/>
      <c r="O170" s="102"/>
    </row>
    <row r="171" spans="1:15" s="11" customFormat="1" ht="50.25" customHeight="1" x14ac:dyDescent="0.2">
      <c r="A171" s="485"/>
      <c r="B171" s="119" t="s">
        <v>377</v>
      </c>
      <c r="C171" s="313">
        <v>10463.759</v>
      </c>
      <c r="D171" s="485"/>
      <c r="E171" s="420"/>
      <c r="F171" s="387"/>
      <c r="G171" s="304">
        <v>6955.9949999999999</v>
      </c>
      <c r="H171" s="304">
        <v>605.55399999999997</v>
      </c>
      <c r="I171" s="304"/>
      <c r="J171" s="317">
        <f t="shared" si="44"/>
        <v>7561.549</v>
      </c>
      <c r="K171" s="94"/>
      <c r="M171" s="102"/>
      <c r="N171" s="102"/>
      <c r="O171" s="102"/>
    </row>
    <row r="172" spans="1:15" s="11" customFormat="1" ht="45" customHeight="1" x14ac:dyDescent="0.2">
      <c r="A172" s="485"/>
      <c r="B172" s="119" t="s">
        <v>378</v>
      </c>
      <c r="C172" s="313">
        <v>6142.6570000000002</v>
      </c>
      <c r="D172" s="485"/>
      <c r="E172" s="420"/>
      <c r="F172" s="387"/>
      <c r="G172" s="304"/>
      <c r="H172" s="304">
        <f>5545.3+597.357</f>
        <v>6142.6570000000002</v>
      </c>
      <c r="I172" s="304"/>
      <c r="J172" s="317">
        <f t="shared" si="44"/>
        <v>6142.6570000000002</v>
      </c>
      <c r="K172" s="94"/>
      <c r="M172" s="102"/>
      <c r="N172" s="102"/>
      <c r="O172" s="102"/>
    </row>
    <row r="173" spans="1:15" s="11" customFormat="1" ht="43.5" customHeight="1" x14ac:dyDescent="0.2">
      <c r="A173" s="485"/>
      <c r="B173" s="119" t="s">
        <v>379</v>
      </c>
      <c r="C173" s="313">
        <v>3312.3580000000002</v>
      </c>
      <c r="D173" s="485"/>
      <c r="E173" s="420"/>
      <c r="F173" s="387"/>
      <c r="G173" s="304"/>
      <c r="H173" s="304"/>
      <c r="I173" s="304">
        <v>3312.3580000000002</v>
      </c>
      <c r="J173" s="317">
        <f t="shared" si="44"/>
        <v>3312.3580000000002</v>
      </c>
      <c r="K173" s="94"/>
      <c r="M173" s="102"/>
      <c r="N173" s="102"/>
      <c r="O173" s="102"/>
    </row>
    <row r="174" spans="1:15" s="11" customFormat="1" ht="43.5" customHeight="1" x14ac:dyDescent="0.2">
      <c r="A174" s="485"/>
      <c r="B174" s="119" t="s">
        <v>380</v>
      </c>
      <c r="C174" s="313">
        <v>21695.871999999999</v>
      </c>
      <c r="D174" s="485"/>
      <c r="E174" s="420"/>
      <c r="F174" s="387"/>
      <c r="G174" s="304"/>
      <c r="H174" s="304"/>
      <c r="I174" s="304">
        <v>21695.871999999999</v>
      </c>
      <c r="J174" s="317">
        <f t="shared" si="44"/>
        <v>21695.871999999999</v>
      </c>
      <c r="K174" s="94"/>
      <c r="M174" s="102"/>
      <c r="N174" s="102"/>
      <c r="O174" s="102"/>
    </row>
    <row r="175" spans="1:15" s="11" customFormat="1" ht="43.5" customHeight="1" x14ac:dyDescent="0.2">
      <c r="A175" s="186">
        <v>5</v>
      </c>
      <c r="B175" s="194" t="s">
        <v>591</v>
      </c>
      <c r="C175" s="307">
        <f>J175</f>
        <v>213.28300000000002</v>
      </c>
      <c r="D175" s="65" t="s">
        <v>544</v>
      </c>
      <c r="E175" s="184" t="s">
        <v>500</v>
      </c>
      <c r="F175" s="183" t="s">
        <v>16</v>
      </c>
      <c r="G175" s="300">
        <v>37.049999999999997</v>
      </c>
      <c r="H175" s="300">
        <v>176.233</v>
      </c>
      <c r="I175" s="300"/>
      <c r="J175" s="301">
        <f t="shared" si="44"/>
        <v>213.28300000000002</v>
      </c>
      <c r="K175" s="94"/>
      <c r="M175" s="102"/>
      <c r="N175" s="102"/>
      <c r="O175" s="102"/>
    </row>
    <row r="176" spans="1:15" s="11" customFormat="1" ht="43.5" customHeight="1" x14ac:dyDescent="0.2">
      <c r="A176" s="186">
        <v>6</v>
      </c>
      <c r="B176" s="194" t="s">
        <v>592</v>
      </c>
      <c r="C176" s="307">
        <f t="shared" ref="C176:C185" si="45">J176</f>
        <v>142.923</v>
      </c>
      <c r="D176" s="65" t="s">
        <v>544</v>
      </c>
      <c r="E176" s="184" t="s">
        <v>500</v>
      </c>
      <c r="F176" s="183" t="s">
        <v>16</v>
      </c>
      <c r="G176" s="300">
        <v>50.898000000000003</v>
      </c>
      <c r="H176" s="300">
        <v>92.025000000000006</v>
      </c>
      <c r="I176" s="300"/>
      <c r="J176" s="301">
        <f t="shared" si="44"/>
        <v>142.923</v>
      </c>
      <c r="K176" s="94"/>
      <c r="M176" s="102"/>
      <c r="N176" s="102"/>
      <c r="O176" s="102"/>
    </row>
    <row r="177" spans="1:15" s="11" customFormat="1" ht="43.5" customHeight="1" x14ac:dyDescent="0.2">
      <c r="A177" s="186">
        <v>7</v>
      </c>
      <c r="B177" s="194" t="s">
        <v>593</v>
      </c>
      <c r="C177" s="307">
        <f t="shared" si="45"/>
        <v>118.39</v>
      </c>
      <c r="D177" s="65">
        <v>2025</v>
      </c>
      <c r="E177" s="184" t="s">
        <v>500</v>
      </c>
      <c r="F177" s="183" t="s">
        <v>16</v>
      </c>
      <c r="G177" s="300">
        <v>118.39</v>
      </c>
      <c r="H177" s="300"/>
      <c r="I177" s="300"/>
      <c r="J177" s="301">
        <f t="shared" si="44"/>
        <v>118.39</v>
      </c>
      <c r="K177" s="94"/>
      <c r="M177" s="102"/>
      <c r="N177" s="102"/>
      <c r="O177" s="102"/>
    </row>
    <row r="178" spans="1:15" s="11" customFormat="1" ht="43.5" customHeight="1" x14ac:dyDescent="0.2">
      <c r="A178" s="186">
        <v>8</v>
      </c>
      <c r="B178" s="194" t="s">
        <v>594</v>
      </c>
      <c r="C178" s="307">
        <f t="shared" si="45"/>
        <v>6.1079999999999997</v>
      </c>
      <c r="D178" s="65">
        <v>2025</v>
      </c>
      <c r="E178" s="184" t="s">
        <v>500</v>
      </c>
      <c r="F178" s="183" t="s">
        <v>16</v>
      </c>
      <c r="G178" s="300">
        <v>6.1079999999999997</v>
      </c>
      <c r="H178" s="300"/>
      <c r="I178" s="300"/>
      <c r="J178" s="301">
        <f t="shared" si="44"/>
        <v>6.1079999999999997</v>
      </c>
      <c r="K178" s="94"/>
      <c r="M178" s="102"/>
      <c r="N178" s="102"/>
      <c r="O178" s="102"/>
    </row>
    <row r="179" spans="1:15" s="11" customFormat="1" ht="43.5" customHeight="1" x14ac:dyDescent="0.2">
      <c r="A179" s="186">
        <v>9</v>
      </c>
      <c r="B179" s="194" t="s">
        <v>595</v>
      </c>
      <c r="C179" s="307">
        <f t="shared" si="45"/>
        <v>374.17899999999997</v>
      </c>
      <c r="D179" s="65" t="s">
        <v>544</v>
      </c>
      <c r="E179" s="184" t="s">
        <v>500</v>
      </c>
      <c r="F179" s="183" t="s">
        <v>16</v>
      </c>
      <c r="G179" s="300">
        <v>199.429</v>
      </c>
      <c r="H179" s="300">
        <v>174.75</v>
      </c>
      <c r="I179" s="300"/>
      <c r="J179" s="301">
        <f t="shared" si="44"/>
        <v>374.17899999999997</v>
      </c>
      <c r="K179" s="94"/>
      <c r="M179" s="102"/>
      <c r="N179" s="102"/>
      <c r="O179" s="102"/>
    </row>
    <row r="180" spans="1:15" s="11" customFormat="1" ht="36" customHeight="1" x14ac:dyDescent="0.2">
      <c r="A180" s="186">
        <v>10</v>
      </c>
      <c r="B180" s="194" t="s">
        <v>611</v>
      </c>
      <c r="C180" s="307">
        <f t="shared" si="45"/>
        <v>51.085000000000001</v>
      </c>
      <c r="D180" s="65" t="s">
        <v>544</v>
      </c>
      <c r="E180" s="184" t="s">
        <v>500</v>
      </c>
      <c r="F180" s="183" t="s">
        <v>16</v>
      </c>
      <c r="G180" s="300">
        <v>19.294</v>
      </c>
      <c r="H180" s="300">
        <v>31.791</v>
      </c>
      <c r="I180" s="300"/>
      <c r="J180" s="301">
        <f t="shared" si="44"/>
        <v>51.085000000000001</v>
      </c>
      <c r="K180" s="94"/>
      <c r="M180" s="102"/>
      <c r="N180" s="102"/>
      <c r="O180" s="102"/>
    </row>
    <row r="181" spans="1:15" s="11" customFormat="1" ht="37.5" customHeight="1" x14ac:dyDescent="0.2">
      <c r="A181" s="186">
        <v>11</v>
      </c>
      <c r="B181" s="7" t="s">
        <v>596</v>
      </c>
      <c r="C181" s="307">
        <f t="shared" si="45"/>
        <v>88.539000000000001</v>
      </c>
      <c r="D181" s="65" t="s">
        <v>544</v>
      </c>
      <c r="E181" s="184" t="s">
        <v>500</v>
      </c>
      <c r="F181" s="183" t="s">
        <v>16</v>
      </c>
      <c r="G181" s="300">
        <v>13.289</v>
      </c>
      <c r="H181" s="300">
        <v>75.25</v>
      </c>
      <c r="I181" s="300"/>
      <c r="J181" s="301">
        <f t="shared" si="44"/>
        <v>88.539000000000001</v>
      </c>
      <c r="K181" s="94"/>
      <c r="M181" s="102"/>
      <c r="N181" s="102"/>
      <c r="O181" s="102"/>
    </row>
    <row r="182" spans="1:15" s="11" customFormat="1" ht="43.5" customHeight="1" x14ac:dyDescent="0.2">
      <c r="A182" s="186">
        <v>12</v>
      </c>
      <c r="B182" s="7" t="s">
        <v>597</v>
      </c>
      <c r="C182" s="307">
        <f t="shared" si="45"/>
        <v>176.857</v>
      </c>
      <c r="D182" s="65" t="s">
        <v>544</v>
      </c>
      <c r="E182" s="184" t="s">
        <v>500</v>
      </c>
      <c r="F182" s="183" t="s">
        <v>16</v>
      </c>
      <c r="G182" s="300">
        <v>16.404</v>
      </c>
      <c r="H182" s="300">
        <v>160.453</v>
      </c>
      <c r="I182" s="300"/>
      <c r="J182" s="301">
        <f t="shared" si="44"/>
        <v>176.857</v>
      </c>
      <c r="K182" s="94"/>
      <c r="M182" s="102"/>
      <c r="N182" s="102"/>
      <c r="O182" s="102"/>
    </row>
    <row r="183" spans="1:15" s="11" customFormat="1" ht="34.5" customHeight="1" x14ac:dyDescent="0.2">
      <c r="A183" s="186">
        <v>13</v>
      </c>
      <c r="B183" s="7" t="s">
        <v>598</v>
      </c>
      <c r="C183" s="307">
        <f t="shared" si="45"/>
        <v>58.305</v>
      </c>
      <c r="D183" s="65" t="s">
        <v>544</v>
      </c>
      <c r="E183" s="184" t="s">
        <v>500</v>
      </c>
      <c r="F183" s="183" t="s">
        <v>16</v>
      </c>
      <c r="G183" s="300">
        <v>24.841000000000001</v>
      </c>
      <c r="H183" s="300">
        <v>33.463999999999999</v>
      </c>
      <c r="I183" s="300"/>
      <c r="J183" s="301">
        <f t="shared" si="44"/>
        <v>58.305</v>
      </c>
      <c r="K183" s="94"/>
      <c r="M183" s="102"/>
      <c r="N183" s="102"/>
      <c r="O183" s="102"/>
    </row>
    <row r="184" spans="1:15" s="11" customFormat="1" ht="31.5" customHeight="1" x14ac:dyDescent="0.2">
      <c r="A184" s="253">
        <v>14</v>
      </c>
      <c r="B184" s="7" t="s">
        <v>707</v>
      </c>
      <c r="C184" s="307">
        <f t="shared" si="45"/>
        <v>5600.5</v>
      </c>
      <c r="D184" s="65">
        <v>2026</v>
      </c>
      <c r="E184" s="251" t="s">
        <v>500</v>
      </c>
      <c r="F184" s="250" t="s">
        <v>16</v>
      </c>
      <c r="G184" s="300"/>
      <c r="H184" s="300">
        <v>5600.5</v>
      </c>
      <c r="I184" s="300"/>
      <c r="J184" s="301">
        <f t="shared" si="44"/>
        <v>5600.5</v>
      </c>
      <c r="K184" s="94"/>
      <c r="M184" s="102"/>
      <c r="N184" s="102"/>
      <c r="O184" s="102"/>
    </row>
    <row r="185" spans="1:15" s="11" customFormat="1" ht="31.5" customHeight="1" x14ac:dyDescent="0.2">
      <c r="A185" s="286">
        <v>15</v>
      </c>
      <c r="B185" s="194" t="s">
        <v>746</v>
      </c>
      <c r="C185" s="307">
        <f t="shared" si="45"/>
        <v>10.039</v>
      </c>
      <c r="D185" s="65">
        <v>2026</v>
      </c>
      <c r="E185" s="284" t="s">
        <v>500</v>
      </c>
      <c r="F185" s="283" t="s">
        <v>16</v>
      </c>
      <c r="G185" s="300"/>
      <c r="H185" s="300">
        <v>10.039</v>
      </c>
      <c r="I185" s="300"/>
      <c r="J185" s="301">
        <f t="shared" si="44"/>
        <v>10.039</v>
      </c>
      <c r="K185" s="94"/>
      <c r="M185" s="102"/>
      <c r="N185" s="102"/>
      <c r="O185" s="102"/>
    </row>
    <row r="186" spans="1:15" x14ac:dyDescent="0.2">
      <c r="A186" s="479" t="s">
        <v>226</v>
      </c>
      <c r="B186" s="480"/>
      <c r="C186" s="480"/>
      <c r="D186" s="480"/>
      <c r="E186" s="480"/>
      <c r="F186" s="481"/>
      <c r="G186" s="303">
        <f>G187</f>
        <v>11442.506000000001</v>
      </c>
      <c r="H186" s="303">
        <f>H187</f>
        <v>17248.822000000004</v>
      </c>
      <c r="I186" s="303">
        <f t="shared" ref="I186" si="46">I187</f>
        <v>29154.335999999999</v>
      </c>
      <c r="J186" s="303">
        <f>G186+H186+I186</f>
        <v>57845.664000000004</v>
      </c>
      <c r="K186" s="19"/>
      <c r="L186" s="128">
        <f>J167+J168+J169+J170+J175+J176+J177+J178+J179+J180+J181+J182+J183+J184+J185</f>
        <v>57845.664000000004</v>
      </c>
    </row>
    <row r="187" spans="1:15" x14ac:dyDescent="0.2">
      <c r="A187" s="479" t="s">
        <v>227</v>
      </c>
      <c r="B187" s="480"/>
      <c r="C187" s="480"/>
      <c r="D187" s="480"/>
      <c r="E187" s="480"/>
      <c r="F187" s="481"/>
      <c r="G187" s="303">
        <f>SUM(G167:G185)-G171-G172-G173-G174</f>
        <v>11442.506000000001</v>
      </c>
      <c r="H187" s="303">
        <f>SUM(H167:H185)-H171-H172-H173-H174</f>
        <v>17248.822000000004</v>
      </c>
      <c r="I187" s="303">
        <f>SUM(I167:I185)-I171-I172-I173-I174</f>
        <v>29154.335999999999</v>
      </c>
      <c r="J187" s="303">
        <f>SUM(J167:J185)-J171-J172-J173-J174</f>
        <v>57845.66399999999</v>
      </c>
      <c r="K187" s="20"/>
    </row>
    <row r="188" spans="1:15" ht="15" customHeight="1" x14ac:dyDescent="0.2">
      <c r="A188" s="401" t="s">
        <v>270</v>
      </c>
      <c r="B188" s="402"/>
      <c r="C188" s="402"/>
      <c r="D188" s="402"/>
      <c r="E188" s="402"/>
      <c r="F188" s="402"/>
      <c r="G188" s="402"/>
      <c r="H188" s="402"/>
      <c r="I188" s="402"/>
      <c r="J188" s="402"/>
      <c r="K188" s="402"/>
    </row>
    <row r="189" spans="1:15" ht="32.25" customHeight="1" x14ac:dyDescent="0.2">
      <c r="A189" s="36" t="s">
        <v>17</v>
      </c>
      <c r="B189" s="43" t="s">
        <v>511</v>
      </c>
      <c r="C189" s="321">
        <f>J189</f>
        <v>441.79200000000003</v>
      </c>
      <c r="D189" s="37" t="s">
        <v>225</v>
      </c>
      <c r="E189" s="38" t="s">
        <v>487</v>
      </c>
      <c r="F189" s="34" t="s">
        <v>16</v>
      </c>
      <c r="G189" s="319">
        <v>121.47199999999999</v>
      </c>
      <c r="H189" s="302">
        <v>145.6</v>
      </c>
      <c r="I189" s="302">
        <v>174.72</v>
      </c>
      <c r="J189" s="301">
        <f>G189+H189+I189</f>
        <v>441.79200000000003</v>
      </c>
      <c r="K189" s="39"/>
    </row>
    <row r="190" spans="1:15" ht="32.25" customHeight="1" x14ac:dyDescent="0.2">
      <c r="A190" s="96" t="s">
        <v>408</v>
      </c>
      <c r="B190" s="43" t="s">
        <v>414</v>
      </c>
      <c r="C190" s="321">
        <f>J190</f>
        <v>1961.2849999999999</v>
      </c>
      <c r="D190" s="37" t="s">
        <v>225</v>
      </c>
      <c r="E190" s="58" t="s">
        <v>487</v>
      </c>
      <c r="F190" s="92" t="s">
        <v>16</v>
      </c>
      <c r="G190" s="319">
        <v>583</v>
      </c>
      <c r="H190" s="302">
        <v>640</v>
      </c>
      <c r="I190" s="302">
        <v>738.28499999999997</v>
      </c>
      <c r="J190" s="301">
        <f>G190+H190+I190</f>
        <v>1961.2849999999999</v>
      </c>
      <c r="K190" s="97"/>
      <c r="L190" s="335" t="s">
        <v>776</v>
      </c>
    </row>
    <row r="191" spans="1:15" ht="48.75" customHeight="1" x14ac:dyDescent="0.2">
      <c r="A191" s="96" t="s">
        <v>530</v>
      </c>
      <c r="B191" s="43" t="s">
        <v>531</v>
      </c>
      <c r="C191" s="321">
        <f>J191</f>
        <v>579.92399999999998</v>
      </c>
      <c r="D191" s="37">
        <v>2025</v>
      </c>
      <c r="E191" s="9" t="s">
        <v>706</v>
      </c>
      <c r="F191" s="141" t="s">
        <v>16</v>
      </c>
      <c r="G191" s="319">
        <v>579.92399999999998</v>
      </c>
      <c r="H191" s="302"/>
      <c r="I191" s="302"/>
      <c r="J191" s="301">
        <f>G191+H191+I191</f>
        <v>579.92399999999998</v>
      </c>
      <c r="K191" s="97"/>
    </row>
    <row r="192" spans="1:15" ht="31.5" customHeight="1" x14ac:dyDescent="0.2">
      <c r="A192" s="179" t="s">
        <v>543</v>
      </c>
      <c r="B192" s="43" t="s">
        <v>577</v>
      </c>
      <c r="C192" s="321">
        <f t="shared" ref="C192:C194" si="47">J192</f>
        <v>58.731999999999999</v>
      </c>
      <c r="D192" s="180">
        <v>2026</v>
      </c>
      <c r="E192" s="58" t="s">
        <v>487</v>
      </c>
      <c r="F192" s="177" t="s">
        <v>16</v>
      </c>
      <c r="G192" s="319"/>
      <c r="H192" s="302">
        <v>58.731999999999999</v>
      </c>
      <c r="I192" s="302"/>
      <c r="J192" s="301">
        <f t="shared" ref="J192:J194" si="48">G192+H192+I192</f>
        <v>58.731999999999999</v>
      </c>
      <c r="K192" s="97"/>
    </row>
    <row r="193" spans="1:13" ht="31.5" customHeight="1" x14ac:dyDescent="0.2">
      <c r="A193" s="179" t="s">
        <v>575</v>
      </c>
      <c r="B193" s="43" t="s">
        <v>578</v>
      </c>
      <c r="C193" s="321">
        <f t="shared" si="47"/>
        <v>43.652999999999999</v>
      </c>
      <c r="D193" s="180">
        <v>2026</v>
      </c>
      <c r="E193" s="58" t="s">
        <v>487</v>
      </c>
      <c r="F193" s="177" t="s">
        <v>16</v>
      </c>
      <c r="G193" s="319"/>
      <c r="H193" s="302">
        <v>43.652999999999999</v>
      </c>
      <c r="I193" s="302"/>
      <c r="J193" s="301">
        <f t="shared" si="48"/>
        <v>43.652999999999999</v>
      </c>
      <c r="K193" s="97"/>
    </row>
    <row r="194" spans="1:13" ht="31.5" customHeight="1" x14ac:dyDescent="0.2">
      <c r="A194" s="179" t="s">
        <v>576</v>
      </c>
      <c r="B194" s="43" t="s">
        <v>579</v>
      </c>
      <c r="C194" s="321">
        <f t="shared" si="47"/>
        <v>17.648</v>
      </c>
      <c r="D194" s="180">
        <v>2026</v>
      </c>
      <c r="E194" s="58" t="s">
        <v>487</v>
      </c>
      <c r="F194" s="177" t="s">
        <v>16</v>
      </c>
      <c r="G194" s="319"/>
      <c r="H194" s="302">
        <v>17.648</v>
      </c>
      <c r="I194" s="302"/>
      <c r="J194" s="301">
        <f t="shared" si="48"/>
        <v>17.648</v>
      </c>
      <c r="K194" s="97"/>
    </row>
    <row r="195" spans="1:13" ht="66.75" customHeight="1" x14ac:dyDescent="0.2">
      <c r="A195" s="492" t="s">
        <v>580</v>
      </c>
      <c r="B195" s="43" t="s">
        <v>563</v>
      </c>
      <c r="C195" s="307">
        <f>J195</f>
        <v>2848.107</v>
      </c>
      <c r="D195" s="453" t="s">
        <v>544</v>
      </c>
      <c r="E195" s="383" t="s">
        <v>488</v>
      </c>
      <c r="F195" s="430" t="s">
        <v>16</v>
      </c>
      <c r="G195" s="302">
        <f>G196</f>
        <v>98.826999999999998</v>
      </c>
      <c r="H195" s="302">
        <v>2749.28</v>
      </c>
      <c r="I195" s="302"/>
      <c r="J195" s="303">
        <f t="shared" ref="J195" si="49">G195+H195+I195</f>
        <v>2848.107</v>
      </c>
      <c r="K195" s="97"/>
      <c r="L195" s="128"/>
      <c r="M195" s="237"/>
    </row>
    <row r="196" spans="1:13" ht="15" customHeight="1" x14ac:dyDescent="0.2">
      <c r="A196" s="493"/>
      <c r="B196" s="270" t="s">
        <v>489</v>
      </c>
      <c r="C196" s="316">
        <v>103.127</v>
      </c>
      <c r="D196" s="455"/>
      <c r="E196" s="385"/>
      <c r="F196" s="494"/>
      <c r="G196" s="320">
        <v>98.826999999999998</v>
      </c>
      <c r="H196" s="305"/>
      <c r="I196" s="302"/>
      <c r="J196" s="317">
        <f t="shared" ref="J196:J198" si="50">G196+H196+I196</f>
        <v>98.826999999999998</v>
      </c>
      <c r="K196" s="97"/>
    </row>
    <row r="197" spans="1:13" ht="30.75" customHeight="1" x14ac:dyDescent="0.2">
      <c r="A197" s="36" t="s">
        <v>655</v>
      </c>
      <c r="B197" s="43" t="s">
        <v>657</v>
      </c>
      <c r="C197" s="321">
        <f t="shared" ref="C197:C198" si="51">J197</f>
        <v>616.19799999999998</v>
      </c>
      <c r="D197" s="180">
        <v>2026</v>
      </c>
      <c r="E197" s="58" t="s">
        <v>487</v>
      </c>
      <c r="F197" s="207" t="s">
        <v>16</v>
      </c>
      <c r="G197" s="319"/>
      <c r="H197" s="300">
        <f>264.88+14.673</f>
        <v>279.553</v>
      </c>
      <c r="I197" s="302">
        <v>336.64499999999998</v>
      </c>
      <c r="J197" s="301">
        <f t="shared" si="50"/>
        <v>616.19799999999998</v>
      </c>
      <c r="K197" s="97"/>
      <c r="L197" s="335" t="s">
        <v>776</v>
      </c>
    </row>
    <row r="198" spans="1:13" ht="37.5" customHeight="1" x14ac:dyDescent="0.2">
      <c r="A198" s="36" t="s">
        <v>668</v>
      </c>
      <c r="B198" s="43" t="s">
        <v>669</v>
      </c>
      <c r="C198" s="321">
        <f t="shared" si="51"/>
        <v>147.9</v>
      </c>
      <c r="D198" s="180">
        <v>2026</v>
      </c>
      <c r="E198" s="58" t="s">
        <v>487</v>
      </c>
      <c r="F198" s="214" t="s">
        <v>16</v>
      </c>
      <c r="G198" s="319"/>
      <c r="H198" s="302">
        <v>147.9</v>
      </c>
      <c r="I198" s="302"/>
      <c r="J198" s="301">
        <f t="shared" si="50"/>
        <v>147.9</v>
      </c>
      <c r="K198" s="97"/>
    </row>
    <row r="199" spans="1:13" ht="15.75" customHeight="1" x14ac:dyDescent="0.2">
      <c r="A199" s="479" t="s">
        <v>271</v>
      </c>
      <c r="B199" s="480"/>
      <c r="C199" s="480"/>
      <c r="D199" s="480"/>
      <c r="E199" s="480"/>
      <c r="F199" s="481"/>
      <c r="G199" s="303">
        <f>G200</f>
        <v>1383.223</v>
      </c>
      <c r="H199" s="303">
        <f t="shared" ref="H199:I199" si="52">H200</f>
        <v>4082.3660000000004</v>
      </c>
      <c r="I199" s="303">
        <f t="shared" si="52"/>
        <v>1249.6500000000001</v>
      </c>
      <c r="J199" s="303">
        <f>G199+H199+I199</f>
        <v>6715.2389999999996</v>
      </c>
      <c r="K199" s="19"/>
      <c r="L199" s="128">
        <f>J189+J190+J191+J192+J193+J194+J195+J197+J198</f>
        <v>6715.2389999999996</v>
      </c>
    </row>
    <row r="200" spans="1:13" ht="15.75" customHeight="1" x14ac:dyDescent="0.2">
      <c r="A200" s="479" t="s">
        <v>227</v>
      </c>
      <c r="B200" s="480"/>
      <c r="C200" s="480"/>
      <c r="D200" s="480"/>
      <c r="E200" s="480"/>
      <c r="F200" s="481"/>
      <c r="G200" s="303">
        <f>SUM(G189:G198)-G196</f>
        <v>1383.223</v>
      </c>
      <c r="H200" s="303">
        <f t="shared" ref="H200:I200" si="53">SUM(H189:H198)-H196</f>
        <v>4082.3660000000004</v>
      </c>
      <c r="I200" s="303">
        <f t="shared" si="53"/>
        <v>1249.6500000000001</v>
      </c>
      <c r="J200" s="303">
        <f>SUM(J189:J198)-J196</f>
        <v>6715.2389999999996</v>
      </c>
      <c r="K200" s="20"/>
    </row>
    <row r="201" spans="1:13" ht="0.75" customHeight="1" x14ac:dyDescent="0.2"/>
    <row r="202" spans="1:13" ht="27" customHeight="1" x14ac:dyDescent="0.25">
      <c r="B202" s="108" t="s">
        <v>857</v>
      </c>
      <c r="C202" s="236" t="s">
        <v>858</v>
      </c>
    </row>
  </sheetData>
  <mergeCells count="82">
    <mergeCell ref="M37:N37"/>
    <mergeCell ref="M34:N34"/>
    <mergeCell ref="E99:E100"/>
    <mergeCell ref="B7:E10"/>
    <mergeCell ref="A60:A62"/>
    <mergeCell ref="B60:B62"/>
    <mergeCell ref="C60:C62"/>
    <mergeCell ref="D60:D62"/>
    <mergeCell ref="E60:E62"/>
    <mergeCell ref="A7:A10"/>
    <mergeCell ref="A11:K11"/>
    <mergeCell ref="E38:E39"/>
    <mergeCell ref="D38:D39"/>
    <mergeCell ref="A38:A39"/>
    <mergeCell ref="F38:F39"/>
    <mergeCell ref="F99:F100"/>
    <mergeCell ref="A99:A100"/>
    <mergeCell ref="D99:D100"/>
    <mergeCell ref="A199:F199"/>
    <mergeCell ref="E170:E174"/>
    <mergeCell ref="F170:F174"/>
    <mergeCell ref="A156:K156"/>
    <mergeCell ref="A164:F164"/>
    <mergeCell ref="A165:F165"/>
    <mergeCell ref="A166:K166"/>
    <mergeCell ref="A170:A174"/>
    <mergeCell ref="D170:D174"/>
    <mergeCell ref="A195:A196"/>
    <mergeCell ref="D195:D196"/>
    <mergeCell ref="E195:E196"/>
    <mergeCell ref="F195:F196"/>
    <mergeCell ref="A188:K188"/>
    <mergeCell ref="A112:A113"/>
    <mergeCell ref="D112:D113"/>
    <mergeCell ref="E112:E113"/>
    <mergeCell ref="F112:F113"/>
    <mergeCell ref="A132:A133"/>
    <mergeCell ref="E132:E133"/>
    <mergeCell ref="F132:F133"/>
    <mergeCell ref="D132:D133"/>
    <mergeCell ref="A114:A115"/>
    <mergeCell ref="D114:D115"/>
    <mergeCell ref="E114:E115"/>
    <mergeCell ref="F114:F115"/>
    <mergeCell ref="A72:F72"/>
    <mergeCell ref="A66:A69"/>
    <mergeCell ref="B66:B68"/>
    <mergeCell ref="E66:E69"/>
    <mergeCell ref="D66:D69"/>
    <mergeCell ref="C66:C68"/>
    <mergeCell ref="A200:F200"/>
    <mergeCell ref="A41:F41"/>
    <mergeCell ref="A42:F42"/>
    <mergeCell ref="A43:K43"/>
    <mergeCell ref="A71:F71"/>
    <mergeCell ref="A74:F74"/>
    <mergeCell ref="A75:K75"/>
    <mergeCell ref="A154:F154"/>
    <mergeCell ref="A186:F186"/>
    <mergeCell ref="A187:F187"/>
    <mergeCell ref="A155:F155"/>
    <mergeCell ref="A109:A110"/>
    <mergeCell ref="C109:C110"/>
    <mergeCell ref="D109:D110"/>
    <mergeCell ref="E109:E110"/>
    <mergeCell ref="F109:F110"/>
    <mergeCell ref="A2:K2"/>
    <mergeCell ref="G3:J3"/>
    <mergeCell ref="A3:A5"/>
    <mergeCell ref="B3:B5"/>
    <mergeCell ref="D3:D5"/>
    <mergeCell ref="E3:E5"/>
    <mergeCell ref="F3:F5"/>
    <mergeCell ref="G4:I4"/>
    <mergeCell ref="J4:J5"/>
    <mergeCell ref="K3:K5"/>
    <mergeCell ref="C3:C5"/>
    <mergeCell ref="E44:E46"/>
    <mergeCell ref="A44:A46"/>
    <mergeCell ref="B44:B46"/>
    <mergeCell ref="C44:C46"/>
    <mergeCell ref="D44:D46"/>
  </mergeCells>
  <phoneticPr fontId="1" type="noConversion"/>
  <pageMargins left="0.31496062992125984" right="0.19685039370078741" top="0.74803149606299213" bottom="0.74803149606299213" header="0.31496062992125984" footer="0.31496062992125984"/>
  <pageSetup paperSize="9" scale="74" orientation="landscape" r:id="rId1"/>
  <rowBreaks count="1" manualBreakCount="1">
    <brk id="20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2 2025-2027</vt:lpstr>
      <vt:lpstr>Додаток 1 2025-2027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2026-07-29T12:42:11Z</cp:lastPrinted>
  <dcterms:created xsi:type="dcterms:W3CDTF">2012-09-03T05:49:41Z</dcterms:created>
  <dcterms:modified xsi:type="dcterms:W3CDTF">2026-07-29T12:44:29Z</dcterms:modified>
</cp:coreProperties>
</file>