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3908" windowHeight="8040" tabRatio="752" activeTab="0"/>
  </bookViews>
  <sheets>
    <sheet name="дод №1 доходи" sheetId="1" r:id="rId1"/>
    <sheet name="дод №2 джерела " sheetId="2" r:id="rId2"/>
    <sheet name="дод № 3 видатки ГРК" sheetId="3" r:id="rId3"/>
    <sheet name="дод 4 Міжбюдж трансферти" sheetId="4" r:id="rId4"/>
    <sheet name="дод 5 Бюдж розв" sheetId="5" r:id="rId5"/>
    <sheet name="дод №6 Програми" sheetId="6" r:id="rId6"/>
    <sheet name="дод 7 ФОНС" sheetId="7" r:id="rId7"/>
    <sheet name="дод 8 Цільовий фонд" sheetId="8" r:id="rId8"/>
  </sheets>
  <definedNames>
    <definedName name="_xlnm.Print_Titles" localSheetId="4">'дод 5 Бюдж розв'!$10:$12</definedName>
    <definedName name="_xlnm.Print_Titles" localSheetId="6">'дод 7 ФОНС'!$10:$10</definedName>
    <definedName name="_xlnm.Print_Titles" localSheetId="2">'дод № 3 видатки ГРК'!$11:$14</definedName>
    <definedName name="_xlnm.Print_Titles" localSheetId="0">'дод №1 доходи'!$9:$13</definedName>
    <definedName name="_xlnm.Print_Titles" localSheetId="5">'дод №6 Програми'!$15:$17</definedName>
    <definedName name="_xlnm.Print_Area" localSheetId="3">'дод 4 Міжбюдж трансферти'!$A$1:$F$74</definedName>
    <definedName name="_xlnm.Print_Area" localSheetId="4">'дод 5 Бюдж розв'!$A$1:$L$65</definedName>
    <definedName name="_xlnm.Print_Area" localSheetId="6">'дод 7 ФОНС'!$A$1:$H$27</definedName>
    <definedName name="_xlnm.Print_Area" localSheetId="7">'дод 8 Цільовий фонд'!$A$1:$H$22</definedName>
    <definedName name="_xlnm.Print_Area" localSheetId="2">'дод № 3 видатки ГРК'!$A$1:$M$381</definedName>
    <definedName name="_xlnm.Print_Area" localSheetId="0">'дод №1 доходи'!$A$1:$L$77</definedName>
    <definedName name="_xlnm.Print_Area" localSheetId="1">'дод №2 джерела '!$A$1:$J$30</definedName>
    <definedName name="_xlnm.Print_Area" localSheetId="5">'дод №6 Програми'!$A$1:$O$91</definedName>
  </definedNames>
  <calcPr fullCalcOnLoad="1"/>
</workbook>
</file>

<file path=xl/sharedStrings.xml><?xml version="1.0" encoding="utf-8"?>
<sst xmlns="http://schemas.openxmlformats.org/spreadsheetml/2006/main" count="1706" uniqueCount="695">
  <si>
    <t>від                    2018 року</t>
  </si>
  <si>
    <t>Найменування головного розпорядника 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</si>
  <si>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r>
      <t>Дата і номер документа,яким затверджено місцеву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програму </t>
    </r>
  </si>
  <si>
    <t>Додаток 6</t>
  </si>
  <si>
    <t xml:space="preserve">Загальний фонд </t>
  </si>
  <si>
    <t>Найменування місцевої  програми</t>
  </si>
  <si>
    <t>Додаток 7</t>
  </si>
  <si>
    <t xml:space="preserve">Найменування  об'єкта  будівництва/вид будівельних робіт, у тому числі проектні роботи </t>
  </si>
  <si>
    <t>Забезпечення діяльності  палаців і будинків культури ,клубів,центрів дозвілля та інших клубних закладів</t>
  </si>
  <si>
    <t xml:space="preserve">Виконавчий комітет Южненської міської ради  Одеського району Одеської області </t>
  </si>
  <si>
    <t xml:space="preserve">Виконавчий комітет Южненської міської ради Одеського району Одеської області </t>
  </si>
  <si>
    <t>1000000</t>
  </si>
  <si>
    <t>1010000</t>
  </si>
  <si>
    <t>1010160</t>
  </si>
  <si>
    <t>Керівництво і управління у відповідній сфері у містах (місті Києві), селищах, селах,  територіальних громадах</t>
  </si>
  <si>
    <t xml:space="preserve">Управління освіти  Южненської міської ради Одеського району Одеської області </t>
  </si>
  <si>
    <t>0611021</t>
  </si>
  <si>
    <t>1021</t>
  </si>
  <si>
    <t xml:space="preserve">Надання загальної середньої освіти закладами загальної середньої освіти 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</si>
  <si>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</si>
  <si>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</si>
  <si>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</si>
  <si>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</si>
  <si>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0611070</t>
  </si>
  <si>
    <t>0611141</t>
  </si>
  <si>
    <t>1141</t>
  </si>
  <si>
    <t>0611142</t>
  </si>
  <si>
    <t>1142</t>
  </si>
  <si>
    <t>Забезпечення діяльності інклюзиіно-ресурсних центрів</t>
  </si>
  <si>
    <t>0611151</t>
  </si>
  <si>
    <t>1151</t>
  </si>
  <si>
    <t xml:space="preserve">Забезпечення діяльності інклюзивно-ресурсних центрів за рахунок коштів місцевого бюджету 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</si>
  <si>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</si>
  <si>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</si>
  <si>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</si>
  <si>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</si>
  <si>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</si>
  <si>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</si>
  <si>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</si>
  <si>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</si>
  <si>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</si>
  <si>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</si>
  <si>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 xml:space="preserve">Управління соціальної політики Южненської міської ради Одеського району Одеської області </t>
  </si>
  <si>
    <t>Служба у справах дітей Южненської міської ради Одеського району  Одеської області</t>
  </si>
  <si>
    <t>Управління культури,спорту та молодіжної політики Южненської міської ради Одеського району  Одеської області</t>
  </si>
  <si>
    <t>1011080</t>
  </si>
  <si>
    <t>1080</t>
  </si>
  <si>
    <t>1014081</t>
  </si>
  <si>
    <t>4081</t>
  </si>
  <si>
    <t>Забезпечення діяльності інших закладів в галузі культури і мистецтва</t>
  </si>
  <si>
    <t>1014030</t>
  </si>
  <si>
    <t>1014040</t>
  </si>
  <si>
    <t>1014060</t>
  </si>
  <si>
    <t>1014082</t>
  </si>
  <si>
    <t>1015011</t>
  </si>
  <si>
    <t>1015031</t>
  </si>
  <si>
    <t>1015061</t>
  </si>
  <si>
    <t>1015062</t>
  </si>
  <si>
    <t>Управління житлово-комунального господарства Южненської міської ради Одеського району  Одеської області</t>
  </si>
  <si>
    <t>Управління капітального будівництва Южненської міської ради Одеського району  Одеської області</t>
  </si>
  <si>
    <t>Управління архітектури та містобудування Южненської міської ради Одеського району  Одеської області</t>
  </si>
  <si>
    <t>Управління економіки Южненської міської ради Одеського району  Одеської області</t>
  </si>
  <si>
    <t>Фонд комунального майна Южненської міської ради Одеського району  Одеської області</t>
  </si>
  <si>
    <t>Фінансове управління Южненської міської ради Одеського району  Одеської області</t>
  </si>
  <si>
    <t>3718710</t>
  </si>
  <si>
    <t>0133</t>
  </si>
  <si>
    <t xml:space="preserve">Резервний фонд місцевого бюджету </t>
  </si>
  <si>
    <t>3719110</t>
  </si>
  <si>
    <t>9110</t>
  </si>
  <si>
    <t>0217650</t>
  </si>
  <si>
    <t>7650</t>
  </si>
  <si>
    <t>Проведення експертної грошової оцінки земельної ділянки чи права на неї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</si>
  <si>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  у т.ч.:</t>
  </si>
  <si>
    <t>1517322</t>
  </si>
  <si>
    <t>7322</t>
  </si>
  <si>
    <t>Будівництво медичних установ та закладів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</si>
  <si>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</si>
  <si>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</si>
  <si>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</si>
  <si>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0200000</t>
  </si>
  <si>
    <t>0210000</t>
  </si>
  <si>
    <t>0210150</t>
  </si>
  <si>
    <t>0150</t>
  </si>
  <si>
    <t>0212010</t>
  </si>
  <si>
    <t>0218410</t>
  </si>
  <si>
    <t>Фінансова підтримка засобів масової інформації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</si>
  <si>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</si>
  <si>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</si>
  <si>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</si>
  <si>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</si>
  <si>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</si>
  <si>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</si>
  <si>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Надання дошкільної освіти</t>
  </si>
  <si>
    <t>0611020</t>
  </si>
  <si>
    <t>0611150</t>
  </si>
  <si>
    <t>1150</t>
  </si>
  <si>
    <t>0800000</t>
  </si>
  <si>
    <t>0810000</t>
  </si>
  <si>
    <t>0810160</t>
  </si>
  <si>
    <t>0900000</t>
  </si>
  <si>
    <t>0910000</t>
  </si>
  <si>
    <t>0910160</t>
  </si>
  <si>
    <t>1200000</t>
  </si>
  <si>
    <t>1210000</t>
  </si>
  <si>
    <t>1210160</t>
  </si>
  <si>
    <t>6013</t>
  </si>
  <si>
    <t>Забезпечення діяльності водопровідно-каналізаційного господарства</t>
  </si>
  <si>
    <t>1216030</t>
  </si>
  <si>
    <t>6030</t>
  </si>
  <si>
    <t>Організація благоустрою населених пунктів</t>
  </si>
  <si>
    <t>1600000</t>
  </si>
  <si>
    <t>1610000</t>
  </si>
  <si>
    <t>1610160</t>
  </si>
  <si>
    <t>2700000</t>
  </si>
  <si>
    <t>2710000</t>
  </si>
  <si>
    <t>2710160</t>
  </si>
  <si>
    <t>7693</t>
  </si>
  <si>
    <t>3700000</t>
  </si>
  <si>
    <t>3710000</t>
  </si>
  <si>
    <t>3710160</t>
  </si>
  <si>
    <t>0218220</t>
  </si>
  <si>
    <t xml:space="preserve">Заходи та роботи з мобізаційної підготовки місцевого значення  </t>
  </si>
  <si>
    <t>Інші програми та заходи у сфері освіти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</si>
  <si>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</si>
  <si>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</si>
  <si>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</si>
  <si>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3133</t>
  </si>
  <si>
    <t>4082</t>
  </si>
  <si>
    <t>Інші заходи в галузі культури і мистецтва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</si>
  <si>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</si>
  <si>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</si>
  <si>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</si>
  <si>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Надання інших пільг окремим категоріям громадян відповідно до законодавства</t>
  </si>
  <si>
    <t>0813032</t>
  </si>
  <si>
    <t>3032</t>
  </si>
  <si>
    <t>0813242</t>
  </si>
  <si>
    <t>3242</t>
  </si>
  <si>
    <t>Інші заходи у сфері соціального захисту і соціального забезпечення</t>
  </si>
  <si>
    <t>0913112</t>
  </si>
  <si>
    <t>1218340</t>
  </si>
  <si>
    <t>1518340</t>
  </si>
  <si>
    <t>3100000</t>
  </si>
  <si>
    <t>3110000</t>
  </si>
  <si>
    <t>3117693</t>
  </si>
  <si>
    <t>Інші заходи пов"язані з економічною діяльністю</t>
  </si>
  <si>
    <t>Природоохоронні заходи за рахунок цільових фондів</t>
  </si>
  <si>
    <t>Забезпечення діяльності інших закладів у сфері освіти</t>
  </si>
  <si>
    <t>Соціальний захист та соціальне забезпечення</t>
  </si>
  <si>
    <t>4030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</si>
  <si>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</si>
  <si>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</si>
  <si>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</si>
  <si>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</si>
  <si>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0828</t>
  </si>
  <si>
    <t>0813105</t>
  </si>
  <si>
    <t xml:space="preserve">Надання реабілітаційних послуг особам з інвалідністю та дітям з інвалідністю 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</si>
  <si>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</si>
  <si>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</si>
  <si>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</si>
  <si>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Природоохоронні заходи за рахунок цільових фондів                                                                                                                                                                                                                                    </t>
  </si>
  <si>
    <t>1510160</t>
  </si>
  <si>
    <t>3110160</t>
  </si>
  <si>
    <t>Адміністративний збір за державну реєстрацію речових прав на нерухоме майно та їх обтяжень</t>
  </si>
  <si>
    <t>Інші неподаткові надходження</t>
  </si>
  <si>
    <t>Інші надходження</t>
  </si>
  <si>
    <t>Надходження коштів пайової участі у розвитку інфраструктури населеного пункту</t>
  </si>
  <si>
    <t>Власні надходження бюджетних установ</t>
  </si>
  <si>
    <t>Доходи від операцій з капіталом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</si>
  <si>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</si>
  <si>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</si>
  <si>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ВСЬОГО ДОХОДІВ</t>
  </si>
  <si>
    <t>Офіційні трансферти</t>
  </si>
  <si>
    <t>Освітня субвенція з державного бюджету місцевим бюджетам</t>
  </si>
  <si>
    <t>Додаток №2</t>
  </si>
  <si>
    <t>Код</t>
  </si>
  <si>
    <t xml:space="preserve">  </t>
  </si>
  <si>
    <t>Внутрішнє фінансування</t>
  </si>
  <si>
    <t>Фінансування за рахунок  зміни залишків  коштів  бюджетів</t>
  </si>
  <si>
    <t>На початок періоду</t>
  </si>
  <si>
    <t>На кінець періоду</t>
  </si>
  <si>
    <t>Кошти,що передаються із загального фонду бюджету до бюджету розвитку (спеціального фонду)</t>
  </si>
  <si>
    <t>Фінансування за активними операціями</t>
  </si>
  <si>
    <t>до рішення Южненської міської ради</t>
  </si>
  <si>
    <t>Придбання обладнання і предметів довгострокового користування</t>
  </si>
  <si>
    <t xml:space="preserve"> до рішення Южненської міської ради</t>
  </si>
  <si>
    <t>№                 -VIІ</t>
  </si>
  <si>
    <t>0380</t>
  </si>
  <si>
    <t>3030</t>
  </si>
  <si>
    <t>3031</t>
  </si>
  <si>
    <t>видатки споживання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</si>
  <si>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</si>
  <si>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</si>
  <si>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</si>
  <si>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РАЗОМ</t>
  </si>
  <si>
    <t>до  рішення Южненської міської ради</t>
  </si>
  <si>
    <t xml:space="preserve">    Загальний фонд</t>
  </si>
  <si>
    <t>Реверсна дотація</t>
  </si>
  <si>
    <t>0111</t>
  </si>
  <si>
    <t>0731</t>
  </si>
  <si>
    <t>0830</t>
  </si>
  <si>
    <t>0490</t>
  </si>
  <si>
    <t>0320</t>
  </si>
  <si>
    <t>0540</t>
  </si>
  <si>
    <t>0910</t>
  </si>
  <si>
    <t>0921</t>
  </si>
  <si>
    <t>0960</t>
  </si>
  <si>
    <t>0990</t>
  </si>
  <si>
    <t>1040</t>
  </si>
  <si>
    <t>0829</t>
  </si>
  <si>
    <t>0810</t>
  </si>
  <si>
    <t>1090</t>
  </si>
  <si>
    <t>1020</t>
  </si>
  <si>
    <t>1010</t>
  </si>
  <si>
    <t>1030</t>
  </si>
  <si>
    <t>1070</t>
  </si>
  <si>
    <t>0620</t>
  </si>
  <si>
    <t>0456</t>
  </si>
  <si>
    <t>0443</t>
  </si>
  <si>
    <t>0180</t>
  </si>
  <si>
    <t xml:space="preserve">Багатопрофільна стаціонарна медична допомога населенню </t>
  </si>
  <si>
    <t>Заходи державної політики з питань дітей та їх соціального захисту</t>
  </si>
  <si>
    <t xml:space="preserve">Проведення навчально-тренувальних зборів і змагань з олімпійських видів спорту </t>
  </si>
  <si>
    <t>Надання пільг окремим категоріям громадян з оплати послуг зв'язку</t>
  </si>
  <si>
    <t>Додаток № 3</t>
  </si>
  <si>
    <t>2010</t>
  </si>
  <si>
    <t>4060</t>
  </si>
  <si>
    <t>5011</t>
  </si>
  <si>
    <t>1500000</t>
  </si>
  <si>
    <t>1510000</t>
  </si>
  <si>
    <t>3105</t>
  </si>
  <si>
    <t>3112</t>
  </si>
  <si>
    <t xml:space="preserve">Освіта </t>
  </si>
  <si>
    <t>1000</t>
  </si>
  <si>
    <t>1011000</t>
  </si>
  <si>
    <t>Культура і мистецтво</t>
  </si>
  <si>
    <t>Фізична культура і спорт</t>
  </si>
  <si>
    <t>1014000</t>
  </si>
  <si>
    <t>4000</t>
  </si>
  <si>
    <t>1015000</t>
  </si>
  <si>
    <t>5000</t>
  </si>
  <si>
    <t>Інші заходи та заклади молодіжної політики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</si>
  <si>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</si>
  <si>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</si>
  <si>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</si>
  <si>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</si>
  <si>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% виконання</t>
  </si>
  <si>
    <t>Спеціальний фонд</t>
  </si>
  <si>
    <t>7=6/5</t>
  </si>
  <si>
    <t>10=9/8</t>
  </si>
  <si>
    <t>13=12/11</t>
  </si>
  <si>
    <t xml:space="preserve"> видатки споживання</t>
  </si>
  <si>
    <t xml:space="preserve"> - оплата праці з нарахуваннями</t>
  </si>
  <si>
    <t xml:space="preserve"> - оплата комунальних послуг та енергоносіїв</t>
  </si>
  <si>
    <t xml:space="preserve"> видатки розвитку</t>
  </si>
  <si>
    <t xml:space="preserve"> - бюджет розвитку</t>
  </si>
  <si>
    <t xml:space="preserve">до рішення Южненської міської ради </t>
  </si>
  <si>
    <t>Загальний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</si>
  <si>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</si>
  <si>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</si>
  <si>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</si>
  <si>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</si>
  <si>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Внутрішні податки на товари і послуги</t>
  </si>
  <si>
    <t>Податок на майно </t>
  </si>
  <si>
    <t>х</t>
  </si>
  <si>
    <t>Інші податки та збори</t>
  </si>
  <si>
    <t>Екологічний податок</t>
  </si>
  <si>
    <t>Неподаткові надходження</t>
  </si>
  <si>
    <t>Доходи від власності та підприємницької діяльності, у т.ч.:</t>
  </si>
  <si>
    <t>Частина чистого прибутку (доходу) комунальних унітарних підприємств та їх об'єднань, що вилучається до бюджету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</si>
  <si>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</si>
  <si>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</si>
  <si>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</si>
  <si>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</si>
  <si>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Податок на прибуток підприємств</t>
  </si>
  <si>
    <t>Рентна плата та плата за використання інших природних ресурсів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</si>
  <si>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</si>
  <si>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</si>
  <si>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Субвенції  з місцевих бюджетів іншим місцевим бюджетам</t>
  </si>
  <si>
    <t>Освітня  субвенція з державного бюджету місцевим бюджетам</t>
  </si>
  <si>
    <t>0212111</t>
  </si>
  <si>
    <t>2111</t>
  </si>
  <si>
    <t>0726</t>
  </si>
  <si>
    <t>0217530</t>
  </si>
  <si>
    <t>7530</t>
  </si>
  <si>
    <t>0460</t>
  </si>
  <si>
    <t>3123</t>
  </si>
  <si>
    <t>1213210</t>
  </si>
  <si>
    <t>3210</t>
  </si>
  <si>
    <t>1050</t>
  </si>
  <si>
    <t>Організація та проведення громадських робіт</t>
  </si>
  <si>
    <t>7461</t>
  </si>
  <si>
    <t xml:space="preserve">Утримання та розвиток автомобільних доріг та дорожньоі інфраструктури за рахунок коштів місцевого бюджету </t>
  </si>
  <si>
    <t>0217680</t>
  </si>
  <si>
    <t>7680</t>
  </si>
  <si>
    <t>Членські внески до асоціацій органів місцевого самоврядування</t>
  </si>
  <si>
    <t>Заходи державної політики з питань сім'ї</t>
  </si>
  <si>
    <t xml:space="preserve">Субвенція з обласного бюджету 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</si>
  <si>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</si>
  <si>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</si>
  <si>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</si>
  <si>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</si>
  <si>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</si>
  <si>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</si>
  <si>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</si>
  <si>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</si>
  <si>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</si>
  <si>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 xml:space="preserve">Організація та проведення громадських робіт
</t>
  </si>
  <si>
    <t>1217461</t>
  </si>
  <si>
    <t>Первинна медична допомога населенню, що надається центрами первинної медичної (медико-санітарної) допомоги</t>
  </si>
  <si>
    <t>(грн)</t>
  </si>
  <si>
    <t>Код  Функціональної класифікації видатків та кредитування бюджету</t>
  </si>
  <si>
    <t>1</t>
  </si>
  <si>
    <t>2</t>
  </si>
  <si>
    <t>3</t>
  </si>
  <si>
    <t>4</t>
  </si>
  <si>
    <t>5</t>
  </si>
  <si>
    <t>Капітальні трансферти підприємствам (установам, організаціям)</t>
  </si>
  <si>
    <t>УСЬОГО</t>
  </si>
  <si>
    <t>Фінансування за типом кредитора</t>
  </si>
  <si>
    <t>Загальне фінансування</t>
  </si>
  <si>
    <t>Фінансування за типом боргового зобов"язання</t>
  </si>
  <si>
    <t>Зміни обсягів бюджетних коштів</t>
  </si>
  <si>
    <t>Усього</t>
  </si>
  <si>
    <t>у тому числі бюджет розвитку</t>
  </si>
  <si>
    <t xml:space="preserve">Найменування згідно з Класифікацією фінансування бюджету </t>
  </si>
  <si>
    <t>Додаток № 6</t>
  </si>
  <si>
    <t>2000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</si>
  <si>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</si>
  <si>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</si>
  <si>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</si>
  <si>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</si>
  <si>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</si>
  <si>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 xml:space="preserve">до  рішення Южненської міської ради </t>
  </si>
  <si>
    <t>5031</t>
  </si>
  <si>
    <t>Утримання та навчально-тренувальна робота комунальних дитячо-юнацьких спортивних шкіл</t>
  </si>
  <si>
    <t>1216013</t>
  </si>
  <si>
    <t>0470</t>
  </si>
  <si>
    <t>Охорона здоров"я</t>
  </si>
  <si>
    <t>0212000</t>
  </si>
  <si>
    <t>(код бюджету)</t>
  </si>
  <si>
    <t>( грн)</t>
  </si>
  <si>
    <t xml:space="preserve">Найменування згідно з Класифікацією доходів бюджету </t>
  </si>
  <si>
    <t>РАЗОМ ДОХОДІВ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</si>
  <si>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</si>
  <si>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</si>
  <si>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 ,найменування бюджетної програми   згідно зТтиповою програмною класифікацією видатків та кредитування місцевого бюджету</t>
  </si>
  <si>
    <t>Надання позашкільної освіти закладами позашкільної  освіти, заходи із позашкільної роботи з дітьми</t>
  </si>
  <si>
    <t xml:space="preserve">Надання спеціальної освіти мистецькими школами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</si>
  <si>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учнів інклюзивних класів закладів загальної середньої освіти)</t>
  </si>
  <si>
    <t>Інші субвенції з місцевого бюджету (пільгове медичне обслуговування громадян, які постраждали внаслідок Чорнобильської катастрофи)</t>
  </si>
  <si>
    <t>Інші субвенції з місцевого бюджету (видатки на поховання учасників бойових дій та осіб з інвалідністю внаслідок війни)</t>
  </si>
  <si>
    <t>Інші субвенції з місцевого бюджету (компенсаційні виплати особам з інвалідністю на бензин,ремонт,технічне обслуговування автомобілів, мотоколясок і на транспортне обслуговування)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</si>
  <si>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місцевого бюджету</t>
  </si>
  <si>
    <t>6</t>
  </si>
  <si>
    <t>7</t>
  </si>
  <si>
    <t xml:space="preserve">Управління праці та соціального захисту населення Южненської міської ради Одеського району Одеської області </t>
  </si>
  <si>
    <t xml:space="preserve">Управління житлово-комунального господарства Южненської міської ради Одеського району Одеської області </t>
  </si>
  <si>
    <t xml:space="preserve">Управління капітального будівництва Южненської міської ради Одеського району Одеської області </t>
  </si>
  <si>
    <t xml:space="preserve">Управління освіти Южненської міської ради Одеського району Одеської області </t>
  </si>
  <si>
    <t>Програма розвитку та підтримки первинної медико-санітарної допомоги Южненської міської територіальної громади  на 2021-2023 роки</t>
  </si>
  <si>
    <t>1013112</t>
  </si>
  <si>
    <t>1013123</t>
  </si>
  <si>
    <t>1013133</t>
  </si>
  <si>
    <t>Програма розвитку фізичної культури і спорту в Южненській міській територіальній  громаді на 2021-2023 роки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</si>
  <si>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</si>
  <si>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</si>
  <si>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                                                                                                                                   Найменування  бюджету - надавача міжбюджетного трансферту</t>
  </si>
  <si>
    <t>І. Трансферти до загального фонду бюджету</t>
  </si>
  <si>
    <t xml:space="preserve">Державний бюджет </t>
  </si>
  <si>
    <t>Субвенція з місцевого бюджету на здійснення переданих видатків у сфері освіти за рахунок коштів освітньої субвенції (інклюзивно-ресурсні центри)</t>
  </si>
  <si>
    <t>Обласний бюджет Одеської області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</si>
  <si>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освіти)</t>
  </si>
  <si>
    <t>ІІ. Трансферти до спеціального фонду бюджету</t>
  </si>
  <si>
    <t>Х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</si>
  <si>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</si>
  <si>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</si>
  <si>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</si>
  <si>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</si>
  <si>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бюджету/Код бюджету</t>
  </si>
  <si>
    <t>Код типової програмної класифікації видатків та кредитування місцевого бюджету</t>
  </si>
  <si>
    <t>Найменування  трансферту/ Найменування бюджету-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</si>
  <si>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</si>
  <si>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</si>
  <si>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15100000000</t>
  </si>
  <si>
    <t>x</t>
  </si>
  <si>
    <t xml:space="preserve">                                                                                                                                                          (грн)</t>
  </si>
  <si>
    <t>Плата за встановлення земельного сервітуту</t>
  </si>
  <si>
    <t>Кошти від відчуження майна, що належить Автономній Республіці Крим та майна, що перебуває в комунальній власності  </t>
  </si>
  <si>
    <r>
      <t xml:space="preserve">                                                                                                                                              </t>
    </r>
    <r>
      <rPr>
        <u val="single"/>
        <sz val="12"/>
        <rFont val="Times New Roman"/>
        <family val="1"/>
      </rPr>
      <t xml:space="preserve"> </t>
    </r>
  </si>
  <si>
    <t xml:space="preserve">                                                                                                                                                        </t>
  </si>
  <si>
    <t xml:space="preserve"> (грн)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</si>
  <si>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</si>
  <si>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0611060</t>
  </si>
  <si>
    <t>1060</t>
  </si>
  <si>
    <t>Надання загальної середньої освіти закладами загальної середньої освіти</t>
  </si>
  <si>
    <t>0611061</t>
  </si>
  <si>
    <t>1061</t>
  </si>
  <si>
    <t>Забезпечення діяльності з виробництва, транспортування, постачання теплової енергії</t>
  </si>
  <si>
    <t>1516012</t>
  </si>
  <si>
    <t>6012</t>
  </si>
  <si>
    <t>1516013</t>
  </si>
  <si>
    <t>1516030</t>
  </si>
  <si>
    <t>1516081</t>
  </si>
  <si>
    <t>6081</t>
  </si>
  <si>
    <t>Будівництво житла для окремих категорій населення відповідно до законодавства</t>
  </si>
  <si>
    <t>0610</t>
  </si>
  <si>
    <t>1517321</t>
  </si>
  <si>
    <t>7321</t>
  </si>
  <si>
    <t>1517323</t>
  </si>
  <si>
    <t>7323</t>
  </si>
  <si>
    <t>1517324</t>
  </si>
  <si>
    <t>7324</t>
  </si>
  <si>
    <t>1517325</t>
  </si>
  <si>
    <t>7325</t>
  </si>
  <si>
    <t>1517330</t>
  </si>
  <si>
    <t>7330</t>
  </si>
  <si>
    <t>1517461</t>
  </si>
  <si>
    <t>Утримання та розвиток автомобільних доріг та дорожньої інфраструктури за рахунок коштів місцевого бюджету</t>
  </si>
  <si>
    <t>1517693</t>
  </si>
  <si>
    <t>Інші заходи, пов'язані з економічною діяльністю</t>
  </si>
  <si>
    <t>Рівень виконання робіт на початок бюджетного періоду,%</t>
  </si>
  <si>
    <t>8</t>
  </si>
  <si>
    <t>Будівництво освітніх установ та закладів</t>
  </si>
  <si>
    <t>Будівництво установ та закладів культури</t>
  </si>
  <si>
    <t>Будівництво  інших об'єктів комунальної власності</t>
  </si>
  <si>
    <t>Додаток 5</t>
  </si>
  <si>
    <t>Надходження коштів від відшкодування втрат сільськогосподарського і лісогосподарського виробництва  </t>
  </si>
  <si>
    <t>41053900</t>
  </si>
  <si>
    <t>Субвенція  з місцевого бюджету на виконання інвестиційних проектів</t>
  </si>
  <si>
    <t xml:space="preserve">                                                                                                                       </t>
  </si>
  <si>
    <t xml:space="preserve"> Додаток 4</t>
  </si>
  <si>
    <t>8110</t>
  </si>
  <si>
    <t>0218110</t>
  </si>
  <si>
    <t xml:space="preserve"> Заходи із запобігання та ліквідації надзвичайних ситуацій та наслідків стихійного лиха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</si>
  <si>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</si>
  <si>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</si>
  <si>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</si>
  <si>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0816082</t>
  </si>
  <si>
    <t>6082</t>
  </si>
  <si>
    <t>Придбання житла для окремих категорій населення відповідно до законодавства</t>
  </si>
  <si>
    <t>Будівництво  установ та закладів соціальної сфери</t>
  </si>
  <si>
    <t>Будівництво  установ та закладів культури</t>
  </si>
  <si>
    <t>Будівництво  освітніх установ та закладів</t>
  </si>
  <si>
    <t xml:space="preserve">Будівництво  споруд, установ та закладів фізичної культури і спорту
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</si>
  <si>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Будівельників, 19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</si>
  <si>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</si>
  <si>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</si>
  <si>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</si>
  <si>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41051400</t>
  </si>
  <si>
    <t>0219800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</si>
  <si>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</si>
  <si>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</si>
  <si>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у т.ч.: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</si>
  <si>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освітними потребами (оплата за проведення корекційно-розвиткових занять і придбання спеціальних засобів корекції для вихованців інклюзивних груп закладів дошкільної освіти )</t>
  </si>
  <si>
    <t>видатки розвитку</t>
  </si>
  <si>
    <t>0916083</t>
  </si>
  <si>
    <t>3240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</si>
  <si>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</si>
  <si>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Програма реформування і розвитку житлово-комунального господарства Южненської міської територіальної громади на 2020-2024 роки</t>
  </si>
  <si>
    <t>Обсяг видатків бюджету розвитку, які спрямовуються на будівництво об'єкта у бюджетному періоді, гривень</t>
  </si>
  <si>
    <t>Реконструкція благоустрою загальноміських територій з влаштуванням дитячого майданчику між житловими будинками по просп.Григорівського десанту,12 та просп.Григорівського десанту,14 м.Южного Одеської області</t>
  </si>
  <si>
    <t>Проектно-вишукувальні роботи "Реконструкція будівлі з прибудовою та надбудовою додаткових приміщень комунального закладу загальної середньої освіти імені В'ячеслава Чорновола Южненської міської ради Одеського району Одеської області, за адресою: просп. Григорівського десанту, 24-А  м. Южного Одеської області"</t>
  </si>
  <si>
    <t>Проектно-вишукувальні роботи "Капітальний ремонт частини будівлі та прибудинкової території за адресою: вул. Хіміків, 17, м.Южного Одеської області"</t>
  </si>
  <si>
    <t xml:space="preserve"> Субвенція з місцевого бюджету державному бюджету на виконання програм соціально-економічного розвитку регіонів</t>
  </si>
  <si>
    <t>Рішення ЮМР від 07.11.2019 року №1581-VII з внесеними змінами від 21.10.2021 року  № 767 -VIIІ шляхом викладення у новій редакції</t>
  </si>
  <si>
    <t>Програма розвитку інфраструктури Южненської міської територіальної громади на 2020-2024 роки</t>
  </si>
  <si>
    <t>0611000</t>
  </si>
  <si>
    <t>Субвенція з державного бюджету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</si>
  <si>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</si>
  <si>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</si>
  <si>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</si>
  <si>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41050900</t>
  </si>
  <si>
    <t>41051700</t>
  </si>
  <si>
    <t>0218240</t>
  </si>
  <si>
    <t>Заходи та роботи з територіальної оборони</t>
  </si>
  <si>
    <t>Заходи із запобігання та ліквідації надзввичайних ситуацій та наслідків стихійного лиха</t>
  </si>
  <si>
    <t>1511010</t>
  </si>
  <si>
    <t>1511021</t>
  </si>
  <si>
    <t>1512010</t>
  </si>
  <si>
    <t>1514060</t>
  </si>
  <si>
    <t>Багатопрофільна стаціонарна медична допомога населенню</t>
  </si>
  <si>
    <t>Забезпечення діяльності палаців i будинків культури, клубів, центрів дозвілля та iнших клубних закладів</t>
  </si>
  <si>
    <t xml:space="preserve">  Програма підтримки та розвитку вторинної медичної допомоги Южненської міської територіальної громади на  період 2020-2022 роки</t>
  </si>
  <si>
    <t>Програма сприяння оборонній і мобілізаційній готовності Южненської міської територіальної громади на 2022-2024 роки</t>
  </si>
  <si>
    <t>Міська програма підтримки аудіовізуальних засобів масової інформації (КОМУНАЛЬНЕ ПІДПРИЄМСТВО ЮЖНЕНСЬКА МІСЬКА СТУДІЯ ТЕЛЕБАЧЕННЯ "МИГ"), засновником яких є Южненська міська рада, на 2021-2023 роки</t>
  </si>
  <si>
    <t>Програма розвитку освіти Южненської міської територіальної громади  на 2022-2024 роки</t>
  </si>
  <si>
    <t>Програма розвитку освіти Южненської міської територіальної громади на 2022-2024 роки</t>
  </si>
  <si>
    <t>Програма оздоровлення та відпочинку дітей Южненської міської територіальної громади на період 2022-2024 роки</t>
  </si>
  <si>
    <t>Рішення ЮМР від 22.07.2021 року № 476-VІІІ з внесеними змінами від 23.12.2021 року  № 903 -VIIІ шляхом викладення у новій редакції</t>
  </si>
  <si>
    <t>Програма надання пільг на оплату послуг зв"язку, інших передбачених законодавством пільг та компенсації за пільговий проїзд окремих категорій громадян Южненської міської територіальної громади на 2021-2023 роки</t>
  </si>
  <si>
    <t>Цільова соціальна програма Молодь Южненської міської територіальної громади на 2022-2024 роки</t>
  </si>
  <si>
    <t>Програма соціального захисту окремих категорій населення Южненської міської територіальної громади на 2021-2023 роки</t>
  </si>
  <si>
    <t>Програма  плану дій щодо реалізації  Конвенції ООН  про права дитини на період до 2023 року Южненської міської територіальної громади</t>
  </si>
  <si>
    <t>Програма розвитку культури в Южненській міській територіальній  громаді на 2022-2024 роки</t>
  </si>
  <si>
    <t xml:space="preserve"> Програма з локалізації та ліквідації амброзії полинолистої на територій Южненської міської територіальної громади на  2020-2024 роки</t>
  </si>
  <si>
    <t xml:space="preserve"> Екологічна програма заходів з охорони навколишнього природного середовища Южненської міської територіальної громади на 2021-2023 роки</t>
  </si>
  <si>
    <t>8340</t>
  </si>
  <si>
    <t xml:space="preserve">Загальна вартість робіт, гривень </t>
  </si>
  <si>
    <t xml:space="preserve">Видатки на проведення експертної грошової оцінки земельних ділянок, що підлягають продажу </t>
  </si>
  <si>
    <t>Забезпечення діяльності палаців і будинків культури, клубів, центрів дозвілля та інших клубних закладів</t>
  </si>
  <si>
    <t>Реконструкція благоустрою загальноміських територій з влаштуванням дитячого майданчику на території Приморського парку м. Южного Одеської області</t>
  </si>
  <si>
    <t xml:space="preserve">                                                                                                               </t>
  </si>
  <si>
    <t>від   2023 року</t>
  </si>
  <si>
    <t>№  -VIІІ</t>
  </si>
  <si>
    <t>від    2023 року</t>
  </si>
  <si>
    <t>Виконання по розподілу видатків бюджету Южненської міської  територіальної громади за І квартал   2023 року</t>
  </si>
  <si>
    <t>Затверджено на 2023  рік з урахуванням внесених змін</t>
  </si>
  <si>
    <t>Виконано за I квартал 2023 року</t>
  </si>
  <si>
    <t>Інші заходи у сфері зв`язку, телекомунікації та інформатики</t>
  </si>
  <si>
    <t>0218230</t>
  </si>
  <si>
    <t>8230</t>
  </si>
  <si>
    <t>Інші заходи громадського порядку та безпеки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</si>
  <si>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</si>
  <si>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 освітньої субвенції</t>
  </si>
  <si>
    <t>Надання загальної середньої освіти за рахунок коштів місцевого бюджету</t>
  </si>
  <si>
    <t>1015041</t>
  </si>
  <si>
    <t>5041</t>
  </si>
  <si>
    <t>Утримання та фінансова підтримка спортивних споруд</t>
  </si>
  <si>
    <t>Заходи із запобігання та ліквідації надзвичайних ситуацій та наслідків стихійного лиха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</si>
  <si>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</si>
  <si>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</si>
  <si>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</si>
  <si>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0618110</t>
  </si>
  <si>
    <t>1217640</t>
  </si>
  <si>
    <t>7640</t>
  </si>
  <si>
    <t>Заходи з енергозбереження</t>
  </si>
  <si>
    <t>3110180</t>
  </si>
  <si>
    <t>Інша діяльність у сфері державного управління</t>
  </si>
  <si>
    <t>збільшення у 113 разів</t>
  </si>
  <si>
    <t>№ -VIІІ</t>
  </si>
  <si>
    <t>Виконання   місцевих  програм, які фінансувались   за рахунок коштів  бюджету Южненської міської територіальної громади за  І квартал 2023 року</t>
  </si>
  <si>
    <t>Затверджено на 2023  рік з урахув. змін</t>
  </si>
  <si>
    <t>Виконано за         І квартал         2023 року</t>
  </si>
  <si>
    <t>Программа підтримки органу самоорганізації населення в місті Южному на 2023-2025 роки</t>
  </si>
  <si>
    <t>Рішення ЮМР від 07.12.2022року               №1177-VIIІ</t>
  </si>
  <si>
    <t>Програма місцевих стимулів для працівників Комунального некомерційного підприємства"Южненська міська лікарня" Южненської міської ради на 2023-2025 роки</t>
  </si>
  <si>
    <t xml:space="preserve">Рішення ЮМР від 28.10.2022 року            №1091 -VIIІ </t>
  </si>
  <si>
    <t>Рішення ЮМР від 22.12.2020 року № 58 - VIIІ з внесеними змінами від 07.03. 2023 року   № 1229 -VIIІ шляхом викладення у новій редакції</t>
  </si>
  <si>
    <t xml:space="preserve"> Комплексна цільова програма "Електронна громада" на 2021-2023 роки</t>
  </si>
  <si>
    <t>Рішення ЮМР від 22.07.2021 року № 479-VIIІ з внесеними змінами від 28.10.2022 року № 1113-VIIІ шляхом викладення у новій редакції</t>
  </si>
  <si>
    <t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</t>
  </si>
  <si>
    <t xml:space="preserve">Рішення ЮМР від  04.03.2022 року  № 948-VIIІ з внесеними змінами від  07.03. 2023 року № 1219 -VIIІ шляхом викладення у новій редакції </t>
  </si>
  <si>
    <t>Програма забезпечення діяльності Южненського комунального підприємства "Муніципальна варта" на 2022-2024 роки</t>
  </si>
  <si>
    <t xml:space="preserve">Рішення ЮМР від 30.09.2021 року № 604-VIІІ з внесеними змінами  від 01.12.2022 року №  1133  -VIII шляхом викладення  у новій редакції  </t>
  </si>
  <si>
    <t xml:space="preserve">Програма розвитку цивільного захисту, техногенної та пожежної безпеки на території Южненської  міської територіальної громади на 2022-2026 роки </t>
  </si>
  <si>
    <t>Рішення ЮМР від 23.12.2021 року  №  900-VIIІ з внесеними змінами від  07.03. 2023 року № 1215 -VIIІ шляхом викладення у новій редакції</t>
  </si>
  <si>
    <t>8220</t>
  </si>
  <si>
    <t>Заходи та роботи з мобілізаційної підготовки місцевого значення</t>
  </si>
  <si>
    <t>Рішення ЮМР від 22.07.2021 року №480-VIІІ з внесеними змінами від 08.03.2022 року № 955-VIII  шляхом викладення  у новій редакції</t>
  </si>
  <si>
    <t>8240</t>
  </si>
  <si>
    <t xml:space="preserve"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</t>
  </si>
  <si>
    <t>8410</t>
  </si>
  <si>
    <t xml:space="preserve">Рішення ЮМР від 22.12.2020 року № 64-VIIІ з внесеними змінами   від  07.03. 2023 року № 1227 -VIIІ шляхом викладення у новій редакції 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</si>
  <si>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</si>
  <si>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підвищення ефективності діяльності підрозділів Одеського прикордонного загону на 2022-2024 роки </t>
  </si>
  <si>
    <t xml:space="preserve">Рішення ЮМР від 22.09.2022  року  № 1078-VIIІз внесеними змінами від 07.03.2023 року № 1217 -VIIІ шляхом викладення у новій редакції      </t>
  </si>
  <si>
    <t>Програма зміцнення законності, безпеки та порядку на території Южненської міської територіальної громади Одеського району Одеської області на 2022-2024 роки</t>
  </si>
  <si>
    <t xml:space="preserve">Рішення ЮМР від  01.12.2022 року   №1170 -VIIІ </t>
  </si>
  <si>
    <t xml:space="preserve">Рішення ЮМР від  04.03.2022 року  № 948-VIIІ з внесеними змінами від 07.03. 2023 року №1219  -VIIІ шляхом викладення у новій редакції </t>
  </si>
  <si>
    <t>Додаток  1</t>
  </si>
  <si>
    <t>від                 року</t>
  </si>
  <si>
    <t xml:space="preserve"> № </t>
  </si>
  <si>
    <t xml:space="preserve"> Виконання доходів бюджету Южненської міської територіальної громади за І квартал 2023 року</t>
  </si>
  <si>
    <t>Затверджено  на 2023 рік                             з  урахуванням внесених змін</t>
  </si>
  <si>
    <t>Виконано
за І квартал 2023 року</t>
  </si>
  <si>
    <t>збільшення у 67,6 разів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</si>
  <si>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</si>
  <si>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</si>
  <si>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нерухоме майно, відмінне від земельної ділянки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</si>
  <si>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</si>
  <si>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</si>
  <si>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</si>
  <si>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</si>
  <si>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Плата за землю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</si>
  <si>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</si>
  <si>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</si>
  <si>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</si>
  <si>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</si>
  <si>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18030000</t>
  </si>
  <si>
    <t>Туристичний збір </t>
  </si>
  <si>
    <t>18050000</t>
  </si>
  <si>
    <t>Єдиний податок  </t>
  </si>
  <si>
    <t>збільшення у 9,7 рази</t>
  </si>
  <si>
    <t>збільшення    у 9,7 рази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</si>
  <si>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</si>
  <si>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</si>
  <si>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збільшення у 2,3 рази</t>
  </si>
  <si>
    <t>збільшення у 3,6 разів</t>
  </si>
  <si>
    <t>збільшення у 4,1 рази</t>
  </si>
  <si>
    <t>збільшення  у 3,6 разів</t>
  </si>
  <si>
    <t>збільшення у 1,4 рази</t>
  </si>
  <si>
    <t>Дотації з державного бюджету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</si>
  <si>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</si>
  <si>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Секретар Южненської міської ради</t>
  </si>
  <si>
    <t xml:space="preserve">            Оксана ВОРОТНІКОВА</t>
  </si>
  <si>
    <t>від</t>
  </si>
  <si>
    <t xml:space="preserve">№ </t>
  </si>
  <si>
    <t>Виконання показників міжбюджетних трансфертів бюджету  Южненської міської територіальної громади за І квартал 2023 року</t>
  </si>
  <si>
    <t>Виконано за І квартал 2023 року</t>
  </si>
  <si>
    <t>0219770</t>
  </si>
  <si>
    <t>Інші субвенції  з місцевого бюджету</t>
  </si>
  <si>
    <t xml:space="preserve">Районий бюджет Одеського району </t>
  </si>
  <si>
    <t>99000000000</t>
  </si>
  <si>
    <t>Державний бюджет</t>
  </si>
  <si>
    <t/>
  </si>
  <si>
    <t>Рішення ЮМР від 18.06.2020 року № 1760-VII з внесеними змінами від 25.02.2021 року  № 216 -VIIІ шляхом викладення у новій редакції</t>
  </si>
  <si>
    <t>Надання пільг окремим категоріям громадян з оплати послуг зв`язку</t>
  </si>
  <si>
    <t xml:space="preserve">Рішення ЮМР від 18.06.2020 року № 1758-VII з внесеними змінами  від 07.03. 2023 року   № 1209 -VIIІ  шляхом викладення у новій редакції </t>
  </si>
  <si>
    <t>Служба у справах дітей Южненської міської ради Одеського району Одеської області</t>
  </si>
  <si>
    <t>Рішення ЮМР від 22.12.2020 року №49 -VIIІ</t>
  </si>
  <si>
    <t>Рішення ЮМР від 22.07.2021 року № 470-VІІІ з внесеними змінами від 07.03.2023 року № 1197 -VIIІ  , шляхом викладення у новій редакції</t>
  </si>
  <si>
    <t>0</t>
  </si>
  <si>
    <t>Надання позашкільної освіти закладами позашкільної освіти, заходи із позашкільної роботи з дітьми</t>
  </si>
  <si>
    <t>Забезпечення діяльності інклюзивно-ресурсних центрів за рахунок коштів місцевого бюджету</t>
  </si>
  <si>
    <t>Програма розвитку цивільного захисту, техногенної та пожежної безпеки на території Южненської  міської територіальної громади на 2022-2026 роки</t>
  </si>
  <si>
    <t>Управління культури, спорту та молодіжної політики Южненської міської ради Одеського району Одеської області</t>
  </si>
  <si>
    <t>Надання спеціалізованої освіти мистецькими школами</t>
  </si>
  <si>
    <t xml:space="preserve">Рішення ЮМР від 22.07.2021 року № 474-VІІІ з внесеним змінами від  09.03. 2023 року № 1306 -VІІІ шляхом викладення у новій редакції        </t>
  </si>
  <si>
    <t>Рішення ЮМР від 22.07.2021 року № 473-VІІІ з внесеними змінами від 09.03. 2023 року № 1304  -VІІІ шляхом викладення у новій редакції</t>
  </si>
  <si>
    <t>Проведення навчально-тренувальних зборів і змагань з олімпійських видів спорту</t>
  </si>
  <si>
    <t>Рішення ЮМР від 22.12.2020 року № 42-VIІI з внесеними змінами  від 09.03. 2023 року  № 1308 -VIІI шляхом викладення у новій редакції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</si>
  <si>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</si>
  <si>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Управління житлово-комунального господарства Южненської міської ради Одеського району Одеської області</t>
  </si>
  <si>
    <t>Рішення ЮМР від 25.07.2019 року №1438-VII з внесеними змінами  від 07.03. 2023  року № 1237 -VIII, шляхом викладення у новій редакції</t>
  </si>
  <si>
    <t>Рішення ЮМР від 18.06.2020 року № 1771-VIІ  з внесеними змінами від 28.10.2022 року  № 1096 -VIIІ шляхом викладення у новій редакції</t>
  </si>
  <si>
    <t>Програма надання фінансової підтримки об`єднанням співвласників багатоквартирних будинків Южненської міської територіальної громади-учасникам Програми підтримки енергомодернізації багатоквартирних будинків "Енергодім" на 2022-2025 роки"</t>
  </si>
  <si>
    <t xml:space="preserve">Рішення ЮМР від 21.10.2021 року                                  № 706-VIIІ </t>
  </si>
  <si>
    <t>Рішення ЮМР від 20.08.2020 року №1853-VІI з внесеними змінами від 28.10.2022 року  №1097 -VIIІ шляхом викладення у новій редакції</t>
  </si>
  <si>
    <t>Управління капітального будівництва Южненської міської ради Одеського району Одеської області</t>
  </si>
  <si>
    <t>Рішення Южненської міської ради від 19.09.2019 року № 1529-VII з внесеними змінами від  07.03. 2023року  № 1238  -VIIІ шляхом викладення у новій редакції</t>
  </si>
  <si>
    <t xml:space="preserve">Програма розвитку інфраструктури Южненської міської територіальної громади на 2020-2024 роки  </t>
  </si>
  <si>
    <t>Будівництво інших об`єктів комунальної власності</t>
  </si>
  <si>
    <t>Обсяг видатків бюджету розвитку, які спрямовані на будівництво об'єкта на початок бюджетного періоду, гривень</t>
  </si>
  <si>
    <t>9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</si>
  <si>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</si>
  <si>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Капітальні трансферти органам державного управління інших рівнів</t>
  </si>
  <si>
    <t>Управління освіти Южненської міської ради Одеського районого Одеської області</t>
  </si>
  <si>
    <t>(на погашення кредиторської заборгованості  станом на 01.01.23 р.)</t>
  </si>
  <si>
    <t>Капітальний ремонт з теплоізоляції огороджувальних конструкцій та внутрішніх інженерних систем багатоквартирного будинку за адресою: №26 по проспекту Миру, м.Южне, Одеської області (на умовах співфінансування  з місцевого бюджету у розмірі 10%)</t>
  </si>
  <si>
    <t xml:space="preserve">2021-2023 роки </t>
  </si>
  <si>
    <t>Капітальний ремонт покрівлі з утепленням  комунального закладу дошкільної освіти (ясла-садок) №3 «Веселка» комбінованого типу Южненської міської ради Одеського району Одеської області, за адресою: вул. Будівельників, 15 м. Южного Одеської області, у т.ч.:</t>
  </si>
  <si>
    <t>коригування проектно-вишукувальної документації</t>
  </si>
  <si>
    <t>Капітальний ремонт частини підвального приміщення Ліцею № 1 Южненської міської ради Одеського району Одеської області з влаштуванням найпростішого укриття, що планується використовувати для укриття учасників освітнього процесу за адресою: просп. Миру, будинок 19-А м.Южне, Одеського району, Одеської області, в т.ч.:</t>
  </si>
  <si>
    <t xml:space="preserve">2022-2023 роки </t>
  </si>
  <si>
    <t>проектно-вишукувальні роботи</t>
  </si>
  <si>
    <t>Капітальний ремонт покрівлі спортивної зали комунального закладу загальної середньої освіти  «Авторська школа М.П. Гузика» Южненської міської ради Одеського  району Одеської області, за адресою: вул. Хіміків, 10-А м. Южного Одеської області, у т.ч.:</t>
  </si>
  <si>
    <t>Капітальний ремонт  будівлі та елементів благоустрою щодо доступності осіб з інвалідністю та інших маломобільних груп населення КНП «Южненська  міська  лікарня»  Южненської  міської ради за адресою: Одеська обл., м. Южне, вул. Хіміків, 1</t>
  </si>
  <si>
    <t>Капітальний ремонт котельні селищного клубу розташованого за адресою: вул. Театральна, 4, смт Нові Білярі, Одеського району, Одеської області, в т.ч.:</t>
  </si>
  <si>
    <t>проектні роботи</t>
  </si>
  <si>
    <t>Реконструкція внутрішньоквартального проїзду від проспекту Миру до проспекту Григорівського десанту м. Южного Одеської області, в т.ч.:</t>
  </si>
  <si>
    <t>Капітальний ремонт твердого покриття (пішохідна доріжка) вздовж житлових будинків по просп. Миру, 15,17,25 м. Южного Одеської області, в т.ч.:</t>
  </si>
  <si>
    <t>Реконструкція системи газопостачання в Сичавському будинку культури Одеського району Одеської області, за адресою: с.Сичавка, вул.Цветаєва 2А, в т.ч.:</t>
  </si>
  <si>
    <t>Реконструкція нежитлових приміщень № 2-7, № 9-13 та № 17-39 в житлові, які розташовані на першому поверсі гуртожитку  для розміщення внутрішньо переміщених (евакуйованих) осіб за адресою: Одеська область, Одеський район, м. Южне, вул. Новобілярська, 26-Б</t>
  </si>
  <si>
    <t>Реконструкція будівлі адміністративного приміщення для розміщення внутрішньо переміщених (евакуйованих) осіб зі створенням  на другому та третьому поверхах гуртожитку за адресою: Одеська область, Одеський район, смт. Нові Білярі, вул. Лиманна,  2, в т.ч.:</t>
  </si>
  <si>
    <t>Реконструкція проїжджої частини дороги за ПК "Дружба" м.Южного Одеської області в т.ч.:</t>
  </si>
  <si>
    <t>Капітальний ремонт автоматичної системи протипожежного захисту в будівлі комунальної власності по вул. Новобілярській, буд. 26-Б, м.Южного Одеської області</t>
  </si>
  <si>
    <t xml:space="preserve">2020-2023 роки </t>
  </si>
  <si>
    <t>Фонд комунального майна Южненської міської ради Одеського району Одеської області</t>
  </si>
  <si>
    <t>Виготовлення проектів землеустрою щодо відведення земельних ділянок для продажу їх оренди на земельних торгах</t>
  </si>
  <si>
    <t>Оксана ВОРОТНІКОВА</t>
  </si>
  <si>
    <t>№       -VIІІ</t>
  </si>
  <si>
    <t xml:space="preserve">Фінансування об'єктів , видатки по яких  здійснювались за І квартал 2023 року за рахунок коштів  бюджету розвитку </t>
  </si>
  <si>
    <t>Рівень  готовності об'єкта на 01.04.2023 року, %</t>
  </si>
  <si>
    <t>№      -VIIІ</t>
  </si>
  <si>
    <t xml:space="preserve">  Перелік об'єктів,  видатки на які проводились за І квартал 2023 рік  на природоохоронні заходи  по Южненській міській територіальній громаді</t>
  </si>
  <si>
    <t>Найменування  заходу</t>
  </si>
  <si>
    <t>Обсяг видатків на бюджетний період</t>
  </si>
  <si>
    <t>Управління житлово-комунального господарства                                Южненської міської ради Одеського району Одеської області</t>
  </si>
  <si>
    <t>Озеленення території Южненської міської територіальної громади   у т.ч.</t>
  </si>
  <si>
    <t xml:space="preserve">Придбання пластикових сміттєприймальних контейнерів, об'ємом 240 л (5 шт)                                         </t>
  </si>
  <si>
    <t xml:space="preserve">Придбання пластикових сміттєприймальних контейнерів, об"ємом 1,1 м³ (5 шт)                                         </t>
  </si>
  <si>
    <t xml:space="preserve">Придбання інформаційних щитів (20  шт)                                         </t>
  </si>
  <si>
    <t xml:space="preserve">Придбання урн вуличних об'ємом 30 л (5 шт)                                         </t>
  </si>
  <si>
    <t xml:space="preserve"> до  рішення Южненської міської ради</t>
  </si>
  <si>
    <t>грн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</si>
  <si>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</si>
  <si>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</si>
  <si>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головного розпорядника коштів місцевого бюджету/ відповідального виконавця, найменування бюджетної програми  згідно з Типовою програмною класифікацією видатків та кредитування місцевих бюджетів</t>
  </si>
  <si>
    <t xml:space="preserve">  Перелік заходів</t>
  </si>
  <si>
    <t xml:space="preserve">Разом </t>
  </si>
  <si>
    <t>Виконавчий комітет Южненської міської ради Одеського району Одеської області</t>
  </si>
  <si>
    <t>Програма підготовки територіальної оборони та місцевого населення до участі в русі національного спротиву, посилення заходів громадської безпеки в Южненській міській територіальній громаді Одеського району Одеської області на 2022-2024 роки (матеріально-технічне забезпечення підрозділів територіальної оборони)</t>
  </si>
  <si>
    <t>ВСЬОГО</t>
  </si>
  <si>
    <t>№      -VIІІ</t>
  </si>
  <si>
    <t xml:space="preserve">  Перелік заходів,  видатки по яких здійснюються за І квартал 2023 рік за рахунок Цільового фонду для виконання заходів та робіт з територіальної оборони Южненської міської територіальної громади </t>
  </si>
  <si>
    <t>Виконано за І квартал 2023 рік</t>
  </si>
  <si>
    <t>від                            2023 року</t>
  </si>
  <si>
    <t>№               -VIІІ</t>
  </si>
  <si>
    <t xml:space="preserve">                          Фінансування   бюджету Южненської  міської територіальної громади за  І квартал 2023 року </t>
  </si>
  <si>
    <t>Виконано за  І квартал 2023 року</t>
  </si>
  <si>
    <t>від                     2023 року</t>
  </si>
  <si>
    <t>від                    2023 року</t>
  </si>
  <si>
    <t>Загальна тривалість будівництва                                   (рік початку і закінчення)</t>
  </si>
  <si>
    <t>Виконання за І квартал 2023 рік</t>
  </si>
  <si>
    <t>Додаток 8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</si>
</sst>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_-* #,##0_-;\-* #,##0_-;_-* &quot;-&quot;_-;_-@_-"/>
    <numFmt numFmtId="189" formatCode="_-* #,##0.00_-;\-* #,##0.00_-;_-* &quot;-&quot;??_-;_-@_-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.000"/>
    <numFmt numFmtId="196" formatCode="#,##0.0"/>
    <numFmt numFmtId="197" formatCode="#,##0_ ;\-#,##0\ "/>
    <numFmt numFmtId="198" formatCode="#,##0.000"/>
    <numFmt numFmtId="199" formatCode="#,##0.0000"/>
    <numFmt numFmtId="200" formatCode="0.0%"/>
    <numFmt numFmtId="201" formatCode="_-* #,##0_р_._-;\-* #,##0_р_._-;_-* &quot;-&quot;??_р_._-;_-@_-"/>
    <numFmt numFmtId="202" formatCode="#,##0_₴"/>
    <numFmt numFmtId="203" formatCode="_-* #,##0\ _г_р_н_._-;\-* #,##0\ _г_р_н_._-;_-* &quot;-&quot;??\ _г_р_н_._-;_-@_-"/>
    <numFmt numFmtId="204" formatCode="#,##0_р_."/>
    <numFmt numFmtId="205" formatCode="#,##0.00_р_."/>
    <numFmt numFmtId="206" formatCode="0.000%"/>
    <numFmt numFmtId="207" formatCode="0.0000%"/>
    <numFmt numFmtId="208" formatCode="_-* #,##0.00\ _F_B_-;\-* #,##0.00\ _F_B_-;_-* &quot;-&quot;??\ _F_B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_-* #,##0.0\ _г_р_н_._-;\-* #,##0.0\ _г_р_н_._-;_-* &quot;-&quot;??\ _г_р_н_._-;_-@_-"/>
    <numFmt numFmtId="214" formatCode="_-* #,##0.0_р_._-;\-* #,##0.0_р_._-;_-* &quot;-&quot;??_р_._-;_-@_-"/>
    <numFmt numFmtId="215" formatCode="[$-FC19]d\ mmmm\ yyyy\ &quot;г.&quot;"/>
    <numFmt numFmtId="216" formatCode="[$]dddd\,\ d\ mmmm\ yyyy\ &quot;г&quot;\."/>
    <numFmt numFmtId="217" formatCode="#,##0.0_ ;\-#,##0.0\ "/>
    <numFmt numFmtId="218" formatCode="#,##0.000_ ;\-#,##0.000\ "/>
    <numFmt numFmtId="219" formatCode="#,##0.00_ ;\-#,##0.00\ "/>
    <numFmt numFmtId="220" formatCode="#,##0.00000"/>
    <numFmt numFmtId="221" formatCode="_-* #,##0.000\ _г_р_н_._-;\-* #,##0.000\ _г_р_н_._-;_-* &quot;-&quot;??\ _г_р_н_._-;_-@_-"/>
    <numFmt numFmtId="222" formatCode="#,##0;\-#,##0;#,&quot;-&quot;"/>
    <numFmt numFmtId="223" formatCode="#,##0_ ;[Red]\-#,##0\ "/>
  </numFmts>
  <fonts count="1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10"/>
      <name val="Arial Cyr"/>
      <family val="0"/>
    </font>
    <font>
      <b/>
      <sz val="14"/>
      <name val="Arial Cyr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i/>
      <sz val="12"/>
      <name val="Arial Cyr"/>
      <family val="2"/>
    </font>
    <font>
      <b/>
      <i/>
      <sz val="10"/>
      <name val="Arial Cyr"/>
      <family val="0"/>
    </font>
    <font>
      <i/>
      <sz val="14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2"/>
      <color indexed="10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3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0"/>
    </font>
    <font>
      <sz val="12"/>
      <color indexed="8"/>
      <name val="Times New Roman"/>
      <family val="1"/>
    </font>
    <font>
      <u val="single"/>
      <sz val="13"/>
      <name val="Times New Roman"/>
      <family val="1"/>
    </font>
    <font>
      <u val="single"/>
      <sz val="12"/>
      <color indexed="8"/>
      <name val="Times New Roman"/>
      <family val="1"/>
    </font>
    <font>
      <i/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sz val="18"/>
      <name val="Times New Roman"/>
      <family val="1"/>
    </font>
    <font>
      <i/>
      <sz val="13"/>
      <name val="Times New Roman"/>
      <family val="1"/>
    </font>
    <font>
      <sz val="11"/>
      <name val="Arial"/>
      <family val="2"/>
    </font>
    <font>
      <sz val="14"/>
      <color indexed="8"/>
      <name val="Times New Roman"/>
      <family val="1"/>
    </font>
    <font>
      <i/>
      <sz val="12"/>
      <name val="Arial Cyr"/>
      <family val="0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sz val="13.5"/>
      <name val="Arial"/>
      <family val="2"/>
    </font>
    <font>
      <b/>
      <i/>
      <sz val="13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Times New Roman"/>
      <family val="1"/>
    </font>
    <font>
      <i/>
      <sz val="12"/>
      <color rgb="FF333333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i/>
      <sz val="16"/>
      <color theme="1"/>
      <name val="Times New Roman"/>
      <family val="1"/>
    </font>
    <font>
      <sz val="18"/>
      <color theme="1"/>
      <name val="Times New Roman"/>
      <family val="1"/>
    </font>
    <font>
      <i/>
      <sz val="18"/>
      <color theme="1"/>
      <name val="Times New Roman"/>
      <family val="1"/>
    </font>
    <font>
      <sz val="11.5"/>
      <color theme="1"/>
      <name val="Times New Roman"/>
      <family val="1"/>
    </font>
    <font>
      <b/>
      <sz val="14"/>
      <color rgb="FF3333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0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7" fillId="25" borderId="1" applyNumberFormat="0" applyAlignment="0" applyProtection="0"/>
    <xf numFmtId="0" fontId="88" fillId="26" borderId="2" applyNumberFormat="0" applyAlignment="0" applyProtection="0"/>
    <xf numFmtId="0" fontId="89" fillId="26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0" fillId="0" borderId="3" applyNumberFormat="0" applyFill="0" applyAlignment="0" applyProtection="0"/>
    <xf numFmtId="0" fontId="91" fillId="0" borderId="4" applyNumberFormat="0" applyFill="0" applyAlignment="0" applyProtection="0"/>
    <xf numFmtId="0" fontId="92" fillId="0" borderId="5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94" fillId="27" borderId="7" applyNumberFormat="0" applyAlignment="0" applyProtection="0"/>
    <xf numFmtId="0" fontId="95" fillId="0" borderId="0" applyNumberFormat="0" applyFill="0" applyBorder="0" applyAlignment="0" applyProtection="0"/>
    <xf numFmtId="0" fontId="96" fillId="28" borderId="0" applyNumberFormat="0" applyBorder="0" applyAlignment="0" applyProtection="0"/>
    <xf numFmtId="0" fontId="97" fillId="0" borderId="0">
      <alignment/>
      <protection/>
    </xf>
    <xf numFmtId="0" fontId="2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02" fillId="31" borderId="0" applyNumberFormat="0" applyBorder="0" applyAlignment="0" applyProtection="0"/>
  </cellStyleXfs>
  <cellXfs count="1663">
    <xf numFmtId="0" fontId="0" fillId="0" borderId="0" xfId="0" applyAlignment="1">
      <alignment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3" fontId="11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/>
    </xf>
    <xf numFmtId="194" fontId="11" fillId="0" borderId="16" xfId="0" applyNumberFormat="1" applyFont="1" applyFill="1" applyBorder="1" applyAlignment="1">
      <alignment horizontal="right" vertical="center"/>
    </xf>
    <xf numFmtId="3" fontId="11" fillId="0" borderId="17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0" fontId="0" fillId="4" borderId="0" xfId="0" applyFont="1" applyFill="1" applyAlignment="1">
      <alignment/>
    </xf>
    <xf numFmtId="0" fontId="0" fillId="32" borderId="0" xfId="0" applyFont="1" applyFill="1" applyAlignment="1">
      <alignment/>
    </xf>
    <xf numFmtId="3" fontId="13" fillId="0" borderId="1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194" fontId="5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94" fontId="1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94" fontId="5" fillId="0" borderId="0" xfId="0" applyNumberFormat="1" applyFont="1" applyFill="1" applyBorder="1" applyAlignment="1">
      <alignment/>
    </xf>
    <xf numFmtId="0" fontId="6" fillId="32" borderId="0" xfId="0" applyFont="1" applyFill="1" applyAlignment="1">
      <alignment/>
    </xf>
    <xf numFmtId="0" fontId="0" fillId="0" borderId="0" xfId="0" applyFont="1" applyFill="1" applyAlignment="1">
      <alignment vertical="top"/>
    </xf>
    <xf numFmtId="194" fontId="4" fillId="0" borderId="0" xfId="0" applyNumberFormat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18" fillId="0" borderId="0" xfId="0" applyFont="1" applyFill="1" applyAlignment="1">
      <alignment/>
    </xf>
    <xf numFmtId="194" fontId="8" fillId="0" borderId="0" xfId="0" applyNumberFormat="1" applyFont="1" applyFill="1" applyBorder="1" applyAlignment="1">
      <alignment/>
    </xf>
    <xf numFmtId="0" fontId="18" fillId="4" borderId="0" xfId="0" applyFont="1" applyFill="1" applyAlignment="1">
      <alignment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Fill="1" applyBorder="1" applyAlignment="1">
      <alignment horizontal="right" vertical="center"/>
    </xf>
    <xf numFmtId="196" fontId="11" fillId="0" borderId="0" xfId="0" applyNumberFormat="1" applyFont="1" applyFill="1" applyBorder="1" applyAlignment="1">
      <alignment horizontal="right" vertical="center"/>
    </xf>
    <xf numFmtId="194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24" fillId="0" borderId="0" xfId="0" applyFont="1" applyAlignment="1">
      <alignment/>
    </xf>
    <xf numFmtId="4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3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vertical="top" wrapText="1"/>
    </xf>
    <xf numFmtId="3" fontId="19" fillId="0" borderId="0" xfId="0" applyNumberFormat="1" applyFont="1" applyAlignment="1">
      <alignment vertical="top" wrapText="1"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3" fontId="2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26" fillId="33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Fill="1" applyAlignment="1">
      <alignment vertical="top" wrapText="1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 horizontal="center"/>
    </xf>
    <xf numFmtId="0" fontId="13" fillId="0" borderId="22" xfId="0" applyFont="1" applyFill="1" applyBorder="1" applyAlignment="1">
      <alignment vertical="center" wrapText="1"/>
    </xf>
    <xf numFmtId="0" fontId="26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9" fontId="9" fillId="0" borderId="22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 wrapText="1"/>
    </xf>
    <xf numFmtId="3" fontId="26" fillId="0" borderId="15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9" fillId="0" borderId="28" xfId="0" applyNumberFormat="1" applyFont="1" applyFill="1" applyBorder="1" applyAlignment="1">
      <alignment horizontal="right" vertical="center"/>
    </xf>
    <xf numFmtId="0" fontId="9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center" wrapText="1"/>
    </xf>
    <xf numFmtId="0" fontId="26" fillId="0" borderId="15" xfId="0" applyFont="1" applyFill="1" applyBorder="1" applyAlignment="1">
      <alignment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9" fontId="9" fillId="0" borderId="0" xfId="58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/>
    </xf>
    <xf numFmtId="49" fontId="11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49" fontId="11" fillId="0" borderId="15" xfId="0" applyNumberFormat="1" applyFont="1" applyFill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10" fillId="0" borderId="26" xfId="0" applyNumberFormat="1" applyFont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9" fillId="0" borderId="33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3" fontId="26" fillId="0" borderId="26" xfId="0" applyNumberFormat="1" applyFont="1" applyBorder="1" applyAlignment="1">
      <alignment horizontal="right"/>
    </xf>
    <xf numFmtId="3" fontId="9" fillId="0" borderId="26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26" fillId="0" borderId="21" xfId="0" applyNumberFormat="1" applyFont="1" applyBorder="1" applyAlignment="1">
      <alignment horizontal="right"/>
    </xf>
    <xf numFmtId="3" fontId="9" fillId="0" borderId="28" xfId="0" applyNumberFormat="1" applyFont="1" applyBorder="1" applyAlignment="1">
      <alignment horizontal="right" vertical="center"/>
    </xf>
    <xf numFmtId="3" fontId="9" fillId="33" borderId="21" xfId="0" applyNumberFormat="1" applyFont="1" applyFill="1" applyBorder="1" applyAlignment="1">
      <alignment horizontal="right" vertical="center"/>
    </xf>
    <xf numFmtId="3" fontId="26" fillId="33" borderId="10" xfId="0" applyNumberFormat="1" applyFont="1" applyFill="1" applyBorder="1" applyAlignment="1">
      <alignment horizontal="right" vertical="top"/>
    </xf>
    <xf numFmtId="3" fontId="26" fillId="33" borderId="28" xfId="0" applyNumberFormat="1" applyFont="1" applyFill="1" applyBorder="1" applyAlignment="1">
      <alignment horizontal="right" vertical="center"/>
    </xf>
    <xf numFmtId="3" fontId="9" fillId="33" borderId="28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vertical="center" wrapText="1"/>
    </xf>
    <xf numFmtId="49" fontId="26" fillId="0" borderId="17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Alignment="1">
      <alignment/>
    </xf>
    <xf numFmtId="0" fontId="7" fillId="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13" fillId="0" borderId="0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0" fillId="0" borderId="34" xfId="0" applyFont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35" xfId="0" applyNumberFormat="1" applyFont="1" applyBorder="1" applyAlignment="1">
      <alignment horizontal="center" vertical="center"/>
    </xf>
    <xf numFmtId="49" fontId="26" fillId="0" borderId="36" xfId="0" applyNumberFormat="1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top" wrapText="1"/>
    </xf>
    <xf numFmtId="49" fontId="9" fillId="0" borderId="3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/>
    </xf>
    <xf numFmtId="9" fontId="33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horizontal="right" vertical="center"/>
    </xf>
    <xf numFmtId="9" fontId="27" fillId="0" borderId="0" xfId="0" applyNumberFormat="1" applyFont="1" applyFill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9" fillId="33" borderId="18" xfId="0" applyFont="1" applyFill="1" applyBorder="1" applyAlignment="1">
      <alignment horizontal="center" vertical="center"/>
    </xf>
    <xf numFmtId="3" fontId="34" fillId="0" borderId="38" xfId="0" applyNumberFormat="1" applyFont="1" applyFill="1" applyBorder="1" applyAlignment="1">
      <alignment horizontal="right" vertical="center"/>
    </xf>
    <xf numFmtId="3" fontId="34" fillId="0" borderId="22" xfId="0" applyNumberFormat="1" applyFont="1" applyFill="1" applyBorder="1" applyAlignment="1">
      <alignment horizontal="right" vertical="center"/>
    </xf>
    <xf numFmtId="3" fontId="34" fillId="0" borderId="29" xfId="0" applyNumberFormat="1" applyFont="1" applyFill="1" applyBorder="1" applyAlignment="1">
      <alignment horizontal="right" vertical="center"/>
    </xf>
    <xf numFmtId="3" fontId="34" fillId="0" borderId="39" xfId="0" applyNumberFormat="1" applyFont="1" applyFill="1" applyBorder="1" applyAlignment="1">
      <alignment horizontal="right" vertical="center"/>
    </xf>
    <xf numFmtId="3" fontId="17" fillId="0" borderId="27" xfId="0" applyNumberFormat="1" applyFont="1" applyFill="1" applyBorder="1" applyAlignment="1">
      <alignment horizontal="right" vertical="center"/>
    </xf>
    <xf numFmtId="3" fontId="17" fillId="0" borderId="25" xfId="0" applyNumberFormat="1" applyFont="1" applyFill="1" applyBorder="1" applyAlignment="1">
      <alignment horizontal="right" vertical="center"/>
    </xf>
    <xf numFmtId="194" fontId="17" fillId="0" borderId="28" xfId="0" applyNumberFormat="1" applyFont="1" applyFill="1" applyBorder="1" applyAlignment="1">
      <alignment horizontal="right" vertical="center"/>
    </xf>
    <xf numFmtId="3" fontId="17" fillId="0" borderId="19" xfId="0" applyNumberFormat="1" applyFont="1" applyFill="1" applyBorder="1" applyAlignment="1">
      <alignment horizontal="right" vertical="center"/>
    </xf>
    <xf numFmtId="3" fontId="17" fillId="0" borderId="10" xfId="0" applyNumberFormat="1" applyFont="1" applyFill="1" applyBorder="1" applyAlignment="1">
      <alignment horizontal="right" vertical="center"/>
    </xf>
    <xf numFmtId="196" fontId="32" fillId="0" borderId="40" xfId="0" applyNumberFormat="1" applyFont="1" applyFill="1" applyBorder="1" applyAlignment="1">
      <alignment horizontal="right" vertical="center"/>
    </xf>
    <xf numFmtId="3" fontId="32" fillId="0" borderId="19" xfId="0" applyNumberFormat="1" applyFont="1" applyFill="1" applyBorder="1" applyAlignment="1">
      <alignment horizontal="right" vertical="center"/>
    </xf>
    <xf numFmtId="3" fontId="32" fillId="0" borderId="10" xfId="0" applyNumberFormat="1" applyFont="1" applyFill="1" applyBorder="1" applyAlignment="1">
      <alignment horizontal="right" vertical="center"/>
    </xf>
    <xf numFmtId="3" fontId="34" fillId="0" borderId="41" xfId="0" applyNumberFormat="1" applyFont="1" applyFill="1" applyBorder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/>
    </xf>
    <xf numFmtId="194" fontId="34" fillId="0" borderId="28" xfId="0" applyNumberFormat="1" applyFont="1" applyFill="1" applyBorder="1" applyAlignment="1">
      <alignment horizontal="right" vertical="center"/>
    </xf>
    <xf numFmtId="3" fontId="34" fillId="0" borderId="23" xfId="0" applyNumberFormat="1" applyFont="1" applyFill="1" applyBorder="1" applyAlignment="1">
      <alignment horizontal="right" vertical="center"/>
    </xf>
    <xf numFmtId="3" fontId="34" fillId="0" borderId="42" xfId="0" applyNumberFormat="1" applyFont="1" applyFill="1" applyBorder="1" applyAlignment="1">
      <alignment horizontal="right" vertical="center"/>
    </xf>
    <xf numFmtId="196" fontId="34" fillId="0" borderId="40" xfId="0" applyNumberFormat="1" applyFont="1" applyFill="1" applyBorder="1" applyAlignment="1">
      <alignment horizontal="right" vertical="center"/>
    </xf>
    <xf numFmtId="3" fontId="34" fillId="0" borderId="30" xfId="0" applyNumberFormat="1" applyFont="1" applyFill="1" applyBorder="1" applyAlignment="1">
      <alignment horizontal="right" vertical="center"/>
    </xf>
    <xf numFmtId="196" fontId="17" fillId="0" borderId="28" xfId="0" applyNumberFormat="1" applyFont="1" applyFill="1" applyBorder="1" applyAlignment="1">
      <alignment horizontal="right" vertical="center"/>
    </xf>
    <xf numFmtId="3" fontId="17" fillId="0" borderId="23" xfId="0" applyNumberFormat="1" applyFont="1" applyFill="1" applyBorder="1" applyAlignment="1">
      <alignment horizontal="right" vertical="center"/>
    </xf>
    <xf numFmtId="3" fontId="17" fillId="0" borderId="30" xfId="0" applyNumberFormat="1" applyFont="1" applyFill="1" applyBorder="1" applyAlignment="1">
      <alignment horizontal="right" vertical="center"/>
    </xf>
    <xf numFmtId="3" fontId="34" fillId="0" borderId="19" xfId="0" applyNumberFormat="1" applyFont="1" applyFill="1" applyBorder="1" applyAlignment="1">
      <alignment horizontal="right" vertical="center"/>
    </xf>
    <xf numFmtId="3" fontId="34" fillId="0" borderId="26" xfId="0" applyNumberFormat="1" applyFont="1" applyFill="1" applyBorder="1" applyAlignment="1">
      <alignment horizontal="right" vertical="center"/>
    </xf>
    <xf numFmtId="196" fontId="34" fillId="0" borderId="28" xfId="0" applyNumberFormat="1" applyFont="1" applyFill="1" applyBorder="1" applyAlignment="1">
      <alignment horizontal="right" vertical="center"/>
    </xf>
    <xf numFmtId="3" fontId="17" fillId="0" borderId="26" xfId="0" applyNumberFormat="1" applyFont="1" applyFill="1" applyBorder="1" applyAlignment="1">
      <alignment horizontal="right" vertical="center"/>
    </xf>
    <xf numFmtId="3" fontId="34" fillId="0" borderId="19" xfId="0" applyNumberFormat="1" applyFont="1" applyFill="1" applyBorder="1" applyAlignment="1">
      <alignment horizontal="right" vertical="center" wrapText="1"/>
    </xf>
    <xf numFmtId="3" fontId="17" fillId="0" borderId="19" xfId="0" applyNumberFormat="1" applyFont="1" applyFill="1" applyBorder="1" applyAlignment="1">
      <alignment horizontal="right" vertical="center" wrapText="1"/>
    </xf>
    <xf numFmtId="3" fontId="17" fillId="0" borderId="26" xfId="0" applyNumberFormat="1" applyFont="1" applyFill="1" applyBorder="1" applyAlignment="1">
      <alignment horizontal="right" vertical="center" wrapText="1"/>
    </xf>
    <xf numFmtId="0" fontId="32" fillId="0" borderId="13" xfId="0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right" vertical="center"/>
    </xf>
    <xf numFmtId="3" fontId="32" fillId="0" borderId="15" xfId="0" applyNumberFormat="1" applyFont="1" applyFill="1" applyBorder="1" applyAlignment="1">
      <alignment horizontal="right" vertical="center"/>
    </xf>
    <xf numFmtId="194" fontId="32" fillId="0" borderId="16" xfId="0" applyNumberFormat="1" applyFont="1" applyFill="1" applyBorder="1" applyAlignment="1">
      <alignment horizontal="right" vertical="center"/>
    </xf>
    <xf numFmtId="196" fontId="32" fillId="0" borderId="16" xfId="0" applyNumberFormat="1" applyFont="1" applyFill="1" applyBorder="1" applyAlignment="1">
      <alignment horizontal="right" vertical="center"/>
    </xf>
    <xf numFmtId="3" fontId="32" fillId="0" borderId="17" xfId="0" applyNumberFormat="1" applyFont="1" applyFill="1" applyBorder="1" applyAlignment="1">
      <alignment horizontal="right" vertical="center"/>
    </xf>
    <xf numFmtId="196" fontId="34" fillId="0" borderId="43" xfId="0" applyNumberFormat="1" applyFont="1" applyFill="1" applyBorder="1" applyAlignment="1">
      <alignment horizontal="right" vertical="center"/>
    </xf>
    <xf numFmtId="3" fontId="34" fillId="0" borderId="27" xfId="0" applyNumberFormat="1" applyFont="1" applyFill="1" applyBorder="1" applyAlignment="1">
      <alignment horizontal="right" vertical="center"/>
    </xf>
    <xf numFmtId="3" fontId="17" fillId="0" borderId="32" xfId="0" applyNumberFormat="1" applyFont="1" applyFill="1" applyBorder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17" fillId="0" borderId="32" xfId="0" applyNumberFormat="1" applyFont="1" applyFill="1" applyBorder="1" applyAlignment="1">
      <alignment horizontal="right" vertical="center"/>
    </xf>
    <xf numFmtId="196" fontId="17" fillId="0" borderId="28" xfId="0" applyNumberFormat="1" applyFont="1" applyFill="1" applyBorder="1" applyAlignment="1">
      <alignment horizontal="right" vertical="center" wrapText="1"/>
    </xf>
    <xf numFmtId="3" fontId="17" fillId="0" borderId="22" xfId="0" applyNumberFormat="1" applyFont="1" applyFill="1" applyBorder="1" applyAlignment="1">
      <alignment horizontal="right" vertical="center"/>
    </xf>
    <xf numFmtId="3" fontId="32" fillId="0" borderId="22" xfId="0" applyNumberFormat="1" applyFont="1" applyFill="1" applyBorder="1" applyAlignment="1">
      <alignment horizontal="right" vertical="center"/>
    </xf>
    <xf numFmtId="194" fontId="17" fillId="0" borderId="43" xfId="0" applyNumberFormat="1" applyFont="1" applyFill="1" applyBorder="1" applyAlignment="1">
      <alignment horizontal="right" vertical="center"/>
    </xf>
    <xf numFmtId="3" fontId="34" fillId="0" borderId="37" xfId="0" applyNumberFormat="1" applyFont="1" applyFill="1" applyBorder="1" applyAlignment="1">
      <alignment horizontal="right" vertical="center" wrapText="1"/>
    </xf>
    <xf numFmtId="194" fontId="34" fillId="0" borderId="43" xfId="0" applyNumberFormat="1" applyFont="1" applyFill="1" applyBorder="1" applyAlignment="1">
      <alignment horizontal="right" vertical="center"/>
    </xf>
    <xf numFmtId="3" fontId="32" fillId="0" borderId="27" xfId="0" applyNumberFormat="1" applyFont="1" applyFill="1" applyBorder="1" applyAlignment="1">
      <alignment horizontal="right" vertical="center"/>
    </xf>
    <xf numFmtId="196" fontId="17" fillId="0" borderId="43" xfId="0" applyNumberFormat="1" applyFont="1" applyFill="1" applyBorder="1" applyAlignment="1">
      <alignment horizontal="right" vertical="center"/>
    </xf>
    <xf numFmtId="194" fontId="17" fillId="0" borderId="28" xfId="0" applyNumberFormat="1" applyFont="1" applyFill="1" applyBorder="1" applyAlignment="1">
      <alignment horizontal="right" vertical="center" wrapText="1"/>
    </xf>
    <xf numFmtId="3" fontId="17" fillId="0" borderId="23" xfId="0" applyNumberFormat="1" applyFont="1" applyFill="1" applyBorder="1" applyAlignment="1">
      <alignment horizontal="right" vertical="center" wrapText="1"/>
    </xf>
    <xf numFmtId="3" fontId="17" fillId="0" borderId="30" xfId="0" applyNumberFormat="1" applyFont="1" applyFill="1" applyBorder="1" applyAlignment="1">
      <alignment horizontal="right" vertical="center" wrapText="1"/>
    </xf>
    <xf numFmtId="0" fontId="17" fillId="0" borderId="40" xfId="0" applyFont="1" applyFill="1" applyBorder="1" applyAlignment="1">
      <alignment horizontal="right" vertical="center" wrapText="1"/>
    </xf>
    <xf numFmtId="3" fontId="32" fillId="0" borderId="23" xfId="0" applyNumberFormat="1" applyFont="1" applyFill="1" applyBorder="1" applyAlignment="1">
      <alignment horizontal="right" vertical="center"/>
    </xf>
    <xf numFmtId="3" fontId="32" fillId="0" borderId="30" xfId="0" applyNumberFormat="1" applyFont="1" applyFill="1" applyBorder="1" applyAlignment="1">
      <alignment horizontal="right" vertical="center"/>
    </xf>
    <xf numFmtId="194" fontId="32" fillId="0" borderId="16" xfId="0" applyNumberFormat="1" applyFont="1" applyFill="1" applyBorder="1" applyAlignment="1">
      <alignment horizontal="right" vertical="center" wrapText="1"/>
    </xf>
    <xf numFmtId="196" fontId="32" fillId="0" borderId="16" xfId="0" applyNumberFormat="1" applyFont="1" applyFill="1" applyBorder="1" applyAlignment="1">
      <alignment horizontal="right" vertical="center" wrapText="1"/>
    </xf>
    <xf numFmtId="3" fontId="34" fillId="0" borderId="33" xfId="0" applyNumberFormat="1" applyFont="1" applyFill="1" applyBorder="1" applyAlignment="1">
      <alignment horizontal="right" vertical="center"/>
    </xf>
    <xf numFmtId="3" fontId="34" fillId="0" borderId="32" xfId="0" applyNumberFormat="1" applyFont="1" applyFill="1" applyBorder="1" applyAlignment="1">
      <alignment horizontal="right" vertical="center"/>
    </xf>
    <xf numFmtId="4" fontId="17" fillId="0" borderId="10" xfId="0" applyNumberFormat="1" applyFont="1" applyFill="1" applyBorder="1" applyAlignment="1">
      <alignment horizontal="right" vertical="center"/>
    </xf>
    <xf numFmtId="3" fontId="34" fillId="0" borderId="25" xfId="0" applyNumberFormat="1" applyFont="1" applyFill="1" applyBorder="1" applyAlignment="1">
      <alignment horizontal="right" vertical="center"/>
    </xf>
    <xf numFmtId="194" fontId="34" fillId="0" borderId="43" xfId="0" applyNumberFormat="1" applyFont="1" applyFill="1" applyBorder="1" applyAlignment="1">
      <alignment horizontal="right" vertical="center" wrapText="1"/>
    </xf>
    <xf numFmtId="196" fontId="34" fillId="0" borderId="43" xfId="0" applyNumberFormat="1" applyFont="1" applyFill="1" applyBorder="1" applyAlignment="1">
      <alignment horizontal="right" vertical="center" wrapText="1"/>
    </xf>
    <xf numFmtId="49" fontId="9" fillId="0" borderId="44" xfId="0" applyNumberFormat="1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vertical="center" wrapText="1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 vertical="center" wrapText="1"/>
    </xf>
    <xf numFmtId="3" fontId="26" fillId="0" borderId="28" xfId="0" applyNumberFormat="1" applyFont="1" applyBorder="1" applyAlignment="1">
      <alignment horizontal="right" vertical="center"/>
    </xf>
    <xf numFmtId="0" fontId="25" fillId="0" borderId="44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/>
    </xf>
    <xf numFmtId="3" fontId="26" fillId="0" borderId="45" xfId="0" applyNumberFormat="1" applyFont="1" applyBorder="1" applyAlignment="1">
      <alignment horizontal="right" vertical="center"/>
    </xf>
    <xf numFmtId="3" fontId="26" fillId="0" borderId="47" xfId="0" applyNumberFormat="1" applyFont="1" applyBorder="1" applyAlignment="1">
      <alignment horizontal="right" vertical="center"/>
    </xf>
    <xf numFmtId="194" fontId="34" fillId="0" borderId="48" xfId="0" applyNumberFormat="1" applyFont="1" applyFill="1" applyBorder="1" applyAlignment="1">
      <alignment horizontal="right" vertical="center" wrapText="1"/>
    </xf>
    <xf numFmtId="194" fontId="34" fillId="0" borderId="28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196" fontId="17" fillId="0" borderId="2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9" fillId="0" borderId="12" xfId="0" applyFont="1" applyBorder="1" applyAlignment="1">
      <alignment/>
    </xf>
    <xf numFmtId="49" fontId="9" fillId="0" borderId="12" xfId="0" applyNumberFormat="1" applyFont="1" applyFill="1" applyBorder="1" applyAlignment="1">
      <alignment/>
    </xf>
    <xf numFmtId="0" fontId="26" fillId="0" borderId="35" xfId="0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50" xfId="0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0" fontId="26" fillId="0" borderId="31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51" xfId="0" applyFont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52" xfId="0" applyFont="1" applyFill="1" applyBorder="1" applyAlignment="1">
      <alignment horizontal="center"/>
    </xf>
    <xf numFmtId="0" fontId="26" fillId="0" borderId="53" xfId="0" applyFont="1" applyFill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33" fillId="0" borderId="0" xfId="0" applyFont="1" applyFill="1" applyBorder="1" applyAlignment="1">
      <alignment horizontal="right" vertical="center" wrapText="1"/>
    </xf>
    <xf numFmtId="0" fontId="30" fillId="33" borderId="15" xfId="0" applyFont="1" applyFill="1" applyBorder="1" applyAlignment="1">
      <alignment horizontal="center" vertical="center" wrapText="1"/>
    </xf>
    <xf numFmtId="49" fontId="30" fillId="0" borderId="17" xfId="0" applyNumberFormat="1" applyFont="1" applyBorder="1" applyAlignment="1">
      <alignment horizontal="center" vertical="center"/>
    </xf>
    <xf numFmtId="0" fontId="30" fillId="33" borderId="15" xfId="0" applyFont="1" applyFill="1" applyBorder="1" applyAlignment="1">
      <alignment horizontal="right" vertical="center" wrapText="1"/>
    </xf>
    <xf numFmtId="49" fontId="29" fillId="0" borderId="19" xfId="0" applyNumberFormat="1" applyFont="1" applyBorder="1" applyAlignment="1">
      <alignment horizontal="center" vertical="center"/>
    </xf>
    <xf numFmtId="49" fontId="30" fillId="33" borderId="15" xfId="0" applyNumberFormat="1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3" fontId="30" fillId="33" borderId="15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Alignment="1">
      <alignment vertical="center"/>
    </xf>
    <xf numFmtId="0" fontId="9" fillId="0" borderId="3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1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45" xfId="0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wrapText="1"/>
    </xf>
    <xf numFmtId="0" fontId="9" fillId="0" borderId="12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2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49" fontId="9" fillId="0" borderId="54" xfId="0" applyNumberFormat="1" applyFont="1" applyFill="1" applyBorder="1" applyAlignment="1">
      <alignment horizontal="center" vertical="center"/>
    </xf>
    <xf numFmtId="3" fontId="9" fillId="0" borderId="2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/>
    </xf>
    <xf numFmtId="49" fontId="26" fillId="0" borderId="19" xfId="0" applyNumberFormat="1" applyFont="1" applyFill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/>
    </xf>
    <xf numFmtId="3" fontId="26" fillId="0" borderId="19" xfId="0" applyNumberFormat="1" applyFont="1" applyBorder="1" applyAlignment="1">
      <alignment horizontal="right" vertical="center"/>
    </xf>
    <xf numFmtId="3" fontId="26" fillId="0" borderId="44" xfId="0" applyNumberFormat="1" applyFont="1" applyBorder="1" applyAlignment="1">
      <alignment horizontal="right" vertical="center"/>
    </xf>
    <xf numFmtId="3" fontId="26" fillId="0" borderId="19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 vertical="center" wrapText="1"/>
    </xf>
    <xf numFmtId="3" fontId="9" fillId="0" borderId="28" xfId="0" applyNumberFormat="1" applyFont="1" applyBorder="1" applyAlignment="1">
      <alignment horizontal="right" vertical="center" wrapText="1"/>
    </xf>
    <xf numFmtId="3" fontId="9" fillId="33" borderId="19" xfId="0" applyNumberFormat="1" applyFont="1" applyFill="1" applyBorder="1" applyAlignment="1">
      <alignment horizontal="right" vertical="center"/>
    </xf>
    <xf numFmtId="3" fontId="26" fillId="33" borderId="19" xfId="0" applyNumberFormat="1" applyFont="1" applyFill="1" applyBorder="1" applyAlignment="1">
      <alignment horizontal="right"/>
    </xf>
    <xf numFmtId="3" fontId="26" fillId="33" borderId="19" xfId="0" applyNumberFormat="1" applyFont="1" applyFill="1" applyBorder="1" applyAlignment="1">
      <alignment horizontal="right" vertical="center" wrapText="1"/>
    </xf>
    <xf numFmtId="3" fontId="26" fillId="33" borderId="19" xfId="0" applyNumberFormat="1" applyFont="1" applyFill="1" applyBorder="1" applyAlignment="1">
      <alignment horizontal="right" vertical="top"/>
    </xf>
    <xf numFmtId="0" fontId="26" fillId="0" borderId="28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3" fontId="19" fillId="33" borderId="19" xfId="0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33" borderId="11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11" fillId="0" borderId="0" xfId="0" applyFont="1" applyFill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3" fontId="19" fillId="33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3" fontId="11" fillId="0" borderId="15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 wrapText="1"/>
    </xf>
    <xf numFmtId="3" fontId="13" fillId="33" borderId="10" xfId="0" applyNumberFormat="1" applyFont="1" applyFill="1" applyBorder="1" applyAlignment="1">
      <alignment horizontal="right" vertical="center"/>
    </xf>
    <xf numFmtId="3" fontId="13" fillId="0" borderId="22" xfId="0" applyNumberFormat="1" applyFont="1" applyFill="1" applyBorder="1" applyAlignment="1">
      <alignment horizontal="right" vertical="center"/>
    </xf>
    <xf numFmtId="3" fontId="16" fillId="0" borderId="22" xfId="0" applyNumberFormat="1" applyFont="1" applyFill="1" applyBorder="1" applyAlignment="1">
      <alignment horizontal="right" vertical="center" wrapText="1"/>
    </xf>
    <xf numFmtId="0" fontId="13" fillId="33" borderId="22" xfId="0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3" fontId="11" fillId="33" borderId="15" xfId="0" applyNumberFormat="1" applyFont="1" applyFill="1" applyBorder="1" applyAlignment="1">
      <alignment horizontal="right" vertical="center"/>
    </xf>
    <xf numFmtId="3" fontId="16" fillId="33" borderId="15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 wrapText="1"/>
    </xf>
    <xf numFmtId="0" fontId="13" fillId="0" borderId="22" xfId="0" applyFont="1" applyFill="1" applyBorder="1" applyAlignment="1">
      <alignment horizontal="right" vertical="center"/>
    </xf>
    <xf numFmtId="173" fontId="9" fillId="0" borderId="11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vertical="center"/>
    </xf>
    <xf numFmtId="49" fontId="10" fillId="0" borderId="25" xfId="0" applyNumberFormat="1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26" fillId="0" borderId="15" xfId="0" applyNumberFormat="1" applyFont="1" applyFill="1" applyBorder="1" applyAlignment="1">
      <alignment vertical="center" wrapText="1"/>
    </xf>
    <xf numFmtId="49" fontId="9" fillId="0" borderId="5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26" fillId="0" borderId="36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9" fillId="0" borderId="31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97" fontId="9" fillId="0" borderId="0" xfId="43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3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3" fillId="0" borderId="2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6" fillId="0" borderId="19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9" fillId="0" borderId="19" xfId="0" applyFont="1" applyBorder="1" applyAlignment="1">
      <alignment wrapText="1"/>
    </xf>
    <xf numFmtId="0" fontId="9" fillId="0" borderId="44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45" xfId="0" applyFont="1" applyBorder="1" applyAlignment="1">
      <alignment wrapText="1"/>
    </xf>
    <xf numFmtId="0" fontId="9" fillId="0" borderId="0" xfId="0" applyFont="1" applyFill="1" applyAlignment="1">
      <alignment horizontal="left" vertical="top"/>
    </xf>
    <xf numFmtId="0" fontId="9" fillId="0" borderId="0" xfId="0" applyNumberFormat="1" applyFont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34" borderId="57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3" fontId="26" fillId="0" borderId="20" xfId="0" applyNumberFormat="1" applyFont="1" applyBorder="1" applyAlignment="1">
      <alignment wrapText="1"/>
    </xf>
    <xf numFmtId="3" fontId="9" fillId="0" borderId="20" xfId="0" applyNumberFormat="1" applyFont="1" applyBorder="1" applyAlignment="1">
      <alignment wrapText="1"/>
    </xf>
    <xf numFmtId="3" fontId="26" fillId="0" borderId="28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0" fontId="9" fillId="0" borderId="28" xfId="0" applyFont="1" applyBorder="1" applyAlignment="1">
      <alignment horizontal="right"/>
    </xf>
    <xf numFmtId="49" fontId="9" fillId="0" borderId="32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wrapText="1"/>
    </xf>
    <xf numFmtId="0" fontId="19" fillId="0" borderId="2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203" fontId="29" fillId="0" borderId="24" xfId="63" applyNumberFormat="1" applyFont="1" applyFill="1" applyBorder="1" applyAlignment="1">
      <alignment horizontal="right" vertical="center" wrapText="1"/>
    </xf>
    <xf numFmtId="203" fontId="29" fillId="0" borderId="20" xfId="63" applyNumberFormat="1" applyFont="1" applyFill="1" applyBorder="1" applyAlignment="1">
      <alignment horizontal="right" vertical="center" wrapText="1"/>
    </xf>
    <xf numFmtId="49" fontId="43" fillId="33" borderId="15" xfId="0" applyNumberFormat="1" applyFont="1" applyFill="1" applyBorder="1" applyAlignment="1">
      <alignment horizontal="center" vertical="center" wrapText="1"/>
    </xf>
    <xf numFmtId="3" fontId="17" fillId="0" borderId="37" xfId="0" applyNumberFormat="1" applyFont="1" applyFill="1" applyBorder="1" applyAlignment="1">
      <alignment horizontal="right" vertical="center"/>
    </xf>
    <xf numFmtId="196" fontId="17" fillId="0" borderId="43" xfId="0" applyNumberFormat="1" applyFont="1" applyFill="1" applyBorder="1" applyAlignment="1">
      <alignment horizontal="right" vertical="center" wrapText="1"/>
    </xf>
    <xf numFmtId="196" fontId="17" fillId="0" borderId="40" xfId="0" applyNumberFormat="1" applyFont="1" applyFill="1" applyBorder="1" applyAlignment="1">
      <alignment horizontal="right" vertical="center"/>
    </xf>
    <xf numFmtId="0" fontId="32" fillId="0" borderId="13" xfId="0" applyFont="1" applyFill="1" applyBorder="1" applyAlignment="1">
      <alignment horizontal="left" vertical="center"/>
    </xf>
    <xf numFmtId="194" fontId="17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194" fontId="5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26" fillId="0" borderId="52" xfId="0" applyFont="1" applyFill="1" applyBorder="1" applyAlignment="1">
      <alignment horizontal="right"/>
    </xf>
    <xf numFmtId="196" fontId="11" fillId="0" borderId="57" xfId="0" applyNumberFormat="1" applyFont="1" applyFill="1" applyBorder="1" applyAlignment="1">
      <alignment horizontal="right" vertical="center"/>
    </xf>
    <xf numFmtId="196" fontId="32" fillId="0" borderId="59" xfId="0" applyNumberFormat="1" applyFont="1" applyFill="1" applyBorder="1" applyAlignment="1">
      <alignment horizontal="right" vertical="center"/>
    </xf>
    <xf numFmtId="196" fontId="32" fillId="0" borderId="24" xfId="0" applyNumberFormat="1" applyFont="1" applyFill="1" applyBorder="1" applyAlignment="1">
      <alignment horizontal="right" vertical="center"/>
    </xf>
    <xf numFmtId="196" fontId="32" fillId="0" borderId="20" xfId="0" applyNumberFormat="1" applyFont="1" applyFill="1" applyBorder="1" applyAlignment="1">
      <alignment horizontal="right" vertical="center"/>
    </xf>
    <xf numFmtId="196" fontId="34" fillId="0" borderId="24" xfId="0" applyNumberFormat="1" applyFont="1" applyFill="1" applyBorder="1" applyAlignment="1">
      <alignment horizontal="right" vertical="center"/>
    </xf>
    <xf numFmtId="196" fontId="34" fillId="0" borderId="20" xfId="0" applyNumberFormat="1" applyFont="1" applyFill="1" applyBorder="1" applyAlignment="1">
      <alignment horizontal="right" vertical="center"/>
    </xf>
    <xf numFmtId="194" fontId="32" fillId="0" borderId="20" xfId="0" applyNumberFormat="1" applyFont="1" applyFill="1" applyBorder="1" applyAlignment="1">
      <alignment horizontal="right" vertical="center"/>
    </xf>
    <xf numFmtId="194" fontId="32" fillId="0" borderId="58" xfId="0" applyNumberFormat="1" applyFont="1" applyFill="1" applyBorder="1" applyAlignment="1">
      <alignment horizontal="right" vertical="center"/>
    </xf>
    <xf numFmtId="196" fontId="34" fillId="0" borderId="58" xfId="0" applyNumberFormat="1" applyFont="1" applyFill="1" applyBorder="1" applyAlignment="1">
      <alignment horizontal="right" vertical="center" wrapText="1"/>
    </xf>
    <xf numFmtId="194" fontId="17" fillId="0" borderId="20" xfId="0" applyNumberFormat="1" applyFont="1" applyFill="1" applyBorder="1" applyAlignment="1">
      <alignment horizontal="right" vertical="center" wrapText="1"/>
    </xf>
    <xf numFmtId="196" fontId="32" fillId="0" borderId="60" xfId="0" applyNumberFormat="1" applyFont="1" applyFill="1" applyBorder="1" applyAlignment="1">
      <alignment horizontal="right" vertical="center"/>
    </xf>
    <xf numFmtId="3" fontId="34" fillId="0" borderId="10" xfId="0" applyNumberFormat="1" applyFont="1" applyFill="1" applyBorder="1" applyAlignment="1">
      <alignment horizontal="right" vertical="center" wrapText="1"/>
    </xf>
    <xf numFmtId="0" fontId="26" fillId="0" borderId="61" xfId="0" applyFont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11" xfId="0" applyNumberFormat="1" applyFont="1" applyBorder="1" applyAlignment="1">
      <alignment horizontal="left" vertical="top"/>
    </xf>
    <xf numFmtId="3" fontId="13" fillId="0" borderId="10" xfId="0" applyNumberFormat="1" applyFont="1" applyFill="1" applyBorder="1" applyAlignment="1">
      <alignment horizontal="right" vertical="center" wrapText="1"/>
    </xf>
    <xf numFmtId="0" fontId="103" fillId="0" borderId="10" xfId="0" applyFont="1" applyBorder="1" applyAlignment="1">
      <alignment wrapText="1"/>
    </xf>
    <xf numFmtId="0" fontId="9" fillId="0" borderId="30" xfId="0" applyFont="1" applyFill="1" applyBorder="1" applyAlignment="1">
      <alignment vertical="center" wrapText="1"/>
    </xf>
    <xf numFmtId="0" fontId="103" fillId="35" borderId="1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203" fontId="29" fillId="0" borderId="30" xfId="63" applyNumberFormat="1" applyFont="1" applyFill="1" applyBorder="1" applyAlignment="1">
      <alignment horizontal="right" vertical="center" wrapText="1"/>
    </xf>
    <xf numFmtId="49" fontId="43" fillId="33" borderId="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13" fillId="34" borderId="29" xfId="0" applyNumberFormat="1" applyFont="1" applyFill="1" applyBorder="1" applyAlignment="1">
      <alignment horizontal="right" vertical="center"/>
    </xf>
    <xf numFmtId="3" fontId="12" fillId="34" borderId="22" xfId="0" applyNumberFormat="1" applyFont="1" applyFill="1" applyBorder="1" applyAlignment="1">
      <alignment horizontal="right" vertical="center"/>
    </xf>
    <xf numFmtId="0" fontId="16" fillId="34" borderId="22" xfId="0" applyFont="1" applyFill="1" applyBorder="1" applyAlignment="1">
      <alignment horizontal="right" vertical="center"/>
    </xf>
    <xf numFmtId="3" fontId="13" fillId="34" borderId="22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34" borderId="22" xfId="0" applyNumberFormat="1" applyFont="1" applyFill="1" applyBorder="1" applyAlignment="1">
      <alignment vertical="center"/>
    </xf>
    <xf numFmtId="0" fontId="13" fillId="34" borderId="10" xfId="0" applyFont="1" applyFill="1" applyBorder="1" applyAlignment="1">
      <alignment horizontal="right" vertical="center"/>
    </xf>
    <xf numFmtId="3" fontId="13" fillId="34" borderId="26" xfId="0" applyNumberFormat="1" applyFont="1" applyFill="1" applyBorder="1" applyAlignment="1">
      <alignment horizontal="right" vertical="center"/>
    </xf>
    <xf numFmtId="3" fontId="13" fillId="34" borderId="22" xfId="0" applyNumberFormat="1" applyFont="1" applyFill="1" applyBorder="1" applyAlignment="1">
      <alignment horizontal="right" vertical="center" wrapText="1"/>
    </xf>
    <xf numFmtId="0" fontId="13" fillId="34" borderId="22" xfId="0" applyFont="1" applyFill="1" applyBorder="1" applyAlignment="1">
      <alignment horizontal="right" vertical="center"/>
    </xf>
    <xf numFmtId="3" fontId="13" fillId="0" borderId="30" xfId="0" applyNumberFormat="1" applyFont="1" applyFill="1" applyBorder="1" applyAlignment="1">
      <alignment horizontal="right" vertical="center"/>
    </xf>
    <xf numFmtId="4" fontId="19" fillId="0" borderId="0" xfId="0" applyNumberFormat="1" applyFont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 wrapText="1"/>
    </xf>
    <xf numFmtId="3" fontId="13" fillId="34" borderId="10" xfId="0" applyNumberFormat="1" applyFont="1" applyFill="1" applyBorder="1" applyAlignment="1">
      <alignment vertical="center"/>
    </xf>
    <xf numFmtId="3" fontId="32" fillId="34" borderId="15" xfId="0" applyNumberFormat="1" applyFont="1" applyFill="1" applyBorder="1" applyAlignment="1">
      <alignment horizontal="right" vertical="center"/>
    </xf>
    <xf numFmtId="194" fontId="17" fillId="0" borderId="58" xfId="0" applyNumberFormat="1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horizontal="right" wrapText="1"/>
    </xf>
    <xf numFmtId="3" fontId="9" fillId="0" borderId="46" xfId="0" applyNumberFormat="1" applyFont="1" applyBorder="1" applyAlignment="1">
      <alignment wrapText="1"/>
    </xf>
    <xf numFmtId="3" fontId="9" fillId="0" borderId="45" xfId="0" applyNumberFormat="1" applyFont="1" applyBorder="1" applyAlignment="1">
      <alignment/>
    </xf>
    <xf numFmtId="0" fontId="9" fillId="0" borderId="0" xfId="0" applyNumberFormat="1" applyFont="1" applyAlignment="1">
      <alignment vertical="top"/>
    </xf>
    <xf numFmtId="0" fontId="0" fillId="0" borderId="12" xfId="0" applyBorder="1" applyAlignment="1">
      <alignment/>
    </xf>
    <xf numFmtId="194" fontId="32" fillId="0" borderId="48" xfId="0" applyNumberFormat="1" applyFont="1" applyFill="1" applyBorder="1" applyAlignment="1">
      <alignment horizontal="right" vertical="center" wrapText="1"/>
    </xf>
    <xf numFmtId="3" fontId="32" fillId="0" borderId="29" xfId="0" applyNumberFormat="1" applyFont="1" applyFill="1" applyBorder="1" applyAlignment="1">
      <alignment horizontal="right" vertical="center"/>
    </xf>
    <xf numFmtId="3" fontId="32" fillId="0" borderId="33" xfId="0" applyNumberFormat="1" applyFont="1" applyFill="1" applyBorder="1" applyAlignment="1">
      <alignment horizontal="right" vertical="center"/>
    </xf>
    <xf numFmtId="3" fontId="9" fillId="0" borderId="54" xfId="0" applyNumberFormat="1" applyFont="1" applyFill="1" applyBorder="1" applyAlignment="1">
      <alignment horizontal="center" vertical="center"/>
    </xf>
    <xf numFmtId="49" fontId="10" fillId="0" borderId="54" xfId="0" applyNumberFormat="1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 wrapText="1"/>
    </xf>
    <xf numFmtId="49" fontId="10" fillId="0" borderId="55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vertical="center"/>
    </xf>
    <xf numFmtId="3" fontId="13" fillId="0" borderId="31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3" fillId="0" borderId="16" xfId="0" applyFont="1" applyBorder="1" applyAlignment="1">
      <alignment horizontal="center" vertical="center"/>
    </xf>
    <xf numFmtId="3" fontId="29" fillId="0" borderId="0" xfId="0" applyNumberFormat="1" applyFont="1" applyFill="1" applyAlignment="1">
      <alignment horizontal="right" vertical="center"/>
    </xf>
    <xf numFmtId="3" fontId="29" fillId="0" borderId="11" xfId="0" applyNumberFormat="1" applyFont="1" applyFill="1" applyBorder="1" applyAlignment="1">
      <alignment horizontal="right"/>
    </xf>
    <xf numFmtId="3" fontId="29" fillId="0" borderId="0" xfId="0" applyNumberFormat="1" applyFont="1" applyFill="1" applyBorder="1" applyAlignment="1">
      <alignment horizontal="right"/>
    </xf>
    <xf numFmtId="3" fontId="30" fillId="0" borderId="0" xfId="0" applyNumberFormat="1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center"/>
    </xf>
    <xf numFmtId="3" fontId="34" fillId="0" borderId="37" xfId="0" applyNumberFormat="1" applyFont="1" applyFill="1" applyBorder="1" applyAlignment="1">
      <alignment horizontal="right" vertical="center"/>
    </xf>
    <xf numFmtId="196" fontId="17" fillId="0" borderId="62" xfId="0" applyNumberFormat="1" applyFont="1" applyFill="1" applyBorder="1" applyAlignment="1">
      <alignment horizontal="right" vertical="center"/>
    </xf>
    <xf numFmtId="196" fontId="34" fillId="0" borderId="21" xfId="0" applyNumberFormat="1" applyFont="1" applyFill="1" applyBorder="1" applyAlignment="1">
      <alignment horizontal="right" vertical="center"/>
    </xf>
    <xf numFmtId="0" fontId="26" fillId="34" borderId="19" xfId="0" applyFont="1" applyFill="1" applyBorder="1" applyAlignment="1">
      <alignment horizontal="center" wrapText="1"/>
    </xf>
    <xf numFmtId="196" fontId="26" fillId="0" borderId="28" xfId="0" applyNumberFormat="1" applyFont="1" applyBorder="1" applyAlignment="1">
      <alignment horizontal="right"/>
    </xf>
    <xf numFmtId="0" fontId="9" fillId="34" borderId="19" xfId="0" applyFont="1" applyFill="1" applyBorder="1" applyAlignment="1">
      <alignment horizontal="center" wrapText="1"/>
    </xf>
    <xf numFmtId="196" fontId="9" fillId="0" borderId="28" xfId="0" applyNumberFormat="1" applyFont="1" applyBorder="1" applyAlignment="1">
      <alignment horizontal="right" wrapText="1"/>
    </xf>
    <xf numFmtId="0" fontId="26" fillId="34" borderId="19" xfId="0" applyFont="1" applyFill="1" applyBorder="1" applyAlignment="1">
      <alignment horizontal="center" vertical="center" wrapText="1"/>
    </xf>
    <xf numFmtId="196" fontId="26" fillId="0" borderId="28" xfId="0" applyNumberFormat="1" applyFont="1" applyBorder="1" applyAlignment="1">
      <alignment horizontal="right" wrapText="1"/>
    </xf>
    <xf numFmtId="3" fontId="26" fillId="0" borderId="20" xfId="0" applyNumberFormat="1" applyFont="1" applyBorder="1" applyAlignment="1">
      <alignment horizontal="right" vertical="center" wrapText="1"/>
    </xf>
    <xf numFmtId="49" fontId="9" fillId="34" borderId="19" xfId="0" applyNumberFormat="1" applyFont="1" applyFill="1" applyBorder="1" applyAlignment="1">
      <alignment horizontal="center" vertical="center" wrapText="1"/>
    </xf>
    <xf numFmtId="49" fontId="26" fillId="34" borderId="19" xfId="0" applyNumberFormat="1" applyFont="1" applyFill="1" applyBorder="1" applyAlignment="1">
      <alignment horizontal="center" vertical="center" wrapText="1"/>
    </xf>
    <xf numFmtId="196" fontId="26" fillId="0" borderId="28" xfId="0" applyNumberFormat="1" applyFont="1" applyBorder="1" applyAlignment="1">
      <alignment horizontal="right" vertical="center"/>
    </xf>
    <xf numFmtId="3" fontId="26" fillId="0" borderId="20" xfId="0" applyNumberFormat="1" applyFont="1" applyBorder="1" applyAlignment="1">
      <alignment vertical="center" wrapText="1"/>
    </xf>
    <xf numFmtId="196" fontId="9" fillId="0" borderId="28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/>
    </xf>
    <xf numFmtId="196" fontId="9" fillId="0" borderId="47" xfId="0" applyNumberFormat="1" applyFont="1" applyBorder="1" applyAlignment="1">
      <alignment horizontal="right"/>
    </xf>
    <xf numFmtId="196" fontId="26" fillId="0" borderId="28" xfId="0" applyNumberFormat="1" applyFont="1" applyBorder="1" applyAlignment="1">
      <alignment/>
    </xf>
    <xf numFmtId="196" fontId="9" fillId="0" borderId="28" xfId="0" applyNumberFormat="1" applyFont="1" applyBorder="1" applyAlignment="1">
      <alignment wrapText="1"/>
    </xf>
    <xf numFmtId="0" fontId="103" fillId="0" borderId="22" xfId="0" applyFont="1" applyBorder="1" applyAlignment="1">
      <alignment/>
    </xf>
    <xf numFmtId="0" fontId="104" fillId="0" borderId="0" xfId="0" applyFont="1" applyBorder="1" applyAlignment="1">
      <alignment wrapText="1"/>
    </xf>
    <xf numFmtId="0" fontId="103" fillId="0" borderId="0" xfId="0" applyFont="1" applyBorder="1" applyAlignment="1">
      <alignment wrapText="1"/>
    </xf>
    <xf numFmtId="3" fontId="105" fillId="0" borderId="0" xfId="0" applyNumberFormat="1" applyFont="1" applyAlignment="1">
      <alignment vertical="center"/>
    </xf>
    <xf numFmtId="0" fontId="106" fillId="0" borderId="0" xfId="0" applyFont="1" applyBorder="1" applyAlignment="1">
      <alignment vertical="center"/>
    </xf>
    <xf numFmtId="49" fontId="107" fillId="0" borderId="19" xfId="0" applyNumberFormat="1" applyFont="1" applyBorder="1" applyAlignment="1">
      <alignment horizontal="center" vertical="center"/>
    </xf>
    <xf numFmtId="49" fontId="107" fillId="0" borderId="26" xfId="0" applyNumberFormat="1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vertical="center" wrapText="1"/>
    </xf>
    <xf numFmtId="3" fontId="107" fillId="0" borderId="10" xfId="0" applyNumberFormat="1" applyFont="1" applyFill="1" applyBorder="1" applyAlignment="1">
      <alignment horizontal="center" vertical="center"/>
    </xf>
    <xf numFmtId="49" fontId="108" fillId="0" borderId="27" xfId="0" applyNumberFormat="1" applyFont="1" applyBorder="1" applyAlignment="1">
      <alignment horizontal="center" vertical="center"/>
    </xf>
    <xf numFmtId="49" fontId="108" fillId="0" borderId="25" xfId="0" applyNumberFormat="1" applyFont="1" applyFill="1" applyBorder="1" applyAlignment="1">
      <alignment horizontal="center" vertical="center"/>
    </xf>
    <xf numFmtId="0" fontId="108" fillId="0" borderId="22" xfId="0" applyFont="1" applyFill="1" applyBorder="1" applyAlignment="1">
      <alignment vertical="center" wrapText="1"/>
    </xf>
    <xf numFmtId="3" fontId="108" fillId="0" borderId="10" xfId="0" applyNumberFormat="1" applyFont="1" applyFill="1" applyBorder="1" applyAlignment="1">
      <alignment horizontal="center" vertical="center"/>
    </xf>
    <xf numFmtId="49" fontId="108" fillId="0" borderId="19" xfId="0" applyNumberFormat="1" applyFont="1" applyFill="1" applyBorder="1" applyAlignment="1">
      <alignment horizontal="center" vertical="center"/>
    </xf>
    <xf numFmtId="49" fontId="108" fillId="0" borderId="10" xfId="0" applyNumberFormat="1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" fontId="26" fillId="0" borderId="63" xfId="0" applyNumberFormat="1" applyFont="1" applyFill="1" applyBorder="1" applyAlignment="1">
      <alignment horizontal="center" vertical="center"/>
    </xf>
    <xf numFmtId="200" fontId="26" fillId="0" borderId="36" xfId="0" applyNumberFormat="1" applyFont="1" applyFill="1" applyBorder="1" applyAlignment="1">
      <alignment horizontal="center" vertical="center"/>
    </xf>
    <xf numFmtId="200" fontId="26" fillId="0" borderId="50" xfId="0" applyNumberFormat="1" applyFont="1" applyFill="1" applyBorder="1" applyAlignment="1">
      <alignment horizontal="center" vertical="center"/>
    </xf>
    <xf numFmtId="200" fontId="10" fillId="33" borderId="15" xfId="0" applyNumberFormat="1" applyFont="1" applyFill="1" applyBorder="1" applyAlignment="1">
      <alignment horizontal="center" vertical="center"/>
    </xf>
    <xf numFmtId="200" fontId="9" fillId="33" borderId="22" xfId="0" applyNumberFormat="1" applyFont="1" applyFill="1" applyBorder="1" applyAlignment="1">
      <alignment horizontal="center" vertical="center"/>
    </xf>
    <xf numFmtId="9" fontId="9" fillId="0" borderId="22" xfId="0" applyNumberFormat="1" applyFont="1" applyFill="1" applyBorder="1" applyAlignment="1">
      <alignment horizontal="center" vertical="center"/>
    </xf>
    <xf numFmtId="200" fontId="9" fillId="33" borderId="43" xfId="0" applyNumberFormat="1" applyFont="1" applyFill="1" applyBorder="1" applyAlignment="1">
      <alignment horizontal="center" vertical="center"/>
    </xf>
    <xf numFmtId="200" fontId="10" fillId="33" borderId="10" xfId="0" applyNumberFormat="1" applyFont="1" applyFill="1" applyBorder="1" applyAlignment="1">
      <alignment horizontal="center" vertical="center"/>
    </xf>
    <xf numFmtId="200" fontId="10" fillId="33" borderId="28" xfId="0" applyNumberFormat="1" applyFont="1" applyFill="1" applyBorder="1" applyAlignment="1">
      <alignment horizontal="center" vertical="center"/>
    </xf>
    <xf numFmtId="200" fontId="9" fillId="33" borderId="10" xfId="0" applyNumberFormat="1" applyFont="1" applyFill="1" applyBorder="1" applyAlignment="1">
      <alignment horizontal="center" vertical="center"/>
    </xf>
    <xf numFmtId="200" fontId="9" fillId="33" borderId="28" xfId="0" applyNumberFormat="1" applyFont="1" applyFill="1" applyBorder="1" applyAlignment="1">
      <alignment horizontal="center" vertical="center"/>
    </xf>
    <xf numFmtId="200" fontId="10" fillId="33" borderId="22" xfId="0" applyNumberFormat="1" applyFont="1" applyFill="1" applyBorder="1" applyAlignment="1">
      <alignment horizontal="center" vertical="center"/>
    </xf>
    <xf numFmtId="200" fontId="10" fillId="0" borderId="43" xfId="0" applyNumberFormat="1" applyFont="1" applyFill="1" applyBorder="1" applyAlignment="1">
      <alignment horizontal="center" vertical="center"/>
    </xf>
    <xf numFmtId="200" fontId="10" fillId="0" borderId="28" xfId="0" applyNumberFormat="1" applyFont="1" applyFill="1" applyBorder="1" applyAlignment="1">
      <alignment horizontal="center" vertical="center"/>
    </xf>
    <xf numFmtId="200" fontId="9" fillId="0" borderId="10" xfId="0" applyNumberFormat="1" applyFont="1" applyFill="1" applyBorder="1" applyAlignment="1">
      <alignment horizontal="center" vertical="center"/>
    </xf>
    <xf numFmtId="200" fontId="10" fillId="0" borderId="10" xfId="0" applyNumberFormat="1" applyFont="1" applyFill="1" applyBorder="1" applyAlignment="1">
      <alignment horizontal="center" vertical="center"/>
    </xf>
    <xf numFmtId="9" fontId="9" fillId="0" borderId="10" xfId="0" applyNumberFormat="1" applyFont="1" applyFill="1" applyBorder="1" applyAlignment="1">
      <alignment horizontal="center" vertical="center"/>
    </xf>
    <xf numFmtId="200" fontId="10" fillId="33" borderId="43" xfId="0" applyNumberFormat="1" applyFont="1" applyFill="1" applyBorder="1" applyAlignment="1">
      <alignment horizontal="center" vertical="center"/>
    </xf>
    <xf numFmtId="9" fontId="10" fillId="33" borderId="22" xfId="0" applyNumberFormat="1" applyFont="1" applyFill="1" applyBorder="1" applyAlignment="1">
      <alignment horizontal="center" vertical="center"/>
    </xf>
    <xf numFmtId="9" fontId="9" fillId="33" borderId="22" xfId="0" applyNumberFormat="1" applyFont="1" applyFill="1" applyBorder="1" applyAlignment="1">
      <alignment horizontal="center" vertical="center"/>
    </xf>
    <xf numFmtId="9" fontId="9" fillId="33" borderId="43" xfId="0" applyNumberFormat="1" applyFont="1" applyFill="1" applyBorder="1" applyAlignment="1">
      <alignment horizontal="center" vertical="center"/>
    </xf>
    <xf numFmtId="9" fontId="10" fillId="33" borderId="43" xfId="0" applyNumberFormat="1" applyFont="1" applyFill="1" applyBorder="1" applyAlignment="1">
      <alignment horizontal="center" vertical="center"/>
    </xf>
    <xf numFmtId="9" fontId="9" fillId="33" borderId="28" xfId="0" applyNumberFormat="1" applyFont="1" applyFill="1" applyBorder="1" applyAlignment="1">
      <alignment horizontal="center" vertical="center"/>
    </xf>
    <xf numFmtId="9" fontId="10" fillId="33" borderId="28" xfId="0" applyNumberFormat="1" applyFont="1" applyFill="1" applyBorder="1" applyAlignment="1">
      <alignment horizontal="center" vertical="center"/>
    </xf>
    <xf numFmtId="200" fontId="9" fillId="0" borderId="22" xfId="0" applyNumberFormat="1" applyFont="1" applyFill="1" applyBorder="1" applyAlignment="1">
      <alignment horizontal="center" vertical="center"/>
    </xf>
    <xf numFmtId="9" fontId="9" fillId="33" borderId="10" xfId="0" applyNumberFormat="1" applyFont="1" applyFill="1" applyBorder="1" applyAlignment="1">
      <alignment horizontal="center" vertical="center"/>
    </xf>
    <xf numFmtId="9" fontId="10" fillId="33" borderId="10" xfId="0" applyNumberFormat="1" applyFont="1" applyFill="1" applyBorder="1" applyAlignment="1">
      <alignment horizontal="center" vertical="center"/>
    </xf>
    <xf numFmtId="9" fontId="10" fillId="0" borderId="10" xfId="0" applyNumberFormat="1" applyFont="1" applyFill="1" applyBorder="1" applyAlignment="1">
      <alignment horizontal="center" vertical="center"/>
    </xf>
    <xf numFmtId="200" fontId="10" fillId="0" borderId="16" xfId="0" applyNumberFormat="1" applyFont="1" applyFill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 vertical="center"/>
    </xf>
    <xf numFmtId="200" fontId="9" fillId="33" borderId="29" xfId="0" applyNumberFormat="1" applyFont="1" applyFill="1" applyBorder="1" applyAlignment="1">
      <alignment horizontal="center" vertical="center"/>
    </xf>
    <xf numFmtId="9" fontId="9" fillId="33" borderId="29" xfId="0" applyNumberFormat="1" applyFont="1" applyFill="1" applyBorder="1" applyAlignment="1">
      <alignment horizontal="center" vertical="center"/>
    </xf>
    <xf numFmtId="200" fontId="9" fillId="0" borderId="28" xfId="0" applyNumberFormat="1" applyFont="1" applyFill="1" applyBorder="1" applyAlignment="1">
      <alignment horizontal="center" vertical="center"/>
    </xf>
    <xf numFmtId="9" fontId="10" fillId="0" borderId="28" xfId="0" applyNumberFormat="1" applyFont="1" applyFill="1" applyBorder="1" applyAlignment="1">
      <alignment horizontal="center" vertical="center"/>
    </xf>
    <xf numFmtId="9" fontId="9" fillId="0" borderId="28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9" fontId="10" fillId="0" borderId="43" xfId="0" applyNumberFormat="1" applyFont="1" applyFill="1" applyBorder="1" applyAlignment="1">
      <alignment horizontal="center" vertical="center"/>
    </xf>
    <xf numFmtId="9" fontId="9" fillId="0" borderId="43" xfId="0" applyNumberFormat="1" applyFont="1" applyFill="1" applyBorder="1" applyAlignment="1">
      <alignment horizontal="center" vertical="center"/>
    </xf>
    <xf numFmtId="200" fontId="9" fillId="0" borderId="43" xfId="0" applyNumberFormat="1" applyFont="1" applyFill="1" applyBorder="1" applyAlignment="1">
      <alignment horizontal="center" vertical="center"/>
    </xf>
    <xf numFmtId="3" fontId="108" fillId="0" borderId="26" xfId="0" applyNumberFormat="1" applyFont="1" applyFill="1" applyBorder="1" applyAlignment="1">
      <alignment horizontal="center" vertical="center"/>
    </xf>
    <xf numFmtId="9" fontId="108" fillId="33" borderId="10" xfId="0" applyNumberFormat="1" applyFont="1" applyFill="1" applyBorder="1" applyAlignment="1">
      <alignment horizontal="center" vertical="center"/>
    </xf>
    <xf numFmtId="3" fontId="26" fillId="0" borderId="18" xfId="0" applyNumberFormat="1" applyFont="1" applyFill="1" applyBorder="1" applyAlignment="1">
      <alignment horizontal="center" vertical="center"/>
    </xf>
    <xf numFmtId="200" fontId="26" fillId="33" borderId="15" xfId="0" applyNumberFormat="1" applyFont="1" applyFill="1" applyBorder="1" applyAlignment="1">
      <alignment horizontal="center" vertical="center"/>
    </xf>
    <xf numFmtId="200" fontId="26" fillId="0" borderId="16" xfId="0" applyNumberFormat="1" applyFont="1" applyFill="1" applyBorder="1" applyAlignment="1">
      <alignment horizontal="center" vertical="center"/>
    </xf>
    <xf numFmtId="200" fontId="10" fillId="33" borderId="31" xfId="0" applyNumberFormat="1" applyFont="1" applyFill="1" applyBorder="1" applyAlignment="1">
      <alignment horizontal="center" vertical="center"/>
    </xf>
    <xf numFmtId="9" fontId="26" fillId="33" borderId="15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9" fontId="10" fillId="33" borderId="30" xfId="0" applyNumberFormat="1" applyFont="1" applyFill="1" applyBorder="1" applyAlignment="1">
      <alignment horizontal="center" vertical="center"/>
    </xf>
    <xf numFmtId="9" fontId="10" fillId="0" borderId="40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9" fillId="0" borderId="42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45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horizontal="center" vertical="center"/>
    </xf>
    <xf numFmtId="200" fontId="9" fillId="33" borderId="45" xfId="0" applyNumberFormat="1" applyFont="1" applyFill="1" applyBorder="1" applyAlignment="1">
      <alignment horizontal="center" vertical="center"/>
    </xf>
    <xf numFmtId="9" fontId="10" fillId="33" borderId="45" xfId="0" applyNumberFormat="1" applyFont="1" applyFill="1" applyBorder="1" applyAlignment="1">
      <alignment horizontal="center" vertical="center"/>
    </xf>
    <xf numFmtId="9" fontId="10" fillId="0" borderId="47" xfId="0" applyNumberFormat="1" applyFont="1" applyFill="1" applyBorder="1" applyAlignment="1">
      <alignment horizontal="center" vertical="center"/>
    </xf>
    <xf numFmtId="200" fontId="9" fillId="33" borderId="31" xfId="0" applyNumberFormat="1" applyFont="1" applyFill="1" applyBorder="1" applyAlignment="1">
      <alignment horizontal="center" vertical="center"/>
    </xf>
    <xf numFmtId="200" fontId="26" fillId="0" borderId="15" xfId="0" applyNumberFormat="1" applyFont="1" applyFill="1" applyBorder="1" applyAlignment="1">
      <alignment horizontal="center" vertical="center"/>
    </xf>
    <xf numFmtId="200" fontId="26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96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96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3" fillId="35" borderId="10" xfId="0" applyFont="1" applyFill="1" applyBorder="1" applyAlignment="1">
      <alignment horizontal="center" vertical="top" wrapText="1"/>
    </xf>
    <xf numFmtId="49" fontId="30" fillId="33" borderId="31" xfId="0" applyNumberFormat="1" applyFont="1" applyFill="1" applyBorder="1" applyAlignment="1">
      <alignment horizontal="center" vertical="center" wrapText="1"/>
    </xf>
    <xf numFmtId="203" fontId="29" fillId="0" borderId="10" xfId="63" applyNumberFormat="1" applyFont="1" applyFill="1" applyBorder="1" applyAlignment="1">
      <alignment horizontal="right" vertical="center" wrapText="1"/>
    </xf>
    <xf numFmtId="203" fontId="41" fillId="33" borderId="22" xfId="63" applyNumberFormat="1" applyFont="1" applyFill="1" applyBorder="1" applyAlignment="1">
      <alignment horizontal="right" vertical="center" wrapText="1"/>
    </xf>
    <xf numFmtId="196" fontId="47" fillId="0" borderId="0" xfId="0" applyNumberFormat="1" applyFont="1" applyFill="1" applyBorder="1" applyAlignment="1">
      <alignment horizontal="center"/>
    </xf>
    <xf numFmtId="10" fontId="10" fillId="0" borderId="28" xfId="0" applyNumberFormat="1" applyFont="1" applyFill="1" applyBorder="1" applyAlignment="1">
      <alignment horizontal="center" vertical="center"/>
    </xf>
    <xf numFmtId="10" fontId="9" fillId="0" borderId="28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vertical="center" wrapText="1"/>
    </xf>
    <xf numFmtId="3" fontId="26" fillId="0" borderId="15" xfId="0" applyNumberFormat="1" applyFont="1" applyFill="1" applyBorder="1" applyAlignment="1">
      <alignment vertical="center" wrapText="1"/>
    </xf>
    <xf numFmtId="9" fontId="108" fillId="0" borderId="28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30" fillId="33" borderId="15" xfId="0" applyNumberFormat="1" applyFont="1" applyFill="1" applyBorder="1" applyAlignment="1">
      <alignment horizontal="right" vertical="center" wrapText="1"/>
    </xf>
    <xf numFmtId="4" fontId="9" fillId="33" borderId="19" xfId="0" applyNumberFormat="1" applyFont="1" applyFill="1" applyBorder="1" applyAlignment="1">
      <alignment horizontal="right" vertical="center"/>
    </xf>
    <xf numFmtId="3" fontId="26" fillId="33" borderId="21" xfId="0" applyNumberFormat="1" applyFont="1" applyFill="1" applyBorder="1" applyAlignment="1">
      <alignment horizontal="right" vertical="center"/>
    </xf>
    <xf numFmtId="4" fontId="9" fillId="0" borderId="19" xfId="0" applyNumberFormat="1" applyFont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4" fontId="26" fillId="0" borderId="27" xfId="0" applyNumberFormat="1" applyFont="1" applyBorder="1" applyAlignment="1">
      <alignment horizontal="right" vertical="center"/>
    </xf>
    <xf numFmtId="4" fontId="26" fillId="0" borderId="19" xfId="0" applyNumberFormat="1" applyFont="1" applyBorder="1" applyAlignment="1">
      <alignment horizontal="right" vertical="center"/>
    </xf>
    <xf numFmtId="4" fontId="26" fillId="0" borderId="44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3" fillId="34" borderId="1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/>
    </xf>
    <xf numFmtId="3" fontId="17" fillId="0" borderId="42" xfId="0" applyNumberFormat="1" applyFont="1" applyFill="1" applyBorder="1" applyAlignment="1">
      <alignment horizontal="right" vertical="center"/>
    </xf>
    <xf numFmtId="194" fontId="17" fillId="0" borderId="43" xfId="0" applyNumberFormat="1" applyFont="1" applyFill="1" applyBorder="1" applyAlignment="1">
      <alignment horizontal="right" vertical="center" wrapText="1"/>
    </xf>
    <xf numFmtId="0" fontId="17" fillId="0" borderId="65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vertical="center" wrapText="1"/>
    </xf>
    <xf numFmtId="196" fontId="32" fillId="0" borderId="66" xfId="0" applyNumberFormat="1" applyFont="1" applyFill="1" applyBorder="1" applyAlignment="1">
      <alignment horizontal="right" vertical="center"/>
    </xf>
    <xf numFmtId="196" fontId="32" fillId="0" borderId="57" xfId="0" applyNumberFormat="1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/>
    </xf>
    <xf numFmtId="3" fontId="32" fillId="0" borderId="14" xfId="0" applyNumberFormat="1" applyFont="1" applyFill="1" applyBorder="1" applyAlignment="1">
      <alignment horizontal="right" vertical="center" wrapText="1"/>
    </xf>
    <xf numFmtId="3" fontId="32" fillId="0" borderId="15" xfId="0" applyNumberFormat="1" applyFont="1" applyFill="1" applyBorder="1" applyAlignment="1">
      <alignment horizontal="right" vertical="center" wrapText="1"/>
    </xf>
    <xf numFmtId="3" fontId="32" fillId="0" borderId="67" xfId="0" applyNumberFormat="1" applyFont="1" applyFill="1" applyBorder="1" applyAlignment="1">
      <alignment horizontal="right" vertical="center"/>
    </xf>
    <xf numFmtId="196" fontId="32" fillId="0" borderId="68" xfId="0" applyNumberFormat="1" applyFont="1" applyFill="1" applyBorder="1" applyAlignment="1">
      <alignment horizontal="right" vertical="center"/>
    </xf>
    <xf numFmtId="4" fontId="17" fillId="0" borderId="19" xfId="0" applyNumberFormat="1" applyFont="1" applyFill="1" applyBorder="1" applyAlignment="1">
      <alignment horizontal="right" vertical="center"/>
    </xf>
    <xf numFmtId="196" fontId="26" fillId="0" borderId="28" xfId="0" applyNumberFormat="1" applyFont="1" applyBorder="1" applyAlignment="1">
      <alignment horizontal="right" vertical="center" wrapText="1"/>
    </xf>
    <xf numFmtId="3" fontId="26" fillId="34" borderId="20" xfId="0" applyNumberFormat="1" applyFont="1" applyFill="1" applyBorder="1" applyAlignment="1">
      <alignment vertical="center" wrapText="1"/>
    </xf>
    <xf numFmtId="3" fontId="26" fillId="0" borderId="69" xfId="0" applyNumberFormat="1" applyFont="1" applyBorder="1" applyAlignment="1">
      <alignment vertical="center" wrapText="1"/>
    </xf>
    <xf numFmtId="9" fontId="10" fillId="0" borderId="22" xfId="0" applyNumberFormat="1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vertical="center" wrapText="1"/>
    </xf>
    <xf numFmtId="0" fontId="36" fillId="0" borderId="70" xfId="0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horizontal="right" vertical="center"/>
    </xf>
    <xf numFmtId="3" fontId="17" fillId="0" borderId="45" xfId="0" applyNumberFormat="1" applyFont="1" applyFill="1" applyBorder="1" applyAlignment="1">
      <alignment horizontal="right" vertical="center"/>
    </xf>
    <xf numFmtId="0" fontId="17" fillId="0" borderId="71" xfId="0" applyFont="1" applyFill="1" applyBorder="1" applyAlignment="1">
      <alignment horizontal="center" vertical="center"/>
    </xf>
    <xf numFmtId="3" fontId="17" fillId="0" borderId="44" xfId="0" applyNumberFormat="1" applyFont="1" applyFill="1" applyBorder="1" applyAlignment="1">
      <alignment vertical="center" wrapText="1"/>
    </xf>
    <xf numFmtId="194" fontId="17" fillId="0" borderId="47" xfId="0" applyNumberFormat="1" applyFont="1" applyFill="1" applyBorder="1" applyAlignment="1">
      <alignment horizontal="right" vertical="center" wrapText="1"/>
    </xf>
    <xf numFmtId="196" fontId="17" fillId="0" borderId="47" xfId="0" applyNumberFormat="1" applyFont="1" applyFill="1" applyBorder="1" applyAlignment="1">
      <alignment horizontal="right" vertical="center" wrapText="1"/>
    </xf>
    <xf numFmtId="3" fontId="17" fillId="0" borderId="56" xfId="0" applyNumberFormat="1" applyFont="1" applyFill="1" applyBorder="1" applyAlignment="1">
      <alignment horizontal="right" vertical="center"/>
    </xf>
    <xf numFmtId="3" fontId="17" fillId="0" borderId="45" xfId="0" applyNumberFormat="1" applyFont="1" applyFill="1" applyBorder="1" applyAlignment="1">
      <alignment horizontal="right" vertical="center"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3" fontId="26" fillId="0" borderId="28" xfId="0" applyNumberFormat="1" applyFont="1" applyFill="1" applyBorder="1" applyAlignment="1">
      <alignment horizontal="right" vertical="center"/>
    </xf>
    <xf numFmtId="3" fontId="26" fillId="0" borderId="28" xfId="0" applyNumberFormat="1" applyFont="1" applyFill="1" applyBorder="1" applyAlignment="1">
      <alignment horizontal="right"/>
    </xf>
    <xf numFmtId="3" fontId="19" fillId="0" borderId="28" xfId="0" applyNumberFormat="1" applyFont="1" applyFill="1" applyBorder="1" applyAlignment="1">
      <alignment horizontal="right" vertical="center" wrapText="1"/>
    </xf>
    <xf numFmtId="3" fontId="26" fillId="0" borderId="26" xfId="0" applyNumberFormat="1" applyFont="1" applyFill="1" applyBorder="1" applyAlignment="1">
      <alignment horizontal="right" vertical="center" wrapText="1"/>
    </xf>
    <xf numFmtId="3" fontId="9" fillId="0" borderId="21" xfId="0" applyNumberFormat="1" applyFont="1" applyFill="1" applyBorder="1" applyAlignment="1">
      <alignment horizontal="right" vertical="center"/>
    </xf>
    <xf numFmtId="3" fontId="9" fillId="0" borderId="4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top"/>
    </xf>
    <xf numFmtId="3" fontId="26" fillId="0" borderId="21" xfId="0" applyNumberFormat="1" applyFont="1" applyFill="1" applyBorder="1" applyAlignment="1">
      <alignment horizontal="right" vertical="top"/>
    </xf>
    <xf numFmtId="0" fontId="9" fillId="0" borderId="22" xfId="0" applyFont="1" applyFill="1" applyBorder="1" applyAlignment="1" quotePrefix="1">
      <alignment vertical="center" wrapText="1"/>
    </xf>
    <xf numFmtId="49" fontId="9" fillId="34" borderId="25" xfId="0" applyNumberFormat="1" applyFont="1" applyFill="1" applyBorder="1" applyAlignment="1">
      <alignment horizontal="center" vertical="center"/>
    </xf>
    <xf numFmtId="9" fontId="9" fillId="0" borderId="30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0" fontId="107" fillId="34" borderId="10" xfId="0" applyFont="1" applyFill="1" applyBorder="1" applyAlignment="1">
      <alignment horizontal="center" vertical="center" wrapText="1"/>
    </xf>
    <xf numFmtId="0" fontId="107" fillId="34" borderId="10" xfId="0" applyFont="1" applyFill="1" applyBorder="1" applyAlignment="1" quotePrefix="1">
      <alignment vertical="center" wrapText="1"/>
    </xf>
    <xf numFmtId="49" fontId="9" fillId="0" borderId="31" xfId="0" applyNumberFormat="1" applyFont="1" applyFill="1" applyBorder="1" applyAlignment="1">
      <alignment horizontal="center" vertical="center"/>
    </xf>
    <xf numFmtId="200" fontId="9" fillId="0" borderId="72" xfId="0" applyNumberFormat="1" applyFont="1" applyFill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 wrapText="1"/>
    </xf>
    <xf numFmtId="0" fontId="109" fillId="0" borderId="10" xfId="0" applyFont="1" applyBorder="1" applyAlignment="1" quotePrefix="1">
      <alignment vertical="center" wrapText="1"/>
    </xf>
    <xf numFmtId="0" fontId="109" fillId="0" borderId="30" xfId="0" applyFont="1" applyBorder="1" applyAlignment="1" quotePrefix="1">
      <alignment vertical="center" wrapText="1"/>
    </xf>
    <xf numFmtId="0" fontId="109" fillId="0" borderId="22" xfId="0" applyFont="1" applyBorder="1" applyAlignment="1" quotePrefix="1">
      <alignment vertical="center" wrapText="1"/>
    </xf>
    <xf numFmtId="0" fontId="109" fillId="0" borderId="22" xfId="0" applyFont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right" vertical="center" wrapText="1"/>
    </xf>
    <xf numFmtId="0" fontId="109" fillId="0" borderId="30" xfId="0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/>
    </xf>
    <xf numFmtId="3" fontId="30" fillId="33" borderId="18" xfId="0" applyNumberFormat="1" applyFont="1" applyFill="1" applyBorder="1" applyAlignment="1">
      <alignment horizontal="right" vertical="center" wrapText="1"/>
    </xf>
    <xf numFmtId="203" fontId="30" fillId="34" borderId="18" xfId="0" applyNumberFormat="1" applyFont="1" applyFill="1" applyBorder="1" applyAlignment="1">
      <alignment horizontal="right" vertical="center" wrapText="1"/>
    </xf>
    <xf numFmtId="49" fontId="41" fillId="0" borderId="55" xfId="0" applyNumberFormat="1" applyFont="1" applyBorder="1" applyAlignment="1">
      <alignment horizontal="center" vertical="center"/>
    </xf>
    <xf numFmtId="3" fontId="41" fillId="33" borderId="31" xfId="0" applyNumberFormat="1" applyFont="1" applyFill="1" applyBorder="1" applyAlignment="1">
      <alignment horizontal="right" vertical="center" wrapText="1"/>
    </xf>
    <xf numFmtId="3" fontId="41" fillId="33" borderId="54" xfId="0" applyNumberFormat="1" applyFont="1" applyFill="1" applyBorder="1" applyAlignment="1">
      <alignment horizontal="right" vertical="center" wrapText="1"/>
    </xf>
    <xf numFmtId="203" fontId="41" fillId="0" borderId="54" xfId="63" applyNumberFormat="1" applyFont="1" applyFill="1" applyBorder="1" applyAlignment="1">
      <alignment horizontal="right" vertical="center" wrapText="1"/>
    </xf>
    <xf numFmtId="203" fontId="30" fillId="33" borderId="15" xfId="63" applyNumberFormat="1" applyFont="1" applyFill="1" applyBorder="1" applyAlignment="1">
      <alignment horizontal="right" vertical="center" wrapText="1"/>
    </xf>
    <xf numFmtId="0" fontId="110" fillId="34" borderId="10" xfId="0" applyFont="1" applyFill="1" applyBorder="1" applyAlignment="1">
      <alignment horizontal="center" vertical="center" wrapText="1"/>
    </xf>
    <xf numFmtId="203" fontId="30" fillId="0" borderId="15" xfId="63" applyNumberFormat="1" applyFont="1" applyFill="1" applyBorder="1" applyAlignment="1">
      <alignment horizontal="right" vertical="center" wrapText="1"/>
    </xf>
    <xf numFmtId="0" fontId="110" fillId="34" borderId="19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 quotePrefix="1">
      <alignment vertical="center" wrapText="1"/>
    </xf>
    <xf numFmtId="0" fontId="109" fillId="0" borderId="10" xfId="0" applyFont="1" applyFill="1" applyBorder="1" applyAlignment="1" quotePrefix="1">
      <alignment vertical="center" wrapText="1"/>
    </xf>
    <xf numFmtId="9" fontId="26" fillId="0" borderId="36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200" fontId="10" fillId="33" borderId="30" xfId="0" applyNumberFormat="1" applyFont="1" applyFill="1" applyBorder="1" applyAlignment="1">
      <alignment horizontal="center" vertical="center"/>
    </xf>
    <xf numFmtId="9" fontId="9" fillId="33" borderId="40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vertical="center"/>
    </xf>
    <xf numFmtId="0" fontId="26" fillId="0" borderId="15" xfId="0" applyFont="1" applyFill="1" applyBorder="1" applyAlignment="1">
      <alignment horizontal="left" vertical="center" wrapText="1"/>
    </xf>
    <xf numFmtId="200" fontId="10" fillId="0" borderId="72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right" vertical="center"/>
    </xf>
    <xf numFmtId="200" fontId="19" fillId="0" borderId="0" xfId="0" applyNumberFormat="1" applyFont="1" applyAlignment="1">
      <alignment horizontal="right" vertical="center"/>
    </xf>
    <xf numFmtId="200" fontId="13" fillId="0" borderId="0" xfId="0" applyNumberFormat="1" applyFont="1" applyAlignment="1">
      <alignment horizontal="right" vertical="center"/>
    </xf>
    <xf numFmtId="200" fontId="9" fillId="0" borderId="50" xfId="0" applyNumberFormat="1" applyFont="1" applyBorder="1" applyAlignment="1">
      <alignment horizontal="center" vertical="center" wrapText="1"/>
    </xf>
    <xf numFmtId="200" fontId="11" fillId="0" borderId="16" xfId="0" applyNumberFormat="1" applyFont="1" applyBorder="1" applyAlignment="1">
      <alignment horizontal="right" vertical="center"/>
    </xf>
    <xf numFmtId="200" fontId="16" fillId="0" borderId="16" xfId="0" applyNumberFormat="1" applyFont="1" applyBorder="1" applyAlignment="1">
      <alignment horizontal="right" vertical="center"/>
    </xf>
    <xf numFmtId="200" fontId="9" fillId="0" borderId="0" xfId="0" applyNumberFormat="1" applyFont="1" applyBorder="1" applyAlignment="1">
      <alignment horizontal="right" vertical="center"/>
    </xf>
    <xf numFmtId="200" fontId="9" fillId="0" borderId="0" xfId="0" applyNumberFormat="1" applyFont="1" applyAlignment="1">
      <alignment horizontal="right" vertical="center"/>
    </xf>
    <xf numFmtId="3" fontId="9" fillId="0" borderId="20" xfId="0" applyNumberFormat="1" applyFont="1" applyFill="1" applyBorder="1" applyAlignment="1">
      <alignment wrapText="1"/>
    </xf>
    <xf numFmtId="3" fontId="26" fillId="0" borderId="20" xfId="0" applyNumberFormat="1" applyFont="1" applyFill="1" applyBorder="1" applyAlignment="1">
      <alignment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67" xfId="0" applyNumberFormat="1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vertical="center" wrapText="1"/>
    </xf>
    <xf numFmtId="3" fontId="10" fillId="0" borderId="67" xfId="0" applyNumberFormat="1" applyFont="1" applyFill="1" applyBorder="1" applyAlignment="1">
      <alignment horizontal="center" vertical="center"/>
    </xf>
    <xf numFmtId="200" fontId="10" fillId="33" borderId="67" xfId="0" applyNumberFormat="1" applyFont="1" applyFill="1" applyBorder="1" applyAlignment="1">
      <alignment horizontal="center" vertical="center"/>
    </xf>
    <xf numFmtId="9" fontId="10" fillId="0" borderId="67" xfId="0" applyNumberFormat="1" applyFont="1" applyFill="1" applyBorder="1" applyAlignment="1">
      <alignment horizontal="center" vertical="center"/>
    </xf>
    <xf numFmtId="200" fontId="10" fillId="0" borderId="68" xfId="0" applyNumberFormat="1" applyFont="1" applyFill="1" applyBorder="1" applyAlignment="1">
      <alignment horizontal="center" vertical="center"/>
    </xf>
    <xf numFmtId="49" fontId="10" fillId="0" borderId="33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 wrapText="1"/>
    </xf>
    <xf numFmtId="3" fontId="10" fillId="0" borderId="29" xfId="0" applyNumberFormat="1" applyFont="1" applyFill="1" applyBorder="1" applyAlignment="1">
      <alignment horizontal="center" vertical="center"/>
    </xf>
    <xf numFmtId="200" fontId="10" fillId="33" borderId="29" xfId="0" applyNumberFormat="1" applyFont="1" applyFill="1" applyBorder="1" applyAlignment="1">
      <alignment horizontal="center" vertical="center"/>
    </xf>
    <xf numFmtId="9" fontId="10" fillId="33" borderId="29" xfId="0" applyNumberFormat="1" applyFont="1" applyFill="1" applyBorder="1" applyAlignment="1">
      <alignment horizontal="center" vertical="center"/>
    </xf>
    <xf numFmtId="200" fontId="10" fillId="0" borderId="48" xfId="0" applyNumberFormat="1" applyFont="1" applyFill="1" applyBorder="1" applyAlignment="1">
      <alignment horizontal="center" vertical="center"/>
    </xf>
    <xf numFmtId="10" fontId="9" fillId="0" borderId="48" xfId="0" applyNumberFormat="1" applyFont="1" applyFill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29" xfId="0" applyNumberFormat="1" applyFont="1" applyFill="1" applyBorder="1" applyAlignment="1">
      <alignment vertical="center" wrapText="1"/>
    </xf>
    <xf numFmtId="49" fontId="10" fillId="0" borderId="64" xfId="0" applyNumberFormat="1" applyFont="1" applyBorder="1" applyAlignment="1">
      <alignment horizontal="center" vertical="center"/>
    </xf>
    <xf numFmtId="49" fontId="10" fillId="0" borderId="29" xfId="0" applyNumberFormat="1" applyFont="1" applyFill="1" applyBorder="1" applyAlignment="1">
      <alignment vertical="top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3" fontId="10" fillId="0" borderId="64" xfId="0" applyNumberFormat="1" applyFont="1" applyFill="1" applyBorder="1" applyAlignment="1">
      <alignment horizontal="center" vertical="center"/>
    </xf>
    <xf numFmtId="9" fontId="10" fillId="0" borderId="29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left" vertical="center" wrapText="1"/>
    </xf>
    <xf numFmtId="200" fontId="10" fillId="33" borderId="48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/>
    </xf>
    <xf numFmtId="0" fontId="9" fillId="0" borderId="0" xfId="0" applyFont="1" applyAlignment="1">
      <alignment horizontal="left" vertical="top"/>
    </xf>
    <xf numFmtId="0" fontId="9" fillId="0" borderId="12" xfId="0" applyNumberFormat="1" applyFont="1" applyBorder="1" applyAlignment="1">
      <alignment vertical="top"/>
    </xf>
    <xf numFmtId="0" fontId="9" fillId="0" borderId="11" xfId="0" applyFont="1" applyBorder="1" applyAlignment="1">
      <alignment/>
    </xf>
    <xf numFmtId="200" fontId="19" fillId="0" borderId="11" xfId="0" applyNumberFormat="1" applyFont="1" applyBorder="1" applyAlignment="1">
      <alignment horizontal="right" vertical="center"/>
    </xf>
    <xf numFmtId="200" fontId="19" fillId="0" borderId="12" xfId="0" applyNumberFormat="1" applyFont="1" applyBorder="1" applyAlignment="1">
      <alignment horizontal="right" vertical="center"/>
    </xf>
    <xf numFmtId="3" fontId="17" fillId="0" borderId="17" xfId="0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horizontal="right" vertical="center"/>
    </xf>
    <xf numFmtId="196" fontId="17" fillId="0" borderId="16" xfId="0" applyNumberFormat="1" applyFont="1" applyFill="1" applyBorder="1" applyAlignment="1">
      <alignment horizontal="right" vertical="center"/>
    </xf>
    <xf numFmtId="196" fontId="17" fillId="0" borderId="16" xfId="0" applyNumberFormat="1" applyFont="1" applyFill="1" applyBorder="1" applyAlignment="1">
      <alignment horizontal="right" vertical="center" wrapText="1"/>
    </xf>
    <xf numFmtId="0" fontId="107" fillId="0" borderId="19" xfId="0" applyFont="1" applyFill="1" applyBorder="1" applyAlignment="1">
      <alignment horizontal="center" vertical="center" wrapText="1"/>
    </xf>
    <xf numFmtId="0" fontId="107" fillId="0" borderId="10" xfId="0" applyFont="1" applyFill="1" applyBorder="1" applyAlignment="1">
      <alignment horizontal="center" vertical="center" wrapText="1"/>
    </xf>
    <xf numFmtId="49" fontId="107" fillId="0" borderId="23" xfId="0" applyNumberFormat="1" applyFont="1" applyFill="1" applyBorder="1" applyAlignment="1">
      <alignment horizontal="center" vertical="center" wrapText="1"/>
    </xf>
    <xf numFmtId="49" fontId="107" fillId="0" borderId="30" xfId="0" applyNumberFormat="1" applyFont="1" applyFill="1" applyBorder="1" applyAlignment="1">
      <alignment horizontal="center" vertical="center" wrapText="1"/>
    </xf>
    <xf numFmtId="49" fontId="107" fillId="0" borderId="10" xfId="0" applyNumberFormat="1" applyFont="1" applyFill="1" applyBorder="1" applyAlignment="1">
      <alignment horizontal="center" vertical="center" wrapText="1"/>
    </xf>
    <xf numFmtId="200" fontId="107" fillId="33" borderId="10" xfId="0" applyNumberFormat="1" applyFont="1" applyFill="1" applyBorder="1" applyAlignment="1">
      <alignment horizontal="center" vertical="center"/>
    </xf>
    <xf numFmtId="200" fontId="108" fillId="33" borderId="10" xfId="0" applyNumberFormat="1" applyFont="1" applyFill="1" applyBorder="1" applyAlignment="1">
      <alignment horizontal="center" vertical="center"/>
    </xf>
    <xf numFmtId="200" fontId="107" fillId="0" borderId="28" xfId="0" applyNumberFormat="1" applyFont="1" applyFill="1" applyBorder="1" applyAlignment="1">
      <alignment horizontal="center" vertical="center"/>
    </xf>
    <xf numFmtId="200" fontId="108" fillId="0" borderId="28" xfId="0" applyNumberFormat="1" applyFont="1" applyFill="1" applyBorder="1" applyAlignment="1">
      <alignment horizontal="center" vertical="center"/>
    </xf>
    <xf numFmtId="0" fontId="107" fillId="0" borderId="55" xfId="0" applyFont="1" applyFill="1" applyBorder="1" applyAlignment="1">
      <alignment horizontal="center" vertical="center" wrapText="1"/>
    </xf>
    <xf numFmtId="49" fontId="107" fillId="0" borderId="31" xfId="0" applyNumberFormat="1" applyFont="1" applyFill="1" applyBorder="1" applyAlignment="1">
      <alignment horizontal="center" vertical="center" wrapText="1"/>
    </xf>
    <xf numFmtId="49" fontId="107" fillId="0" borderId="31" xfId="0" applyNumberFormat="1" applyFont="1" applyFill="1" applyBorder="1" applyAlignment="1" quotePrefix="1">
      <alignment vertical="center" wrapText="1"/>
    </xf>
    <xf numFmtId="0" fontId="107" fillId="0" borderId="23" xfId="0" applyFont="1" applyFill="1" applyBorder="1" applyAlignment="1">
      <alignment horizontal="center" vertical="center" wrapText="1"/>
    </xf>
    <xf numFmtId="49" fontId="107" fillId="0" borderId="30" xfId="0" applyNumberFormat="1" applyFont="1" applyFill="1" applyBorder="1" applyAlignment="1" quotePrefix="1">
      <alignment vertical="center" wrapText="1"/>
    </xf>
    <xf numFmtId="222" fontId="107" fillId="0" borderId="30" xfId="0" applyNumberFormat="1" applyFont="1" applyFill="1" applyBorder="1" applyAlignment="1">
      <alignment horizontal="center" vertical="center"/>
    </xf>
    <xf numFmtId="49" fontId="107" fillId="0" borderId="19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>
      <alignment horizontal="center" vertical="center"/>
    </xf>
    <xf numFmtId="49" fontId="107" fillId="0" borderId="27" xfId="0" applyNumberFormat="1" applyFont="1" applyFill="1" applyBorder="1" applyAlignment="1">
      <alignment horizontal="center" vertical="center" wrapText="1"/>
    </xf>
    <xf numFmtId="49" fontId="107" fillId="0" borderId="22" xfId="0" applyNumberFormat="1" applyFont="1" applyFill="1" applyBorder="1" applyAlignment="1">
      <alignment horizontal="center" vertical="center" wrapText="1"/>
    </xf>
    <xf numFmtId="0" fontId="38" fillId="0" borderId="22" xfId="0" applyFont="1" applyFill="1" applyBorder="1" applyAlignment="1">
      <alignment horizontal="left" vertical="center" wrapText="1"/>
    </xf>
    <xf numFmtId="9" fontId="10" fillId="33" borderId="67" xfId="0" applyNumberFormat="1" applyFont="1" applyFill="1" applyBorder="1" applyAlignment="1">
      <alignment horizontal="center" vertical="center" wrapText="1"/>
    </xf>
    <xf numFmtId="9" fontId="26" fillId="33" borderId="15" xfId="0" applyNumberFormat="1" applyFont="1" applyFill="1" applyBorder="1" applyAlignment="1">
      <alignment horizontal="center" vertical="center" wrapText="1"/>
    </xf>
    <xf numFmtId="49" fontId="108" fillId="0" borderId="19" xfId="0" applyNumberFormat="1" applyFont="1" applyBorder="1" applyAlignment="1">
      <alignment horizontal="center" vertical="center"/>
    </xf>
    <xf numFmtId="49" fontId="108" fillId="0" borderId="26" xfId="0" applyNumberFormat="1" applyFont="1" applyFill="1" applyBorder="1" applyAlignment="1">
      <alignment horizontal="center" vertical="center"/>
    </xf>
    <xf numFmtId="49" fontId="10" fillId="0" borderId="42" xfId="0" applyNumberFormat="1" applyFont="1" applyFill="1" applyBorder="1" applyAlignment="1">
      <alignment horizontal="center" vertical="center" wrapText="1"/>
    </xf>
    <xf numFmtId="9" fontId="10" fillId="0" borderId="30" xfId="0" applyNumberFormat="1" applyFont="1" applyFill="1" applyBorder="1" applyAlignment="1">
      <alignment horizontal="center" vertical="center"/>
    </xf>
    <xf numFmtId="49" fontId="13" fillId="0" borderId="37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 quotePrefix="1">
      <alignment vertical="center" wrapText="1"/>
    </xf>
    <xf numFmtId="0" fontId="109" fillId="34" borderId="10" xfId="0" applyFont="1" applyFill="1" applyBorder="1" applyAlignment="1" quotePrefix="1">
      <alignment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 quotePrefix="1">
      <alignment vertical="center" wrapText="1"/>
    </xf>
    <xf numFmtId="0" fontId="109" fillId="34" borderId="27" xfId="0" applyFont="1" applyFill="1" applyBorder="1" applyAlignment="1">
      <alignment horizontal="center" vertical="center" wrapText="1"/>
    </xf>
    <xf numFmtId="0" fontId="109" fillId="34" borderId="22" xfId="0" applyFont="1" applyFill="1" applyBorder="1" applyAlignment="1" quotePrefix="1">
      <alignment vertical="center" wrapText="1"/>
    </xf>
    <xf numFmtId="49" fontId="109" fillId="34" borderId="19" xfId="0" applyNumberFormat="1" applyFont="1" applyFill="1" applyBorder="1" applyAlignment="1">
      <alignment horizontal="center" vertical="center" wrapText="1"/>
    </xf>
    <xf numFmtId="49" fontId="109" fillId="0" borderId="10" xfId="0" applyNumberFormat="1" applyFont="1" applyFill="1" applyBorder="1" applyAlignment="1">
      <alignment horizontal="center" vertical="center" wrapText="1"/>
    </xf>
    <xf numFmtId="49" fontId="109" fillId="0" borderId="10" xfId="0" applyNumberFormat="1" applyFont="1" applyFill="1" applyBorder="1" applyAlignment="1" quotePrefix="1">
      <alignment vertical="center" wrapText="1"/>
    </xf>
    <xf numFmtId="0" fontId="109" fillId="34" borderId="10" xfId="0" applyFont="1" applyFill="1" applyBorder="1" applyAlignment="1">
      <alignment horizontal="center" vertical="center" wrapText="1"/>
    </xf>
    <xf numFmtId="0" fontId="109" fillId="34" borderId="26" xfId="0" applyFont="1" applyFill="1" applyBorder="1" applyAlignment="1" quotePrefix="1">
      <alignment vertical="center" wrapText="1"/>
    </xf>
    <xf numFmtId="0" fontId="109" fillId="34" borderId="20" xfId="0" applyFont="1" applyFill="1" applyBorder="1" applyAlignment="1" quotePrefix="1">
      <alignment vertical="center" wrapText="1"/>
    </xf>
    <xf numFmtId="49" fontId="109" fillId="34" borderId="27" xfId="0" applyNumberFormat="1" applyFont="1" applyFill="1" applyBorder="1" applyAlignment="1">
      <alignment horizontal="center" vertical="center" wrapText="1"/>
    </xf>
    <xf numFmtId="0" fontId="109" fillId="34" borderId="22" xfId="0" applyFont="1" applyFill="1" applyBorder="1" applyAlignment="1">
      <alignment horizontal="center" vertical="center" wrapText="1"/>
    </xf>
    <xf numFmtId="49" fontId="109" fillId="34" borderId="22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109" fillId="34" borderId="19" xfId="0" applyFont="1" applyFill="1" applyBorder="1" applyAlignment="1">
      <alignment horizontal="center" vertical="center" wrapText="1"/>
    </xf>
    <xf numFmtId="0" fontId="109" fillId="0" borderId="26" xfId="0" applyFont="1" applyBorder="1" applyAlignment="1" quotePrefix="1">
      <alignment vertical="center" wrapText="1"/>
    </xf>
    <xf numFmtId="49" fontId="109" fillId="34" borderId="23" xfId="0" applyNumberFormat="1" applyFont="1" applyFill="1" applyBorder="1" applyAlignment="1">
      <alignment horizontal="center" vertical="center" wrapText="1"/>
    </xf>
    <xf numFmtId="49" fontId="109" fillId="0" borderId="30" xfId="0" applyNumberFormat="1" applyFont="1" applyFill="1" applyBorder="1" applyAlignment="1">
      <alignment horizontal="center" vertical="center" wrapText="1"/>
    </xf>
    <xf numFmtId="0" fontId="109" fillId="34" borderId="23" xfId="0" applyFont="1" applyFill="1" applyBorder="1" applyAlignment="1">
      <alignment horizontal="center" vertical="center" wrapText="1"/>
    </xf>
    <xf numFmtId="0" fontId="109" fillId="0" borderId="42" xfId="0" applyFont="1" applyBorder="1" applyAlignment="1" quotePrefix="1">
      <alignment vertical="center" wrapText="1"/>
    </xf>
    <xf numFmtId="0" fontId="109" fillId="0" borderId="30" xfId="0" applyFont="1" applyFill="1" applyBorder="1" applyAlignment="1" quotePrefix="1">
      <alignment vertical="center" wrapText="1"/>
    </xf>
    <xf numFmtId="3" fontId="13" fillId="34" borderId="30" xfId="0" applyNumberFormat="1" applyFont="1" applyFill="1" applyBorder="1" applyAlignment="1">
      <alignment horizontal="right" vertical="center"/>
    </xf>
    <xf numFmtId="0" fontId="13" fillId="34" borderId="30" xfId="0" applyFont="1" applyFill="1" applyBorder="1" applyAlignment="1">
      <alignment horizontal="right" vertical="center"/>
    </xf>
    <xf numFmtId="49" fontId="109" fillId="34" borderId="10" xfId="0" applyNumberFormat="1" applyFont="1" applyFill="1" applyBorder="1" applyAlignment="1">
      <alignment horizontal="center" vertical="center" wrapText="1"/>
    </xf>
    <xf numFmtId="0" fontId="109" fillId="0" borderId="30" xfId="0" applyFont="1" applyBorder="1" applyAlignment="1" quotePrefix="1">
      <alignment vertical="top" wrapText="1"/>
    </xf>
    <xf numFmtId="0" fontId="13" fillId="0" borderId="10" xfId="0" applyFont="1" applyFill="1" applyBorder="1" applyAlignment="1" quotePrefix="1">
      <alignment vertical="center" wrapText="1"/>
    </xf>
    <xf numFmtId="0" fontId="13" fillId="34" borderId="30" xfId="0" applyFont="1" applyFill="1" applyBorder="1" applyAlignment="1" quotePrefix="1">
      <alignment vertical="center" wrapText="1"/>
    </xf>
    <xf numFmtId="3" fontId="13" fillId="33" borderId="31" xfId="0" applyNumberFormat="1" applyFont="1" applyFill="1" applyBorder="1" applyAlignment="1">
      <alignment horizontal="right" vertical="center"/>
    </xf>
    <xf numFmtId="49" fontId="11" fillId="0" borderId="31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horizontal="right" vertical="center"/>
    </xf>
    <xf numFmtId="0" fontId="26" fillId="0" borderId="55" xfId="0" applyFont="1" applyFill="1" applyBorder="1" applyAlignment="1">
      <alignment horizontal="center"/>
    </xf>
    <xf numFmtId="0" fontId="26" fillId="0" borderId="72" xfId="0" applyFont="1" applyFill="1" applyBorder="1" applyAlignment="1">
      <alignment horizontal="center"/>
    </xf>
    <xf numFmtId="0" fontId="34" fillId="0" borderId="73" xfId="0" applyFont="1" applyFill="1" applyBorder="1" applyAlignment="1">
      <alignment horizontal="center" vertical="center"/>
    </xf>
    <xf numFmtId="0" fontId="34" fillId="0" borderId="53" xfId="0" applyFont="1" applyFill="1" applyBorder="1" applyAlignment="1">
      <alignment wrapText="1"/>
    </xf>
    <xf numFmtId="0" fontId="17" fillId="0" borderId="7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7" fillId="0" borderId="70" xfId="0" applyFont="1" applyFill="1" applyBorder="1" applyAlignment="1">
      <alignment horizontal="center" vertical="center" wrapText="1"/>
    </xf>
    <xf numFmtId="49" fontId="17" fillId="0" borderId="21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/>
    </xf>
    <xf numFmtId="0" fontId="34" fillId="0" borderId="70" xfId="0" applyFont="1" applyFill="1" applyBorder="1" applyAlignment="1">
      <alignment horizontal="center" vertical="center"/>
    </xf>
    <xf numFmtId="0" fontId="34" fillId="0" borderId="21" xfId="0" applyFont="1" applyBorder="1" applyAlignment="1">
      <alignment vertical="center" wrapText="1"/>
    </xf>
    <xf numFmtId="0" fontId="34" fillId="0" borderId="21" xfId="0" applyFont="1" applyFill="1" applyBorder="1" applyAlignment="1">
      <alignment vertical="justify" wrapText="1"/>
    </xf>
    <xf numFmtId="0" fontId="17" fillId="0" borderId="21" xfId="0" applyFont="1" applyFill="1" applyBorder="1" applyAlignment="1">
      <alignment vertical="center" wrapText="1"/>
    </xf>
    <xf numFmtId="0" fontId="34" fillId="0" borderId="21" xfId="0" applyFont="1" applyFill="1" applyBorder="1" applyAlignment="1">
      <alignment wrapText="1"/>
    </xf>
    <xf numFmtId="3" fontId="34" fillId="0" borderId="32" xfId="0" applyNumberFormat="1" applyFont="1" applyFill="1" applyBorder="1" applyAlignment="1">
      <alignment horizontal="right" vertical="center" wrapText="1"/>
    </xf>
    <xf numFmtId="0" fontId="17" fillId="0" borderId="21" xfId="0" applyFont="1" applyFill="1" applyBorder="1" applyAlignment="1">
      <alignment horizontal="left" vertical="center" wrapText="1"/>
    </xf>
    <xf numFmtId="194" fontId="46" fillId="0" borderId="28" xfId="0" applyNumberFormat="1" applyFont="1" applyFill="1" applyBorder="1" applyAlignment="1">
      <alignment horizontal="right" vertical="center"/>
    </xf>
    <xf numFmtId="0" fontId="111" fillId="0" borderId="26" xfId="0" applyFont="1" applyFill="1" applyBorder="1" applyAlignment="1">
      <alignment vertical="center" wrapText="1"/>
    </xf>
    <xf numFmtId="0" fontId="111" fillId="0" borderId="70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4" fillId="0" borderId="74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vertical="center"/>
    </xf>
    <xf numFmtId="194" fontId="34" fillId="0" borderId="62" xfId="0" applyNumberFormat="1" applyFont="1" applyFill="1" applyBorder="1" applyAlignment="1">
      <alignment horizontal="right" vertical="center" wrapText="1"/>
    </xf>
    <xf numFmtId="194" fontId="34" fillId="0" borderId="58" xfId="0" applyNumberFormat="1" applyFont="1" applyFill="1" applyBorder="1" applyAlignment="1">
      <alignment horizontal="right" vertical="center"/>
    </xf>
    <xf numFmtId="0" fontId="17" fillId="0" borderId="70" xfId="0" applyNumberFormat="1" applyFont="1" applyFill="1" applyBorder="1" applyAlignment="1">
      <alignment horizontal="center" vertical="center"/>
    </xf>
    <xf numFmtId="2" fontId="36" fillId="0" borderId="21" xfId="0" applyNumberFormat="1" applyFont="1" applyFill="1" applyBorder="1" applyAlignment="1">
      <alignment wrapText="1"/>
    </xf>
    <xf numFmtId="0" fontId="17" fillId="0" borderId="21" xfId="0" applyFont="1" applyFill="1" applyBorder="1" applyAlignment="1">
      <alignment vertical="center"/>
    </xf>
    <xf numFmtId="0" fontId="17" fillId="0" borderId="74" xfId="0" applyNumberFormat="1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vertical="center" wrapText="1"/>
    </xf>
    <xf numFmtId="0" fontId="35" fillId="0" borderId="62" xfId="0" applyFont="1" applyFill="1" applyBorder="1" applyAlignment="1">
      <alignment vertical="center" wrapText="1"/>
    </xf>
    <xf numFmtId="3" fontId="34" fillId="0" borderId="11" xfId="0" applyNumberFormat="1" applyFont="1" applyFill="1" applyBorder="1" applyAlignment="1">
      <alignment horizontal="right" vertical="center" wrapText="1"/>
    </xf>
    <xf numFmtId="0" fontId="17" fillId="0" borderId="7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36" fillId="0" borderId="7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vertical="center" wrapText="1"/>
    </xf>
    <xf numFmtId="0" fontId="36" fillId="0" borderId="21" xfId="0" applyFont="1" applyFill="1" applyBorder="1" applyAlignment="1">
      <alignment vertical="center"/>
    </xf>
    <xf numFmtId="0" fontId="34" fillId="0" borderId="62" xfId="0" applyFont="1" applyFill="1" applyBorder="1" applyAlignment="1">
      <alignment vertical="center"/>
    </xf>
    <xf numFmtId="3" fontId="34" fillId="0" borderId="34" xfId="0" applyNumberFormat="1" applyFont="1" applyFill="1" applyBorder="1" applyAlignment="1">
      <alignment horizontal="right" vertical="center"/>
    </xf>
    <xf numFmtId="196" fontId="34" fillId="0" borderId="28" xfId="0" applyNumberFormat="1" applyFont="1" applyFill="1" applyBorder="1" applyAlignment="1">
      <alignment horizontal="right" vertical="center" wrapText="1"/>
    </xf>
    <xf numFmtId="0" fontId="17" fillId="0" borderId="75" xfId="0" applyNumberFormat="1" applyFont="1" applyFill="1" applyBorder="1" applyAlignment="1">
      <alignment horizontal="center" vertical="center"/>
    </xf>
    <xf numFmtId="194" fontId="17" fillId="34" borderId="28" xfId="0" applyNumberFormat="1" applyFont="1" applyFill="1" applyBorder="1" applyAlignment="1">
      <alignment horizontal="center" vertical="center" wrapText="1"/>
    </xf>
    <xf numFmtId="0" fontId="34" fillId="0" borderId="75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vertical="center"/>
    </xf>
    <xf numFmtId="0" fontId="32" fillId="0" borderId="66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left" vertical="center" wrapText="1"/>
    </xf>
    <xf numFmtId="0" fontId="36" fillId="0" borderId="77" xfId="0" applyFont="1" applyFill="1" applyBorder="1" applyAlignment="1">
      <alignment vertical="center" wrapText="1"/>
    </xf>
    <xf numFmtId="196" fontId="17" fillId="0" borderId="50" xfId="0" applyNumberFormat="1" applyFont="1" applyFill="1" applyBorder="1" applyAlignment="1">
      <alignment horizontal="right" vertical="center" wrapText="1"/>
    </xf>
    <xf numFmtId="0" fontId="32" fillId="0" borderId="66" xfId="0" applyFont="1" applyFill="1" applyBorder="1" applyAlignment="1">
      <alignment horizontal="left" vertical="center"/>
    </xf>
    <xf numFmtId="0" fontId="17" fillId="0" borderId="66" xfId="0" applyFont="1" applyFill="1" applyBorder="1" applyAlignment="1">
      <alignment wrapText="1"/>
    </xf>
    <xf numFmtId="3" fontId="17" fillId="0" borderId="39" xfId="0" applyNumberFormat="1" applyFont="1" applyFill="1" applyBorder="1" applyAlignment="1">
      <alignment vertical="center" wrapText="1"/>
    </xf>
    <xf numFmtId="0" fontId="37" fillId="0" borderId="66" xfId="0" applyFont="1" applyFill="1" applyBorder="1" applyAlignment="1">
      <alignment vertical="center" wrapText="1"/>
    </xf>
    <xf numFmtId="3" fontId="32" fillId="0" borderId="57" xfId="0" applyNumberFormat="1" applyFont="1" applyFill="1" applyBorder="1" applyAlignment="1">
      <alignment horizontal="right" vertical="center"/>
    </xf>
    <xf numFmtId="0" fontId="34" fillId="0" borderId="78" xfId="0" applyFont="1" applyFill="1" applyBorder="1" applyAlignment="1">
      <alignment horizontal="center" vertical="center"/>
    </xf>
    <xf numFmtId="0" fontId="34" fillId="0" borderId="52" xfId="0" applyFont="1" applyFill="1" applyBorder="1" applyAlignment="1">
      <alignment horizontal="left" vertical="center"/>
    </xf>
    <xf numFmtId="196" fontId="34" fillId="0" borderId="4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top"/>
    </xf>
    <xf numFmtId="194" fontId="49" fillId="0" borderId="0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17" fillId="0" borderId="1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34" fillId="33" borderId="74" xfId="0" applyFont="1" applyFill="1" applyBorder="1" applyAlignment="1">
      <alignment horizontal="center" vertical="center"/>
    </xf>
    <xf numFmtId="0" fontId="34" fillId="33" borderId="11" xfId="0" applyFont="1" applyFill="1" applyBorder="1" applyAlignment="1">
      <alignment vertical="center"/>
    </xf>
    <xf numFmtId="3" fontId="32" fillId="0" borderId="62" xfId="0" applyNumberFormat="1" applyFont="1" applyFill="1" applyBorder="1" applyAlignment="1">
      <alignment horizontal="right" vertical="center"/>
    </xf>
    <xf numFmtId="0" fontId="17" fillId="33" borderId="74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left" vertical="center"/>
    </xf>
    <xf numFmtId="3" fontId="17" fillId="0" borderId="62" xfId="0" applyNumberFormat="1" applyFont="1" applyFill="1" applyBorder="1" applyAlignment="1">
      <alignment horizontal="right" vertical="center"/>
    </xf>
    <xf numFmtId="0" fontId="34" fillId="0" borderId="12" xfId="0" applyFont="1" applyFill="1" applyBorder="1" applyAlignment="1">
      <alignment vertical="center"/>
    </xf>
    <xf numFmtId="3" fontId="34" fillId="0" borderId="12" xfId="0" applyNumberFormat="1" applyFont="1" applyFill="1" applyBorder="1" applyAlignment="1">
      <alignment horizontal="right" vertical="center"/>
    </xf>
    <xf numFmtId="0" fontId="17" fillId="0" borderId="70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3" fontId="17" fillId="0" borderId="28" xfId="0" applyNumberFormat="1" applyFont="1" applyFill="1" applyBorder="1" applyAlignment="1">
      <alignment horizontal="right" vertical="center"/>
    </xf>
    <xf numFmtId="3" fontId="46" fillId="0" borderId="12" xfId="0" applyNumberFormat="1" applyFont="1" applyFill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17" fillId="0" borderId="71" xfId="0" applyFont="1" applyBorder="1" applyAlignment="1">
      <alignment horizontal="center" vertical="center"/>
    </xf>
    <xf numFmtId="0" fontId="17" fillId="33" borderId="0" xfId="0" applyNumberFormat="1" applyFont="1" applyFill="1" applyBorder="1" applyAlignment="1">
      <alignment vertical="center" wrapText="1"/>
    </xf>
    <xf numFmtId="3" fontId="17" fillId="0" borderId="79" xfId="0" applyNumberFormat="1" applyFont="1" applyFill="1" applyBorder="1" applyAlignment="1">
      <alignment horizontal="right" vertical="center"/>
    </xf>
    <xf numFmtId="196" fontId="17" fillId="0" borderId="77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3" fontId="32" fillId="0" borderId="0" xfId="0" applyNumberFormat="1" applyFont="1" applyFill="1" applyBorder="1" applyAlignment="1">
      <alignment horizontal="right" vertical="center"/>
    </xf>
    <xf numFmtId="196" fontId="32" fillId="0" borderId="0" xfId="0" applyNumberFormat="1" applyFont="1" applyFill="1" applyBorder="1" applyAlignment="1">
      <alignment horizontal="right" vertical="center"/>
    </xf>
    <xf numFmtId="194" fontId="32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3" fontId="0" fillId="0" borderId="0" xfId="0" applyNumberFormat="1" applyFont="1" applyFill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right" vertical="center" wrapText="1"/>
    </xf>
    <xf numFmtId="4" fontId="26" fillId="0" borderId="10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196" fontId="9" fillId="0" borderId="28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wrapText="1"/>
    </xf>
    <xf numFmtId="49" fontId="112" fillId="0" borderId="23" xfId="0" applyNumberFormat="1" applyFont="1" applyFill="1" applyBorder="1" applyAlignment="1">
      <alignment horizontal="center" vertical="center"/>
    </xf>
    <xf numFmtId="0" fontId="112" fillId="0" borderId="30" xfId="0" applyFont="1" applyFill="1" applyBorder="1" applyAlignment="1">
      <alignment horizontal="centerContinuous" vertical="center"/>
    </xf>
    <xf numFmtId="0" fontId="112" fillId="0" borderId="30" xfId="0" applyFont="1" applyFill="1" applyBorder="1" applyAlignment="1" quotePrefix="1">
      <alignment horizontal="center" vertical="center" wrapText="1"/>
    </xf>
    <xf numFmtId="222" fontId="112" fillId="0" borderId="30" xfId="0" applyNumberFormat="1" applyFont="1" applyFill="1" applyBorder="1" applyAlignment="1">
      <alignment horizontal="right" vertical="center"/>
    </xf>
    <xf numFmtId="0" fontId="107" fillId="0" borderId="32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/>
    </xf>
    <xf numFmtId="0" fontId="107" fillId="0" borderId="10" xfId="0" applyFont="1" applyFill="1" applyBorder="1" applyAlignment="1">
      <alignment horizontal="left"/>
    </xf>
    <xf numFmtId="222" fontId="107" fillId="0" borderId="30" xfId="0" applyNumberFormat="1" applyFont="1" applyFill="1" applyBorder="1" applyAlignment="1">
      <alignment horizontal="right" vertical="center"/>
    </xf>
    <xf numFmtId="196" fontId="9" fillId="0" borderId="28" xfId="0" applyNumberFormat="1" applyFont="1" applyBorder="1" applyAlignment="1">
      <alignment/>
    </xf>
    <xf numFmtId="0" fontId="112" fillId="0" borderId="30" xfId="0" applyFont="1" applyFill="1" applyBorder="1" applyAlignment="1">
      <alignment horizontal="center" vertical="center" wrapText="1"/>
    </xf>
    <xf numFmtId="0" fontId="107" fillId="0" borderId="23" xfId="0" applyFont="1" applyFill="1" applyBorder="1" applyAlignment="1">
      <alignment horizontal="centerContinuous" vertical="center"/>
    </xf>
    <xf numFmtId="0" fontId="107" fillId="0" borderId="30" xfId="0" applyFont="1" applyFill="1" applyBorder="1" applyAlignment="1">
      <alignment horizontal="centerContinuous" vertical="center"/>
    </xf>
    <xf numFmtId="0" fontId="107" fillId="0" borderId="30" xfId="0" applyFont="1" applyFill="1" applyBorder="1" applyAlignment="1">
      <alignment horizontal="left" vertical="center" wrapText="1"/>
    </xf>
    <xf numFmtId="222" fontId="107" fillId="0" borderId="10" xfId="0" applyNumberFormat="1" applyFont="1" applyFill="1" applyBorder="1" applyAlignment="1">
      <alignment horizontal="right" vertical="center"/>
    </xf>
    <xf numFmtId="0" fontId="107" fillId="0" borderId="41" xfId="0" applyFont="1" applyFill="1" applyBorder="1" applyAlignment="1">
      <alignment horizontal="centerContinuous" vertical="center"/>
    </xf>
    <xf numFmtId="0" fontId="107" fillId="0" borderId="80" xfId="0" applyFont="1" applyFill="1" applyBorder="1" applyAlignment="1">
      <alignment horizontal="centerContinuous" vertical="center"/>
    </xf>
    <xf numFmtId="0" fontId="107" fillId="0" borderId="80" xfId="0" applyFont="1" applyFill="1" applyBorder="1" applyAlignment="1">
      <alignment horizontal="left" vertical="center" wrapText="1"/>
    </xf>
    <xf numFmtId="222" fontId="107" fillId="0" borderId="80" xfId="0" applyNumberFormat="1" applyFont="1" applyFill="1" applyBorder="1" applyAlignment="1">
      <alignment horizontal="center" vertical="center"/>
    </xf>
    <xf numFmtId="3" fontId="9" fillId="0" borderId="12" xfId="0" applyNumberFormat="1" applyFont="1" applyBorder="1" applyAlignment="1">
      <alignment wrapText="1"/>
    </xf>
    <xf numFmtId="196" fontId="9" fillId="0" borderId="21" xfId="0" applyNumberFormat="1" applyFont="1" applyBorder="1" applyAlignment="1">
      <alignment wrapText="1"/>
    </xf>
    <xf numFmtId="222" fontId="112" fillId="0" borderId="24" xfId="0" applyNumberFormat="1" applyFont="1" applyFill="1" applyBorder="1" applyAlignment="1">
      <alignment horizontal="right" vertical="center"/>
    </xf>
    <xf numFmtId="197" fontId="112" fillId="0" borderId="24" xfId="0" applyNumberFormat="1" applyFont="1" applyFill="1" applyBorder="1" applyAlignment="1">
      <alignment horizontal="right" vertical="center"/>
    </xf>
    <xf numFmtId="222" fontId="107" fillId="0" borderId="24" xfId="0" applyNumberFormat="1" applyFont="1" applyFill="1" applyBorder="1" applyAlignment="1">
      <alignment horizontal="right" vertical="center"/>
    </xf>
    <xf numFmtId="3" fontId="26" fillId="0" borderId="20" xfId="0" applyNumberFormat="1" applyFont="1" applyBorder="1" applyAlignment="1">
      <alignment horizontal="right" wrapText="1"/>
    </xf>
    <xf numFmtId="3" fontId="9" fillId="0" borderId="20" xfId="0" applyNumberFormat="1" applyFont="1" applyBorder="1" applyAlignment="1">
      <alignment horizontal="right" wrapText="1"/>
    </xf>
    <xf numFmtId="3" fontId="9" fillId="0" borderId="46" xfId="0" applyNumberFormat="1" applyFont="1" applyBorder="1" applyAlignment="1">
      <alignment horizontal="right" wrapText="1"/>
    </xf>
    <xf numFmtId="3" fontId="9" fillId="0" borderId="45" xfId="0" applyNumberFormat="1" applyFont="1" applyBorder="1" applyAlignment="1">
      <alignment horizontal="right"/>
    </xf>
    <xf numFmtId="196" fontId="9" fillId="0" borderId="47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/>
    </xf>
    <xf numFmtId="3" fontId="32" fillId="0" borderId="2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13" fillId="0" borderId="30" xfId="0" applyFont="1" applyFill="1" applyBorder="1" applyAlignment="1" quotePrefix="1">
      <alignment vertical="center" wrapText="1"/>
    </xf>
    <xf numFmtId="0" fontId="109" fillId="0" borderId="25" xfId="0" applyFont="1" applyBorder="1" applyAlignment="1" quotePrefix="1">
      <alignment vertical="center" wrapText="1"/>
    </xf>
    <xf numFmtId="0" fontId="113" fillId="0" borderId="15" xfId="0" applyFont="1" applyBorder="1" applyAlignment="1">
      <alignment horizontal="center" vertical="center" wrapText="1"/>
    </xf>
    <xf numFmtId="0" fontId="113" fillId="0" borderId="18" xfId="0" applyFont="1" applyBorder="1" applyAlignment="1" quotePrefix="1">
      <alignment vertical="center" wrapText="1"/>
    </xf>
    <xf numFmtId="0" fontId="113" fillId="0" borderId="15" xfId="0" applyFont="1" applyBorder="1" applyAlignment="1" quotePrefix="1">
      <alignment vertical="center" wrapText="1"/>
    </xf>
    <xf numFmtId="0" fontId="13" fillId="0" borderId="30" xfId="0" applyFont="1" applyFill="1" applyBorder="1" applyAlignment="1">
      <alignment horizontal="right" vertical="center"/>
    </xf>
    <xf numFmtId="49" fontId="114" fillId="34" borderId="17" xfId="0" applyNumberFormat="1" applyFont="1" applyFill="1" applyBorder="1" applyAlignment="1">
      <alignment horizontal="center" vertical="center" wrapText="1"/>
    </xf>
    <xf numFmtId="0" fontId="114" fillId="0" borderId="15" xfId="0" applyFont="1" applyBorder="1" applyAlignment="1">
      <alignment horizontal="center" vertical="center" wrapText="1"/>
    </xf>
    <xf numFmtId="0" fontId="114" fillId="0" borderId="18" xfId="0" applyFont="1" applyBorder="1" applyAlignment="1" quotePrefix="1">
      <alignment vertical="center" wrapText="1"/>
    </xf>
    <xf numFmtId="0" fontId="114" fillId="0" borderId="15" xfId="0" applyFont="1" applyBorder="1" applyAlignment="1" quotePrefix="1">
      <alignment vertical="center" wrapText="1"/>
    </xf>
    <xf numFmtId="0" fontId="13" fillId="0" borderId="22" xfId="0" applyFont="1" applyFill="1" applyBorder="1" applyAlignment="1" quotePrefix="1">
      <alignment vertical="center" wrapText="1"/>
    </xf>
    <xf numFmtId="0" fontId="113" fillId="34" borderId="17" xfId="0" applyFont="1" applyFill="1" applyBorder="1" applyAlignment="1">
      <alignment horizontal="center" vertical="center" wrapText="1"/>
    </xf>
    <xf numFmtId="196" fontId="13" fillId="33" borderId="10" xfId="0" applyNumberFormat="1" applyFont="1" applyFill="1" applyBorder="1" applyAlignment="1">
      <alignment horizontal="right" vertical="center"/>
    </xf>
    <xf numFmtId="0" fontId="109" fillId="0" borderId="10" xfId="0" applyFont="1" applyFill="1" applyBorder="1" applyAlignment="1">
      <alignment horizontal="right" vertical="center"/>
    </xf>
    <xf numFmtId="0" fontId="109" fillId="34" borderId="25" xfId="0" applyFont="1" applyFill="1" applyBorder="1" applyAlignment="1" quotePrefix="1">
      <alignment vertical="center" wrapText="1"/>
    </xf>
    <xf numFmtId="0" fontId="109" fillId="0" borderId="31" xfId="0" applyFont="1" applyBorder="1" applyAlignment="1">
      <alignment horizontal="center" vertical="center" wrapText="1"/>
    </xf>
    <xf numFmtId="0" fontId="109" fillId="0" borderId="54" xfId="0" applyFont="1" applyBorder="1" applyAlignment="1" quotePrefix="1">
      <alignment vertical="center" wrapText="1"/>
    </xf>
    <xf numFmtId="0" fontId="109" fillId="0" borderId="31" xfId="0" applyFont="1" applyBorder="1" applyAlignment="1" quotePrefix="1">
      <alignment vertical="center" wrapText="1"/>
    </xf>
    <xf numFmtId="0" fontId="109" fillId="34" borderId="55" xfId="0" applyFont="1" applyFill="1" applyBorder="1" applyAlignment="1">
      <alignment horizontal="center" vertical="center" wrapText="1"/>
    </xf>
    <xf numFmtId="49" fontId="109" fillId="0" borderId="31" xfId="0" applyNumberFormat="1" applyFont="1" applyFill="1" applyBorder="1" applyAlignment="1">
      <alignment horizontal="center" vertical="center" wrapText="1"/>
    </xf>
    <xf numFmtId="49" fontId="109" fillId="0" borderId="31" xfId="0" applyNumberFormat="1" applyFont="1" applyFill="1" applyBorder="1" applyAlignment="1" quotePrefix="1">
      <alignment vertical="center" wrapText="1"/>
    </xf>
    <xf numFmtId="3" fontId="13" fillId="0" borderId="30" xfId="0" applyNumberFormat="1" applyFont="1" applyFill="1" applyBorder="1" applyAlignment="1">
      <alignment horizontal="right" vertical="center" wrapText="1"/>
    </xf>
    <xf numFmtId="3" fontId="16" fillId="0" borderId="30" xfId="0" applyNumberFormat="1" applyFont="1" applyFill="1" applyBorder="1" applyAlignment="1">
      <alignment horizontal="right" vertical="center" wrapText="1"/>
    </xf>
    <xf numFmtId="49" fontId="109" fillId="0" borderId="30" xfId="0" applyNumberFormat="1" applyFont="1" applyFill="1" applyBorder="1" applyAlignment="1" quotePrefix="1">
      <alignment vertical="center" wrapText="1"/>
    </xf>
    <xf numFmtId="0" fontId="114" fillId="0" borderId="36" xfId="0" applyFont="1" applyBorder="1" applyAlignment="1">
      <alignment horizontal="center" vertical="center" wrapText="1"/>
    </xf>
    <xf numFmtId="0" fontId="114" fillId="0" borderId="63" xfId="0" applyFont="1" applyBorder="1" applyAlignment="1" quotePrefix="1">
      <alignment vertical="center" wrapText="1"/>
    </xf>
    <xf numFmtId="0" fontId="114" fillId="0" borderId="36" xfId="0" applyFont="1" applyBorder="1" applyAlignment="1" quotePrefix="1">
      <alignment vertical="center" wrapText="1"/>
    </xf>
    <xf numFmtId="200" fontId="16" fillId="34" borderId="16" xfId="0" applyNumberFormat="1" applyFont="1" applyFill="1" applyBorder="1" applyAlignment="1">
      <alignment horizontal="right" vertical="center"/>
    </xf>
    <xf numFmtId="3" fontId="11" fillId="33" borderId="31" xfId="0" applyNumberFormat="1" applyFont="1" applyFill="1" applyBorder="1" applyAlignment="1">
      <alignment horizontal="right" vertical="center"/>
    </xf>
    <xf numFmtId="0" fontId="13" fillId="34" borderId="31" xfId="0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vertical="center" wrapText="1"/>
    </xf>
    <xf numFmtId="3" fontId="11" fillId="0" borderId="22" xfId="0" applyNumberFormat="1" applyFont="1" applyFill="1" applyBorder="1" applyAlignment="1">
      <alignment horizontal="right" vertical="center"/>
    </xf>
    <xf numFmtId="0" fontId="114" fillId="34" borderId="1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vertical="center" wrapText="1"/>
    </xf>
    <xf numFmtId="3" fontId="13" fillId="34" borderId="31" xfId="0" applyNumberFormat="1" applyFont="1" applyFill="1" applyBorder="1" applyAlignment="1">
      <alignment horizontal="right" vertical="center" wrapText="1"/>
    </xf>
    <xf numFmtId="3" fontId="13" fillId="34" borderId="31" xfId="0" applyNumberFormat="1" applyFont="1" applyFill="1" applyBorder="1" applyAlignment="1">
      <alignment horizontal="right" vertical="center"/>
    </xf>
    <xf numFmtId="0" fontId="114" fillId="34" borderId="35" xfId="0" applyFont="1" applyFill="1" applyBorder="1" applyAlignment="1">
      <alignment horizontal="center" vertical="center" wrapText="1"/>
    </xf>
    <xf numFmtId="1" fontId="109" fillId="34" borderId="10" xfId="0" applyNumberFormat="1" applyFont="1" applyFill="1" applyBorder="1" applyAlignment="1">
      <alignment horizontal="right" vertical="center"/>
    </xf>
    <xf numFmtId="1" fontId="13" fillId="34" borderId="10" xfId="0" applyNumberFormat="1" applyFont="1" applyFill="1" applyBorder="1" applyAlignment="1">
      <alignment vertical="center" wrapText="1"/>
    </xf>
    <xf numFmtId="1" fontId="13" fillId="34" borderId="22" xfId="0" applyNumberFormat="1" applyFont="1" applyFill="1" applyBorder="1" applyAlignment="1">
      <alignment vertical="center" wrapText="1"/>
    </xf>
    <xf numFmtId="1" fontId="13" fillId="34" borderId="22" xfId="0" applyNumberFormat="1" applyFont="1" applyFill="1" applyBorder="1" applyAlignment="1">
      <alignment horizontal="right" vertical="center"/>
    </xf>
    <xf numFmtId="1" fontId="13" fillId="34" borderId="31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9" fontId="109" fillId="0" borderId="0" xfId="0" applyNumberFormat="1" applyFont="1" applyBorder="1" applyAlignment="1">
      <alignment horizontal="center" vertical="center" wrapText="1"/>
    </xf>
    <xf numFmtId="49" fontId="109" fillId="34" borderId="55" xfId="0" applyNumberFormat="1" applyFont="1" applyFill="1" applyBorder="1" applyAlignment="1">
      <alignment horizontal="center" vertical="center" wrapText="1"/>
    </xf>
    <xf numFmtId="0" fontId="13" fillId="0" borderId="31" xfId="0" applyFont="1" applyFill="1" applyBorder="1" applyAlignment="1" quotePrefix="1">
      <alignment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0" fontId="113" fillId="0" borderId="17" xfId="0" applyFont="1" applyFill="1" applyBorder="1" applyAlignment="1">
      <alignment horizontal="center" vertical="center" wrapText="1"/>
    </xf>
    <xf numFmtId="49" fontId="109" fillId="34" borderId="31" xfId="0" applyNumberFormat="1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left" vertical="center" wrapText="1"/>
    </xf>
    <xf numFmtId="0" fontId="109" fillId="0" borderId="69" xfId="0" applyFont="1" applyBorder="1" applyAlignment="1" quotePrefix="1">
      <alignment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4" fontId="13" fillId="0" borderId="22" xfId="0" applyNumberFormat="1" applyFont="1" applyFill="1" applyBorder="1" applyAlignment="1">
      <alignment horizontal="right" vertical="center"/>
    </xf>
    <xf numFmtId="200" fontId="11" fillId="34" borderId="16" xfId="0" applyNumberFormat="1" applyFont="1" applyFill="1" applyBorder="1" applyAlignment="1">
      <alignment horizontal="right" vertical="center"/>
    </xf>
    <xf numFmtId="3" fontId="11" fillId="0" borderId="15" xfId="0" applyNumberFormat="1" applyFont="1" applyFill="1" applyBorder="1" applyAlignment="1">
      <alignment horizontal="right" vertical="center" wrapText="1"/>
    </xf>
    <xf numFmtId="3" fontId="13" fillId="33" borderId="36" xfId="0" applyNumberFormat="1" applyFont="1" applyFill="1" applyBorder="1" applyAlignment="1">
      <alignment horizontal="right" vertical="center"/>
    </xf>
    <xf numFmtId="3" fontId="13" fillId="0" borderId="29" xfId="0" applyNumberFormat="1" applyFont="1" applyFill="1" applyBorder="1" applyAlignment="1">
      <alignment horizontal="right" vertical="center" wrapText="1"/>
    </xf>
    <xf numFmtId="3" fontId="13" fillId="0" borderId="31" xfId="0" applyNumberFormat="1" applyFont="1" applyFill="1" applyBorder="1" applyAlignment="1">
      <alignment horizontal="right" vertical="center" wrapText="1"/>
    </xf>
    <xf numFmtId="200" fontId="13" fillId="34" borderId="43" xfId="0" applyNumberFormat="1" applyFont="1" applyFill="1" applyBorder="1" applyAlignment="1">
      <alignment horizontal="right" vertical="center"/>
    </xf>
    <xf numFmtId="200" fontId="13" fillId="34" borderId="72" xfId="0" applyNumberFormat="1" applyFont="1" applyFill="1" applyBorder="1" applyAlignment="1">
      <alignment horizontal="right" vertic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1" fontId="9" fillId="0" borderId="60" xfId="0" applyNumberFormat="1" applyFont="1" applyBorder="1" applyAlignment="1">
      <alignment horizontal="center" vertical="center" wrapText="1"/>
    </xf>
    <xf numFmtId="49" fontId="30" fillId="0" borderId="15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vertical="center" wrapText="1"/>
    </xf>
    <xf numFmtId="0" fontId="50" fillId="33" borderId="15" xfId="0" applyFont="1" applyFill="1" applyBorder="1" applyAlignment="1">
      <alignment horizontal="center" vertical="center" wrapText="1"/>
    </xf>
    <xf numFmtId="49" fontId="41" fillId="0" borderId="31" xfId="0" applyNumberFormat="1" applyFont="1" applyBorder="1" applyAlignment="1">
      <alignment horizontal="center" vertical="center"/>
    </xf>
    <xf numFmtId="0" fontId="41" fillId="0" borderId="31" xfId="0" applyFont="1" applyBorder="1" applyAlignment="1">
      <alignment horizontal="left" vertical="center" wrapText="1"/>
    </xf>
    <xf numFmtId="0" fontId="50" fillId="33" borderId="31" xfId="0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right" vertical="center" wrapText="1"/>
    </xf>
    <xf numFmtId="0" fontId="110" fillId="34" borderId="10" xfId="0" applyFont="1" applyFill="1" applyBorder="1" applyAlignment="1" quotePrefix="1">
      <alignment horizontal="center" vertical="center" wrapText="1"/>
    </xf>
    <xf numFmtId="0" fontId="45" fillId="34" borderId="10" xfId="0" applyFont="1" applyFill="1" applyBorder="1" applyAlignment="1" quotePrefix="1">
      <alignment horizontal="left" vertical="center" wrapText="1"/>
    </xf>
    <xf numFmtId="49" fontId="29" fillId="34" borderId="10" xfId="0" applyNumberFormat="1" applyFont="1" applyFill="1" applyBorder="1" applyAlignment="1">
      <alignment horizontal="center" vertical="center" wrapText="1"/>
    </xf>
    <xf numFmtId="3" fontId="29" fillId="34" borderId="10" xfId="0" applyNumberFormat="1" applyFont="1" applyFill="1" applyBorder="1" applyAlignment="1">
      <alignment horizontal="right" vertical="center" wrapText="1"/>
    </xf>
    <xf numFmtId="203" fontId="29" fillId="34" borderId="10" xfId="63" applyNumberFormat="1" applyFont="1" applyFill="1" applyBorder="1" applyAlignment="1">
      <alignment horizontal="right" vertical="center" wrapText="1"/>
    </xf>
    <xf numFmtId="203" fontId="29" fillId="34" borderId="20" xfId="63" applyNumberFormat="1" applyFont="1" applyFill="1" applyBorder="1" applyAlignment="1">
      <alignment horizontal="right" vertical="center" wrapText="1"/>
    </xf>
    <xf numFmtId="49" fontId="110" fillId="34" borderId="10" xfId="0" applyNumberFormat="1" applyFont="1" applyFill="1" applyBorder="1" applyAlignment="1">
      <alignment horizontal="center" vertical="center" wrapText="1"/>
    </xf>
    <xf numFmtId="49" fontId="110" fillId="34" borderId="10" xfId="0" applyNumberFormat="1" applyFont="1" applyFill="1" applyBorder="1" applyAlignment="1" quotePrefix="1">
      <alignment horizontal="center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110" fillId="34" borderId="30" xfId="0" applyFont="1" applyFill="1" applyBorder="1" applyAlignment="1">
      <alignment horizontal="center" vertical="center" wrapText="1"/>
    </xf>
    <xf numFmtId="0" fontId="29" fillId="34" borderId="30" xfId="0" applyFont="1" applyFill="1" applyBorder="1" applyAlignment="1">
      <alignment horizontal="center" vertical="center" wrapText="1"/>
    </xf>
    <xf numFmtId="0" fontId="45" fillId="34" borderId="30" xfId="0" applyFont="1" applyFill="1" applyBorder="1" applyAlignment="1">
      <alignment horizontal="left" vertical="center" wrapText="1"/>
    </xf>
    <xf numFmtId="49" fontId="29" fillId="34" borderId="30" xfId="0" applyNumberFormat="1" applyFont="1" applyFill="1" applyBorder="1" applyAlignment="1">
      <alignment horizontal="center" vertical="center" wrapText="1"/>
    </xf>
    <xf numFmtId="3" fontId="29" fillId="34" borderId="30" xfId="0" applyNumberFormat="1" applyFont="1" applyFill="1" applyBorder="1" applyAlignment="1">
      <alignment horizontal="right" vertical="center" wrapText="1"/>
    </xf>
    <xf numFmtId="203" fontId="29" fillId="34" borderId="30" xfId="63" applyNumberFormat="1" applyFont="1" applyFill="1" applyBorder="1" applyAlignment="1">
      <alignment horizontal="right" vertical="center" wrapText="1"/>
    </xf>
    <xf numFmtId="203" fontId="29" fillId="34" borderId="24" xfId="63" applyNumberFormat="1" applyFont="1" applyFill="1" applyBorder="1" applyAlignment="1">
      <alignment horizontal="right" vertical="center" wrapText="1"/>
    </xf>
    <xf numFmtId="0" fontId="115" fillId="0" borderId="17" xfId="0" applyFont="1" applyFill="1" applyBorder="1" applyAlignment="1">
      <alignment horizontal="center" vertical="center" wrapText="1"/>
    </xf>
    <xf numFmtId="0" fontId="115" fillId="0" borderId="15" xfId="0" applyFont="1" applyFill="1" applyBorder="1" applyAlignment="1">
      <alignment horizontal="center" vertical="center" wrapText="1"/>
    </xf>
    <xf numFmtId="0" fontId="115" fillId="0" borderId="15" xfId="0" applyFont="1" applyFill="1" applyBorder="1" applyAlignment="1" quotePrefix="1">
      <alignment vertical="center" wrapText="1"/>
    </xf>
    <xf numFmtId="0" fontId="45" fillId="33" borderId="15" xfId="0" applyFont="1" applyFill="1" applyBorder="1" applyAlignment="1">
      <alignment horizontal="left" vertical="center" wrapText="1"/>
    </xf>
    <xf numFmtId="49" fontId="29" fillId="0" borderId="15" xfId="0" applyNumberFormat="1" applyFont="1" applyBorder="1" applyAlignment="1">
      <alignment horizontal="center" vertical="center" wrapText="1"/>
    </xf>
    <xf numFmtId="3" fontId="29" fillId="0" borderId="15" xfId="0" applyNumberFormat="1" applyFont="1" applyBorder="1" applyAlignment="1">
      <alignment horizontal="right" vertical="center" wrapText="1"/>
    </xf>
    <xf numFmtId="203" fontId="30" fillId="33" borderId="57" xfId="63" applyNumberFormat="1" applyFont="1" applyFill="1" applyBorder="1" applyAlignment="1">
      <alignment horizontal="right" vertical="center" wrapText="1"/>
    </xf>
    <xf numFmtId="0" fontId="116" fillId="0" borderId="27" xfId="0" applyFont="1" applyFill="1" applyBorder="1" applyAlignment="1">
      <alignment horizontal="center" vertical="center" wrapText="1"/>
    </xf>
    <xf numFmtId="0" fontId="116" fillId="0" borderId="22" xfId="0" applyFont="1" applyFill="1" applyBorder="1" applyAlignment="1">
      <alignment horizontal="center" vertical="center" wrapText="1"/>
    </xf>
    <xf numFmtId="0" fontId="116" fillId="0" borderId="22" xfId="0" applyFont="1" applyFill="1" applyBorder="1" applyAlignment="1" quotePrefix="1">
      <alignment vertical="center" wrapText="1"/>
    </xf>
    <xf numFmtId="0" fontId="45" fillId="33" borderId="22" xfId="0" applyFont="1" applyFill="1" applyBorder="1" applyAlignment="1">
      <alignment horizontal="left" vertical="center" wrapText="1"/>
    </xf>
    <xf numFmtId="49" fontId="29" fillId="0" borderId="22" xfId="0" applyNumberFormat="1" applyFont="1" applyBorder="1" applyAlignment="1">
      <alignment horizontal="center" vertical="center" wrapText="1"/>
    </xf>
    <xf numFmtId="3" fontId="29" fillId="0" borderId="22" xfId="0" applyNumberFormat="1" applyFont="1" applyBorder="1" applyAlignment="1">
      <alignment horizontal="right" vertical="center" wrapText="1"/>
    </xf>
    <xf numFmtId="203" fontId="41" fillId="33" borderId="58" xfId="63" applyNumberFormat="1" applyFont="1" applyFill="1" applyBorder="1" applyAlignment="1">
      <alignment horizontal="right"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3" fontId="29" fillId="0" borderId="30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49" fontId="41" fillId="0" borderId="27" xfId="0" applyNumberFormat="1" applyFont="1" applyBorder="1" applyAlignment="1">
      <alignment horizontal="center" vertical="center"/>
    </xf>
    <xf numFmtId="49" fontId="41" fillId="0" borderId="22" xfId="0" applyNumberFormat="1" applyFont="1" applyBorder="1" applyAlignment="1">
      <alignment horizontal="center" vertical="center"/>
    </xf>
    <xf numFmtId="49" fontId="41" fillId="0" borderId="22" xfId="0" applyNumberFormat="1" applyFont="1" applyBorder="1" applyAlignment="1">
      <alignment vertical="center" wrapText="1"/>
    </xf>
    <xf numFmtId="0" fontId="50" fillId="33" borderId="22" xfId="0" applyFont="1" applyFill="1" applyBorder="1" applyAlignment="1">
      <alignment horizontal="left" vertical="center" wrapText="1"/>
    </xf>
    <xf numFmtId="49" fontId="30" fillId="33" borderId="22" xfId="0" applyNumberFormat="1" applyFont="1" applyFill="1" applyBorder="1" applyAlignment="1">
      <alignment horizontal="center" vertical="center" wrapText="1"/>
    </xf>
    <xf numFmtId="0" fontId="30" fillId="33" borderId="22" xfId="0" applyFont="1" applyFill="1" applyBorder="1" applyAlignment="1">
      <alignment horizontal="right" vertical="center" wrapText="1"/>
    </xf>
    <xf numFmtId="0" fontId="110" fillId="34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right" vertical="center" wrapText="1"/>
    </xf>
    <xf numFmtId="0" fontId="110" fillId="0" borderId="10" xfId="0" applyFont="1" applyFill="1" applyBorder="1" applyAlignment="1" quotePrefix="1">
      <alignment horizontal="center" vertical="center" wrapText="1"/>
    </xf>
    <xf numFmtId="49" fontId="41" fillId="0" borderId="22" xfId="0" applyNumberFormat="1" applyFont="1" applyBorder="1" applyAlignment="1">
      <alignment horizontal="center" vertical="center" wrapText="1"/>
    </xf>
    <xf numFmtId="3" fontId="41" fillId="0" borderId="29" xfId="0" applyNumberFormat="1" applyFont="1" applyBorder="1" applyAlignment="1">
      <alignment vertical="center" wrapText="1"/>
    </xf>
    <xf numFmtId="0" fontId="50" fillId="0" borderId="31" xfId="0" applyFont="1" applyBorder="1" applyAlignment="1">
      <alignment horizontal="left" vertical="center" wrapText="1"/>
    </xf>
    <xf numFmtId="49" fontId="30" fillId="0" borderId="31" xfId="0" applyNumberFormat="1" applyFont="1" applyBorder="1" applyAlignment="1">
      <alignment horizontal="center" vertical="center" wrapText="1"/>
    </xf>
    <xf numFmtId="3" fontId="41" fillId="0" borderId="22" xfId="0" applyNumberFormat="1" applyFont="1" applyBorder="1" applyAlignment="1">
      <alignment horizontal="right" vertical="center"/>
    </xf>
    <xf numFmtId="3" fontId="41" fillId="0" borderId="58" xfId="0" applyNumberFormat="1" applyFont="1" applyBorder="1" applyAlignment="1">
      <alignment horizontal="right" vertical="center"/>
    </xf>
    <xf numFmtId="3" fontId="45" fillId="0" borderId="10" xfId="0" applyNumberFormat="1" applyFont="1" applyFill="1" applyBorder="1" applyAlignment="1">
      <alignment vertical="center" wrapText="1"/>
    </xf>
    <xf numFmtId="3" fontId="29" fillId="0" borderId="30" xfId="0" applyNumberFormat="1" applyFont="1" applyBorder="1" applyAlignment="1">
      <alignment horizontal="center" vertical="center" wrapText="1"/>
    </xf>
    <xf numFmtId="3" fontId="29" fillId="0" borderId="58" xfId="0" applyNumberFormat="1" applyFont="1" applyBorder="1" applyAlignment="1">
      <alignment horizontal="right" vertical="center"/>
    </xf>
    <xf numFmtId="200" fontId="29" fillId="34" borderId="22" xfId="0" applyNumberFormat="1" applyFont="1" applyFill="1" applyBorder="1" applyAlignment="1">
      <alignment horizontal="right" vertical="center"/>
    </xf>
    <xf numFmtId="3" fontId="51" fillId="0" borderId="20" xfId="0" applyNumberFormat="1" applyFont="1" applyFill="1" applyBorder="1" applyAlignment="1">
      <alignment vertical="center" wrapText="1"/>
    </xf>
    <xf numFmtId="3" fontId="45" fillId="0" borderId="20" xfId="0" applyNumberFormat="1" applyFont="1" applyFill="1" applyBorder="1" applyAlignment="1">
      <alignment vertical="center" wrapText="1"/>
    </xf>
    <xf numFmtId="3" fontId="29" fillId="34" borderId="58" xfId="0" applyNumberFormat="1" applyFont="1" applyFill="1" applyBorder="1" applyAlignment="1">
      <alignment horizontal="right" vertical="center"/>
    </xf>
    <xf numFmtId="3" fontId="41" fillId="34" borderId="58" xfId="0" applyNumberFormat="1" applyFont="1" applyFill="1" applyBorder="1" applyAlignment="1">
      <alignment horizontal="right" vertical="center"/>
    </xf>
    <xf numFmtId="9" fontId="41" fillId="0" borderId="10" xfId="0" applyNumberFormat="1" applyFont="1" applyBorder="1" applyAlignment="1">
      <alignment vertical="center"/>
    </xf>
    <xf numFmtId="0" fontId="45" fillId="0" borderId="10" xfId="0" applyFont="1" applyFill="1" applyBorder="1" applyAlignment="1">
      <alignment vertical="center" wrapText="1"/>
    </xf>
    <xf numFmtId="3" fontId="29" fillId="0" borderId="20" xfId="0" applyNumberFormat="1" applyFont="1" applyBorder="1" applyAlignment="1">
      <alignment vertical="center"/>
    </xf>
    <xf numFmtId="3" fontId="29" fillId="0" borderId="2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45" fillId="0" borderId="20" xfId="0" applyFont="1" applyFill="1" applyBorder="1" applyAlignment="1">
      <alignment vertical="center" wrapText="1"/>
    </xf>
    <xf numFmtId="3" fontId="41" fillId="0" borderId="20" xfId="0" applyNumberFormat="1" applyFont="1" applyBorder="1" applyAlignment="1">
      <alignment vertical="center"/>
    </xf>
    <xf numFmtId="200" fontId="41" fillId="0" borderId="10" xfId="0" applyNumberFormat="1" applyFont="1" applyBorder="1" applyAlignment="1">
      <alignment vertical="center"/>
    </xf>
    <xf numFmtId="3" fontId="41" fillId="0" borderId="20" xfId="0" applyNumberFormat="1" applyFont="1" applyBorder="1" applyAlignment="1">
      <alignment horizontal="right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top" wrapText="1"/>
    </xf>
    <xf numFmtId="3" fontId="29" fillId="0" borderId="10" xfId="0" applyNumberFormat="1" applyFont="1" applyBorder="1" applyAlignment="1">
      <alignment horizontal="right" vertical="center"/>
    </xf>
    <xf numFmtId="0" fontId="45" fillId="0" borderId="22" xfId="0" applyFont="1" applyFill="1" applyBorder="1" applyAlignment="1">
      <alignment horizontal="left" vertical="top" wrapText="1"/>
    </xf>
    <xf numFmtId="3" fontId="29" fillId="0" borderId="22" xfId="0" applyNumberFormat="1" applyFont="1" applyBorder="1" applyAlignment="1">
      <alignment horizontal="right" vertical="center"/>
    </xf>
    <xf numFmtId="0" fontId="51" fillId="0" borderId="20" xfId="0" applyFont="1" applyFill="1" applyBorder="1" applyAlignment="1">
      <alignment horizontal="left" vertical="top" wrapText="1"/>
    </xf>
    <xf numFmtId="3" fontId="41" fillId="0" borderId="22" xfId="0" applyNumberFormat="1" applyFont="1" applyBorder="1" applyAlignment="1">
      <alignment horizontal="center" vertical="center"/>
    </xf>
    <xf numFmtId="200" fontId="41" fillId="0" borderId="22" xfId="0" applyNumberFormat="1" applyFont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left" vertical="top" wrapText="1"/>
    </xf>
    <xf numFmtId="3" fontId="29" fillId="0" borderId="10" xfId="0" applyNumberFormat="1" applyFont="1" applyBorder="1" applyAlignment="1">
      <alignment horizontal="center" vertical="center" wrapText="1"/>
    </xf>
    <xf numFmtId="3" fontId="29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horizontal="center" vertical="center"/>
    </xf>
    <xf numFmtId="200" fontId="29" fillId="0" borderId="22" xfId="0" applyNumberFormat="1" applyFont="1" applyBorder="1" applyAlignment="1">
      <alignment horizontal="center" vertical="center"/>
    </xf>
    <xf numFmtId="0" fontId="51" fillId="0" borderId="20" xfId="0" applyFont="1" applyFill="1" applyBorder="1" applyAlignment="1">
      <alignment vertical="center" wrapText="1"/>
    </xf>
    <xf numFmtId="3" fontId="29" fillId="34" borderId="10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vertical="center" wrapText="1"/>
    </xf>
    <xf numFmtId="3" fontId="41" fillId="34" borderId="10" xfId="0" applyNumberFormat="1" applyFont="1" applyFill="1" applyBorder="1" applyAlignment="1">
      <alignment horizontal="right" vertical="center"/>
    </xf>
    <xf numFmtId="200" fontId="41" fillId="0" borderId="10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/>
    </xf>
    <xf numFmtId="200" fontId="29" fillId="0" borderId="10" xfId="0" applyNumberFormat="1" applyFont="1" applyBorder="1" applyAlignment="1">
      <alignment horizontal="right" vertical="center" wrapText="1"/>
    </xf>
    <xf numFmtId="3" fontId="29" fillId="0" borderId="10" xfId="0" applyNumberFormat="1" applyFont="1" applyBorder="1" applyAlignment="1">
      <alignment vertical="center"/>
    </xf>
    <xf numFmtId="0" fontId="51" fillId="0" borderId="58" xfId="0" applyFont="1" applyFill="1" applyBorder="1" applyAlignment="1">
      <alignment vertical="center" wrapText="1"/>
    </xf>
    <xf numFmtId="3" fontId="29" fillId="34" borderId="10" xfId="0" applyNumberFormat="1" applyFont="1" applyFill="1" applyBorder="1" applyAlignment="1">
      <alignment horizontal="center" vertical="center"/>
    </xf>
    <xf numFmtId="200" fontId="29" fillId="0" borderId="10" xfId="0" applyNumberFormat="1" applyFont="1" applyBorder="1" applyAlignment="1">
      <alignment horizontal="center" vertical="center" wrapText="1"/>
    </xf>
    <xf numFmtId="3" fontId="41" fillId="0" borderId="10" xfId="0" applyNumberFormat="1" applyFont="1" applyBorder="1" applyAlignment="1">
      <alignment vertical="center"/>
    </xf>
    <xf numFmtId="3" fontId="51" fillId="0" borderId="22" xfId="0" applyNumberFormat="1" applyFont="1" applyFill="1" applyBorder="1" applyAlignment="1">
      <alignment vertical="center" wrapText="1"/>
    </xf>
    <xf numFmtId="3" fontId="41" fillId="34" borderId="22" xfId="0" applyNumberFormat="1" applyFont="1" applyFill="1" applyBorder="1" applyAlignment="1">
      <alignment vertical="center"/>
    </xf>
    <xf numFmtId="3" fontId="41" fillId="0" borderId="22" xfId="0" applyNumberFormat="1" applyFont="1" applyBorder="1" applyAlignment="1">
      <alignment vertical="center" wrapText="1"/>
    </xf>
    <xf numFmtId="200" fontId="41" fillId="0" borderId="22" xfId="0" applyNumberFormat="1" applyFont="1" applyBorder="1" applyAlignment="1">
      <alignment vertical="center" wrapText="1"/>
    </xf>
    <xf numFmtId="0" fontId="117" fillId="0" borderId="10" xfId="0" applyFont="1" applyBorder="1" applyAlignment="1">
      <alignment horizontal="left" vertical="center" wrapText="1"/>
    </xf>
    <xf numFmtId="3" fontId="41" fillId="34" borderId="30" xfId="0" applyNumberFormat="1" applyFont="1" applyFill="1" applyBorder="1" applyAlignment="1">
      <alignment vertical="center"/>
    </xf>
    <xf numFmtId="3" fontId="41" fillId="0" borderId="30" xfId="0" applyNumberFormat="1" applyFont="1" applyBorder="1" applyAlignment="1">
      <alignment vertical="center" wrapText="1"/>
    </xf>
    <xf numFmtId="200" fontId="41" fillId="0" borderId="30" xfId="0" applyNumberFormat="1" applyFont="1" applyBorder="1" applyAlignment="1">
      <alignment vertical="center" wrapText="1"/>
    </xf>
    <xf numFmtId="3" fontId="41" fillId="0" borderId="30" xfId="0" applyNumberFormat="1" applyFont="1" applyBorder="1" applyAlignment="1">
      <alignment horizontal="right" vertical="center"/>
    </xf>
    <xf numFmtId="0" fontId="118" fillId="0" borderId="69" xfId="0" applyFont="1" applyFill="1" applyBorder="1" applyAlignment="1">
      <alignment vertical="center" wrapText="1"/>
    </xf>
    <xf numFmtId="0" fontId="30" fillId="0" borderId="14" xfId="0" applyFont="1" applyBorder="1" applyAlignment="1">
      <alignment horizontal="center" vertical="center"/>
    </xf>
    <xf numFmtId="203" fontId="30" fillId="33" borderId="15" xfId="63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49" fontId="30" fillId="33" borderId="0" xfId="0" applyNumberFormat="1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3" fontId="30" fillId="33" borderId="0" xfId="0" applyNumberFormat="1" applyFont="1" applyFill="1" applyBorder="1" applyAlignment="1">
      <alignment horizontal="center" vertical="center" wrapText="1"/>
    </xf>
    <xf numFmtId="203" fontId="30" fillId="33" borderId="0" xfId="63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 vertical="center"/>
    </xf>
    <xf numFmtId="2" fontId="11" fillId="0" borderId="0" xfId="0" applyNumberFormat="1" applyFont="1" applyBorder="1" applyAlignment="1">
      <alignment horizontal="left" vertical="center"/>
    </xf>
    <xf numFmtId="0" fontId="45" fillId="0" borderId="24" xfId="0" applyFont="1" applyFill="1" applyBorder="1" applyAlignment="1">
      <alignment vertical="center" wrapText="1"/>
    </xf>
    <xf numFmtId="3" fontId="29" fillId="34" borderId="30" xfId="0" applyNumberFormat="1" applyFont="1" applyFill="1" applyBorder="1" applyAlignment="1">
      <alignment horizontal="right" vertical="center"/>
    </xf>
    <xf numFmtId="200" fontId="29" fillId="34" borderId="30" xfId="0" applyNumberFormat="1" applyFont="1" applyFill="1" applyBorder="1" applyAlignment="1">
      <alignment horizontal="right" vertical="center"/>
    </xf>
    <xf numFmtId="3" fontId="29" fillId="0" borderId="3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51" fillId="0" borderId="15" xfId="0" applyNumberFormat="1" applyFont="1" applyFill="1" applyBorder="1" applyAlignment="1">
      <alignment vertical="center" wrapText="1"/>
    </xf>
    <xf numFmtId="3" fontId="51" fillId="0" borderId="18" xfId="0" applyNumberFormat="1" applyFont="1" applyFill="1" applyBorder="1" applyAlignment="1">
      <alignment vertical="center" wrapText="1"/>
    </xf>
    <xf numFmtId="3" fontId="41" fillId="34" borderId="15" xfId="0" applyNumberFormat="1" applyFont="1" applyFill="1" applyBorder="1" applyAlignment="1">
      <alignment vertical="center"/>
    </xf>
    <xf numFmtId="3" fontId="41" fillId="0" borderId="15" xfId="0" applyNumberFormat="1" applyFont="1" applyBorder="1" applyAlignment="1">
      <alignment vertical="center" wrapText="1"/>
    </xf>
    <xf numFmtId="200" fontId="41" fillId="0" borderId="57" xfId="0" applyNumberFormat="1" applyFont="1" applyBorder="1" applyAlignment="1">
      <alignment vertical="center" wrapText="1"/>
    </xf>
    <xf numFmtId="0" fontId="45" fillId="33" borderId="30" xfId="0" applyFont="1" applyFill="1" applyBorder="1" applyAlignment="1" quotePrefix="1">
      <alignment horizontal="left" vertical="center" wrapText="1"/>
    </xf>
    <xf numFmtId="9" fontId="29" fillId="33" borderId="30" xfId="0" applyNumberFormat="1" applyFont="1" applyFill="1" applyBorder="1" applyAlignment="1">
      <alignment horizontal="right"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3" fontId="30" fillId="0" borderId="15" xfId="0" applyNumberFormat="1" applyFont="1" applyBorder="1" applyAlignment="1">
      <alignment vertical="center" wrapText="1"/>
    </xf>
    <xf numFmtId="0" fontId="50" fillId="0" borderId="15" xfId="0" applyFont="1" applyBorder="1" applyAlignment="1">
      <alignment horizontal="left" vertical="center" wrapText="1"/>
    </xf>
    <xf numFmtId="3" fontId="30" fillId="0" borderId="15" xfId="0" applyNumberFormat="1" applyFont="1" applyBorder="1" applyAlignment="1">
      <alignment horizontal="right" vertical="center"/>
    </xf>
    <xf numFmtId="0" fontId="51" fillId="0" borderId="30" xfId="0" applyFont="1" applyFill="1" applyBorder="1" applyAlignment="1">
      <alignment vertical="center" wrapText="1"/>
    </xf>
    <xf numFmtId="49" fontId="41" fillId="0" borderId="30" xfId="0" applyNumberFormat="1" applyFont="1" applyBorder="1" applyAlignment="1">
      <alignment horizontal="center" vertical="center" wrapText="1"/>
    </xf>
    <xf numFmtId="3" fontId="41" fillId="0" borderId="30" xfId="0" applyNumberFormat="1" applyFont="1" applyBorder="1" applyAlignment="1">
      <alignment horizontal="right" vertical="center" wrapText="1"/>
    </xf>
    <xf numFmtId="203" fontId="41" fillId="0" borderId="30" xfId="63" applyNumberFormat="1" applyFont="1" applyFill="1" applyBorder="1" applyAlignment="1">
      <alignment horizontal="right" vertical="center" wrapText="1"/>
    </xf>
    <xf numFmtId="203" fontId="41" fillId="0" borderId="24" xfId="63" applyNumberFormat="1" applyFont="1" applyFill="1" applyBorder="1" applyAlignment="1">
      <alignment horizontal="right" vertical="center" wrapText="1"/>
    </xf>
    <xf numFmtId="49" fontId="30" fillId="0" borderId="15" xfId="0" applyNumberFormat="1" applyFont="1" applyBorder="1" applyAlignment="1">
      <alignment vertical="center" wrapText="1"/>
    </xf>
    <xf numFmtId="0" fontId="50" fillId="33" borderId="15" xfId="0" applyFont="1" applyFill="1" applyBorder="1" applyAlignment="1">
      <alignment horizontal="left" vertical="center"/>
    </xf>
    <xf numFmtId="9" fontId="27" fillId="36" borderId="0" xfId="0" applyNumberFormat="1" applyFont="1" applyFill="1" applyAlignment="1">
      <alignment horizontal="right" vertical="center"/>
    </xf>
    <xf numFmtId="9" fontId="30" fillId="34" borderId="16" xfId="0" applyNumberFormat="1" applyFont="1" applyFill="1" applyBorder="1" applyAlignment="1">
      <alignment horizontal="right" vertical="center" wrapText="1"/>
    </xf>
    <xf numFmtId="9" fontId="41" fillId="34" borderId="72" xfId="0" applyNumberFormat="1" applyFont="1" applyFill="1" applyBorder="1" applyAlignment="1">
      <alignment horizontal="right" vertical="center" wrapText="1"/>
    </xf>
    <xf numFmtId="9" fontId="29" fillId="34" borderId="28" xfId="0" applyNumberFormat="1" applyFont="1" applyFill="1" applyBorder="1" applyAlignment="1">
      <alignment horizontal="right" vertical="center" wrapText="1"/>
    </xf>
    <xf numFmtId="9" fontId="29" fillId="34" borderId="40" xfId="0" applyNumberFormat="1" applyFont="1" applyFill="1" applyBorder="1" applyAlignment="1">
      <alignment horizontal="right" vertical="center" wrapText="1"/>
    </xf>
    <xf numFmtId="9" fontId="11" fillId="34" borderId="0" xfId="0" applyNumberFormat="1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1" fontId="9" fillId="34" borderId="16" xfId="0" applyNumberFormat="1" applyFont="1" applyFill="1" applyBorder="1" applyAlignment="1">
      <alignment horizontal="center" vertical="center" wrapText="1"/>
    </xf>
    <xf numFmtId="49" fontId="9" fillId="34" borderId="0" xfId="0" applyNumberFormat="1" applyFont="1" applyFill="1" applyAlignment="1">
      <alignment vertical="center"/>
    </xf>
    <xf numFmtId="49" fontId="9" fillId="34" borderId="0" xfId="0" applyNumberFormat="1" applyFont="1" applyFill="1" applyBorder="1" applyAlignment="1">
      <alignment vertical="center"/>
    </xf>
    <xf numFmtId="9" fontId="29" fillId="34" borderId="16" xfId="0" applyNumberFormat="1" applyFont="1" applyFill="1" applyBorder="1" applyAlignment="1">
      <alignment horizontal="right" vertical="center" wrapText="1"/>
    </xf>
    <xf numFmtId="9" fontId="29" fillId="34" borderId="43" xfId="0" applyNumberFormat="1" applyFont="1" applyFill="1" applyBorder="1" applyAlignment="1">
      <alignment horizontal="right" vertical="center" wrapText="1"/>
    </xf>
    <xf numFmtId="9" fontId="30" fillId="34" borderId="43" xfId="0" applyNumberFormat="1" applyFont="1" applyFill="1" applyBorder="1" applyAlignment="1">
      <alignment horizontal="right" vertical="center" wrapText="1"/>
    </xf>
    <xf numFmtId="9" fontId="30" fillId="34" borderId="28" xfId="0" applyNumberFormat="1" applyFont="1" applyFill="1" applyBorder="1" applyAlignment="1">
      <alignment horizontal="right" vertical="center" wrapText="1"/>
    </xf>
    <xf numFmtId="9" fontId="30" fillId="34" borderId="16" xfId="0" applyNumberFormat="1" applyFont="1" applyFill="1" applyBorder="1" applyAlignment="1">
      <alignment horizontal="right" vertical="center"/>
    </xf>
    <xf numFmtId="9" fontId="41" fillId="34" borderId="43" xfId="0" applyNumberFormat="1" applyFont="1" applyFill="1" applyBorder="1" applyAlignment="1">
      <alignment horizontal="right" vertical="center"/>
    </xf>
    <xf numFmtId="200" fontId="29" fillId="34" borderId="28" xfId="0" applyNumberFormat="1" applyFont="1" applyFill="1" applyBorder="1" applyAlignment="1">
      <alignment horizontal="right" vertical="center"/>
    </xf>
    <xf numFmtId="200" fontId="41" fillId="34" borderId="28" xfId="0" applyNumberFormat="1" applyFont="1" applyFill="1" applyBorder="1" applyAlignment="1">
      <alignment horizontal="right" vertical="center"/>
    </xf>
    <xf numFmtId="200" fontId="41" fillId="34" borderId="43" xfId="0" applyNumberFormat="1" applyFont="1" applyFill="1" applyBorder="1" applyAlignment="1">
      <alignment horizontal="right" vertical="center"/>
    </xf>
    <xf numFmtId="200" fontId="29" fillId="34" borderId="43" xfId="0" applyNumberFormat="1" applyFont="1" applyFill="1" applyBorder="1" applyAlignment="1">
      <alignment horizontal="right" vertical="center"/>
    </xf>
    <xf numFmtId="200" fontId="41" fillId="34" borderId="43" xfId="0" applyNumberFormat="1" applyFont="1" applyFill="1" applyBorder="1" applyAlignment="1">
      <alignment vertical="center"/>
    </xf>
    <xf numFmtId="200" fontId="29" fillId="34" borderId="40" xfId="0" applyNumberFormat="1" applyFont="1" applyFill="1" applyBorder="1" applyAlignment="1">
      <alignment horizontal="right" vertical="center"/>
    </xf>
    <xf numFmtId="200" fontId="41" fillId="34" borderId="16" xfId="0" applyNumberFormat="1" applyFont="1" applyFill="1" applyBorder="1" applyAlignment="1">
      <alignment horizontal="right" vertical="center"/>
    </xf>
    <xf numFmtId="9" fontId="30" fillId="34" borderId="0" xfId="0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right" vertical="center"/>
    </xf>
    <xf numFmtId="49" fontId="19" fillId="0" borderId="17" xfId="0" applyNumberFormat="1" applyFont="1" applyBorder="1" applyAlignment="1">
      <alignment horizontal="center" vertical="center" wrapText="1"/>
    </xf>
    <xf numFmtId="49" fontId="19" fillId="0" borderId="18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49" fontId="26" fillId="33" borderId="18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9" fontId="10" fillId="33" borderId="18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22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26" fillId="33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3" fontId="26" fillId="0" borderId="0" xfId="0" applyNumberFormat="1" applyFont="1" applyAlignment="1">
      <alignment horizontal="center" vertical="center" wrapText="1"/>
    </xf>
    <xf numFmtId="49" fontId="9" fillId="0" borderId="57" xfId="0" applyNumberFormat="1" applyFont="1" applyBorder="1" applyAlignment="1">
      <alignment horizontal="center" vertical="center" wrapText="1"/>
    </xf>
    <xf numFmtId="3" fontId="26" fillId="0" borderId="57" xfId="0" applyNumberFormat="1" applyFont="1" applyBorder="1" applyAlignment="1">
      <alignment horizontal="right" vertical="center" wrapText="1"/>
    </xf>
    <xf numFmtId="3" fontId="10" fillId="0" borderId="57" xfId="0" applyNumberFormat="1" applyFont="1" applyBorder="1" applyAlignment="1">
      <alignment horizontal="right" vertical="center" wrapText="1"/>
    </xf>
    <xf numFmtId="3" fontId="9" fillId="0" borderId="81" xfId="0" applyNumberFormat="1" applyFont="1" applyBorder="1" applyAlignment="1">
      <alignment horizontal="right" vertical="center" wrapText="1"/>
    </xf>
    <xf numFmtId="3" fontId="10" fillId="0" borderId="20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/>
    </xf>
    <xf numFmtId="3" fontId="10" fillId="0" borderId="24" xfId="0" applyNumberFormat="1" applyFont="1" applyBorder="1" applyAlignment="1">
      <alignment horizontal="right" vertical="center" wrapText="1"/>
    </xf>
    <xf numFmtId="0" fontId="26" fillId="0" borderId="35" xfId="0" applyFont="1" applyBorder="1" applyAlignment="1">
      <alignment horizontal="center" vertical="center"/>
    </xf>
    <xf numFmtId="49" fontId="26" fillId="33" borderId="63" xfId="0" applyNumberFormat="1" applyFont="1" applyFill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/>
    </xf>
    <xf numFmtId="3" fontId="26" fillId="0" borderId="82" xfId="0" applyNumberFormat="1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30" xfId="0" applyFont="1" applyBorder="1" applyAlignment="1">
      <alignment horizontal="left" vertical="center" wrapText="1"/>
    </xf>
    <xf numFmtId="49" fontId="19" fillId="0" borderId="0" xfId="0" applyNumberFormat="1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26" fillId="0" borderId="35" xfId="0" applyNumberFormat="1" applyFont="1" applyBorder="1" applyAlignment="1">
      <alignment horizontal="center" vertical="center" wrapText="1"/>
    </xf>
    <xf numFmtId="49" fontId="26" fillId="0" borderId="36" xfId="0" applyNumberFormat="1" applyFont="1" applyBorder="1" applyAlignment="1">
      <alignment horizontal="center" vertical="center" wrapText="1"/>
    </xf>
    <xf numFmtId="49" fontId="26" fillId="0" borderId="45" xfId="0" applyNumberFormat="1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3" fontId="11" fillId="0" borderId="57" xfId="0" applyNumberFormat="1" applyFont="1" applyBorder="1" applyAlignment="1">
      <alignment horizontal="right" vertical="center" wrapText="1"/>
    </xf>
    <xf numFmtId="0" fontId="29" fillId="0" borderId="0" xfId="0" applyFont="1" applyAlignment="1">
      <alignment/>
    </xf>
    <xf numFmtId="49" fontId="16" fillId="0" borderId="18" xfId="0" applyNumberFormat="1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3" fontId="16" fillId="0" borderId="57" xfId="0" applyNumberFormat="1" applyFont="1" applyBorder="1" applyAlignment="1">
      <alignment horizontal="right" vertical="center" wrapText="1"/>
    </xf>
    <xf numFmtId="0" fontId="41" fillId="0" borderId="0" xfId="0" applyFont="1" applyAlignment="1">
      <alignment/>
    </xf>
    <xf numFmtId="0" fontId="109" fillId="34" borderId="31" xfId="0" applyFont="1" applyFill="1" applyBorder="1" applyAlignment="1">
      <alignment horizontal="center" vertical="center" wrapText="1"/>
    </xf>
    <xf numFmtId="0" fontId="13" fillId="0" borderId="31" xfId="0" applyFont="1" applyBorder="1" applyAlignment="1">
      <alignment vertical="center" wrapText="1"/>
    </xf>
    <xf numFmtId="3" fontId="13" fillId="0" borderId="69" xfId="0" applyNumberFormat="1" applyFont="1" applyBorder="1" applyAlignment="1">
      <alignment horizontal="right" vertical="center" wrapText="1"/>
    </xf>
    <xf numFmtId="0" fontId="13" fillId="0" borderId="31" xfId="0" applyFont="1" applyBorder="1" applyAlignment="1">
      <alignment horizontal="right" vertical="center"/>
    </xf>
    <xf numFmtId="0" fontId="30" fillId="0" borderId="17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49" fontId="30" fillId="0" borderId="15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3" fillId="0" borderId="0" xfId="0" applyNumberFormat="1" applyFont="1" applyAlignment="1">
      <alignment vertical="center"/>
    </xf>
    <xf numFmtId="0" fontId="54" fillId="0" borderId="0" xfId="0" applyFont="1" applyAlignment="1">
      <alignment vertical="center" wrapText="1"/>
    </xf>
    <xf numFmtId="4" fontId="53" fillId="0" borderId="0" xfId="0" applyNumberFormat="1" applyFont="1" applyAlignment="1">
      <alignment vertical="center"/>
    </xf>
    <xf numFmtId="3" fontId="9" fillId="0" borderId="0" xfId="0" applyNumberFormat="1" applyFont="1" applyAlignment="1">
      <alignment/>
    </xf>
    <xf numFmtId="0" fontId="11" fillId="0" borderId="22" xfId="0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0" fillId="0" borderId="30" xfId="0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9" fontId="26" fillId="0" borderId="16" xfId="0" applyNumberFormat="1" applyFont="1" applyBorder="1" applyAlignment="1">
      <alignment horizontal="right"/>
    </xf>
    <xf numFmtId="9" fontId="13" fillId="0" borderId="16" xfId="0" applyNumberFormat="1" applyFont="1" applyBorder="1" applyAlignment="1">
      <alignment horizontal="right" vertical="center"/>
    </xf>
    <xf numFmtId="9" fontId="16" fillId="0" borderId="16" xfId="0" applyNumberFormat="1" applyFont="1" applyBorder="1" applyAlignment="1">
      <alignment horizontal="right" vertical="center"/>
    </xf>
    <xf numFmtId="9" fontId="13" fillId="0" borderId="72" xfId="0" applyNumberFormat="1" applyFont="1" applyBorder="1" applyAlignment="1">
      <alignment horizontal="right" vertical="center"/>
    </xf>
    <xf numFmtId="3" fontId="9" fillId="33" borderId="23" xfId="0" applyNumberFormat="1" applyFont="1" applyFill="1" applyBorder="1" applyAlignment="1">
      <alignment horizontal="right" vertical="center"/>
    </xf>
    <xf numFmtId="3" fontId="26" fillId="33" borderId="19" xfId="0" applyNumberFormat="1" applyFont="1" applyFill="1" applyBorder="1" applyAlignment="1">
      <alignment horizontal="right" vertical="center"/>
    </xf>
    <xf numFmtId="3" fontId="9" fillId="33" borderId="26" xfId="0" applyNumberFormat="1" applyFont="1" applyFill="1" applyBorder="1" applyAlignment="1">
      <alignment horizontal="right" vertical="center"/>
    </xf>
    <xf numFmtId="3" fontId="26" fillId="33" borderId="10" xfId="0" applyNumberFormat="1" applyFont="1" applyFill="1" applyBorder="1" applyAlignment="1">
      <alignment horizontal="right" vertical="center"/>
    </xf>
    <xf numFmtId="0" fontId="22" fillId="0" borderId="21" xfId="0" applyFont="1" applyBorder="1" applyAlignment="1">
      <alignment horizontal="center" vertical="center" wrapText="1"/>
    </xf>
    <xf numFmtId="49" fontId="110" fillId="34" borderId="23" xfId="0" applyNumberFormat="1" applyFont="1" applyFill="1" applyBorder="1" applyAlignment="1">
      <alignment horizontal="center" vertical="center" wrapText="1"/>
    </xf>
    <xf numFmtId="49" fontId="110" fillId="0" borderId="30" xfId="0" applyNumberFormat="1" applyFont="1" applyFill="1" applyBorder="1" applyAlignment="1">
      <alignment horizontal="center" vertical="center" wrapText="1"/>
    </xf>
    <xf numFmtId="49" fontId="110" fillId="0" borderId="30" xfId="0" applyNumberFormat="1" applyFont="1" applyFill="1" applyBorder="1" applyAlignment="1" quotePrefix="1">
      <alignment horizontal="center" vertical="center" wrapText="1"/>
    </xf>
    <xf numFmtId="0" fontId="110" fillId="0" borderId="30" xfId="0" applyFont="1" applyFill="1" applyBorder="1" applyAlignment="1" quotePrefix="1">
      <alignment horizontal="center" vertical="center" wrapText="1"/>
    </xf>
    <xf numFmtId="49" fontId="110" fillId="34" borderId="19" xfId="0" applyNumberFormat="1" applyFont="1" applyFill="1" applyBorder="1" applyAlignment="1">
      <alignment horizontal="center" vertical="center" wrapText="1"/>
    </xf>
    <xf numFmtId="49" fontId="110" fillId="0" borderId="10" xfId="0" applyNumberFormat="1" applyFont="1" applyFill="1" applyBorder="1" applyAlignment="1">
      <alignment horizontal="center" vertical="center" wrapText="1"/>
    </xf>
    <xf numFmtId="49" fontId="110" fillId="0" borderId="10" xfId="0" applyNumberFormat="1" applyFont="1" applyFill="1" applyBorder="1" applyAlignment="1" quotePrefix="1">
      <alignment horizontal="center" vertical="center" wrapText="1"/>
    </xf>
    <xf numFmtId="49" fontId="110" fillId="34" borderId="30" xfId="0" applyNumberFormat="1" applyFont="1" applyFill="1" applyBorder="1" applyAlignment="1">
      <alignment horizontal="center" vertical="center" wrapText="1"/>
    </xf>
    <xf numFmtId="0" fontId="109" fillId="34" borderId="54" xfId="0" applyFont="1" applyFill="1" applyBorder="1" applyAlignment="1">
      <alignment horizontal="center" vertical="center" wrapText="1"/>
    </xf>
    <xf numFmtId="0" fontId="52" fillId="0" borderId="36" xfId="0" applyFont="1" applyBorder="1" applyAlignment="1">
      <alignment vertical="center" wrapText="1"/>
    </xf>
    <xf numFmtId="3" fontId="11" fillId="0" borderId="82" xfId="0" applyNumberFormat="1" applyFont="1" applyBorder="1" applyAlignment="1">
      <alignment horizontal="right" vertical="center"/>
    </xf>
    <xf numFmtId="9" fontId="11" fillId="0" borderId="50" xfId="0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 wrapText="1"/>
    </xf>
    <xf numFmtId="3" fontId="16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/>
    </xf>
    <xf numFmtId="9" fontId="16" fillId="0" borderId="10" xfId="0" applyNumberFormat="1" applyFont="1" applyBorder="1" applyAlignment="1">
      <alignment horizontal="right" vertical="center"/>
    </xf>
    <xf numFmtId="200" fontId="41" fillId="0" borderId="28" xfId="0" applyNumberFormat="1" applyFont="1" applyBorder="1" applyAlignment="1">
      <alignment vertical="center"/>
    </xf>
    <xf numFmtId="200" fontId="41" fillId="0" borderId="28" xfId="0" applyNumberFormat="1" applyFont="1" applyBorder="1" applyAlignment="1">
      <alignment horizontal="right" vertical="center" wrapText="1"/>
    </xf>
    <xf numFmtId="9" fontId="30" fillId="34" borderId="16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0" fillId="34" borderId="0" xfId="0" applyFont="1" applyFill="1" applyBorder="1" applyAlignment="1">
      <alignment horizontal="right" vertical="center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 vertical="center"/>
    </xf>
    <xf numFmtId="2" fontId="30" fillId="0" borderId="0" xfId="0" applyNumberFormat="1" applyFont="1" applyBorder="1" applyAlignment="1">
      <alignment horizontal="left" vertical="center"/>
    </xf>
    <xf numFmtId="0" fontId="30" fillId="0" borderId="0" xfId="0" applyFont="1" applyBorder="1" applyAlignment="1">
      <alignment vertical="center"/>
    </xf>
    <xf numFmtId="49" fontId="110" fillId="34" borderId="19" xfId="0" applyNumberFormat="1" applyFont="1" applyFill="1" applyBorder="1" applyAlignment="1">
      <alignment horizontal="center" vertical="center" wrapText="1"/>
    </xf>
    <xf numFmtId="49" fontId="110" fillId="0" borderId="10" xfId="0" applyNumberFormat="1" applyFont="1" applyFill="1" applyBorder="1" applyAlignment="1">
      <alignment horizontal="center" vertical="center" wrapText="1"/>
    </xf>
    <xf numFmtId="49" fontId="110" fillId="0" borderId="10" xfId="0" applyNumberFormat="1" applyFont="1" applyFill="1" applyBorder="1" applyAlignment="1" quotePrefix="1">
      <alignment horizontal="center" vertical="center" wrapText="1"/>
    </xf>
    <xf numFmtId="49" fontId="119" fillId="0" borderId="10" xfId="0" applyNumberFormat="1" applyFont="1" applyFill="1" applyBorder="1" applyAlignment="1" quotePrefix="1">
      <alignment vertical="center" wrapText="1"/>
    </xf>
    <xf numFmtId="0" fontId="32" fillId="0" borderId="51" xfId="0" applyFont="1" applyFill="1" applyBorder="1" applyAlignment="1">
      <alignment horizontal="center" vertical="center"/>
    </xf>
    <xf numFmtId="0" fontId="32" fillId="0" borderId="83" xfId="0" applyFont="1" applyFill="1" applyBorder="1" applyAlignment="1">
      <alignment horizontal="center"/>
    </xf>
    <xf numFmtId="3" fontId="32" fillId="0" borderId="61" xfId="0" applyNumberFormat="1" applyFont="1" applyFill="1" applyBorder="1" applyAlignment="1">
      <alignment horizontal="right" vertical="center"/>
    </xf>
    <xf numFmtId="3" fontId="32" fillId="0" borderId="36" xfId="0" applyNumberFormat="1" applyFont="1" applyFill="1" applyBorder="1" applyAlignment="1">
      <alignment horizontal="right" vertical="center"/>
    </xf>
    <xf numFmtId="194" fontId="32" fillId="0" borderId="83" xfId="0" applyNumberFormat="1" applyFont="1" applyFill="1" applyBorder="1" applyAlignment="1">
      <alignment horizontal="right" vertical="center"/>
    </xf>
    <xf numFmtId="3" fontId="32" fillId="0" borderId="35" xfId="0" applyNumberFormat="1" applyFont="1" applyFill="1" applyBorder="1" applyAlignment="1">
      <alignment horizontal="right" vertical="center"/>
    </xf>
    <xf numFmtId="3" fontId="32" fillId="0" borderId="49" xfId="0" applyNumberFormat="1" applyFont="1" applyFill="1" applyBorder="1" applyAlignment="1">
      <alignment horizontal="right" vertical="center"/>
    </xf>
    <xf numFmtId="196" fontId="32" fillId="0" borderId="50" xfId="0" applyNumberFormat="1" applyFont="1" applyFill="1" applyBorder="1" applyAlignment="1">
      <alignment horizontal="right" vertical="center"/>
    </xf>
    <xf numFmtId="3" fontId="29" fillId="0" borderId="20" xfId="0" applyNumberFormat="1" applyFont="1" applyFill="1" applyBorder="1" applyAlignment="1">
      <alignment vertical="center"/>
    </xf>
    <xf numFmtId="200" fontId="29" fillId="0" borderId="10" xfId="0" applyNumberFormat="1" applyFont="1" applyFill="1" applyBorder="1" applyAlignment="1">
      <alignment vertical="center"/>
    </xf>
    <xf numFmtId="9" fontId="29" fillId="34" borderId="28" xfId="0" applyNumberFormat="1" applyFont="1" applyFill="1" applyBorder="1" applyAlignment="1">
      <alignment vertical="center"/>
    </xf>
    <xf numFmtId="200" fontId="29" fillId="34" borderId="10" xfId="0" applyNumberFormat="1" applyFont="1" applyFill="1" applyBorder="1" applyAlignment="1">
      <alignment horizontal="right" vertical="center"/>
    </xf>
    <xf numFmtId="9" fontId="13" fillId="34" borderId="43" xfId="0" applyNumberFormat="1" applyFont="1" applyFill="1" applyBorder="1" applyAlignment="1">
      <alignment horizontal="right" vertical="center"/>
    </xf>
    <xf numFmtId="9" fontId="13" fillId="34" borderId="72" xfId="0" applyNumberFormat="1" applyFont="1" applyFill="1" applyBorder="1" applyAlignment="1">
      <alignment horizontal="right" vertical="center"/>
    </xf>
    <xf numFmtId="9" fontId="11" fillId="34" borderId="16" xfId="0" applyNumberFormat="1" applyFont="1" applyFill="1" applyBorder="1" applyAlignment="1">
      <alignment horizontal="right" vertical="center"/>
    </xf>
    <xf numFmtId="9" fontId="16" fillId="34" borderId="16" xfId="0" applyNumberFormat="1" applyFont="1" applyFill="1" applyBorder="1" applyAlignment="1">
      <alignment horizontal="right" vertical="center"/>
    </xf>
    <xf numFmtId="1" fontId="13" fillId="34" borderId="10" xfId="0" applyNumberFormat="1" applyFont="1" applyFill="1" applyBorder="1" applyAlignment="1">
      <alignment horizontal="right" vertical="center"/>
    </xf>
    <xf numFmtId="9" fontId="13" fillId="34" borderId="28" xfId="0" applyNumberFormat="1" applyFont="1" applyFill="1" applyBorder="1" applyAlignment="1">
      <alignment horizontal="right" vertical="center"/>
    </xf>
    <xf numFmtId="200" fontId="13" fillId="34" borderId="28" xfId="0" applyNumberFormat="1" applyFont="1" applyFill="1" applyBorder="1" applyAlignment="1">
      <alignment horizontal="right" vertical="center"/>
    </xf>
    <xf numFmtId="49" fontId="109" fillId="0" borderId="10" xfId="0" applyNumberFormat="1" applyFont="1" applyFill="1" applyBorder="1" applyAlignment="1" quotePrefix="1">
      <alignment horizontal="center" vertical="center" wrapText="1"/>
    </xf>
    <xf numFmtId="0" fontId="113" fillId="0" borderId="35" xfId="0" applyFont="1" applyFill="1" applyBorder="1" applyAlignment="1">
      <alignment horizontal="center" vertical="center" wrapText="1"/>
    </xf>
    <xf numFmtId="49" fontId="11" fillId="0" borderId="36" xfId="0" applyNumberFormat="1" applyFont="1" applyFill="1" applyBorder="1" applyAlignment="1">
      <alignment horizontal="center" vertical="center"/>
    </xf>
    <xf numFmtId="49" fontId="11" fillId="0" borderId="36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vertical="center" wrapText="1"/>
    </xf>
    <xf numFmtId="3" fontId="11" fillId="0" borderId="36" xfId="0" applyNumberFormat="1" applyFont="1" applyFill="1" applyBorder="1" applyAlignment="1">
      <alignment horizontal="right" vertical="center"/>
    </xf>
    <xf numFmtId="200" fontId="11" fillId="34" borderId="50" xfId="0" applyNumberFormat="1" applyFont="1" applyFill="1" applyBorder="1" applyAlignment="1">
      <alignment horizontal="right" vertical="center"/>
    </xf>
    <xf numFmtId="3" fontId="16" fillId="34" borderId="10" xfId="0" applyNumberFormat="1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 horizontal="right" vertical="center"/>
    </xf>
    <xf numFmtId="0" fontId="109" fillId="34" borderId="33" xfId="0" applyFont="1" applyFill="1" applyBorder="1" applyAlignment="1">
      <alignment horizontal="center" vertical="center" wrapText="1"/>
    </xf>
    <xf numFmtId="0" fontId="109" fillId="0" borderId="29" xfId="0" applyFont="1" applyFill="1" applyBorder="1" applyAlignment="1">
      <alignment horizontal="center" vertical="center" wrapText="1"/>
    </xf>
    <xf numFmtId="0" fontId="109" fillId="0" borderId="29" xfId="0" applyFont="1" applyFill="1" applyBorder="1" applyAlignment="1" quotePrefix="1">
      <alignment vertical="center" wrapText="1"/>
    </xf>
    <xf numFmtId="0" fontId="109" fillId="0" borderId="29" xfId="0" applyFont="1" applyBorder="1" applyAlignment="1" quotePrefix="1">
      <alignment vertical="center" wrapText="1"/>
    </xf>
    <xf numFmtId="0" fontId="13" fillId="0" borderId="29" xfId="0" applyFont="1" applyFill="1" applyBorder="1" applyAlignment="1" quotePrefix="1">
      <alignment vertical="center" wrapText="1"/>
    </xf>
    <xf numFmtId="1" fontId="109" fillId="34" borderId="29" xfId="0" applyNumberFormat="1" applyFont="1" applyFill="1" applyBorder="1" applyAlignment="1">
      <alignment horizontal="right" vertical="center"/>
    </xf>
    <xf numFmtId="3" fontId="13" fillId="0" borderId="29" xfId="0" applyNumberFormat="1" applyFont="1" applyFill="1" applyBorder="1" applyAlignment="1">
      <alignment horizontal="right" vertical="center"/>
    </xf>
    <xf numFmtId="9" fontId="13" fillId="34" borderId="48" xfId="0" applyNumberFormat="1" applyFont="1" applyFill="1" applyBorder="1" applyAlignment="1">
      <alignment horizontal="right" vertical="center"/>
    </xf>
    <xf numFmtId="9" fontId="11" fillId="0" borderId="43" xfId="0" applyNumberFormat="1" applyFont="1" applyBorder="1" applyAlignment="1">
      <alignment horizontal="right"/>
    </xf>
    <xf numFmtId="9" fontId="16" fillId="0" borderId="28" xfId="0" applyNumberFormat="1" applyFont="1" applyBorder="1" applyAlignment="1">
      <alignment horizontal="right"/>
    </xf>
    <xf numFmtId="9" fontId="13" fillId="0" borderId="28" xfId="0" applyNumberFormat="1" applyFont="1" applyBorder="1" applyAlignment="1">
      <alignment horizontal="right"/>
    </xf>
    <xf numFmtId="9" fontId="10" fillId="0" borderId="28" xfId="0" applyNumberFormat="1" applyFont="1" applyBorder="1" applyAlignment="1">
      <alignment horizontal="right"/>
    </xf>
    <xf numFmtId="9" fontId="9" fillId="0" borderId="28" xfId="0" applyNumberFormat="1" applyFont="1" applyBorder="1" applyAlignment="1">
      <alignment horizontal="right"/>
    </xf>
    <xf numFmtId="9" fontId="10" fillId="0" borderId="40" xfId="0" applyNumberFormat="1" applyFont="1" applyBorder="1" applyAlignment="1">
      <alignment horizontal="right"/>
    </xf>
    <xf numFmtId="49" fontId="30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/>
    </xf>
    <xf numFmtId="9" fontId="11" fillId="0" borderId="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55" xfId="0" applyNumberFormat="1" applyFont="1" applyFill="1" applyBorder="1" applyAlignment="1">
      <alignment horizontal="center" vertical="center" wrapText="1"/>
    </xf>
    <xf numFmtId="49" fontId="26" fillId="0" borderId="35" xfId="0" applyNumberFormat="1" applyFont="1" applyFill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/>
    </xf>
    <xf numFmtId="0" fontId="32" fillId="0" borderId="78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3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8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33" borderId="29" xfId="0" applyFont="1" applyFill="1" applyBorder="1" applyAlignment="1">
      <alignment horizontal="center" vertical="center" wrapText="1"/>
    </xf>
    <xf numFmtId="0" fontId="19" fillId="33" borderId="81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64" xfId="0" applyFont="1" applyFill="1" applyBorder="1" applyAlignment="1">
      <alignment horizontal="center" vertical="center"/>
    </xf>
    <xf numFmtId="0" fontId="19" fillId="33" borderId="28" xfId="0" applyFont="1" applyFill="1" applyBorder="1" applyAlignment="1">
      <alignment horizontal="center" vertical="center" wrapText="1"/>
    </xf>
    <xf numFmtId="0" fontId="19" fillId="33" borderId="40" xfId="0" applyFont="1" applyFill="1" applyBorder="1" applyAlignment="1">
      <alignment horizontal="center" vertical="center" wrapText="1"/>
    </xf>
    <xf numFmtId="49" fontId="19" fillId="0" borderId="33" xfId="0" applyNumberFormat="1" applyFont="1" applyBorder="1" applyAlignment="1">
      <alignment horizontal="center" vertical="center" textRotation="90" wrapText="1"/>
    </xf>
    <xf numFmtId="49" fontId="19" fillId="0" borderId="19" xfId="0" applyNumberFormat="1" applyFont="1" applyBorder="1" applyAlignment="1">
      <alignment horizontal="center" vertical="center" textRotation="90" wrapText="1"/>
    </xf>
    <xf numFmtId="49" fontId="19" fillId="0" borderId="23" xfId="0" applyNumberFormat="1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 wrapText="1"/>
    </xf>
    <xf numFmtId="0" fontId="19" fillId="33" borderId="4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 textRotation="90" wrapText="1"/>
    </xf>
    <xf numFmtId="0" fontId="19" fillId="33" borderId="10" xfId="0" applyFont="1" applyFill="1" applyBorder="1" applyAlignment="1">
      <alignment horizontal="center" vertical="center" textRotation="90" wrapText="1"/>
    </xf>
    <xf numFmtId="0" fontId="19" fillId="33" borderId="30" xfId="0" applyFont="1" applyFill="1" applyBorder="1" applyAlignment="1">
      <alignment horizontal="center" vertical="center" textRotation="90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30" xfId="0" applyFont="1" applyBorder="1" applyAlignment="1">
      <alignment horizontal="center" vertical="center" textRotation="90" wrapText="1"/>
    </xf>
    <xf numFmtId="49" fontId="19" fillId="33" borderId="29" xfId="0" applyNumberFormat="1" applyFont="1" applyFill="1" applyBorder="1" applyAlignment="1">
      <alignment horizontal="center" vertical="center"/>
    </xf>
    <xf numFmtId="49" fontId="19" fillId="33" borderId="48" xfId="0" applyNumberFormat="1" applyFont="1" applyFill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 wrapText="1"/>
    </xf>
    <xf numFmtId="2" fontId="9" fillId="0" borderId="12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0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38" fillId="0" borderId="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wrapText="1"/>
    </xf>
    <xf numFmtId="0" fontId="9" fillId="0" borderId="20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26" fillId="0" borderId="26" xfId="0" applyFon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26" xfId="0" applyFont="1" applyBorder="1" applyAlignment="1">
      <alignment horizontal="left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20" fillId="0" borderId="0" xfId="0" applyFont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9" fillId="0" borderId="35" xfId="0" applyNumberFormat="1" applyFont="1" applyBorder="1" applyAlignment="1">
      <alignment horizontal="center" vertical="center" wrapText="1"/>
    </xf>
    <xf numFmtId="49" fontId="9" fillId="0" borderId="67" xfId="0" applyNumberFormat="1" applyFont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45" xfId="0" applyNumberFormat="1" applyFont="1" applyBorder="1" applyAlignment="1">
      <alignment horizontal="center" vertical="center" wrapText="1"/>
    </xf>
    <xf numFmtId="9" fontId="9" fillId="34" borderId="48" xfId="0" applyNumberFormat="1" applyFont="1" applyFill="1" applyBorder="1" applyAlignment="1">
      <alignment horizontal="center" vertical="center" wrapText="1"/>
    </xf>
    <xf numFmtId="9" fontId="9" fillId="34" borderId="47" xfId="0" applyNumberFormat="1" applyFont="1" applyFill="1" applyBorder="1" applyAlignment="1">
      <alignment horizontal="center" vertical="center" wrapText="1"/>
    </xf>
    <xf numFmtId="49" fontId="110" fillId="34" borderId="23" xfId="0" applyNumberFormat="1" applyFont="1" applyFill="1" applyBorder="1" applyAlignment="1">
      <alignment horizontal="center" vertical="center" wrapText="1"/>
    </xf>
    <xf numFmtId="49" fontId="110" fillId="34" borderId="55" xfId="0" applyNumberFormat="1" applyFont="1" applyFill="1" applyBorder="1" applyAlignment="1">
      <alignment horizontal="center" vertical="center" wrapText="1"/>
    </xf>
    <xf numFmtId="49" fontId="110" fillId="0" borderId="30" xfId="0" applyNumberFormat="1" applyFont="1" applyFill="1" applyBorder="1" applyAlignment="1">
      <alignment horizontal="center" vertical="center" wrapText="1"/>
    </xf>
    <xf numFmtId="49" fontId="110" fillId="0" borderId="31" xfId="0" applyNumberFormat="1" applyFont="1" applyFill="1" applyBorder="1" applyAlignment="1">
      <alignment horizontal="center" vertical="center" wrapText="1"/>
    </xf>
    <xf numFmtId="49" fontId="110" fillId="34" borderId="30" xfId="0" applyNumberFormat="1" applyFont="1" applyFill="1" applyBorder="1" applyAlignment="1">
      <alignment horizontal="center" vertical="center" wrapText="1"/>
    </xf>
    <xf numFmtId="49" fontId="110" fillId="34" borderId="31" xfId="0" applyNumberFormat="1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 wrapText="1"/>
    </xf>
    <xf numFmtId="9" fontId="29" fillId="34" borderId="28" xfId="0" applyNumberFormat="1" applyFont="1" applyFill="1" applyBorder="1" applyAlignment="1">
      <alignment horizontal="center" vertical="center" wrapText="1"/>
    </xf>
    <xf numFmtId="9" fontId="29" fillId="34" borderId="40" xfId="0" applyNumberFormat="1" applyFont="1" applyFill="1" applyBorder="1" applyAlignment="1">
      <alignment horizontal="center" vertical="center" wrapText="1"/>
    </xf>
    <xf numFmtId="9" fontId="9" fillId="0" borderId="29" xfId="0" applyNumberFormat="1" applyFont="1" applyBorder="1" applyAlignment="1">
      <alignment horizontal="center" vertical="center" wrapText="1"/>
    </xf>
    <xf numFmtId="9" fontId="9" fillId="0" borderId="45" xfId="0" applyNumberFormat="1" applyFont="1" applyBorder="1" applyAlignment="1">
      <alignment horizontal="center" vertical="center" wrapText="1"/>
    </xf>
    <xf numFmtId="9" fontId="9" fillId="0" borderId="67" xfId="0" applyNumberFormat="1" applyFont="1" applyFill="1" applyBorder="1" applyAlignment="1">
      <alignment horizontal="center" vertical="center" wrapText="1"/>
    </xf>
    <xf numFmtId="9" fontId="9" fillId="0" borderId="36" xfId="0" applyNumberFormat="1" applyFont="1" applyFill="1" applyBorder="1" applyAlignment="1">
      <alignment horizontal="center" vertical="center" wrapText="1"/>
    </xf>
    <xf numFmtId="49" fontId="110" fillId="0" borderId="30" xfId="0" applyNumberFormat="1" applyFont="1" applyFill="1" applyBorder="1" applyAlignment="1" quotePrefix="1">
      <alignment horizontal="center" vertical="center" wrapText="1"/>
    </xf>
    <xf numFmtId="49" fontId="110" fillId="0" borderId="22" xfId="0" applyNumberFormat="1" applyFont="1" applyFill="1" applyBorder="1" applyAlignment="1" quotePrefix="1">
      <alignment horizontal="center" vertical="center" wrapText="1"/>
    </xf>
    <xf numFmtId="0" fontId="29" fillId="0" borderId="3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3" fontId="29" fillId="0" borderId="30" xfId="0" applyNumberFormat="1" applyFont="1" applyBorder="1" applyAlignment="1">
      <alignment horizontal="center" vertical="center" wrapText="1"/>
    </xf>
    <xf numFmtId="3" fontId="29" fillId="0" borderId="22" xfId="0" applyNumberFormat="1" applyFont="1" applyBorder="1" applyAlignment="1">
      <alignment horizontal="center" vertical="center" wrapText="1"/>
    </xf>
    <xf numFmtId="0" fontId="110" fillId="34" borderId="23" xfId="0" applyFont="1" applyFill="1" applyBorder="1" applyAlignment="1">
      <alignment horizontal="center" vertical="center" wrapText="1"/>
    </xf>
    <xf numFmtId="0" fontId="110" fillId="34" borderId="27" xfId="0" applyFont="1" applyFill="1" applyBorder="1" applyAlignment="1">
      <alignment horizontal="center" vertical="center" wrapText="1"/>
    </xf>
    <xf numFmtId="0" fontId="110" fillId="0" borderId="30" xfId="0" applyFont="1" applyFill="1" applyBorder="1" applyAlignment="1">
      <alignment horizontal="center" vertical="center" wrapText="1"/>
    </xf>
    <xf numFmtId="0" fontId="110" fillId="0" borderId="22" xfId="0" applyFont="1" applyFill="1" applyBorder="1" applyAlignment="1">
      <alignment horizontal="center" vertical="center" wrapText="1"/>
    </xf>
    <xf numFmtId="0" fontId="110" fillId="0" borderId="30" xfId="0" applyFont="1" applyFill="1" applyBorder="1" applyAlignment="1" quotePrefix="1">
      <alignment horizontal="center" vertical="center" wrapText="1"/>
    </xf>
    <xf numFmtId="0" fontId="110" fillId="0" borderId="22" xfId="0" applyFont="1" applyFill="1" applyBorder="1" applyAlignment="1" quotePrefix="1">
      <alignment horizontal="center" vertical="center" wrapText="1"/>
    </xf>
    <xf numFmtId="49" fontId="29" fillId="34" borderId="23" xfId="0" applyNumberFormat="1" applyFont="1" applyFill="1" applyBorder="1" applyAlignment="1">
      <alignment horizontal="center" vertical="center"/>
    </xf>
    <xf numFmtId="49" fontId="29" fillId="34" borderId="27" xfId="0" applyNumberFormat="1" applyFont="1" applyFill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49" fontId="110" fillId="34" borderId="27" xfId="0" applyNumberFormat="1" applyFont="1" applyFill="1" applyBorder="1" applyAlignment="1">
      <alignment horizontal="center" vertical="center" wrapText="1"/>
    </xf>
    <xf numFmtId="49" fontId="110" fillId="0" borderId="22" xfId="0" applyNumberFormat="1" applyFont="1" applyFill="1" applyBorder="1" applyAlignment="1">
      <alignment horizontal="center" vertical="center" wrapText="1"/>
    </xf>
    <xf numFmtId="49" fontId="110" fillId="0" borderId="10" xfId="0" applyNumberFormat="1" applyFont="1" applyFill="1" applyBorder="1" applyAlignment="1" quotePrefix="1">
      <alignment horizontal="center" vertical="center" wrapText="1"/>
    </xf>
    <xf numFmtId="49" fontId="110" fillId="0" borderId="31" xfId="0" applyNumberFormat="1" applyFont="1" applyFill="1" applyBorder="1" applyAlignment="1" quotePrefix="1">
      <alignment horizontal="center" vertical="center" wrapText="1"/>
    </xf>
    <xf numFmtId="3" fontId="29" fillId="0" borderId="31" xfId="0" applyNumberFormat="1" applyFont="1" applyBorder="1" applyAlignment="1">
      <alignment horizontal="center" vertical="center" wrapText="1"/>
    </xf>
    <xf numFmtId="49" fontId="110" fillId="34" borderId="19" xfId="0" applyNumberFormat="1" applyFont="1" applyFill="1" applyBorder="1" applyAlignment="1">
      <alignment horizontal="center" vertical="center" wrapText="1"/>
    </xf>
    <xf numFmtId="49" fontId="110" fillId="0" borderId="10" xfId="0" applyNumberFormat="1" applyFont="1" applyFill="1" applyBorder="1" applyAlignment="1">
      <alignment horizontal="center" vertical="center" wrapText="1"/>
    </xf>
    <xf numFmtId="0" fontId="110" fillId="0" borderId="31" xfId="0" applyFont="1" applyFill="1" applyBorder="1" applyAlignment="1" quotePrefix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200" fontId="41" fillId="34" borderId="40" xfId="0" applyNumberFormat="1" applyFont="1" applyFill="1" applyBorder="1" applyAlignment="1">
      <alignment horizontal="center" vertical="center"/>
    </xf>
    <xf numFmtId="200" fontId="41" fillId="34" borderId="72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110" fillId="34" borderId="55" xfId="0" applyFont="1" applyFill="1" applyBorder="1" applyAlignment="1">
      <alignment horizontal="center" vertical="center" wrapText="1"/>
    </xf>
    <xf numFmtId="0" fontId="110" fillId="0" borderId="31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52" xfId="0" applyFont="1" applyBorder="1" applyAlignment="1">
      <alignment horizontal="center" vertical="center" wrapText="1"/>
    </xf>
    <xf numFmtId="0" fontId="9" fillId="33" borderId="8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0" fontId="9" fillId="33" borderId="64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1" fontId="9" fillId="0" borderId="67" xfId="0" applyNumberFormat="1" applyFont="1" applyBorder="1" applyAlignment="1">
      <alignment horizontal="center" vertical="center"/>
    </xf>
    <xf numFmtId="1" fontId="9" fillId="0" borderId="31" xfId="0" applyNumberFormat="1" applyFont="1" applyBorder="1" applyAlignment="1">
      <alignment horizontal="center" vertical="center"/>
    </xf>
    <xf numFmtId="49" fontId="9" fillId="0" borderId="67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35" xfId="0" applyNumberFormat="1" applyFont="1" applyBorder="1" applyAlignment="1">
      <alignment horizontal="center" vertical="center" wrapText="1"/>
    </xf>
    <xf numFmtId="49" fontId="19" fillId="0" borderId="84" xfId="0" applyNumberFormat="1" applyFont="1" applyBorder="1" applyAlignment="1">
      <alignment horizontal="center" vertical="center" wrapText="1"/>
    </xf>
    <xf numFmtId="49" fontId="19" fillId="0" borderId="63" xfId="0" applyNumberFormat="1" applyFont="1" applyBorder="1" applyAlignment="1">
      <alignment horizontal="center" vertical="center" wrapText="1"/>
    </xf>
    <xf numFmtId="49" fontId="19" fillId="0" borderId="29" xfId="0" applyNumberFormat="1" applyFont="1" applyBorder="1" applyAlignment="1">
      <alignment horizontal="center" vertical="center" wrapText="1"/>
    </xf>
    <xf numFmtId="49" fontId="19" fillId="0" borderId="45" xfId="0" applyNumberFormat="1" applyFont="1" applyBorder="1" applyAlignment="1">
      <alignment horizontal="center" vertical="center" wrapText="1"/>
    </xf>
    <xf numFmtId="49" fontId="19" fillId="0" borderId="67" xfId="0" applyNumberFormat="1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center" vertical="center" wrapText="1"/>
    </xf>
    <xf numFmtId="0" fontId="26" fillId="0" borderId="3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49" fontId="9" fillId="0" borderId="39" xfId="0" applyNumberFormat="1" applyFont="1" applyBorder="1" applyAlignment="1">
      <alignment horizontal="center" vertical="center"/>
    </xf>
    <xf numFmtId="49" fontId="9" fillId="0" borderId="55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2" fontId="9" fillId="0" borderId="67" xfId="0" applyNumberFormat="1" applyFont="1" applyBorder="1" applyAlignment="1">
      <alignment horizontal="center" vertical="center" wrapText="1"/>
    </xf>
    <xf numFmtId="2" fontId="9" fillId="0" borderId="36" xfId="0" applyNumberFormat="1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9" fontId="9" fillId="0" borderId="81" xfId="0" applyNumberFormat="1" applyFont="1" applyBorder="1" applyAlignment="1">
      <alignment horizontal="center" vertical="center" wrapText="1"/>
    </xf>
    <xf numFmtId="9" fontId="9" fillId="0" borderId="4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9" fillId="0" borderId="55" xfId="0" applyNumberFormat="1" applyFont="1" applyBorder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9" fontId="19" fillId="0" borderId="31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7" fillId="34" borderId="67" xfId="0" applyFont="1" applyFill="1" applyBorder="1" applyAlignment="1" quotePrefix="1">
      <alignment horizontal="center" vertical="center" wrapText="1"/>
    </xf>
    <xf numFmtId="0" fontId="107" fillId="34" borderId="36" xfId="0" applyFont="1" applyFill="1" applyBorder="1" applyAlignment="1" quotePrefix="1">
      <alignment horizontal="center" vertical="center" wrapText="1"/>
    </xf>
    <xf numFmtId="49" fontId="19" fillId="0" borderId="8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4" fontId="19" fillId="0" borderId="29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4" fontId="19" fillId="0" borderId="48" xfId="0" applyNumberFormat="1" applyFont="1" applyBorder="1" applyAlignment="1">
      <alignment horizontal="center" vertical="center" wrapText="1"/>
    </xf>
    <xf numFmtId="4" fontId="19" fillId="0" borderId="28" xfId="0" applyNumberFormat="1" applyFont="1" applyBorder="1" applyAlignment="1">
      <alignment horizontal="center" vertical="center" wrapText="1"/>
    </xf>
    <xf numFmtId="0" fontId="11" fillId="0" borderId="57" xfId="0" applyFont="1" applyBorder="1" applyAlignment="1" quotePrefix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6" fillId="0" borderId="57" xfId="0" applyFont="1" applyBorder="1" applyAlignment="1" quotePrefix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R83"/>
  <sheetViews>
    <sheetView tabSelected="1" view="pageBreakPreview" zoomScale="50" zoomScaleNormal="40" zoomScaleSheetLayoutView="50" zoomScalePageLayoutView="0" workbookViewId="0" topLeftCell="A1">
      <selection activeCell="Q9" sqref="Q9"/>
    </sheetView>
  </sheetViews>
  <sheetFormatPr defaultColWidth="9.50390625" defaultRowHeight="12.75"/>
  <cols>
    <col min="1" max="1" width="13.50390625" style="213" customWidth="1"/>
    <col min="2" max="2" width="89.00390625" style="10" customWidth="1"/>
    <col min="3" max="3" width="18.875" style="5" customWidth="1"/>
    <col min="4" max="4" width="16.50390625" style="5" customWidth="1"/>
    <col min="5" max="5" width="14.125" style="5" customWidth="1"/>
    <col min="6" max="6" width="19.125" style="5" customWidth="1"/>
    <col min="7" max="7" width="15.375" style="5" customWidth="1"/>
    <col min="8" max="8" width="13.625" style="43" customWidth="1"/>
    <col min="9" max="9" width="18.50390625" style="5" customWidth="1"/>
    <col min="10" max="10" width="16.00390625" style="5" customWidth="1"/>
    <col min="11" max="11" width="14.625" style="5" customWidth="1"/>
    <col min="12" max="14" width="9.50390625" style="5" customWidth="1"/>
    <col min="15" max="17" width="9.50390625" style="3" customWidth="1"/>
    <col min="18" max="18" width="16.50390625" style="3" customWidth="1"/>
    <col min="19" max="16384" width="9.50390625" style="3" customWidth="1"/>
  </cols>
  <sheetData>
    <row r="1" spans="1:14" s="103" customFormat="1" ht="15.75" customHeight="1">
      <c r="A1" s="87"/>
      <c r="B1" s="104"/>
      <c r="C1" s="106"/>
      <c r="D1" s="161"/>
      <c r="E1" s="161"/>
      <c r="F1" s="342"/>
      <c r="G1" s="342"/>
      <c r="H1" s="343"/>
      <c r="I1" s="334" t="s">
        <v>559</v>
      </c>
      <c r="J1" s="73"/>
      <c r="K1" s="73"/>
      <c r="L1" s="73"/>
      <c r="M1" s="73"/>
      <c r="N1" s="73"/>
    </row>
    <row r="2" spans="1:14" s="103" customFormat="1" ht="15" customHeight="1">
      <c r="A2" s="87"/>
      <c r="B2" s="104"/>
      <c r="C2" s="106"/>
      <c r="D2" s="161"/>
      <c r="E2" s="161"/>
      <c r="F2" s="342"/>
      <c r="G2" s="342"/>
      <c r="H2" s="343"/>
      <c r="I2" s="73" t="s">
        <v>332</v>
      </c>
      <c r="J2" s="73"/>
      <c r="K2" s="73"/>
      <c r="L2" s="73"/>
      <c r="M2" s="73"/>
      <c r="N2" s="73"/>
    </row>
    <row r="3" spans="1:14" s="103" customFormat="1" ht="15" customHeight="1">
      <c r="A3" s="87"/>
      <c r="B3" s="104"/>
      <c r="C3" s="106"/>
      <c r="D3" s="161"/>
      <c r="E3" s="161"/>
      <c r="F3" s="342"/>
      <c r="G3" s="342"/>
      <c r="H3" s="343"/>
      <c r="I3" s="118" t="s">
        <v>560</v>
      </c>
      <c r="J3" s="446"/>
      <c r="K3" s="73"/>
      <c r="L3" s="73"/>
      <c r="M3" s="73"/>
      <c r="N3" s="73"/>
    </row>
    <row r="4" spans="1:14" s="103" customFormat="1" ht="21" customHeight="1">
      <c r="A4" s="87"/>
      <c r="I4" s="335" t="s">
        <v>561</v>
      </c>
      <c r="J4" s="336"/>
      <c r="K4" s="73"/>
      <c r="N4" s="73"/>
    </row>
    <row r="5" spans="1:14" s="212" customFormat="1" ht="21" customHeight="1">
      <c r="A5" s="347"/>
      <c r="B5" s="1453" t="s">
        <v>562</v>
      </c>
      <c r="C5" s="1454"/>
      <c r="D5" s="1454"/>
      <c r="E5" s="1454"/>
      <c r="F5" s="1454"/>
      <c r="G5" s="1454"/>
      <c r="H5" s="1454"/>
      <c r="I5" s="349"/>
      <c r="J5" s="350"/>
      <c r="K5" s="351"/>
      <c r="N5" s="351"/>
    </row>
    <row r="6" spans="1:14" s="212" customFormat="1" ht="21" customHeight="1">
      <c r="A6" s="1467">
        <v>5111700000</v>
      </c>
      <c r="B6" s="1467"/>
      <c r="C6" s="348"/>
      <c r="D6" s="348"/>
      <c r="E6" s="348"/>
      <c r="F6" s="348"/>
      <c r="G6" s="348"/>
      <c r="H6" s="348"/>
      <c r="I6" s="349"/>
      <c r="J6" s="350"/>
      <c r="K6" s="351"/>
      <c r="N6" s="351"/>
    </row>
    <row r="7" spans="1:14" s="212" customFormat="1" ht="21" customHeight="1">
      <c r="A7" s="1468" t="s">
        <v>339</v>
      </c>
      <c r="B7" s="1468"/>
      <c r="C7" s="348"/>
      <c r="D7" s="348"/>
      <c r="E7" s="348"/>
      <c r="F7" s="348"/>
      <c r="G7" s="348"/>
      <c r="H7" s="348"/>
      <c r="I7" s="349"/>
      <c r="J7" s="350"/>
      <c r="K7" s="351"/>
      <c r="N7" s="351"/>
    </row>
    <row r="8" spans="1:14" s="103" customFormat="1" ht="9.75" customHeight="1" thickBot="1">
      <c r="A8" s="87"/>
      <c r="B8" s="104"/>
      <c r="C8" s="161"/>
      <c r="D8" s="161"/>
      <c r="E8" s="161"/>
      <c r="F8" s="161"/>
      <c r="G8" s="331"/>
      <c r="H8" s="343"/>
      <c r="I8" s="344"/>
      <c r="J8" s="345"/>
      <c r="K8" s="346" t="s">
        <v>340</v>
      </c>
      <c r="L8" s="73"/>
      <c r="M8" s="73"/>
      <c r="N8" s="73"/>
    </row>
    <row r="9" spans="1:14" s="44" customFormat="1" ht="15" customHeight="1">
      <c r="A9" s="1458" t="s">
        <v>174</v>
      </c>
      <c r="B9" s="1458" t="s">
        <v>341</v>
      </c>
      <c r="C9" s="353"/>
      <c r="D9" s="354" t="s">
        <v>256</v>
      </c>
      <c r="E9" s="355"/>
      <c r="F9" s="353"/>
      <c r="G9" s="354" t="s">
        <v>246</v>
      </c>
      <c r="H9" s="527"/>
      <c r="I9" s="353"/>
      <c r="J9" s="354" t="s">
        <v>322</v>
      </c>
      <c r="K9" s="355"/>
      <c r="L9" s="71"/>
      <c r="M9" s="71"/>
      <c r="N9" s="71"/>
    </row>
    <row r="10" spans="1:14" s="44" customFormat="1" ht="16.5" customHeight="1">
      <c r="A10" s="1459"/>
      <c r="B10" s="1459"/>
      <c r="C10" s="1455" t="s">
        <v>563</v>
      </c>
      <c r="D10" s="1461" t="s">
        <v>564</v>
      </c>
      <c r="E10" s="1464" t="s">
        <v>245</v>
      </c>
      <c r="F10" s="1455" t="s">
        <v>563</v>
      </c>
      <c r="G10" s="1461" t="s">
        <v>564</v>
      </c>
      <c r="H10" s="1464" t="s">
        <v>245</v>
      </c>
      <c r="I10" s="1455" t="s">
        <v>563</v>
      </c>
      <c r="J10" s="1461" t="s">
        <v>564</v>
      </c>
      <c r="K10" s="1464" t="s">
        <v>245</v>
      </c>
      <c r="L10" s="71"/>
      <c r="M10" s="71"/>
      <c r="N10" s="71"/>
    </row>
    <row r="11" spans="1:14" s="44" customFormat="1" ht="16.5" customHeight="1">
      <c r="A11" s="1459"/>
      <c r="B11" s="1459"/>
      <c r="C11" s="1456"/>
      <c r="D11" s="1462"/>
      <c r="E11" s="1465"/>
      <c r="F11" s="1456"/>
      <c r="G11" s="1462"/>
      <c r="H11" s="1465"/>
      <c r="I11" s="1456"/>
      <c r="J11" s="1462"/>
      <c r="K11" s="1465"/>
      <c r="L11" s="71"/>
      <c r="M11" s="71"/>
      <c r="N11" s="71"/>
    </row>
    <row r="12" spans="1:14" s="44" customFormat="1" ht="45.75" customHeight="1" thickBot="1">
      <c r="A12" s="1460"/>
      <c r="B12" s="1460"/>
      <c r="C12" s="1457"/>
      <c r="D12" s="1463"/>
      <c r="E12" s="1466"/>
      <c r="F12" s="1457"/>
      <c r="G12" s="1463"/>
      <c r="H12" s="1466"/>
      <c r="I12" s="1457"/>
      <c r="J12" s="1463"/>
      <c r="K12" s="1466"/>
      <c r="L12" s="71"/>
      <c r="M12" s="71"/>
      <c r="N12" s="71"/>
    </row>
    <row r="13" spans="1:14" s="64" customFormat="1" ht="15" customHeight="1" thickBot="1">
      <c r="A13" s="540">
        <v>1</v>
      </c>
      <c r="B13" s="352">
        <v>2</v>
      </c>
      <c r="C13" s="928">
        <v>3</v>
      </c>
      <c r="D13" s="106">
        <v>4</v>
      </c>
      <c r="E13" s="929">
        <v>5</v>
      </c>
      <c r="F13" s="340">
        <v>6</v>
      </c>
      <c r="G13" s="341">
        <v>7</v>
      </c>
      <c r="H13" s="106">
        <v>8</v>
      </c>
      <c r="I13" s="337">
        <v>9</v>
      </c>
      <c r="J13" s="338">
        <v>10</v>
      </c>
      <c r="K13" s="339">
        <v>11</v>
      </c>
      <c r="L13" s="105"/>
      <c r="M13" s="105"/>
      <c r="N13" s="105"/>
    </row>
    <row r="14" spans="1:14" s="18" customFormat="1" ht="18" thickBot="1">
      <c r="A14" s="541">
        <v>10000000</v>
      </c>
      <c r="B14" s="12" t="s">
        <v>258</v>
      </c>
      <c r="C14" s="13">
        <f>C15+C19+C23</f>
        <v>421166500</v>
      </c>
      <c r="D14" s="14">
        <f>D15+D18+D19+D23</f>
        <v>117693066.22</v>
      </c>
      <c r="E14" s="15">
        <f>D14/C14*100</f>
        <v>27.94454597409813</v>
      </c>
      <c r="F14" s="16">
        <f>F37</f>
        <v>284800</v>
      </c>
      <c r="G14" s="17">
        <f>G37</f>
        <v>90594.14</v>
      </c>
      <c r="H14" s="528">
        <f>H37</f>
        <v>31.809740168539324</v>
      </c>
      <c r="I14" s="16">
        <f>C14+F14</f>
        <v>421451300</v>
      </c>
      <c r="J14" s="14">
        <f>D14+G14</f>
        <v>117783660.36</v>
      </c>
      <c r="K14" s="15">
        <f>J14/I14*100</f>
        <v>27.947157918364468</v>
      </c>
      <c r="L14" s="4"/>
      <c r="M14" s="5"/>
      <c r="N14" s="5"/>
    </row>
    <row r="15" spans="1:14" s="19" customFormat="1" ht="35.25" customHeight="1">
      <c r="A15" s="930">
        <v>11000000</v>
      </c>
      <c r="B15" s="931" t="s">
        <v>259</v>
      </c>
      <c r="C15" s="253">
        <f>C16+C17</f>
        <v>244388700</v>
      </c>
      <c r="D15" s="253">
        <f>D16+D17</f>
        <v>72233640.25</v>
      </c>
      <c r="E15" s="297">
        <f>D15/C15*100</f>
        <v>29.55686586572947</v>
      </c>
      <c r="F15" s="252"/>
      <c r="G15" s="254"/>
      <c r="H15" s="529"/>
      <c r="I15" s="255">
        <f>I16+I17</f>
        <v>244388700</v>
      </c>
      <c r="J15" s="254">
        <f>J16+J17</f>
        <v>72233640.25</v>
      </c>
      <c r="K15" s="326">
        <f>E15</f>
        <v>29.55686586572947</v>
      </c>
      <c r="L15" s="4"/>
      <c r="M15" s="5"/>
      <c r="N15" s="5"/>
    </row>
    <row r="16" spans="1:18" ht="19.5" customHeight="1">
      <c r="A16" s="932">
        <v>11010000</v>
      </c>
      <c r="B16" s="933" t="s">
        <v>260</v>
      </c>
      <c r="C16" s="519">
        <v>244375300</v>
      </c>
      <c r="D16" s="293">
        <v>71327344.52</v>
      </c>
      <c r="E16" s="258">
        <f>D16/C16*100</f>
        <v>29.18762433028215</v>
      </c>
      <c r="F16" s="259"/>
      <c r="G16" s="260"/>
      <c r="H16" s="530"/>
      <c r="I16" s="259">
        <f>C16+F16</f>
        <v>244375300</v>
      </c>
      <c r="J16" s="260">
        <f>D16+G16</f>
        <v>71327344.52</v>
      </c>
      <c r="K16" s="312">
        <f aca="true" t="shared" si="0" ref="K16:K22">E16</f>
        <v>29.18762433028215</v>
      </c>
      <c r="L16" s="4"/>
      <c r="R16" s="934"/>
    </row>
    <row r="17" spans="1:18" s="23" customFormat="1" ht="39" customHeight="1">
      <c r="A17" s="935">
        <v>11020000</v>
      </c>
      <c r="B17" s="936" t="s">
        <v>273</v>
      </c>
      <c r="C17" s="259">
        <v>13400</v>
      </c>
      <c r="D17" s="260">
        <v>906295.73</v>
      </c>
      <c r="E17" s="300" t="s">
        <v>565</v>
      </c>
      <c r="F17" s="262"/>
      <c r="G17" s="263"/>
      <c r="H17" s="531"/>
      <c r="I17" s="291">
        <f aca="true" t="shared" si="1" ref="I17:J20">C17+F17</f>
        <v>13400</v>
      </c>
      <c r="J17" s="260">
        <f>D17+G17</f>
        <v>906295.73</v>
      </c>
      <c r="K17" s="300" t="str">
        <f t="shared" si="0"/>
        <v>збільшення у 67,6 разів</v>
      </c>
      <c r="L17" s="21"/>
      <c r="M17" s="22"/>
      <c r="N17" s="22"/>
      <c r="R17" s="937"/>
    </row>
    <row r="18" spans="1:14" s="23" customFormat="1" ht="16.5">
      <c r="A18" s="938">
        <v>13000000</v>
      </c>
      <c r="B18" s="939" t="s">
        <v>274</v>
      </c>
      <c r="C18" s="264">
        <v>0</v>
      </c>
      <c r="D18" s="265">
        <v>149.08</v>
      </c>
      <c r="E18" s="327" t="s">
        <v>263</v>
      </c>
      <c r="F18" s="267"/>
      <c r="G18" s="268"/>
      <c r="H18" s="532"/>
      <c r="I18" s="309">
        <f t="shared" si="1"/>
        <v>0</v>
      </c>
      <c r="J18" s="265">
        <f t="shared" si="1"/>
        <v>149.08</v>
      </c>
      <c r="K18" s="312" t="str">
        <f t="shared" si="0"/>
        <v>х</v>
      </c>
      <c r="L18" s="21"/>
      <c r="M18" s="22"/>
      <c r="N18" s="22"/>
    </row>
    <row r="19" spans="1:14" s="23" customFormat="1" ht="18.75" customHeight="1">
      <c r="A19" s="938">
        <v>14000000</v>
      </c>
      <c r="B19" s="940" t="s">
        <v>261</v>
      </c>
      <c r="C19" s="309">
        <f>C20+C21+C22</f>
        <v>18455000</v>
      </c>
      <c r="D19" s="265">
        <f>D20+D21+D22</f>
        <v>3886102.38</v>
      </c>
      <c r="E19" s="266">
        <f aca="true" t="shared" si="2" ref="E19:E36">D19/C19*100</f>
        <v>21.057178975887293</v>
      </c>
      <c r="F19" s="274"/>
      <c r="G19" s="275"/>
      <c r="H19" s="533"/>
      <c r="I19" s="309">
        <f t="shared" si="1"/>
        <v>18455000</v>
      </c>
      <c r="J19" s="265">
        <f t="shared" si="1"/>
        <v>3886102.38</v>
      </c>
      <c r="K19" s="327">
        <f t="shared" si="0"/>
        <v>21.057178975887293</v>
      </c>
      <c r="L19" s="21"/>
      <c r="M19" s="22"/>
      <c r="N19" s="22"/>
    </row>
    <row r="20" spans="1:14" s="99" customFormat="1" ht="16.5">
      <c r="A20" s="932">
        <v>14020000</v>
      </c>
      <c r="B20" s="941" t="s">
        <v>191</v>
      </c>
      <c r="C20" s="259">
        <v>266200</v>
      </c>
      <c r="D20" s="277">
        <v>169403.99</v>
      </c>
      <c r="E20" s="258">
        <f t="shared" si="2"/>
        <v>63.63786250939143</v>
      </c>
      <c r="F20" s="262"/>
      <c r="G20" s="1051"/>
      <c r="H20" s="531"/>
      <c r="I20" s="259">
        <f t="shared" si="1"/>
        <v>266200</v>
      </c>
      <c r="J20" s="260">
        <f>D20+G20</f>
        <v>169403.99</v>
      </c>
      <c r="K20" s="750">
        <f t="shared" si="0"/>
        <v>63.63786250939143</v>
      </c>
      <c r="L20" s="1052"/>
      <c r="M20" s="30"/>
      <c r="N20" s="30"/>
    </row>
    <row r="21" spans="1:14" s="23" customFormat="1" ht="38.25" customHeight="1">
      <c r="A21" s="932">
        <v>14030000</v>
      </c>
      <c r="B21" s="941" t="s">
        <v>192</v>
      </c>
      <c r="C21" s="259">
        <v>5228100</v>
      </c>
      <c r="D21" s="277">
        <v>1003929.83</v>
      </c>
      <c r="E21" s="258">
        <f t="shared" si="2"/>
        <v>19.202575122893595</v>
      </c>
      <c r="F21" s="274"/>
      <c r="G21" s="275"/>
      <c r="H21" s="533"/>
      <c r="I21" s="259">
        <f>C21+F21</f>
        <v>5228100</v>
      </c>
      <c r="J21" s="260">
        <f>D21+G21</f>
        <v>1003929.83</v>
      </c>
      <c r="K21" s="300">
        <f t="shared" si="0"/>
        <v>19.202575122893595</v>
      </c>
      <c r="L21" s="21"/>
      <c r="M21" s="22"/>
      <c r="N21" s="22"/>
    </row>
    <row r="22" spans="1:12" ht="39.75" customHeight="1">
      <c r="A22" s="932">
        <v>14040000</v>
      </c>
      <c r="B22" s="941" t="s">
        <v>566</v>
      </c>
      <c r="C22" s="259">
        <v>12960700</v>
      </c>
      <c r="D22" s="277">
        <v>2712768.56</v>
      </c>
      <c r="E22" s="258">
        <f t="shared" si="2"/>
        <v>20.9307256552501</v>
      </c>
      <c r="F22" s="274"/>
      <c r="G22" s="275"/>
      <c r="H22" s="533"/>
      <c r="I22" s="259">
        <f>C22+F22</f>
        <v>12960700</v>
      </c>
      <c r="J22" s="260">
        <f>D22+G22</f>
        <v>2712768.56</v>
      </c>
      <c r="K22" s="750">
        <f t="shared" si="0"/>
        <v>20.9307256552501</v>
      </c>
      <c r="L22" s="4"/>
    </row>
    <row r="23" spans="1:14" s="19" customFormat="1" ht="33">
      <c r="A23" s="938">
        <v>18000000</v>
      </c>
      <c r="B23" s="942" t="s">
        <v>567</v>
      </c>
      <c r="C23" s="943">
        <f>C24+C35+C36</f>
        <v>158322800</v>
      </c>
      <c r="D23" s="539">
        <f>D24+D35+D36</f>
        <v>41573174.51</v>
      </c>
      <c r="E23" s="266">
        <f t="shared" si="2"/>
        <v>26.258488676299308</v>
      </c>
      <c r="F23" s="274"/>
      <c r="G23" s="275"/>
      <c r="H23" s="531"/>
      <c r="I23" s="309">
        <f aca="true" t="shared" si="3" ref="I23:J36">C23</f>
        <v>158322800</v>
      </c>
      <c r="J23" s="265">
        <f t="shared" si="3"/>
        <v>41573174.51</v>
      </c>
      <c r="K23" s="327">
        <f>J23/I23*100</f>
        <v>26.258488676299308</v>
      </c>
      <c r="L23" s="5"/>
      <c r="M23" s="24"/>
      <c r="N23" s="5"/>
    </row>
    <row r="24" spans="1:13" ht="19.5" customHeight="1">
      <c r="A24" s="932">
        <v>18010000</v>
      </c>
      <c r="B24" s="944" t="s">
        <v>262</v>
      </c>
      <c r="C24" s="289">
        <f>C25+C30</f>
        <v>129642600</v>
      </c>
      <c r="D24" s="290">
        <f>D25+D30</f>
        <v>28085309.29</v>
      </c>
      <c r="E24" s="945">
        <f t="shared" si="2"/>
        <v>21.663642421549707</v>
      </c>
      <c r="F24" s="259"/>
      <c r="G24" s="277"/>
      <c r="H24" s="329"/>
      <c r="I24" s="259">
        <f t="shared" si="3"/>
        <v>129642600</v>
      </c>
      <c r="J24" s="260">
        <f t="shared" si="3"/>
        <v>28085309.29</v>
      </c>
      <c r="K24" s="300">
        <f>J24/I24*100</f>
        <v>21.663642421549707</v>
      </c>
      <c r="M24" s="25"/>
    </row>
    <row r="25" spans="1:13" ht="19.5" customHeight="1">
      <c r="A25" s="932"/>
      <c r="B25" s="946" t="s">
        <v>568</v>
      </c>
      <c r="C25" s="289">
        <f>C26+C27+C28+C29</f>
        <v>5628300</v>
      </c>
      <c r="D25" s="290">
        <f>D26+D27+D28+D29</f>
        <v>1453574.0100000002</v>
      </c>
      <c r="E25" s="258">
        <f t="shared" si="2"/>
        <v>25.82616438356165</v>
      </c>
      <c r="F25" s="259"/>
      <c r="G25" s="277"/>
      <c r="H25" s="329"/>
      <c r="I25" s="259">
        <f t="shared" si="3"/>
        <v>5628300</v>
      </c>
      <c r="J25" s="260">
        <f t="shared" si="3"/>
        <v>1453574.0100000002</v>
      </c>
      <c r="K25" s="300">
        <f>J25/I25*100</f>
        <v>25.82616438356165</v>
      </c>
      <c r="M25" s="25"/>
    </row>
    <row r="26" spans="1:13" ht="34.5" customHeight="1">
      <c r="A26" s="947">
        <v>18010100</v>
      </c>
      <c r="B26" s="946" t="s">
        <v>569</v>
      </c>
      <c r="C26" s="279">
        <v>14400</v>
      </c>
      <c r="D26" s="280">
        <v>5506.37</v>
      </c>
      <c r="E26" s="258">
        <f t="shared" si="2"/>
        <v>38.238680555555554</v>
      </c>
      <c r="F26" s="259"/>
      <c r="G26" s="277"/>
      <c r="H26" s="329"/>
      <c r="I26" s="259">
        <f t="shared" si="3"/>
        <v>14400</v>
      </c>
      <c r="J26" s="260">
        <f t="shared" si="3"/>
        <v>5506.37</v>
      </c>
      <c r="K26" s="300">
        <f aca="true" t="shared" si="4" ref="K26:K36">J26/I26*100</f>
        <v>38.238680555555554</v>
      </c>
      <c r="M26" s="25"/>
    </row>
    <row r="27" spans="1:13" ht="36.75" customHeight="1">
      <c r="A27" s="947">
        <v>18010200</v>
      </c>
      <c r="B27" s="946" t="s">
        <v>570</v>
      </c>
      <c r="C27" s="279">
        <v>510200</v>
      </c>
      <c r="D27" s="280">
        <v>97849.21</v>
      </c>
      <c r="E27" s="258">
        <f t="shared" si="2"/>
        <v>19.178598588788713</v>
      </c>
      <c r="F27" s="259"/>
      <c r="G27" s="277"/>
      <c r="H27" s="329"/>
      <c r="I27" s="259">
        <f t="shared" si="3"/>
        <v>510200</v>
      </c>
      <c r="J27" s="260">
        <f t="shared" si="3"/>
        <v>97849.21</v>
      </c>
      <c r="K27" s="300">
        <f t="shared" si="4"/>
        <v>19.178598588788713</v>
      </c>
      <c r="M27" s="25"/>
    </row>
    <row r="28" spans="1:13" ht="40.5" customHeight="1">
      <c r="A28" s="947">
        <v>18010300</v>
      </c>
      <c r="B28" s="946" t="s">
        <v>571</v>
      </c>
      <c r="C28" s="279">
        <v>1592500</v>
      </c>
      <c r="D28" s="280">
        <v>269243.56</v>
      </c>
      <c r="E28" s="258">
        <f t="shared" si="2"/>
        <v>16.906973940345367</v>
      </c>
      <c r="F28" s="259"/>
      <c r="G28" s="277"/>
      <c r="H28" s="329"/>
      <c r="I28" s="259">
        <f t="shared" si="3"/>
        <v>1592500</v>
      </c>
      <c r="J28" s="260">
        <f t="shared" si="3"/>
        <v>269243.56</v>
      </c>
      <c r="K28" s="300">
        <f t="shared" si="4"/>
        <v>16.906973940345367</v>
      </c>
      <c r="M28" s="25"/>
    </row>
    <row r="29" spans="1:13" ht="36" customHeight="1">
      <c r="A29" s="947">
        <v>18010400</v>
      </c>
      <c r="B29" s="946" t="s">
        <v>572</v>
      </c>
      <c r="C29" s="279">
        <v>3511200</v>
      </c>
      <c r="D29" s="280">
        <v>1080974.87</v>
      </c>
      <c r="E29" s="258">
        <f t="shared" si="2"/>
        <v>30.78647955115061</v>
      </c>
      <c r="F29" s="259"/>
      <c r="G29" s="277"/>
      <c r="H29" s="329"/>
      <c r="I29" s="259">
        <f t="shared" si="3"/>
        <v>3511200</v>
      </c>
      <c r="J29" s="260">
        <f t="shared" si="3"/>
        <v>1080974.87</v>
      </c>
      <c r="K29" s="300">
        <f t="shared" si="4"/>
        <v>30.78647955115061</v>
      </c>
      <c r="M29" s="25"/>
    </row>
    <row r="30" spans="1:13" ht="19.5" customHeight="1">
      <c r="A30" s="947"/>
      <c r="B30" s="946" t="s">
        <v>573</v>
      </c>
      <c r="C30" s="289">
        <f>C31+C32+C33+C34</f>
        <v>124014300</v>
      </c>
      <c r="D30" s="290">
        <f>D31+D32+D33+D34</f>
        <v>26631735.279999997</v>
      </c>
      <c r="E30" s="258">
        <f t="shared" si="2"/>
        <v>21.47472934976047</v>
      </c>
      <c r="F30" s="259"/>
      <c r="G30" s="277"/>
      <c r="H30" s="329"/>
      <c r="I30" s="259">
        <f t="shared" si="3"/>
        <v>124014300</v>
      </c>
      <c r="J30" s="260">
        <f t="shared" si="3"/>
        <v>26631735.279999997</v>
      </c>
      <c r="K30" s="300">
        <f t="shared" si="4"/>
        <v>21.47472934976047</v>
      </c>
      <c r="M30" s="25"/>
    </row>
    <row r="31" spans="1:13" ht="19.5" customHeight="1">
      <c r="A31" s="947">
        <v>18010500</v>
      </c>
      <c r="B31" s="946" t="s">
        <v>574</v>
      </c>
      <c r="C31" s="279">
        <v>88760300</v>
      </c>
      <c r="D31" s="280">
        <v>17656344.81</v>
      </c>
      <c r="E31" s="258">
        <f t="shared" si="2"/>
        <v>19.892164413594816</v>
      </c>
      <c r="F31" s="259"/>
      <c r="G31" s="277"/>
      <c r="H31" s="329"/>
      <c r="I31" s="259">
        <f t="shared" si="3"/>
        <v>88760300</v>
      </c>
      <c r="J31" s="260">
        <f t="shared" si="3"/>
        <v>17656344.81</v>
      </c>
      <c r="K31" s="300">
        <f t="shared" si="4"/>
        <v>19.892164413594816</v>
      </c>
      <c r="M31" s="25"/>
    </row>
    <row r="32" spans="1:13" ht="18.75" customHeight="1">
      <c r="A32" s="947">
        <v>18010600</v>
      </c>
      <c r="B32" s="946" t="s">
        <v>575</v>
      </c>
      <c r="C32" s="279">
        <v>31424100</v>
      </c>
      <c r="D32" s="280">
        <v>8613127.8</v>
      </c>
      <c r="E32" s="258">
        <f t="shared" si="2"/>
        <v>27.409306233114076</v>
      </c>
      <c r="F32" s="259"/>
      <c r="G32" s="277"/>
      <c r="H32" s="329"/>
      <c r="I32" s="259">
        <f t="shared" si="3"/>
        <v>31424100</v>
      </c>
      <c r="J32" s="260">
        <f t="shared" si="3"/>
        <v>8613127.8</v>
      </c>
      <c r="K32" s="300">
        <f t="shared" si="4"/>
        <v>27.409306233114076</v>
      </c>
      <c r="M32" s="25"/>
    </row>
    <row r="33" spans="1:13" ht="19.5" customHeight="1">
      <c r="A33" s="947">
        <v>18010700</v>
      </c>
      <c r="B33" s="946" t="s">
        <v>576</v>
      </c>
      <c r="C33" s="279">
        <v>1693900</v>
      </c>
      <c r="D33" s="280">
        <v>83397.15</v>
      </c>
      <c r="E33" s="258">
        <f t="shared" si="2"/>
        <v>4.92338095519216</v>
      </c>
      <c r="F33" s="259"/>
      <c r="G33" s="277"/>
      <c r="H33" s="329"/>
      <c r="I33" s="259">
        <f t="shared" si="3"/>
        <v>1693900</v>
      </c>
      <c r="J33" s="260">
        <f>D33</f>
        <v>83397.15</v>
      </c>
      <c r="K33" s="300">
        <f t="shared" si="4"/>
        <v>4.92338095519216</v>
      </c>
      <c r="M33" s="25"/>
    </row>
    <row r="34" spans="1:13" ht="19.5" customHeight="1">
      <c r="A34" s="947">
        <v>18010900</v>
      </c>
      <c r="B34" s="946" t="s">
        <v>577</v>
      </c>
      <c r="C34" s="279">
        <v>2136000</v>
      </c>
      <c r="D34" s="280">
        <v>278865.52</v>
      </c>
      <c r="E34" s="258">
        <f t="shared" si="2"/>
        <v>13.055501872659178</v>
      </c>
      <c r="F34" s="259"/>
      <c r="G34" s="277"/>
      <c r="H34" s="329"/>
      <c r="I34" s="259">
        <f t="shared" si="3"/>
        <v>2136000</v>
      </c>
      <c r="J34" s="260">
        <f t="shared" si="3"/>
        <v>278865.52</v>
      </c>
      <c r="K34" s="300">
        <f t="shared" si="4"/>
        <v>13.055501872659178</v>
      </c>
      <c r="M34" s="25"/>
    </row>
    <row r="35" spans="1:13" ht="19.5" customHeight="1">
      <c r="A35" s="947" t="s">
        <v>578</v>
      </c>
      <c r="B35" s="946" t="s">
        <v>579</v>
      </c>
      <c r="C35" s="279">
        <v>104500</v>
      </c>
      <c r="D35" s="280">
        <v>-85.15</v>
      </c>
      <c r="E35" s="258">
        <f t="shared" si="2"/>
        <v>-0.08148325358851675</v>
      </c>
      <c r="F35" s="259"/>
      <c r="G35" s="277"/>
      <c r="H35" s="329"/>
      <c r="I35" s="259">
        <f t="shared" si="3"/>
        <v>104500</v>
      </c>
      <c r="J35" s="260">
        <f t="shared" si="3"/>
        <v>-85.15</v>
      </c>
      <c r="K35" s="300">
        <f t="shared" si="4"/>
        <v>-0.08148325358851675</v>
      </c>
      <c r="M35" s="25"/>
    </row>
    <row r="36" spans="1:13" ht="19.5" customHeight="1">
      <c r="A36" s="947" t="s">
        <v>580</v>
      </c>
      <c r="B36" s="946" t="s">
        <v>581</v>
      </c>
      <c r="C36" s="279">
        <v>28575700</v>
      </c>
      <c r="D36" s="280">
        <v>13487950.37</v>
      </c>
      <c r="E36" s="258">
        <f t="shared" si="2"/>
        <v>47.2007697799179</v>
      </c>
      <c r="F36" s="259"/>
      <c r="G36" s="277"/>
      <c r="H36" s="329"/>
      <c r="I36" s="259">
        <f t="shared" si="3"/>
        <v>28575700</v>
      </c>
      <c r="J36" s="260">
        <f t="shared" si="3"/>
        <v>13487950.37</v>
      </c>
      <c r="K36" s="300">
        <f t="shared" si="4"/>
        <v>47.2007697799179</v>
      </c>
      <c r="M36" s="25"/>
    </row>
    <row r="37" spans="1:14" s="19" customFormat="1" ht="18.75" customHeight="1">
      <c r="A37" s="938">
        <v>19000000</v>
      </c>
      <c r="B37" s="948" t="s">
        <v>264</v>
      </c>
      <c r="C37" s="274"/>
      <c r="D37" s="275"/>
      <c r="E37" s="266"/>
      <c r="F37" s="274">
        <f>F38</f>
        <v>284800</v>
      </c>
      <c r="G37" s="265">
        <f>G38</f>
        <v>90594.14</v>
      </c>
      <c r="H37" s="533">
        <f>G37/F37*100</f>
        <v>31.809740168539324</v>
      </c>
      <c r="I37" s="274">
        <f>I38</f>
        <v>284800</v>
      </c>
      <c r="J37" s="265">
        <f>J38</f>
        <v>90594.14</v>
      </c>
      <c r="K37" s="266">
        <f>H37</f>
        <v>31.809740168539324</v>
      </c>
      <c r="L37" s="5"/>
      <c r="M37" s="27"/>
      <c r="N37" s="5"/>
    </row>
    <row r="38" spans="1:14" s="18" customFormat="1" ht="18.75" customHeight="1">
      <c r="A38" s="932">
        <v>19010000</v>
      </c>
      <c r="B38" s="944" t="s">
        <v>265</v>
      </c>
      <c r="C38" s="259"/>
      <c r="D38" s="277"/>
      <c r="E38" s="258"/>
      <c r="F38" s="259">
        <v>284800</v>
      </c>
      <c r="G38" s="260">
        <v>90594.14</v>
      </c>
      <c r="H38" s="329">
        <f>G38/F38*100</f>
        <v>31.809740168539324</v>
      </c>
      <c r="I38" s="259">
        <f aca="true" t="shared" si="5" ref="I38:J44">C38+F38</f>
        <v>284800</v>
      </c>
      <c r="J38" s="260">
        <f t="shared" si="5"/>
        <v>90594.14</v>
      </c>
      <c r="K38" s="258">
        <f>H38</f>
        <v>31.809740168539324</v>
      </c>
      <c r="L38" s="5"/>
      <c r="M38" s="24"/>
      <c r="N38" s="5"/>
    </row>
    <row r="39" spans="1:14" s="19" customFormat="1" ht="32.25" customHeight="1" thickBot="1">
      <c r="A39" s="1406">
        <v>20000000</v>
      </c>
      <c r="B39" s="1407" t="s">
        <v>266</v>
      </c>
      <c r="C39" s="1408">
        <f>C40+C47+C53</f>
        <v>4265900</v>
      </c>
      <c r="D39" s="1409">
        <f>D40+D47+D53</f>
        <v>3100394.8</v>
      </c>
      <c r="E39" s="1410">
        <f aca="true" t="shared" si="6" ref="E39:E44">D39/C39*100</f>
        <v>72.67856255420895</v>
      </c>
      <c r="F39" s="1411">
        <f>F53+F57</f>
        <v>13507100</v>
      </c>
      <c r="G39" s="1412">
        <f>G40+G53+G57</f>
        <v>4923677.43</v>
      </c>
      <c r="H39" s="1413">
        <f>G39/F39*100</f>
        <v>36.452513344833456</v>
      </c>
      <c r="I39" s="1408">
        <f t="shared" si="5"/>
        <v>17773000</v>
      </c>
      <c r="J39" s="1409">
        <f t="shared" si="5"/>
        <v>8024072.2299999995</v>
      </c>
      <c r="K39" s="1413">
        <f>J39/I39*100</f>
        <v>45.14753969504304</v>
      </c>
      <c r="L39" s="5"/>
      <c r="M39" s="26"/>
      <c r="N39" s="5"/>
    </row>
    <row r="40" spans="1:14" s="99" customFormat="1" ht="24" customHeight="1">
      <c r="A40" s="949">
        <v>21000000</v>
      </c>
      <c r="B40" s="950" t="s">
        <v>267</v>
      </c>
      <c r="C40" s="602">
        <f>C41+C42+C43+C44</f>
        <v>969300</v>
      </c>
      <c r="D40" s="253">
        <f>D41+D42+D43+D44+D45</f>
        <v>302867.86</v>
      </c>
      <c r="E40" s="951">
        <f>D40/C40*100</f>
        <v>31.24603940988342</v>
      </c>
      <c r="F40" s="602">
        <f>F46</f>
        <v>0</v>
      </c>
      <c r="G40" s="253">
        <f>G46</f>
        <v>31668</v>
      </c>
      <c r="H40" s="952" t="str">
        <f>H46</f>
        <v>х</v>
      </c>
      <c r="I40" s="602">
        <f t="shared" si="5"/>
        <v>969300</v>
      </c>
      <c r="J40" s="253">
        <f t="shared" si="5"/>
        <v>334535.86</v>
      </c>
      <c r="K40" s="313">
        <f>J40/I40*100</f>
        <v>34.513139378933246</v>
      </c>
      <c r="L40" s="30"/>
      <c r="M40" s="24"/>
      <c r="N40" s="30"/>
    </row>
    <row r="41" spans="1:13" ht="38.25" customHeight="1">
      <c r="A41" s="953">
        <v>21010300</v>
      </c>
      <c r="B41" s="954" t="s">
        <v>268</v>
      </c>
      <c r="C41" s="289">
        <v>2300</v>
      </c>
      <c r="D41" s="290">
        <v>22426</v>
      </c>
      <c r="E41" s="750" t="s">
        <v>582</v>
      </c>
      <c r="F41" s="291"/>
      <c r="G41" s="263"/>
      <c r="H41" s="534"/>
      <c r="I41" s="259">
        <f t="shared" si="5"/>
        <v>2300</v>
      </c>
      <c r="J41" s="260">
        <f t="shared" si="5"/>
        <v>22426</v>
      </c>
      <c r="K41" s="292" t="s">
        <v>583</v>
      </c>
      <c r="M41" s="25"/>
    </row>
    <row r="42" spans="1:13" ht="25.5" customHeight="1">
      <c r="A42" s="953">
        <v>21081100</v>
      </c>
      <c r="B42" s="955" t="s">
        <v>269</v>
      </c>
      <c r="C42" s="259">
        <v>82700</v>
      </c>
      <c r="D42" s="260">
        <v>14047</v>
      </c>
      <c r="E42" s="750">
        <f t="shared" si="6"/>
        <v>16.985489721886335</v>
      </c>
      <c r="F42" s="259"/>
      <c r="G42" s="263"/>
      <c r="H42" s="534"/>
      <c r="I42" s="259">
        <f t="shared" si="5"/>
        <v>82700</v>
      </c>
      <c r="J42" s="260">
        <f t="shared" si="5"/>
        <v>14047</v>
      </c>
      <c r="K42" s="292">
        <f>J42/I42*100</f>
        <v>16.985489721886335</v>
      </c>
      <c r="M42" s="25"/>
    </row>
    <row r="43" spans="1:14" s="19" customFormat="1" ht="33">
      <c r="A43" s="956">
        <v>21081500</v>
      </c>
      <c r="B43" s="957" t="s">
        <v>327</v>
      </c>
      <c r="C43" s="256">
        <v>0</v>
      </c>
      <c r="D43" s="293">
        <v>7130</v>
      </c>
      <c r="E43" s="750" t="s">
        <v>263</v>
      </c>
      <c r="F43" s="256"/>
      <c r="G43" s="294"/>
      <c r="H43" s="535"/>
      <c r="I43" s="259">
        <f t="shared" si="5"/>
        <v>0</v>
      </c>
      <c r="J43" s="260">
        <f t="shared" si="5"/>
        <v>7130</v>
      </c>
      <c r="K43" s="292" t="s">
        <v>263</v>
      </c>
      <c r="L43" s="5"/>
      <c r="M43" s="25"/>
      <c r="N43" s="5"/>
    </row>
    <row r="44" spans="1:14" s="19" customFormat="1" ht="18.75" customHeight="1">
      <c r="A44" s="956">
        <v>21081700</v>
      </c>
      <c r="B44" s="957" t="s">
        <v>386</v>
      </c>
      <c r="C44" s="519">
        <v>884300</v>
      </c>
      <c r="D44" s="293">
        <v>258594.86</v>
      </c>
      <c r="E44" s="750">
        <f t="shared" si="6"/>
        <v>29.24288816012665</v>
      </c>
      <c r="F44" s="256"/>
      <c r="G44" s="294"/>
      <c r="H44" s="535"/>
      <c r="I44" s="259">
        <f t="shared" si="5"/>
        <v>884300</v>
      </c>
      <c r="J44" s="260">
        <f t="shared" si="5"/>
        <v>258594.86</v>
      </c>
      <c r="K44" s="292">
        <f>J44/I44*100</f>
        <v>29.24288816012665</v>
      </c>
      <c r="L44" s="5"/>
      <c r="M44" s="25"/>
      <c r="N44" s="5"/>
    </row>
    <row r="45" spans="1:14" s="19" customFormat="1" ht="56.25" customHeight="1">
      <c r="A45" s="956">
        <v>21082400</v>
      </c>
      <c r="B45" s="957" t="s">
        <v>468</v>
      </c>
      <c r="C45" s="519">
        <v>0</v>
      </c>
      <c r="D45" s="293">
        <v>670</v>
      </c>
      <c r="E45" s="750" t="s">
        <v>263</v>
      </c>
      <c r="F45" s="256"/>
      <c r="G45" s="294"/>
      <c r="H45" s="535"/>
      <c r="I45" s="259">
        <v>0</v>
      </c>
      <c r="J45" s="260">
        <f>D45+G45</f>
        <v>670</v>
      </c>
      <c r="K45" s="292" t="s">
        <v>263</v>
      </c>
      <c r="L45" s="5"/>
      <c r="M45" s="25"/>
      <c r="N45" s="5"/>
    </row>
    <row r="46" spans="1:14" s="19" customFormat="1" ht="33">
      <c r="A46" s="956">
        <v>21110000</v>
      </c>
      <c r="B46" s="957" t="s">
        <v>426</v>
      </c>
      <c r="C46" s="519"/>
      <c r="D46" s="293"/>
      <c r="E46" s="295"/>
      <c r="F46" s="256">
        <v>0</v>
      </c>
      <c r="G46" s="293">
        <v>31668</v>
      </c>
      <c r="H46" s="578" t="s">
        <v>263</v>
      </c>
      <c r="I46" s="256">
        <v>0</v>
      </c>
      <c r="J46" s="260">
        <f>D46+G46</f>
        <v>31668</v>
      </c>
      <c r="K46" s="520" t="s">
        <v>263</v>
      </c>
      <c r="L46" s="5"/>
      <c r="M46" s="25"/>
      <c r="N46" s="5"/>
    </row>
    <row r="47" spans="1:14" s="19" customFormat="1" ht="36.75" customHeight="1">
      <c r="A47" s="949">
        <v>22000000</v>
      </c>
      <c r="B47" s="958" t="s">
        <v>270</v>
      </c>
      <c r="C47" s="296">
        <f>C48+C49+C50+C51+C52</f>
        <v>2753400</v>
      </c>
      <c r="D47" s="539">
        <f>D48+D49+D50+D51+D52</f>
        <v>822327.96</v>
      </c>
      <c r="E47" s="297">
        <f>D47/C47*100</f>
        <v>29.865909784266726</v>
      </c>
      <c r="F47" s="298"/>
      <c r="G47" s="294"/>
      <c r="H47" s="535"/>
      <c r="I47" s="278">
        <f>I48+I49+I50+I51+I52</f>
        <v>2753400</v>
      </c>
      <c r="J47" s="959">
        <f>J48+J49+J50+J51+J52</f>
        <v>822327.96</v>
      </c>
      <c r="K47" s="297">
        <f>J47/I47*100</f>
        <v>29.865909784266726</v>
      </c>
      <c r="L47" s="5"/>
      <c r="M47" s="25"/>
      <c r="N47" s="5"/>
    </row>
    <row r="48" spans="1:14" s="19" customFormat="1" ht="33">
      <c r="A48" s="960">
        <v>22010300</v>
      </c>
      <c r="B48" s="961" t="s">
        <v>271</v>
      </c>
      <c r="C48" s="279">
        <v>112500</v>
      </c>
      <c r="D48" s="290">
        <v>22620</v>
      </c>
      <c r="E48" s="258">
        <f>D48/C48*100</f>
        <v>20.106666666666666</v>
      </c>
      <c r="F48" s="298"/>
      <c r="G48" s="294"/>
      <c r="H48" s="535"/>
      <c r="I48" s="259">
        <f aca="true" t="shared" si="7" ref="I48:J56">C48+F48</f>
        <v>112500</v>
      </c>
      <c r="J48" s="293">
        <f>D48+G48</f>
        <v>22620</v>
      </c>
      <c r="K48" s="299">
        <f>J48/I48*100</f>
        <v>20.106666666666666</v>
      </c>
      <c r="L48" s="5"/>
      <c r="M48" s="25"/>
      <c r="N48" s="5"/>
    </row>
    <row r="49" spans="1:14" s="19" customFormat="1" ht="40.5" customHeight="1">
      <c r="A49" s="932">
        <v>22012500</v>
      </c>
      <c r="B49" s="962" t="s">
        <v>272</v>
      </c>
      <c r="C49" s="279">
        <v>1320400</v>
      </c>
      <c r="D49" s="290">
        <v>396992.86</v>
      </c>
      <c r="E49" s="300">
        <f>D49/C49*100</f>
        <v>30.066105725537717</v>
      </c>
      <c r="F49" s="259"/>
      <c r="G49" s="260"/>
      <c r="H49" s="523"/>
      <c r="I49" s="259">
        <f t="shared" si="7"/>
        <v>1320400</v>
      </c>
      <c r="J49" s="293">
        <f t="shared" si="7"/>
        <v>396992.86</v>
      </c>
      <c r="K49" s="299">
        <f>J49/I49*100</f>
        <v>30.066105725537717</v>
      </c>
      <c r="L49" s="5"/>
      <c r="M49" s="25"/>
      <c r="N49" s="5"/>
    </row>
    <row r="50" spans="1:13" ht="33">
      <c r="A50" s="932">
        <v>22012600</v>
      </c>
      <c r="B50" s="962" t="s">
        <v>162</v>
      </c>
      <c r="C50" s="279">
        <v>294300</v>
      </c>
      <c r="D50" s="280">
        <v>106887</v>
      </c>
      <c r="E50" s="258">
        <f>D50/C50*100</f>
        <v>36.31906218144751</v>
      </c>
      <c r="F50" s="259"/>
      <c r="G50" s="260"/>
      <c r="H50" s="523"/>
      <c r="I50" s="259">
        <f t="shared" si="7"/>
        <v>294300</v>
      </c>
      <c r="J50" s="293">
        <f t="shared" si="7"/>
        <v>106887</v>
      </c>
      <c r="K50" s="299">
        <f>J50/I50*100</f>
        <v>36.31906218144751</v>
      </c>
      <c r="L50" s="4"/>
      <c r="M50" s="25"/>
    </row>
    <row r="51" spans="1:14" s="19" customFormat="1" ht="33">
      <c r="A51" s="963">
        <v>22080400</v>
      </c>
      <c r="B51" s="964" t="s">
        <v>584</v>
      </c>
      <c r="C51" s="279">
        <v>1016000</v>
      </c>
      <c r="D51" s="290">
        <v>272209.26</v>
      </c>
      <c r="E51" s="258">
        <f>D51/C51*100</f>
        <v>26.79225</v>
      </c>
      <c r="F51" s="259"/>
      <c r="G51" s="263"/>
      <c r="H51" s="534"/>
      <c r="I51" s="259">
        <f t="shared" si="7"/>
        <v>1016000</v>
      </c>
      <c r="J51" s="260">
        <f t="shared" si="7"/>
        <v>272209.26</v>
      </c>
      <c r="K51" s="271">
        <f>J51/I51*100</f>
        <v>26.79225</v>
      </c>
      <c r="L51" s="5"/>
      <c r="M51" s="27"/>
      <c r="N51" s="5"/>
    </row>
    <row r="52" spans="1:13" ht="41.25" customHeight="1">
      <c r="A52" s="766">
        <v>22090000</v>
      </c>
      <c r="B52" s="965" t="s">
        <v>585</v>
      </c>
      <c r="C52" s="259">
        <v>10200</v>
      </c>
      <c r="D52" s="260">
        <v>23618.84</v>
      </c>
      <c r="E52" s="300" t="s">
        <v>586</v>
      </c>
      <c r="F52" s="259"/>
      <c r="G52" s="260"/>
      <c r="H52" s="523"/>
      <c r="I52" s="259">
        <f t="shared" si="7"/>
        <v>10200</v>
      </c>
      <c r="J52" s="260">
        <f t="shared" si="7"/>
        <v>23618.84</v>
      </c>
      <c r="K52" s="292" t="str">
        <f>E52</f>
        <v>збільшення у 2,3 рази</v>
      </c>
      <c r="M52" s="27"/>
    </row>
    <row r="53" spans="1:14" s="526" customFormat="1" ht="43.5" customHeight="1">
      <c r="A53" s="949">
        <v>24000000</v>
      </c>
      <c r="B53" s="966" t="s">
        <v>163</v>
      </c>
      <c r="C53" s="602">
        <f>C54+C55</f>
        <v>543200</v>
      </c>
      <c r="D53" s="265">
        <f>D54+D55</f>
        <v>1975198.98</v>
      </c>
      <c r="E53" s="312" t="s">
        <v>587</v>
      </c>
      <c r="F53" s="602">
        <f>F56</f>
        <v>654600</v>
      </c>
      <c r="G53" s="265">
        <f>G56</f>
        <v>69910.66</v>
      </c>
      <c r="H53" s="536">
        <f>G53/F53*100</f>
        <v>10.679905285670639</v>
      </c>
      <c r="I53" s="967">
        <f t="shared" si="7"/>
        <v>1197800</v>
      </c>
      <c r="J53" s="265">
        <f t="shared" si="7"/>
        <v>2045109.64</v>
      </c>
      <c r="K53" s="968" t="str">
        <f>E53</f>
        <v>збільшення у 3,6 разів</v>
      </c>
      <c r="L53" s="524"/>
      <c r="M53" s="525"/>
      <c r="N53" s="524"/>
    </row>
    <row r="54" spans="1:14" s="28" customFormat="1" ht="34.5" customHeight="1">
      <c r="A54" s="932">
        <v>24060300</v>
      </c>
      <c r="B54" s="955" t="s">
        <v>164</v>
      </c>
      <c r="C54" s="259">
        <v>50000</v>
      </c>
      <c r="D54" s="277">
        <v>206603.47</v>
      </c>
      <c r="E54" s="300" t="s">
        <v>588</v>
      </c>
      <c r="F54" s="259"/>
      <c r="G54" s="260"/>
      <c r="H54" s="531"/>
      <c r="I54" s="259">
        <f t="shared" si="7"/>
        <v>50000</v>
      </c>
      <c r="J54" s="260">
        <f t="shared" si="7"/>
        <v>206603.47</v>
      </c>
      <c r="K54" s="292" t="str">
        <f>E54</f>
        <v>збільшення у 4,1 рази</v>
      </c>
      <c r="L54" s="11"/>
      <c r="M54" s="24"/>
      <c r="N54" s="11"/>
    </row>
    <row r="55" spans="1:13" ht="117">
      <c r="A55" s="953">
        <v>24062200</v>
      </c>
      <c r="B55" s="964" t="s">
        <v>328</v>
      </c>
      <c r="C55" s="279">
        <v>493200</v>
      </c>
      <c r="D55" s="290">
        <v>1768595.51</v>
      </c>
      <c r="E55" s="970" t="s">
        <v>589</v>
      </c>
      <c r="F55" s="259"/>
      <c r="G55" s="260"/>
      <c r="H55" s="537"/>
      <c r="I55" s="259">
        <f t="shared" si="7"/>
        <v>493200</v>
      </c>
      <c r="J55" s="260">
        <f t="shared" si="7"/>
        <v>1768595.51</v>
      </c>
      <c r="K55" s="292" t="str">
        <f>E55</f>
        <v>збільшення  у 3,6 разів</v>
      </c>
      <c r="M55" s="24"/>
    </row>
    <row r="56" spans="1:13" ht="33">
      <c r="A56" s="969">
        <v>24170000</v>
      </c>
      <c r="B56" s="964" t="s">
        <v>165</v>
      </c>
      <c r="C56" s="301"/>
      <c r="D56" s="302"/>
      <c r="E56" s="303"/>
      <c r="F56" s="272">
        <v>654600</v>
      </c>
      <c r="G56" s="273">
        <v>69910.66</v>
      </c>
      <c r="H56" s="329">
        <f>G56/F56*100</f>
        <v>10.679905285670639</v>
      </c>
      <c r="I56" s="259">
        <f t="shared" si="7"/>
        <v>654600</v>
      </c>
      <c r="J56" s="260">
        <f t="shared" si="7"/>
        <v>69910.66</v>
      </c>
      <c r="K56" s="292">
        <f>J56/I56*100</f>
        <v>10.679905285670639</v>
      </c>
      <c r="M56" s="24"/>
    </row>
    <row r="57" spans="1:13" ht="32.25" customHeight="1" thickBot="1">
      <c r="A57" s="971">
        <v>25000000</v>
      </c>
      <c r="B57" s="972" t="s">
        <v>166</v>
      </c>
      <c r="C57" s="304"/>
      <c r="D57" s="305"/>
      <c r="E57" s="261"/>
      <c r="F57" s="267">
        <v>12852500</v>
      </c>
      <c r="G57" s="270">
        <v>4822098.77</v>
      </c>
      <c r="H57" s="530">
        <f>G57/F57*100</f>
        <v>37.51876109706282</v>
      </c>
      <c r="I57" s="267">
        <f>F57+C57</f>
        <v>12852500</v>
      </c>
      <c r="J57" s="270">
        <f>G57+D57</f>
        <v>4822098.77</v>
      </c>
      <c r="K57" s="269">
        <f>J57/I57*100</f>
        <v>37.51876109706282</v>
      </c>
      <c r="M57" s="24"/>
    </row>
    <row r="58" spans="1:13" ht="50.25" customHeight="1" thickBot="1">
      <c r="A58" s="281">
        <v>30000000</v>
      </c>
      <c r="B58" s="973" t="s">
        <v>167</v>
      </c>
      <c r="C58" s="282"/>
      <c r="D58" s="283"/>
      <c r="E58" s="306"/>
      <c r="F58" s="282">
        <f>F59+F60</f>
        <v>271600</v>
      </c>
      <c r="G58" s="283">
        <f>G59+G60</f>
        <v>269416</v>
      </c>
      <c r="H58" s="307">
        <f>G58/F58*100</f>
        <v>99.19587628865979</v>
      </c>
      <c r="I58" s="282">
        <f>F58</f>
        <v>271600</v>
      </c>
      <c r="J58" s="283">
        <f>J59+J60</f>
        <v>269416</v>
      </c>
      <c r="K58" s="307">
        <f>H58</f>
        <v>99.19587628865979</v>
      </c>
      <c r="M58" s="29"/>
    </row>
    <row r="59" spans="1:14" s="18" customFormat="1" ht="33">
      <c r="A59" s="751">
        <v>31030000</v>
      </c>
      <c r="B59" s="974" t="s">
        <v>387</v>
      </c>
      <c r="C59" s="587"/>
      <c r="D59" s="586"/>
      <c r="E59" s="585"/>
      <c r="F59" s="256">
        <v>75000</v>
      </c>
      <c r="G59" s="293">
        <v>0</v>
      </c>
      <c r="H59" s="520">
        <f>G59/F59*100</f>
        <v>0</v>
      </c>
      <c r="I59" s="257">
        <f>F59</f>
        <v>75000</v>
      </c>
      <c r="J59" s="293">
        <f>G59</f>
        <v>0</v>
      </c>
      <c r="K59" s="520">
        <f>H59</f>
        <v>0</v>
      </c>
      <c r="L59" s="5"/>
      <c r="M59" s="24"/>
      <c r="N59" s="5"/>
    </row>
    <row r="60" spans="1:14" s="208" customFormat="1" ht="61.5" customHeight="1" thickBot="1">
      <c r="A60" s="769">
        <v>33010100</v>
      </c>
      <c r="B60" s="975" t="s">
        <v>275</v>
      </c>
      <c r="C60" s="770"/>
      <c r="D60" s="768"/>
      <c r="E60" s="771"/>
      <c r="F60" s="767">
        <v>196600</v>
      </c>
      <c r="G60" s="768">
        <v>269416</v>
      </c>
      <c r="H60" s="976" t="s">
        <v>590</v>
      </c>
      <c r="I60" s="773">
        <f>F60+C60</f>
        <v>196600</v>
      </c>
      <c r="J60" s="774">
        <f>G60+D60</f>
        <v>269416</v>
      </c>
      <c r="K60" s="772" t="str">
        <f>H60</f>
        <v>збільшення у 1,4 рази</v>
      </c>
      <c r="L60" s="207"/>
      <c r="M60" s="29"/>
      <c r="N60" s="207"/>
    </row>
    <row r="61" spans="1:14" s="210" customFormat="1" ht="25.5" customHeight="1" thickBot="1">
      <c r="A61" s="281">
        <v>50000000</v>
      </c>
      <c r="B61" s="977" t="s">
        <v>168</v>
      </c>
      <c r="C61" s="752"/>
      <c r="D61" s="283"/>
      <c r="E61" s="753"/>
      <c r="F61" s="283">
        <f>F62</f>
        <v>0</v>
      </c>
      <c r="G61" s="283">
        <f>G62</f>
        <v>10361.48</v>
      </c>
      <c r="H61" s="754" t="s">
        <v>263</v>
      </c>
      <c r="I61" s="286">
        <f>I62</f>
        <v>0</v>
      </c>
      <c r="J61" s="283">
        <f>J62</f>
        <v>10361.48</v>
      </c>
      <c r="K61" s="307" t="s">
        <v>263</v>
      </c>
      <c r="L61" s="209"/>
      <c r="M61" s="25"/>
      <c r="N61" s="209"/>
    </row>
    <row r="62" spans="1:14" s="210" customFormat="1" ht="45.75" customHeight="1" thickBot="1">
      <c r="A62" s="755">
        <v>50110000</v>
      </c>
      <c r="B62" s="978" t="s">
        <v>169</v>
      </c>
      <c r="C62" s="979"/>
      <c r="D62" s="758"/>
      <c r="E62" s="759"/>
      <c r="F62" s="865">
        <v>0</v>
      </c>
      <c r="G62" s="866">
        <v>10361.48</v>
      </c>
      <c r="H62" s="867" t="s">
        <v>263</v>
      </c>
      <c r="I62" s="865">
        <f>F62+C62</f>
        <v>0</v>
      </c>
      <c r="J62" s="866">
        <f>D62+G62</f>
        <v>10361.48</v>
      </c>
      <c r="K62" s="868" t="s">
        <v>263</v>
      </c>
      <c r="L62" s="209"/>
      <c r="M62" s="25"/>
      <c r="N62" s="209"/>
    </row>
    <row r="63" spans="1:14" s="32" customFormat="1" ht="32.25" customHeight="1" thickBot="1">
      <c r="A63" s="755"/>
      <c r="B63" s="980" t="s">
        <v>170</v>
      </c>
      <c r="C63" s="756">
        <f>C39+C14</f>
        <v>425432400</v>
      </c>
      <c r="D63" s="757">
        <f>D39+D14</f>
        <v>120793461.02</v>
      </c>
      <c r="E63" s="306">
        <f>D63/C63*100</f>
        <v>28.39310335084963</v>
      </c>
      <c r="F63" s="282">
        <f>F61+F58+F39+F14</f>
        <v>14063500</v>
      </c>
      <c r="G63" s="981">
        <f>G61+G58+G39+G14</f>
        <v>5294049.05</v>
      </c>
      <c r="H63" s="285">
        <f>G63/F63*100</f>
        <v>37.64389412308458</v>
      </c>
      <c r="I63" s="282">
        <f>C63+F63</f>
        <v>439495900</v>
      </c>
      <c r="J63" s="981">
        <f>D63+G63</f>
        <v>126087510.07</v>
      </c>
      <c r="K63" s="285">
        <f>J63/I63*100</f>
        <v>28.68912089282289</v>
      </c>
      <c r="L63" s="30"/>
      <c r="M63" s="31"/>
      <c r="N63" s="30"/>
    </row>
    <row r="64" spans="1:14" s="35" customFormat="1" ht="36" customHeight="1" thickBot="1">
      <c r="A64" s="281">
        <v>40000000</v>
      </c>
      <c r="B64" s="973" t="s">
        <v>171</v>
      </c>
      <c r="C64" s="282">
        <f>C65+C67+C69</f>
        <v>64667720</v>
      </c>
      <c r="D64" s="283">
        <f>D65+D67+D69</f>
        <v>19548715.57</v>
      </c>
      <c r="E64" s="285">
        <f>D64/C64*100</f>
        <v>30.229480133210203</v>
      </c>
      <c r="F64" s="282"/>
      <c r="G64" s="283"/>
      <c r="H64" s="538"/>
      <c r="I64" s="282">
        <f>I65+I67+I69</f>
        <v>64667720</v>
      </c>
      <c r="J64" s="283">
        <f>J65+J67+J69</f>
        <v>19548715.57</v>
      </c>
      <c r="K64" s="284">
        <f aca="true" t="shared" si="8" ref="K64:K72">J64/I64*100</f>
        <v>30.229480133210203</v>
      </c>
      <c r="L64" s="33"/>
      <c r="M64" s="34"/>
      <c r="N64" s="33"/>
    </row>
    <row r="65" spans="1:14" s="987" customFormat="1" ht="23.25" customHeight="1">
      <c r="A65" s="982">
        <v>41020000</v>
      </c>
      <c r="B65" s="983" t="s">
        <v>591</v>
      </c>
      <c r="C65" s="288">
        <f>C66</f>
        <v>0</v>
      </c>
      <c r="D65" s="253">
        <f>D66</f>
        <v>4155600</v>
      </c>
      <c r="E65" s="287" t="s">
        <v>263</v>
      </c>
      <c r="F65" s="308"/>
      <c r="G65" s="254"/>
      <c r="H65" s="984"/>
      <c r="I65" s="311">
        <f>C65</f>
        <v>0</v>
      </c>
      <c r="J65" s="253">
        <f>D65</f>
        <v>4155600</v>
      </c>
      <c r="K65" s="297" t="s">
        <v>263</v>
      </c>
      <c r="L65" s="985"/>
      <c r="M65" s="986"/>
      <c r="N65" s="985"/>
    </row>
    <row r="66" spans="1:14" s="990" customFormat="1" ht="81" customHeight="1">
      <c r="A66" s="932">
        <v>41021400</v>
      </c>
      <c r="B66" s="988" t="s">
        <v>592</v>
      </c>
      <c r="C66" s="259">
        <v>0</v>
      </c>
      <c r="D66" s="260">
        <v>4155600</v>
      </c>
      <c r="E66" s="271" t="s">
        <v>263</v>
      </c>
      <c r="F66" s="259"/>
      <c r="G66" s="260"/>
      <c r="H66" s="271"/>
      <c r="I66" s="277">
        <f>C66</f>
        <v>0</v>
      </c>
      <c r="J66" s="260">
        <f>D66</f>
        <v>4155600</v>
      </c>
      <c r="K66" s="258" t="s">
        <v>263</v>
      </c>
      <c r="L66" s="989"/>
      <c r="M66" s="34"/>
      <c r="N66" s="989"/>
    </row>
    <row r="67" spans="1:14" s="35" customFormat="1" ht="16.5">
      <c r="A67" s="991">
        <v>41030000</v>
      </c>
      <c r="B67" s="992" t="s">
        <v>276</v>
      </c>
      <c r="C67" s="602">
        <f>C68</f>
        <v>63608200</v>
      </c>
      <c r="D67" s="253">
        <f>D68</f>
        <v>14915600</v>
      </c>
      <c r="E67" s="287">
        <f aca="true" t="shared" si="9" ref="E67:E72">D67/C67*100</f>
        <v>23.44917793617804</v>
      </c>
      <c r="F67" s="288"/>
      <c r="G67" s="311"/>
      <c r="H67" s="993"/>
      <c r="I67" s="311">
        <f>I68</f>
        <v>63608200</v>
      </c>
      <c r="J67" s="253">
        <f>J68</f>
        <v>14915600</v>
      </c>
      <c r="K67" s="297">
        <f t="shared" si="8"/>
        <v>23.44917793617804</v>
      </c>
      <c r="L67" s="33"/>
      <c r="M67" s="34"/>
      <c r="N67" s="33"/>
    </row>
    <row r="68" spans="1:14" s="35" customFormat="1" ht="34.5" customHeight="1">
      <c r="A68" s="994">
        <v>41033900</v>
      </c>
      <c r="B68" s="995" t="s">
        <v>172</v>
      </c>
      <c r="C68" s="291">
        <v>63608200</v>
      </c>
      <c r="D68" s="260">
        <v>14915600</v>
      </c>
      <c r="E68" s="603">
        <f t="shared" si="9"/>
        <v>23.44917793617804</v>
      </c>
      <c r="F68" s="256"/>
      <c r="G68" s="257"/>
      <c r="H68" s="996"/>
      <c r="I68" s="257">
        <f>C68+F68</f>
        <v>63608200</v>
      </c>
      <c r="J68" s="293">
        <f>D68+G68</f>
        <v>14915600</v>
      </c>
      <c r="K68" s="295">
        <f t="shared" si="8"/>
        <v>23.44917793617804</v>
      </c>
      <c r="L68" s="33"/>
      <c r="M68" s="34"/>
      <c r="N68" s="33"/>
    </row>
    <row r="69" spans="1:14" s="35" customFormat="1" ht="16.5">
      <c r="A69" s="938">
        <v>41050000</v>
      </c>
      <c r="B69" s="997" t="s">
        <v>277</v>
      </c>
      <c r="C69" s="309">
        <f>C71+C70+C72</f>
        <v>1059520</v>
      </c>
      <c r="D69" s="309">
        <f>D71+D70+D72</f>
        <v>477515.57</v>
      </c>
      <c r="E69" s="276">
        <f t="shared" si="9"/>
        <v>45.06904730443975</v>
      </c>
      <c r="F69" s="309"/>
      <c r="G69" s="265"/>
      <c r="H69" s="604"/>
      <c r="I69" s="998">
        <f>I70+I71+I72</f>
        <v>1059520</v>
      </c>
      <c r="J69" s="265">
        <f>J70+J71+J72</f>
        <v>477515.57</v>
      </c>
      <c r="K69" s="276">
        <f t="shared" si="8"/>
        <v>45.06904730443975</v>
      </c>
      <c r="L69" s="33"/>
      <c r="M69" s="34"/>
      <c r="N69" s="33"/>
    </row>
    <row r="70" spans="1:14" s="35" customFormat="1" ht="47.25" customHeight="1">
      <c r="A70" s="999">
        <v>41051000</v>
      </c>
      <c r="B70" s="1000" t="s">
        <v>329</v>
      </c>
      <c r="C70" s="291">
        <v>715470</v>
      </c>
      <c r="D70" s="260">
        <v>357600</v>
      </c>
      <c r="E70" s="271">
        <f t="shared" si="9"/>
        <v>49.98113128433058</v>
      </c>
      <c r="F70" s="760"/>
      <c r="G70" s="310"/>
      <c r="H70" s="1001"/>
      <c r="I70" s="1002">
        <f aca="true" t="shared" si="10" ref="I70:J72">C70+F70</f>
        <v>715470</v>
      </c>
      <c r="J70" s="260">
        <f t="shared" si="10"/>
        <v>357600</v>
      </c>
      <c r="K70" s="271">
        <f t="shared" si="8"/>
        <v>49.98113128433058</v>
      </c>
      <c r="L70" s="33"/>
      <c r="M70" s="34"/>
      <c r="N70" s="33"/>
    </row>
    <row r="71" spans="1:14" s="35" customFormat="1" ht="57" customHeight="1">
      <c r="A71" s="999">
        <v>41051200</v>
      </c>
      <c r="B71" s="1003" t="s">
        <v>330</v>
      </c>
      <c r="C71" s="291">
        <v>224280</v>
      </c>
      <c r="D71" s="260">
        <v>112140</v>
      </c>
      <c r="E71" s="271">
        <f t="shared" si="9"/>
        <v>50</v>
      </c>
      <c r="F71" s="259"/>
      <c r="G71" s="260"/>
      <c r="H71" s="1001"/>
      <c r="I71" s="277">
        <f t="shared" si="10"/>
        <v>224280</v>
      </c>
      <c r="J71" s="260">
        <f t="shared" si="10"/>
        <v>112140</v>
      </c>
      <c r="K71" s="271">
        <f t="shared" si="8"/>
        <v>50</v>
      </c>
      <c r="L71" s="33"/>
      <c r="M71" s="34"/>
      <c r="N71" s="33"/>
    </row>
    <row r="72" spans="1:14" s="35" customFormat="1" ht="21.75" customHeight="1" thickBot="1">
      <c r="A72" s="1004">
        <v>41053900</v>
      </c>
      <c r="B72" s="1005" t="s">
        <v>331</v>
      </c>
      <c r="C72" s="301">
        <v>119770</v>
      </c>
      <c r="D72" s="302">
        <v>7775.57</v>
      </c>
      <c r="E72" s="521">
        <f t="shared" si="9"/>
        <v>6.492084829256075</v>
      </c>
      <c r="F72" s="1006"/>
      <c r="G72" s="768"/>
      <c r="H72" s="1007"/>
      <c r="I72" s="749">
        <f t="shared" si="10"/>
        <v>119770</v>
      </c>
      <c r="J72" s="273">
        <f t="shared" si="10"/>
        <v>7775.57</v>
      </c>
      <c r="K72" s="271">
        <f t="shared" si="8"/>
        <v>6.492084829256075</v>
      </c>
      <c r="L72" s="33"/>
      <c r="M72" s="34"/>
      <c r="N72" s="33"/>
    </row>
    <row r="73" spans="1:14" s="38" customFormat="1" ht="18" thickBot="1">
      <c r="A73" s="542"/>
      <c r="B73" s="522" t="s">
        <v>342</v>
      </c>
      <c r="C73" s="282">
        <f>C63+C64</f>
        <v>490100120</v>
      </c>
      <c r="D73" s="283">
        <f>D63+D64</f>
        <v>140342176.59</v>
      </c>
      <c r="E73" s="285">
        <f>D73/C73*100</f>
        <v>28.63540955468446</v>
      </c>
      <c r="F73" s="286">
        <f>F63</f>
        <v>14063500</v>
      </c>
      <c r="G73" s="283">
        <f>G63</f>
        <v>5294049.05</v>
      </c>
      <c r="H73" s="754">
        <f>H63</f>
        <v>37.64389412308458</v>
      </c>
      <c r="I73" s="286">
        <f>I63+I64</f>
        <v>504163620</v>
      </c>
      <c r="J73" s="283">
        <f>J63+J64</f>
        <v>145636225.64</v>
      </c>
      <c r="K73" s="284">
        <f>J73/I73*100</f>
        <v>28.88669865548807</v>
      </c>
      <c r="L73" s="36"/>
      <c r="M73" s="37"/>
      <c r="N73" s="36"/>
    </row>
    <row r="74" spans="1:14" s="38" customFormat="1" ht="17.25">
      <c r="A74" s="1008"/>
      <c r="B74" s="1009"/>
      <c r="C74" s="1010"/>
      <c r="D74" s="1010"/>
      <c r="E74" s="1011"/>
      <c r="F74" s="1010"/>
      <c r="G74" s="1010"/>
      <c r="H74" s="1011"/>
      <c r="I74" s="1010"/>
      <c r="J74" s="1010"/>
      <c r="K74" s="1012"/>
      <c r="L74" s="36"/>
      <c r="M74" s="37"/>
      <c r="N74" s="36"/>
    </row>
    <row r="75" spans="1:11" ht="18">
      <c r="A75" s="211"/>
      <c r="B75" s="39"/>
      <c r="C75" s="40"/>
      <c r="D75" s="40"/>
      <c r="E75" s="41"/>
      <c r="F75" s="40"/>
      <c r="G75" s="40"/>
      <c r="H75" s="41"/>
      <c r="I75" s="40"/>
      <c r="J75" s="40"/>
      <c r="K75" s="42"/>
    </row>
    <row r="76" spans="1:11" ht="18">
      <c r="A76" s="477" t="s">
        <v>593</v>
      </c>
      <c r="B76" s="477"/>
      <c r="D76" s="477"/>
      <c r="E76" s="1013"/>
      <c r="F76"/>
      <c r="G76" s="477"/>
      <c r="H76" s="477" t="s">
        <v>594</v>
      </c>
      <c r="I76"/>
      <c r="J76"/>
      <c r="K76"/>
    </row>
    <row r="77" spans="1:10" ht="12.75">
      <c r="A77" s="206"/>
      <c r="J77" s="1014"/>
    </row>
    <row r="78" ht="12.75">
      <c r="A78" s="206"/>
    </row>
    <row r="79" ht="12.75">
      <c r="A79" s="206"/>
    </row>
    <row r="83" ht="12.75">
      <c r="J83" s="1014"/>
    </row>
  </sheetData>
  <sheetProtection/>
  <mergeCells count="14">
    <mergeCell ref="I10:I12"/>
    <mergeCell ref="F10:F12"/>
    <mergeCell ref="J10:J12"/>
    <mergeCell ref="K10:K12"/>
    <mergeCell ref="B5:H5"/>
    <mergeCell ref="C10:C12"/>
    <mergeCell ref="B9:B12"/>
    <mergeCell ref="D10:D12"/>
    <mergeCell ref="E10:E12"/>
    <mergeCell ref="G10:G12"/>
    <mergeCell ref="H10:H12"/>
    <mergeCell ref="A6:B6"/>
    <mergeCell ref="A7:B7"/>
    <mergeCell ref="A9:A12"/>
  </mergeCells>
  <printOptions/>
  <pageMargins left="0.7874015748031497" right="0" top="1.1811023622047245" bottom="0.3937007874015748" header="0.31496062992125984" footer="0.31496062992125984"/>
  <pageSetup fitToHeight="0" fitToWidth="1" horizontalDpi="600" verticalDpi="600" orientation="landscape" paperSize="9" scale="54" r:id="rId1"/>
  <rowBreaks count="2" manualBreakCount="2">
    <brk id="38" max="11" man="1"/>
    <brk id="5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60" zoomScaleNormal="70" zoomScalePageLayoutView="0" workbookViewId="0" topLeftCell="A10">
      <selection activeCell="J16" sqref="J16"/>
    </sheetView>
  </sheetViews>
  <sheetFormatPr defaultColWidth="9.50390625" defaultRowHeight="12.75"/>
  <cols>
    <col min="1" max="1" width="10.50390625" style="44" customWidth="1"/>
    <col min="2" max="2" width="52.50390625" style="44" customWidth="1"/>
    <col min="3" max="4" width="19.50390625" style="44" customWidth="1"/>
    <col min="5" max="5" width="20.50390625" style="44" customWidth="1"/>
    <col min="6" max="6" width="19.50390625" style="44" customWidth="1"/>
    <col min="7" max="7" width="20.00390625" style="44" customWidth="1"/>
    <col min="8" max="8" width="19.00390625" style="44" customWidth="1"/>
    <col min="9" max="9" width="17.50390625" style="44" customWidth="1"/>
    <col min="10" max="10" width="15.00390625" style="44" customWidth="1"/>
    <col min="11" max="11" width="11.50390625" style="44" customWidth="1"/>
    <col min="12" max="16384" width="9.50390625" style="44" customWidth="1"/>
  </cols>
  <sheetData>
    <row r="1" spans="8:10" ht="19.5" customHeight="1">
      <c r="H1" s="6" t="s">
        <v>173</v>
      </c>
      <c r="I1" s="45"/>
      <c r="J1" s="46"/>
    </row>
    <row r="2" spans="8:10" ht="19.5" customHeight="1">
      <c r="H2" s="7" t="s">
        <v>255</v>
      </c>
      <c r="I2" s="7"/>
      <c r="J2" s="46"/>
    </row>
    <row r="3" spans="8:10" ht="19.5" customHeight="1">
      <c r="H3" s="8" t="s">
        <v>686</v>
      </c>
      <c r="I3" s="775"/>
      <c r="J3" s="776"/>
    </row>
    <row r="4" spans="8:10" ht="18.75" customHeight="1">
      <c r="H4" s="9" t="s">
        <v>687</v>
      </c>
      <c r="I4" s="9"/>
      <c r="J4" s="7"/>
    </row>
    <row r="6" spans="1:10" ht="17.25">
      <c r="A6" s="1471" t="s">
        <v>688</v>
      </c>
      <c r="B6" s="1471"/>
      <c r="C6" s="1471"/>
      <c r="D6" s="1471"/>
      <c r="E6" s="1471"/>
      <c r="F6" s="1471"/>
      <c r="G6" s="1471"/>
      <c r="H6" s="1471"/>
      <c r="I6" s="1471"/>
      <c r="J6" s="1472"/>
    </row>
    <row r="7" spans="1:10" ht="17.25">
      <c r="A7" s="1467">
        <v>15591000000</v>
      </c>
      <c r="B7" s="1467"/>
      <c r="C7" s="332"/>
      <c r="D7" s="332"/>
      <c r="E7" s="332"/>
      <c r="F7" s="332"/>
      <c r="G7" s="332"/>
      <c r="H7" s="332"/>
      <c r="I7" s="332"/>
      <c r="J7" s="333"/>
    </row>
    <row r="8" spans="1:10" ht="17.25">
      <c r="A8" s="1468" t="s">
        <v>339</v>
      </c>
      <c r="B8" s="1468"/>
      <c r="C8" s="332"/>
      <c r="D8" s="332"/>
      <c r="E8" s="332"/>
      <c r="F8" s="332"/>
      <c r="G8" s="332"/>
      <c r="H8" s="332"/>
      <c r="I8" s="332"/>
      <c r="J8" s="333"/>
    </row>
    <row r="9" ht="13.5" thickBot="1">
      <c r="J9" s="44" t="s">
        <v>309</v>
      </c>
    </row>
    <row r="10" spans="1:10" ht="15">
      <c r="A10" s="1473" t="s">
        <v>174</v>
      </c>
      <c r="B10" s="1475" t="s">
        <v>324</v>
      </c>
      <c r="C10" s="1477" t="s">
        <v>322</v>
      </c>
      <c r="D10" s="1478"/>
      <c r="E10" s="1477" t="s">
        <v>256</v>
      </c>
      <c r="F10" s="1479"/>
      <c r="G10" s="1480" t="s">
        <v>246</v>
      </c>
      <c r="H10" s="1481"/>
      <c r="I10" s="1482"/>
      <c r="J10" s="1483"/>
    </row>
    <row r="11" spans="1:10" s="48" customFormat="1" ht="65.25" customHeight="1">
      <c r="A11" s="1474"/>
      <c r="B11" s="1476"/>
      <c r="C11" s="356" t="s">
        <v>563</v>
      </c>
      <c r="D11" s="320" t="s">
        <v>689</v>
      </c>
      <c r="E11" s="356" t="s">
        <v>563</v>
      </c>
      <c r="F11" s="320" t="s">
        <v>689</v>
      </c>
      <c r="G11" s="356" t="s">
        <v>563</v>
      </c>
      <c r="H11" s="47" t="s">
        <v>323</v>
      </c>
      <c r="I11" s="47" t="s">
        <v>689</v>
      </c>
      <c r="J11" s="1376" t="s">
        <v>323</v>
      </c>
    </row>
    <row r="12" spans="1:10" ht="12.75" customHeight="1">
      <c r="A12" s="49">
        <v>1</v>
      </c>
      <c r="B12" s="50">
        <v>2</v>
      </c>
      <c r="C12" s="395" t="s">
        <v>313</v>
      </c>
      <c r="D12" s="396">
        <v>4</v>
      </c>
      <c r="E12" s="49">
        <v>5</v>
      </c>
      <c r="F12" s="396">
        <v>6</v>
      </c>
      <c r="G12" s="49">
        <v>7</v>
      </c>
      <c r="H12" s="51">
        <v>8</v>
      </c>
      <c r="I12" s="51">
        <v>9</v>
      </c>
      <c r="J12" s="52">
        <v>10</v>
      </c>
    </row>
    <row r="13" spans="1:10" s="412" customFormat="1" ht="23.25" customHeight="1">
      <c r="A13" s="1469" t="s">
        <v>318</v>
      </c>
      <c r="B13" s="1470"/>
      <c r="C13" s="397"/>
      <c r="D13" s="408"/>
      <c r="E13" s="409"/>
      <c r="F13" s="410"/>
      <c r="G13" s="409"/>
      <c r="H13" s="411"/>
      <c r="I13" s="411"/>
      <c r="J13" s="410"/>
    </row>
    <row r="14" spans="1:10" s="53" customFormat="1" ht="15">
      <c r="A14" s="108">
        <v>200000</v>
      </c>
      <c r="B14" s="109" t="s">
        <v>176</v>
      </c>
      <c r="C14" s="741">
        <f>E14+G14</f>
        <v>59812580</v>
      </c>
      <c r="D14" s="321">
        <f>F14+I14</f>
        <v>9998357</v>
      </c>
      <c r="E14" s="401">
        <f aca="true" t="shared" si="0" ref="E14:J14">E15</f>
        <v>4722720</v>
      </c>
      <c r="F14" s="401">
        <f t="shared" si="0"/>
        <v>7021303</v>
      </c>
      <c r="G14" s="401">
        <f t="shared" si="0"/>
        <v>55089860</v>
      </c>
      <c r="H14" s="192">
        <f t="shared" si="0"/>
        <v>54996356</v>
      </c>
      <c r="I14" s="192">
        <f t="shared" si="0"/>
        <v>2977054</v>
      </c>
      <c r="J14" s="197">
        <f t="shared" si="0"/>
        <v>2977054</v>
      </c>
    </row>
    <row r="15" spans="1:10" s="48" customFormat="1" ht="35.25" customHeight="1">
      <c r="A15" s="110">
        <v>208000</v>
      </c>
      <c r="B15" s="112" t="s">
        <v>177</v>
      </c>
      <c r="C15" s="739">
        <f>E15+G15</f>
        <v>59812580</v>
      </c>
      <c r="D15" s="198">
        <f>F15+I15</f>
        <v>9998357</v>
      </c>
      <c r="E15" s="402">
        <f>E16-E17+E18</f>
        <v>4722720</v>
      </c>
      <c r="F15" s="403">
        <f>F16-F17+F18</f>
        <v>7021303</v>
      </c>
      <c r="G15" s="398">
        <f>G16+G18</f>
        <v>55089860</v>
      </c>
      <c r="H15" s="193">
        <f>H16+H18</f>
        <v>54996356</v>
      </c>
      <c r="I15" s="195">
        <f>I16+I18</f>
        <v>2977054</v>
      </c>
      <c r="J15" s="198">
        <f>J16+J18</f>
        <v>2977054</v>
      </c>
    </row>
    <row r="16" spans="1:10" s="48" customFormat="1" ht="21" customHeight="1">
      <c r="A16" s="110">
        <v>208100</v>
      </c>
      <c r="B16" s="113" t="s">
        <v>178</v>
      </c>
      <c r="C16" s="739">
        <f>E16+G16</f>
        <v>60812580</v>
      </c>
      <c r="D16" s="202">
        <f>F16+I16</f>
        <v>10998357</v>
      </c>
      <c r="E16" s="737">
        <f>1000000+50029076</f>
        <v>51029076</v>
      </c>
      <c r="F16" s="137">
        <f>1000000+9998357</f>
        <v>10998357</v>
      </c>
      <c r="G16" s="404">
        <v>9783504</v>
      </c>
      <c r="H16" s="740">
        <v>9690000</v>
      </c>
      <c r="I16" s="734"/>
      <c r="J16" s="781"/>
    </row>
    <row r="17" spans="1:15" s="48" customFormat="1" ht="20.25" customHeight="1">
      <c r="A17" s="110">
        <v>208200</v>
      </c>
      <c r="B17" s="113" t="s">
        <v>179</v>
      </c>
      <c r="C17" s="398">
        <f aca="true" t="shared" si="1" ref="C17:C26">E17+G17</f>
        <v>1000000</v>
      </c>
      <c r="D17" s="202">
        <f>F17+I17</f>
        <v>1000000</v>
      </c>
      <c r="E17" s="404">
        <v>1000000</v>
      </c>
      <c r="F17" s="137">
        <v>1000000</v>
      </c>
      <c r="G17" s="404"/>
      <c r="H17" s="196"/>
      <c r="I17" s="734"/>
      <c r="J17" s="781"/>
      <c r="O17" s="44"/>
    </row>
    <row r="18" spans="1:17" ht="33" customHeight="1">
      <c r="A18" s="110">
        <v>208400</v>
      </c>
      <c r="B18" s="112" t="s">
        <v>180</v>
      </c>
      <c r="C18" s="398">
        <f t="shared" si="1"/>
        <v>0</v>
      </c>
      <c r="D18" s="202">
        <f>F18+I18</f>
        <v>0</v>
      </c>
      <c r="E18" s="404">
        <v>-45306356</v>
      </c>
      <c r="F18" s="137">
        <v>-2977054</v>
      </c>
      <c r="G18" s="404">
        <v>45306356</v>
      </c>
      <c r="H18" s="1374">
        <f>G18</f>
        <v>45306356</v>
      </c>
      <c r="I18" s="735">
        <v>2977054</v>
      </c>
      <c r="J18" s="781">
        <f>I18</f>
        <v>2977054</v>
      </c>
      <c r="Q18" s="358"/>
    </row>
    <row r="19" spans="1:22" ht="15">
      <c r="A19" s="114" t="s">
        <v>263</v>
      </c>
      <c r="B19" s="109" t="s">
        <v>319</v>
      </c>
      <c r="C19" s="742">
        <f aca="true" t="shared" si="2" ref="C19:J19">C14</f>
        <v>59812580</v>
      </c>
      <c r="D19" s="321">
        <f t="shared" si="2"/>
        <v>9998357</v>
      </c>
      <c r="E19" s="399">
        <f t="shared" si="2"/>
        <v>4722720</v>
      </c>
      <c r="F19" s="777">
        <f t="shared" si="2"/>
        <v>7021303</v>
      </c>
      <c r="G19" s="399">
        <f t="shared" si="2"/>
        <v>55089860</v>
      </c>
      <c r="H19" s="194">
        <f t="shared" si="2"/>
        <v>54996356</v>
      </c>
      <c r="I19" s="783">
        <f t="shared" si="2"/>
        <v>2977054</v>
      </c>
      <c r="J19" s="777">
        <f t="shared" si="2"/>
        <v>2977054</v>
      </c>
      <c r="V19" s="358"/>
    </row>
    <row r="20" spans="1:10" ht="15">
      <c r="A20" s="114"/>
      <c r="B20" s="109"/>
      <c r="C20" s="399"/>
      <c r="D20" s="201"/>
      <c r="E20" s="405"/>
      <c r="F20" s="778"/>
      <c r="G20" s="407"/>
      <c r="H20" s="200"/>
      <c r="I20" s="784"/>
      <c r="J20" s="785"/>
    </row>
    <row r="21" spans="1:10" s="48" customFormat="1" ht="21" customHeight="1">
      <c r="A21" s="1469" t="s">
        <v>320</v>
      </c>
      <c r="B21" s="1470"/>
      <c r="C21" s="399"/>
      <c r="D21" s="738"/>
      <c r="E21" s="413"/>
      <c r="F21" s="779"/>
      <c r="G21" s="404"/>
      <c r="H21" s="196"/>
      <c r="I21" s="734"/>
      <c r="J21" s="781"/>
    </row>
    <row r="22" spans="1:10" s="53" customFormat="1" ht="30.75" customHeight="1">
      <c r="A22" s="108">
        <v>600000</v>
      </c>
      <c r="B22" s="115" t="s">
        <v>181</v>
      </c>
      <c r="C22" s="742">
        <f>E22+G22</f>
        <v>59812580</v>
      </c>
      <c r="D22" s="738">
        <f>F22+I22</f>
        <v>9998357</v>
      </c>
      <c r="E22" s="406">
        <f aca="true" t="shared" si="3" ref="E22:J22">E23</f>
        <v>4722720</v>
      </c>
      <c r="F22" s="780">
        <f t="shared" si="3"/>
        <v>7021303</v>
      </c>
      <c r="G22" s="1373">
        <f t="shared" si="3"/>
        <v>55089860</v>
      </c>
      <c r="H22" s="1375">
        <f t="shared" si="3"/>
        <v>54996356</v>
      </c>
      <c r="I22" s="783">
        <f t="shared" si="3"/>
        <v>2977054</v>
      </c>
      <c r="J22" s="777">
        <f t="shared" si="3"/>
        <v>2977054</v>
      </c>
    </row>
    <row r="23" spans="1:14" s="48" customFormat="1" ht="23.25" customHeight="1">
      <c r="A23" s="110">
        <v>602000</v>
      </c>
      <c r="B23" s="113" t="s">
        <v>321</v>
      </c>
      <c r="C23" s="739">
        <f t="shared" si="1"/>
        <v>59812580</v>
      </c>
      <c r="D23" s="199">
        <f>F23+I23</f>
        <v>9998357</v>
      </c>
      <c r="E23" s="404">
        <f aca="true" t="shared" si="4" ref="E23:J23">E15</f>
        <v>4722720</v>
      </c>
      <c r="F23" s="781">
        <f t="shared" si="4"/>
        <v>7021303</v>
      </c>
      <c r="G23" s="404">
        <f t="shared" si="4"/>
        <v>55089860</v>
      </c>
      <c r="H23" s="196">
        <f t="shared" si="4"/>
        <v>54996356</v>
      </c>
      <c r="I23" s="734">
        <f t="shared" si="4"/>
        <v>2977054</v>
      </c>
      <c r="J23" s="137">
        <f t="shared" si="4"/>
        <v>2977054</v>
      </c>
      <c r="N23" s="48" t="s">
        <v>175</v>
      </c>
    </row>
    <row r="24" spans="1:10" s="48" customFormat="1" ht="18" customHeight="1">
      <c r="A24" s="110">
        <v>602100</v>
      </c>
      <c r="B24" s="113" t="s">
        <v>178</v>
      </c>
      <c r="C24" s="739">
        <f t="shared" si="1"/>
        <v>60812580</v>
      </c>
      <c r="D24" s="202">
        <f>F24+I24</f>
        <v>10998357</v>
      </c>
      <c r="E24" s="404">
        <f aca="true" t="shared" si="5" ref="E24:J24">E16</f>
        <v>51029076</v>
      </c>
      <c r="F24" s="137">
        <f t="shared" si="5"/>
        <v>10998357</v>
      </c>
      <c r="G24" s="404">
        <f t="shared" si="5"/>
        <v>9783504</v>
      </c>
      <c r="H24" s="196">
        <f t="shared" si="5"/>
        <v>9690000</v>
      </c>
      <c r="I24" s="734">
        <f t="shared" si="5"/>
        <v>0</v>
      </c>
      <c r="J24" s="137">
        <f t="shared" si="5"/>
        <v>0</v>
      </c>
    </row>
    <row r="25" spans="1:10" s="48" customFormat="1" ht="18" customHeight="1">
      <c r="A25" s="116">
        <v>602200</v>
      </c>
      <c r="B25" s="117" t="s">
        <v>179</v>
      </c>
      <c r="C25" s="398">
        <f t="shared" si="1"/>
        <v>1000000</v>
      </c>
      <c r="D25" s="202">
        <f>F25+I25</f>
        <v>1000000</v>
      </c>
      <c r="E25" s="1372">
        <v>1000000</v>
      </c>
      <c r="F25" s="782">
        <v>1000000</v>
      </c>
      <c r="G25" s="404"/>
      <c r="H25" s="196"/>
      <c r="I25" s="734"/>
      <c r="J25" s="137"/>
    </row>
    <row r="26" spans="1:10" ht="49.5" customHeight="1">
      <c r="A26" s="110">
        <v>602400</v>
      </c>
      <c r="B26" s="112" t="s">
        <v>180</v>
      </c>
      <c r="C26" s="398">
        <f t="shared" si="1"/>
        <v>0</v>
      </c>
      <c r="D26" s="202">
        <f>F26+I26</f>
        <v>0</v>
      </c>
      <c r="E26" s="404">
        <f aca="true" t="shared" si="6" ref="E26:J26">E18</f>
        <v>-45306356</v>
      </c>
      <c r="F26" s="137">
        <f t="shared" si="6"/>
        <v>-2977054</v>
      </c>
      <c r="G26" s="404">
        <f t="shared" si="6"/>
        <v>45306356</v>
      </c>
      <c r="H26" s="196">
        <f t="shared" si="6"/>
        <v>45306356</v>
      </c>
      <c r="I26" s="734">
        <f t="shared" si="6"/>
        <v>2977054</v>
      </c>
      <c r="J26" s="137">
        <f t="shared" si="6"/>
        <v>2977054</v>
      </c>
    </row>
    <row r="27" spans="1:10" s="59" customFormat="1" ht="15.75" thickBot="1">
      <c r="A27" s="322" t="s">
        <v>263</v>
      </c>
      <c r="B27" s="323" t="s">
        <v>319</v>
      </c>
      <c r="C27" s="743">
        <f>C22</f>
        <v>59812580</v>
      </c>
      <c r="D27" s="325">
        <f aca="true" t="shared" si="7" ref="D27:J27">D22</f>
        <v>9998357</v>
      </c>
      <c r="E27" s="400">
        <f t="shared" si="7"/>
        <v>4722720</v>
      </c>
      <c r="F27" s="325">
        <f t="shared" si="7"/>
        <v>7021303</v>
      </c>
      <c r="G27" s="400">
        <f t="shared" si="7"/>
        <v>55089860</v>
      </c>
      <c r="H27" s="324">
        <f t="shared" si="7"/>
        <v>54996356</v>
      </c>
      <c r="I27" s="324">
        <f t="shared" si="7"/>
        <v>2977054</v>
      </c>
      <c r="J27" s="325">
        <f t="shared" si="7"/>
        <v>2977054</v>
      </c>
    </row>
    <row r="28" spans="1:10" s="59" customFormat="1" ht="15">
      <c r="A28" s="249"/>
      <c r="B28" s="250"/>
      <c r="C28" s="54"/>
      <c r="D28" s="54"/>
      <c r="E28" s="55"/>
      <c r="F28" s="56"/>
      <c r="G28" s="57"/>
      <c r="H28" s="58"/>
      <c r="I28" s="57"/>
      <c r="J28" s="57"/>
    </row>
    <row r="29" spans="1:10" s="59" customFormat="1" ht="15">
      <c r="A29" s="60"/>
      <c r="B29" s="61"/>
      <c r="C29" s="61"/>
      <c r="D29" s="61"/>
      <c r="E29" s="62"/>
      <c r="F29" s="62"/>
      <c r="G29" s="63"/>
      <c r="H29" s="63"/>
      <c r="I29" s="63"/>
      <c r="J29" s="63"/>
    </row>
    <row r="30" spans="1:7" ht="17.25">
      <c r="A30" s="477" t="s">
        <v>593</v>
      </c>
      <c r="B30" s="477"/>
      <c r="D30" s="44"/>
      <c r="G30" s="1050" t="s">
        <v>594</v>
      </c>
    </row>
    <row r="31" spans="1:6" ht="12.75">
      <c r="A31" s="65"/>
      <c r="B31" s="66"/>
      <c r="C31" s="66"/>
      <c r="D31" s="66"/>
      <c r="E31" s="66"/>
      <c r="F31" s="66"/>
    </row>
    <row r="32" spans="1:6" ht="12.75">
      <c r="A32" s="65"/>
      <c r="B32" s="66"/>
      <c r="C32" s="66"/>
      <c r="D32" s="66"/>
      <c r="E32" s="66"/>
      <c r="F32" s="66"/>
    </row>
    <row r="33" spans="1:6" ht="12.75">
      <c r="A33" s="65"/>
      <c r="B33" s="66"/>
      <c r="C33" s="66"/>
      <c r="D33" s="66"/>
      <c r="E33" s="66"/>
      <c r="F33" s="67"/>
    </row>
    <row r="34" ht="12.75">
      <c r="A34" s="65"/>
    </row>
    <row r="35" ht="12.75">
      <c r="A35" s="65"/>
    </row>
    <row r="36" ht="12.75">
      <c r="A36" s="65"/>
    </row>
    <row r="37" ht="12.75">
      <c r="A37" s="65"/>
    </row>
  </sheetData>
  <sheetProtection/>
  <mergeCells count="10">
    <mergeCell ref="A13:B13"/>
    <mergeCell ref="A21:B21"/>
    <mergeCell ref="A6:J6"/>
    <mergeCell ref="A10:A11"/>
    <mergeCell ref="B10:B11"/>
    <mergeCell ref="C10:D10"/>
    <mergeCell ref="E10:F10"/>
    <mergeCell ref="G10:J10"/>
    <mergeCell ref="A8:B8"/>
    <mergeCell ref="A7:B7"/>
  </mergeCells>
  <printOptions/>
  <pageMargins left="0.7874015748031497" right="0.7874015748031497" top="1.1811023622047245" bottom="0.3937007874015748" header="0.31496062992125984" footer="0.31496062992125984"/>
  <pageSetup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3"/>
  <sheetViews>
    <sheetView view="pageBreakPreview" zoomScale="65" zoomScaleNormal="60" zoomScaleSheetLayoutView="65" zoomScalePageLayoutView="70" workbookViewId="0" topLeftCell="A1">
      <selection activeCell="O5" sqref="O5"/>
    </sheetView>
  </sheetViews>
  <sheetFormatPr defaultColWidth="9.50390625" defaultRowHeight="12.75"/>
  <cols>
    <col min="1" max="1" width="12.50390625" style="149" customWidth="1"/>
    <col min="2" max="3" width="7.50390625" style="150" customWidth="1"/>
    <col min="4" max="4" width="41.50390625" style="93" customWidth="1"/>
    <col min="5" max="5" width="16.50390625" style="454" customWidth="1"/>
    <col min="6" max="6" width="17.125" style="637" customWidth="1"/>
    <col min="7" max="7" width="10.50390625" style="716" customWidth="1"/>
    <col min="8" max="8" width="15.625" style="454" customWidth="1"/>
    <col min="9" max="9" width="13.50390625" style="454" customWidth="1"/>
    <col min="10" max="10" width="13.625" style="454" customWidth="1"/>
    <col min="11" max="11" width="15.875" style="637" customWidth="1"/>
    <col min="12" max="12" width="14.50390625" style="454" customWidth="1"/>
    <col min="13" max="13" width="11.00390625" style="149" customWidth="1"/>
    <col min="14" max="14" width="13.00390625" style="93" customWidth="1"/>
    <col min="15" max="15" width="16.50390625" style="93" bestFit="1" customWidth="1"/>
    <col min="16" max="16" width="13.00390625" style="93" bestFit="1" customWidth="1"/>
    <col min="17" max="16384" width="9.50390625" style="93" customWidth="1"/>
  </cols>
  <sheetData>
    <row r="1" spans="7:15" ht="15">
      <c r="G1" s="638"/>
      <c r="K1" s="82" t="s">
        <v>223</v>
      </c>
      <c r="N1" s="447"/>
      <c r="O1" s="87"/>
    </row>
    <row r="2" spans="7:15" ht="15">
      <c r="G2" s="638"/>
      <c r="K2" s="860" t="s">
        <v>194</v>
      </c>
      <c r="M2" s="639"/>
      <c r="N2" s="447"/>
      <c r="O2" s="87"/>
    </row>
    <row r="3" spans="7:15" ht="15">
      <c r="G3" s="638"/>
      <c r="K3" s="432" t="s">
        <v>504</v>
      </c>
      <c r="L3" s="640"/>
      <c r="N3" s="87"/>
      <c r="O3" s="87"/>
    </row>
    <row r="4" spans="7:15" ht="15">
      <c r="G4" s="638"/>
      <c r="K4" s="433" t="s">
        <v>529</v>
      </c>
      <c r="L4" s="641"/>
      <c r="M4" s="150"/>
      <c r="N4" s="87"/>
      <c r="O4" s="87"/>
    </row>
    <row r="5" spans="7:15" ht="5.25" customHeight="1">
      <c r="G5" s="638"/>
      <c r="N5" s="87"/>
      <c r="O5" s="87"/>
    </row>
    <row r="6" spans="2:15" ht="22.5" customHeight="1">
      <c r="B6" s="93"/>
      <c r="C6" s="1484" t="s">
        <v>505</v>
      </c>
      <c r="D6" s="1484"/>
      <c r="E6" s="1484"/>
      <c r="F6" s="1484"/>
      <c r="G6" s="1484"/>
      <c r="H6" s="1484"/>
      <c r="I6" s="1484"/>
      <c r="J6" s="1484"/>
      <c r="K6" s="1484"/>
      <c r="L6" s="1484"/>
      <c r="M6" s="1484"/>
      <c r="N6" s="87"/>
      <c r="O6" s="87"/>
    </row>
    <row r="7" spans="2:13" ht="15" customHeight="1">
      <c r="B7" s="93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3" ht="22.5" customHeight="1">
      <c r="A8" s="1467">
        <v>15591000000</v>
      </c>
      <c r="B8" s="1467"/>
      <c r="C8" s="1467"/>
      <c r="D8" s="1467"/>
      <c r="E8" s="147"/>
      <c r="F8" s="147"/>
      <c r="G8" s="147"/>
      <c r="H8" s="147"/>
      <c r="I8" s="147"/>
      <c r="J8" s="147"/>
      <c r="K8" s="147"/>
      <c r="L8" s="147"/>
      <c r="M8" s="147"/>
    </row>
    <row r="9" spans="1:13" ht="18" customHeight="1">
      <c r="A9" s="1468" t="s">
        <v>339</v>
      </c>
      <c r="B9" s="1468"/>
      <c r="C9" s="1468"/>
      <c r="D9" s="1468"/>
      <c r="E9" s="147"/>
      <c r="F9" s="147"/>
      <c r="G9" s="147"/>
      <c r="H9" s="147"/>
      <c r="I9" s="147"/>
      <c r="J9" s="147"/>
      <c r="K9" s="147"/>
      <c r="L9" s="147"/>
      <c r="M9" s="147"/>
    </row>
    <row r="10" spans="4:13" ht="19.5" customHeight="1" thickBot="1">
      <c r="D10" s="87"/>
      <c r="E10" s="150"/>
      <c r="F10" s="156"/>
      <c r="G10" s="642"/>
      <c r="H10" s="150"/>
      <c r="I10" s="150"/>
      <c r="J10" s="150"/>
      <c r="K10" s="156"/>
      <c r="L10" s="150"/>
      <c r="M10" s="91" t="s">
        <v>309</v>
      </c>
    </row>
    <row r="11" spans="1:15" ht="69" customHeight="1">
      <c r="A11" s="1495" t="s">
        <v>343</v>
      </c>
      <c r="B11" s="1503" t="s">
        <v>344</v>
      </c>
      <c r="C11" s="1506" t="s">
        <v>310</v>
      </c>
      <c r="D11" s="1489" t="s">
        <v>345</v>
      </c>
      <c r="E11" s="1490" t="s">
        <v>195</v>
      </c>
      <c r="F11" s="1491"/>
      <c r="G11" s="1492"/>
      <c r="H11" s="1502" t="s">
        <v>246</v>
      </c>
      <c r="I11" s="1502"/>
      <c r="J11" s="1502"/>
      <c r="K11" s="1509" t="s">
        <v>193</v>
      </c>
      <c r="L11" s="1509"/>
      <c r="M11" s="1510"/>
      <c r="O11" s="152"/>
    </row>
    <row r="12" spans="1:13" ht="16.5" customHeight="1">
      <c r="A12" s="1496"/>
      <c r="B12" s="1504"/>
      <c r="C12" s="1507"/>
      <c r="D12" s="1485"/>
      <c r="E12" s="1487" t="s">
        <v>506</v>
      </c>
      <c r="F12" s="1499" t="s">
        <v>507</v>
      </c>
      <c r="G12" s="1485" t="s">
        <v>245</v>
      </c>
      <c r="H12" s="1487" t="s">
        <v>506</v>
      </c>
      <c r="I12" s="1499" t="s">
        <v>507</v>
      </c>
      <c r="J12" s="1485" t="s">
        <v>245</v>
      </c>
      <c r="K12" s="1487" t="s">
        <v>506</v>
      </c>
      <c r="L12" s="1499" t="s">
        <v>507</v>
      </c>
      <c r="M12" s="1493" t="s">
        <v>245</v>
      </c>
    </row>
    <row r="13" spans="1:13" ht="53.25" customHeight="1" thickBot="1">
      <c r="A13" s="1497"/>
      <c r="B13" s="1505"/>
      <c r="C13" s="1508"/>
      <c r="D13" s="1486"/>
      <c r="E13" s="1488"/>
      <c r="F13" s="1500"/>
      <c r="G13" s="1486"/>
      <c r="H13" s="1488"/>
      <c r="I13" s="1500"/>
      <c r="J13" s="1486"/>
      <c r="K13" s="1488"/>
      <c r="L13" s="1500"/>
      <c r="M13" s="1494"/>
    </row>
    <row r="14" spans="1:13" ht="15.75" thickBot="1">
      <c r="A14" s="223">
        <v>1</v>
      </c>
      <c r="B14" s="224">
        <v>2</v>
      </c>
      <c r="C14" s="224">
        <v>3</v>
      </c>
      <c r="D14" s="224">
        <v>4</v>
      </c>
      <c r="E14" s="224">
        <v>5</v>
      </c>
      <c r="F14" s="251">
        <v>6</v>
      </c>
      <c r="G14" s="224" t="s">
        <v>247</v>
      </c>
      <c r="H14" s="224">
        <v>8</v>
      </c>
      <c r="I14" s="224">
        <v>9</v>
      </c>
      <c r="J14" s="224" t="s">
        <v>248</v>
      </c>
      <c r="K14" s="224">
        <v>11</v>
      </c>
      <c r="L14" s="224">
        <v>12</v>
      </c>
      <c r="M14" s="225" t="s">
        <v>249</v>
      </c>
    </row>
    <row r="15" spans="1:15" s="146" customFormat="1" ht="48.75" customHeight="1" thickBot="1">
      <c r="A15" s="220" t="s">
        <v>79</v>
      </c>
      <c r="B15" s="221"/>
      <c r="C15" s="221"/>
      <c r="D15" s="222" t="s">
        <v>9</v>
      </c>
      <c r="E15" s="455">
        <f>E16</f>
        <v>81182250</v>
      </c>
      <c r="F15" s="643">
        <f>F16</f>
        <v>24870338.64</v>
      </c>
      <c r="G15" s="644">
        <f aca="true" t="shared" si="0" ref="G15:G20">F15/E15</f>
        <v>0.30635192594440286</v>
      </c>
      <c r="H15" s="455">
        <f>H16</f>
        <v>9705466</v>
      </c>
      <c r="I15" s="455">
        <f>I16</f>
        <v>21.76</v>
      </c>
      <c r="J15" s="814">
        <f>I15/H15</f>
        <v>2.24203557047132E-06</v>
      </c>
      <c r="K15" s="455">
        <f aca="true" t="shared" si="1" ref="K15:L28">E15+H15</f>
        <v>90887716</v>
      </c>
      <c r="L15" s="455">
        <f t="shared" si="1"/>
        <v>24870360.400000002</v>
      </c>
      <c r="M15" s="645">
        <f aca="true" t="shared" si="2" ref="M15:M34">L15/K15</f>
        <v>0.2736383033324328</v>
      </c>
      <c r="N15" s="153"/>
      <c r="O15" s="153"/>
    </row>
    <row r="16" spans="1:15" s="151" customFormat="1" ht="48.75" customHeight="1">
      <c r="A16" s="848" t="s">
        <v>80</v>
      </c>
      <c r="B16" s="841"/>
      <c r="C16" s="841"/>
      <c r="D16" s="857" t="s">
        <v>10</v>
      </c>
      <c r="E16" s="843">
        <f>E17+E27+E31+E35+E37+E40+E44+E46+E48+E50+E53+E55</f>
        <v>81182250</v>
      </c>
      <c r="F16" s="843">
        <f>F17+F27+F31+F35+F37+F40+F44+F46+F48+F50+F53+F55</f>
        <v>24870338.64</v>
      </c>
      <c r="G16" s="844">
        <f>F16/E16</f>
        <v>0.30635192594440286</v>
      </c>
      <c r="H16" s="843">
        <f>H17+H27+H31+H35+H37+H42+H44+H46+H48+H50+H53+H55</f>
        <v>9705466</v>
      </c>
      <c r="I16" s="843">
        <f>I17+I27+I31+I35+I37+I42+I44+I46+I48+I50+I53+I55</f>
        <v>21.76</v>
      </c>
      <c r="J16" s="845">
        <f>I16/H16</f>
        <v>2.24203557047132E-06</v>
      </c>
      <c r="K16" s="843">
        <f aca="true" t="shared" si="3" ref="K16:K22">E16+H16</f>
        <v>90887716</v>
      </c>
      <c r="L16" s="843">
        <f t="shared" si="1"/>
        <v>24870360.400000002</v>
      </c>
      <c r="M16" s="858">
        <f t="shared" si="2"/>
        <v>0.2736383033324328</v>
      </c>
      <c r="N16" s="153"/>
      <c r="O16" s="153"/>
    </row>
    <row r="17" spans="1:15" ht="84" customHeight="1">
      <c r="A17" s="190" t="s">
        <v>81</v>
      </c>
      <c r="B17" s="191" t="s">
        <v>82</v>
      </c>
      <c r="C17" s="191" t="s">
        <v>197</v>
      </c>
      <c r="D17" s="130" t="s">
        <v>190</v>
      </c>
      <c r="E17" s="456">
        <f>E18</f>
        <v>24915096</v>
      </c>
      <c r="F17" s="460">
        <f>F18</f>
        <v>4699897</v>
      </c>
      <c r="G17" s="647">
        <f t="shared" si="0"/>
        <v>0.18863651980309448</v>
      </c>
      <c r="H17" s="456">
        <f>H18+H21</f>
        <v>160990</v>
      </c>
      <c r="I17" s="456">
        <f>I18+I21</f>
        <v>21.76</v>
      </c>
      <c r="J17" s="648">
        <f>I17/H17</f>
        <v>0.00013516367476240762</v>
      </c>
      <c r="K17" s="456">
        <f t="shared" si="3"/>
        <v>25076086</v>
      </c>
      <c r="L17" s="456">
        <f t="shared" si="1"/>
        <v>4699918.76</v>
      </c>
      <c r="M17" s="649">
        <f t="shared" si="2"/>
        <v>0.18742632961140746</v>
      </c>
      <c r="N17" s="153"/>
      <c r="O17" s="153"/>
    </row>
    <row r="18" spans="1:15" ht="15">
      <c r="A18" s="184"/>
      <c r="B18" s="188"/>
      <c r="C18" s="188"/>
      <c r="D18" s="122" t="s">
        <v>250</v>
      </c>
      <c r="E18" s="457">
        <v>24915096</v>
      </c>
      <c r="F18" s="458">
        <v>4699897</v>
      </c>
      <c r="G18" s="650">
        <f>F18/E18</f>
        <v>0.18863651980309448</v>
      </c>
      <c r="H18" s="129"/>
      <c r="I18" s="129">
        <v>21.76</v>
      </c>
      <c r="J18" s="129"/>
      <c r="K18" s="457">
        <f t="shared" si="3"/>
        <v>24915096</v>
      </c>
      <c r="L18" s="457">
        <f>F18+I18</f>
        <v>4699918.76</v>
      </c>
      <c r="M18" s="651">
        <f t="shared" si="2"/>
        <v>0.18863739316918546</v>
      </c>
      <c r="N18" s="153"/>
      <c r="O18" s="153"/>
    </row>
    <row r="19" spans="1:15" ht="15">
      <c r="A19" s="184"/>
      <c r="B19" s="188"/>
      <c r="C19" s="188"/>
      <c r="D19" s="125" t="s">
        <v>251</v>
      </c>
      <c r="E19" s="129">
        <v>19731340</v>
      </c>
      <c r="F19" s="461">
        <v>4224849.58</v>
      </c>
      <c r="G19" s="652">
        <f t="shared" si="0"/>
        <v>0.21411873598042505</v>
      </c>
      <c r="H19" s="129"/>
      <c r="I19" s="129"/>
      <c r="J19" s="129"/>
      <c r="K19" s="129">
        <f t="shared" si="3"/>
        <v>19731340</v>
      </c>
      <c r="L19" s="129">
        <f t="shared" si="1"/>
        <v>4224849.58</v>
      </c>
      <c r="M19" s="653">
        <f t="shared" si="2"/>
        <v>0.21411873598042505</v>
      </c>
      <c r="N19" s="153"/>
      <c r="O19" s="153"/>
    </row>
    <row r="20" spans="1:15" ht="30.75">
      <c r="A20" s="184"/>
      <c r="B20" s="188"/>
      <c r="C20" s="188"/>
      <c r="D20" s="125" t="s">
        <v>252</v>
      </c>
      <c r="E20" s="129">
        <v>2232228</v>
      </c>
      <c r="F20" s="461">
        <v>209905.39</v>
      </c>
      <c r="G20" s="652">
        <f t="shared" si="0"/>
        <v>0.09403402788604032</v>
      </c>
      <c r="H20" s="129"/>
      <c r="I20" s="129"/>
      <c r="J20" s="129"/>
      <c r="K20" s="129">
        <f t="shared" si="3"/>
        <v>2232228</v>
      </c>
      <c r="L20" s="129">
        <f t="shared" si="1"/>
        <v>209905.39</v>
      </c>
      <c r="M20" s="653">
        <f t="shared" si="2"/>
        <v>0.09403402788604032</v>
      </c>
      <c r="N20" s="153"/>
      <c r="O20" s="153"/>
    </row>
    <row r="21" spans="1:15" ht="15">
      <c r="A21" s="184"/>
      <c r="B21" s="188"/>
      <c r="C21" s="188"/>
      <c r="D21" s="122" t="s">
        <v>253</v>
      </c>
      <c r="E21" s="457"/>
      <c r="F21" s="458"/>
      <c r="G21" s="654"/>
      <c r="H21" s="457">
        <f>H22</f>
        <v>160990</v>
      </c>
      <c r="I21" s="457">
        <f>I22</f>
        <v>0</v>
      </c>
      <c r="J21" s="661">
        <f>I21/H21</f>
        <v>0</v>
      </c>
      <c r="K21" s="457">
        <f t="shared" si="3"/>
        <v>160990</v>
      </c>
      <c r="L21" s="457">
        <f t="shared" si="1"/>
        <v>0</v>
      </c>
      <c r="M21" s="676">
        <f t="shared" si="2"/>
        <v>0</v>
      </c>
      <c r="N21" s="153"/>
      <c r="O21" s="153"/>
    </row>
    <row r="22" spans="1:15" s="136" customFormat="1" ht="15" customHeight="1">
      <c r="A22" s="230"/>
      <c r="B22" s="214"/>
      <c r="C22" s="214"/>
      <c r="D22" s="125" t="s">
        <v>254</v>
      </c>
      <c r="E22" s="457"/>
      <c r="F22" s="458"/>
      <c r="G22" s="458"/>
      <c r="H22" s="461">
        <v>160990</v>
      </c>
      <c r="I22" s="461">
        <v>0</v>
      </c>
      <c r="J22" s="662">
        <f>I22/H22</f>
        <v>0</v>
      </c>
      <c r="K22" s="129">
        <f t="shared" si="3"/>
        <v>160990</v>
      </c>
      <c r="L22" s="129">
        <f>F22+I22</f>
        <v>0</v>
      </c>
      <c r="M22" s="677">
        <f>L22/K22</f>
        <v>0</v>
      </c>
      <c r="N22" s="153"/>
      <c r="O22" s="153"/>
    </row>
    <row r="23" spans="1:16" s="136" customFormat="1" ht="15">
      <c r="A23" s="135" t="s">
        <v>338</v>
      </c>
      <c r="B23" s="214" t="s">
        <v>326</v>
      </c>
      <c r="C23" s="214"/>
      <c r="D23" s="122" t="s">
        <v>337</v>
      </c>
      <c r="E23" s="457">
        <f>E27+E31</f>
        <v>26171913</v>
      </c>
      <c r="F23" s="457">
        <f>F27+F31</f>
        <v>5979437.89</v>
      </c>
      <c r="G23" s="654">
        <f>F23/E23</f>
        <v>0.22846774288146227</v>
      </c>
      <c r="H23" s="457">
        <f>H24+H25</f>
        <v>7744800</v>
      </c>
      <c r="I23" s="457">
        <f>I24+I25</f>
        <v>0</v>
      </c>
      <c r="J23" s="661">
        <f>I23/H23</f>
        <v>0</v>
      </c>
      <c r="K23" s="462">
        <f t="shared" si="1"/>
        <v>33916713</v>
      </c>
      <c r="L23" s="462">
        <f t="shared" si="1"/>
        <v>5979437.89</v>
      </c>
      <c r="M23" s="655">
        <f t="shared" si="2"/>
        <v>0.1762976822075889</v>
      </c>
      <c r="N23" s="153"/>
      <c r="O23" s="153"/>
      <c r="P23" s="155"/>
    </row>
    <row r="24" spans="1:15" s="136" customFormat="1" ht="15">
      <c r="A24" s="230"/>
      <c r="B24" s="214"/>
      <c r="C24" s="214"/>
      <c r="D24" s="122" t="s">
        <v>250</v>
      </c>
      <c r="E24" s="457">
        <f>E28+E32</f>
        <v>26171913</v>
      </c>
      <c r="F24" s="457">
        <f>F28+F32</f>
        <v>5979437.89</v>
      </c>
      <c r="G24" s="654">
        <f>F24/E24</f>
        <v>0.22846774288146227</v>
      </c>
      <c r="H24" s="457"/>
      <c r="I24" s="457"/>
      <c r="J24" s="661"/>
      <c r="K24" s="462">
        <f t="shared" si="1"/>
        <v>26171913</v>
      </c>
      <c r="L24" s="462">
        <f t="shared" si="1"/>
        <v>5979437.89</v>
      </c>
      <c r="M24" s="655">
        <f t="shared" si="2"/>
        <v>0.22846774288146227</v>
      </c>
      <c r="N24" s="153"/>
      <c r="O24" s="153"/>
    </row>
    <row r="25" spans="1:15" s="136" customFormat="1" ht="18" customHeight="1">
      <c r="A25" s="230"/>
      <c r="B25" s="214"/>
      <c r="C25" s="214"/>
      <c r="D25" s="122" t="s">
        <v>253</v>
      </c>
      <c r="E25" s="457"/>
      <c r="F25" s="458"/>
      <c r="G25" s="458"/>
      <c r="H25" s="458">
        <f>H29+H33</f>
        <v>7744800</v>
      </c>
      <c r="I25" s="458">
        <f>I29+I33</f>
        <v>0</v>
      </c>
      <c r="J25" s="661">
        <f>I25/H25</f>
        <v>0</v>
      </c>
      <c r="K25" s="462">
        <f t="shared" si="1"/>
        <v>7744800</v>
      </c>
      <c r="L25" s="462">
        <f t="shared" si="1"/>
        <v>0</v>
      </c>
      <c r="M25" s="679">
        <f t="shared" si="2"/>
        <v>0</v>
      </c>
      <c r="N25" s="153"/>
      <c r="O25" s="153"/>
    </row>
    <row r="26" spans="1:15" s="136" customFormat="1" ht="15" customHeight="1">
      <c r="A26" s="230"/>
      <c r="B26" s="214"/>
      <c r="C26" s="214"/>
      <c r="D26" s="125" t="s">
        <v>254</v>
      </c>
      <c r="E26" s="457"/>
      <c r="F26" s="458"/>
      <c r="G26" s="458"/>
      <c r="H26" s="458">
        <f>H30+H34</f>
        <v>7744800</v>
      </c>
      <c r="I26" s="458">
        <f>I30+I34</f>
        <v>0</v>
      </c>
      <c r="J26" s="661">
        <f>I26/H26</f>
        <v>0</v>
      </c>
      <c r="K26" s="457">
        <f t="shared" si="1"/>
        <v>7744800</v>
      </c>
      <c r="L26" s="457">
        <f t="shared" si="1"/>
        <v>0</v>
      </c>
      <c r="M26" s="676">
        <f t="shared" si="2"/>
        <v>0</v>
      </c>
      <c r="N26" s="153"/>
      <c r="O26" s="153"/>
    </row>
    <row r="27" spans="1:15" s="87" customFormat="1" ht="30.75">
      <c r="A27" s="184" t="s">
        <v>83</v>
      </c>
      <c r="B27" s="188" t="s">
        <v>224</v>
      </c>
      <c r="C27" s="188" t="s">
        <v>198</v>
      </c>
      <c r="D27" s="186" t="s">
        <v>219</v>
      </c>
      <c r="E27" s="129">
        <f>E28</f>
        <v>24221364</v>
      </c>
      <c r="F27" s="461">
        <f>F28</f>
        <v>5584787.1</v>
      </c>
      <c r="G27" s="652">
        <f>F27/E27</f>
        <v>0.23057277451426764</v>
      </c>
      <c r="H27" s="129">
        <f>H29</f>
        <v>7440800</v>
      </c>
      <c r="I27" s="129">
        <f>I29</f>
        <v>0</v>
      </c>
      <c r="J27" s="659">
        <f>I27/H27</f>
        <v>0</v>
      </c>
      <c r="K27" s="457">
        <f t="shared" si="1"/>
        <v>31662164</v>
      </c>
      <c r="L27" s="129">
        <f t="shared" si="1"/>
        <v>5584787.1</v>
      </c>
      <c r="M27" s="653">
        <f t="shared" si="2"/>
        <v>0.17638677823789933</v>
      </c>
      <c r="N27" s="153"/>
      <c r="O27" s="153"/>
    </row>
    <row r="28" spans="1:15" s="136" customFormat="1" ht="15">
      <c r="A28" s="230"/>
      <c r="B28" s="214"/>
      <c r="C28" s="2"/>
      <c r="D28" s="122" t="s">
        <v>250</v>
      </c>
      <c r="E28" s="457">
        <v>24221364</v>
      </c>
      <c r="F28" s="457">
        <v>5584787.1</v>
      </c>
      <c r="G28" s="650">
        <f>F28/E28</f>
        <v>0.23057277451426764</v>
      </c>
      <c r="H28" s="457"/>
      <c r="I28" s="457"/>
      <c r="J28" s="670"/>
      <c r="K28" s="457">
        <f aca="true" t="shared" si="4" ref="K28:K34">E28+H28</f>
        <v>24221364</v>
      </c>
      <c r="L28" s="457">
        <f t="shared" si="1"/>
        <v>5584787.1</v>
      </c>
      <c r="M28" s="651">
        <f t="shared" si="2"/>
        <v>0.23057277451426764</v>
      </c>
      <c r="N28" s="153"/>
      <c r="O28" s="153"/>
    </row>
    <row r="29" spans="1:15" s="136" customFormat="1" ht="15">
      <c r="A29" s="230"/>
      <c r="B29" s="214"/>
      <c r="C29" s="2"/>
      <c r="D29" s="122" t="s">
        <v>253</v>
      </c>
      <c r="E29" s="457"/>
      <c r="F29" s="458"/>
      <c r="G29" s="650"/>
      <c r="H29" s="457">
        <v>7440800</v>
      </c>
      <c r="I29" s="457">
        <v>0</v>
      </c>
      <c r="J29" s="661">
        <f>I29/H29</f>
        <v>0</v>
      </c>
      <c r="K29" s="457">
        <f>E29+H29</f>
        <v>7440800</v>
      </c>
      <c r="L29" s="457">
        <f>F29+I29</f>
        <v>0</v>
      </c>
      <c r="M29" s="676">
        <f>L29/K29</f>
        <v>0</v>
      </c>
      <c r="N29" s="153"/>
      <c r="O29" s="153"/>
    </row>
    <row r="30" spans="1:15" s="136" customFormat="1" ht="15">
      <c r="A30" s="230"/>
      <c r="B30" s="214"/>
      <c r="C30" s="2"/>
      <c r="D30" s="125" t="s">
        <v>254</v>
      </c>
      <c r="E30" s="457"/>
      <c r="F30" s="458"/>
      <c r="G30" s="650"/>
      <c r="H30" s="129">
        <v>7440800</v>
      </c>
      <c r="I30" s="129">
        <v>0</v>
      </c>
      <c r="J30" s="668">
        <f>I30/H30</f>
        <v>0</v>
      </c>
      <c r="K30" s="129">
        <f>E30+H30</f>
        <v>7440800</v>
      </c>
      <c r="L30" s="129">
        <f>F30+I30</f>
        <v>0</v>
      </c>
      <c r="M30" s="677">
        <f>L30/K30</f>
        <v>0</v>
      </c>
      <c r="N30" s="153"/>
      <c r="O30" s="153"/>
    </row>
    <row r="31" spans="1:15" s="87" customFormat="1" ht="48.75" customHeight="1">
      <c r="A31" s="232" t="s">
        <v>279</v>
      </c>
      <c r="B31" s="188" t="s">
        <v>280</v>
      </c>
      <c r="C31" s="1" t="s">
        <v>281</v>
      </c>
      <c r="D31" s="125" t="s">
        <v>308</v>
      </c>
      <c r="E31" s="129">
        <f>E32</f>
        <v>1950549</v>
      </c>
      <c r="F31" s="461">
        <f>F32</f>
        <v>394650.79</v>
      </c>
      <c r="G31" s="652">
        <f>F31/E31</f>
        <v>0.20232805738281887</v>
      </c>
      <c r="H31" s="129">
        <f>H33</f>
        <v>304000</v>
      </c>
      <c r="I31" s="129">
        <f>I33</f>
        <v>0</v>
      </c>
      <c r="J31" s="661">
        <f>I31/H31</f>
        <v>0</v>
      </c>
      <c r="K31" s="129">
        <f t="shared" si="4"/>
        <v>2254549</v>
      </c>
      <c r="L31" s="129">
        <f aca="true" t="shared" si="5" ref="L31:L50">F31+I31</f>
        <v>394650.79</v>
      </c>
      <c r="M31" s="653">
        <f t="shared" si="2"/>
        <v>0.1750464460963146</v>
      </c>
      <c r="N31" s="153"/>
      <c r="O31" s="153"/>
    </row>
    <row r="32" spans="1:15" s="136" customFormat="1" ht="15">
      <c r="A32" s="235"/>
      <c r="B32" s="214"/>
      <c r="C32" s="2"/>
      <c r="D32" s="122" t="s">
        <v>250</v>
      </c>
      <c r="E32" s="457">
        <v>1950549</v>
      </c>
      <c r="F32" s="458">
        <v>394650.79</v>
      </c>
      <c r="G32" s="650">
        <f>F32/E32</f>
        <v>0.20232805738281887</v>
      </c>
      <c r="H32" s="457"/>
      <c r="I32" s="457"/>
      <c r="J32" s="661"/>
      <c r="K32" s="457">
        <f t="shared" si="4"/>
        <v>1950549</v>
      </c>
      <c r="L32" s="457">
        <f t="shared" si="5"/>
        <v>394650.79</v>
      </c>
      <c r="M32" s="651">
        <f t="shared" si="2"/>
        <v>0.20232805738281887</v>
      </c>
      <c r="N32" s="153"/>
      <c r="O32" s="153"/>
    </row>
    <row r="33" spans="1:15" s="136" customFormat="1" ht="15">
      <c r="A33" s="235"/>
      <c r="B33" s="214"/>
      <c r="C33" s="180"/>
      <c r="D33" s="122" t="s">
        <v>253</v>
      </c>
      <c r="E33" s="457"/>
      <c r="F33" s="458"/>
      <c r="G33" s="650"/>
      <c r="H33" s="458">
        <f>H34</f>
        <v>304000</v>
      </c>
      <c r="I33" s="458">
        <f>I34</f>
        <v>0</v>
      </c>
      <c r="J33" s="669">
        <f>I33/H33</f>
        <v>0</v>
      </c>
      <c r="K33" s="457">
        <f t="shared" si="4"/>
        <v>304000</v>
      </c>
      <c r="L33" s="457">
        <f t="shared" si="5"/>
        <v>0</v>
      </c>
      <c r="M33" s="666">
        <f t="shared" si="2"/>
        <v>0</v>
      </c>
      <c r="N33" s="153"/>
      <c r="O33" s="153"/>
    </row>
    <row r="34" spans="1:15" s="136" customFormat="1" ht="15">
      <c r="A34" s="235"/>
      <c r="B34" s="214"/>
      <c r="C34" s="180"/>
      <c r="D34" s="125" t="s">
        <v>254</v>
      </c>
      <c r="E34" s="457"/>
      <c r="F34" s="458"/>
      <c r="G34" s="654"/>
      <c r="H34" s="460">
        <v>304000</v>
      </c>
      <c r="I34" s="456">
        <v>0</v>
      </c>
      <c r="J34" s="661">
        <f>I34/H34</f>
        <v>0</v>
      </c>
      <c r="K34" s="129">
        <f t="shared" si="4"/>
        <v>304000</v>
      </c>
      <c r="L34" s="129">
        <f t="shared" si="5"/>
        <v>0</v>
      </c>
      <c r="M34" s="665">
        <f t="shared" si="2"/>
        <v>0</v>
      </c>
      <c r="N34" s="153"/>
      <c r="O34" s="153"/>
    </row>
    <row r="35" spans="1:15" s="87" customFormat="1" ht="30.75">
      <c r="A35" s="869" t="s">
        <v>282</v>
      </c>
      <c r="B35" s="870" t="s">
        <v>283</v>
      </c>
      <c r="C35" s="870" t="s">
        <v>284</v>
      </c>
      <c r="D35" s="812" t="s">
        <v>508</v>
      </c>
      <c r="E35" s="456">
        <f>E36</f>
        <v>235745</v>
      </c>
      <c r="F35" s="459">
        <f>F36</f>
        <v>0</v>
      </c>
      <c r="G35" s="662">
        <f>F35/E35</f>
        <v>0</v>
      </c>
      <c r="H35" s="460"/>
      <c r="I35" s="460"/>
      <c r="J35" s="659"/>
      <c r="K35" s="456">
        <f aca="true" t="shared" si="6" ref="K35:K50">E35+H35</f>
        <v>235745</v>
      </c>
      <c r="L35" s="456">
        <f t="shared" si="5"/>
        <v>0</v>
      </c>
      <c r="M35" s="649">
        <f aca="true" t="shared" si="7" ref="M35:M54">L35/K35</f>
        <v>0</v>
      </c>
      <c r="N35" s="153"/>
      <c r="O35" s="153"/>
    </row>
    <row r="36" spans="1:15" s="87" customFormat="1" ht="15">
      <c r="A36" s="232"/>
      <c r="B36" s="188"/>
      <c r="C36" s="233"/>
      <c r="D36" s="122" t="s">
        <v>250</v>
      </c>
      <c r="E36" s="456">
        <v>235745</v>
      </c>
      <c r="F36" s="459">
        <v>0</v>
      </c>
      <c r="G36" s="661">
        <f>F36/E36</f>
        <v>0</v>
      </c>
      <c r="H36" s="460"/>
      <c r="I36" s="456"/>
      <c r="J36" s="659"/>
      <c r="K36" s="462">
        <f t="shared" si="6"/>
        <v>235745</v>
      </c>
      <c r="L36" s="462">
        <f t="shared" si="5"/>
        <v>0</v>
      </c>
      <c r="M36" s="660">
        <f t="shared" si="7"/>
        <v>0</v>
      </c>
      <c r="N36" s="153"/>
      <c r="O36" s="153"/>
    </row>
    <row r="37" spans="1:15" s="87" customFormat="1" ht="30.75">
      <c r="A37" s="184" t="s">
        <v>69</v>
      </c>
      <c r="B37" s="120" t="s">
        <v>70</v>
      </c>
      <c r="C37" s="234" t="s">
        <v>200</v>
      </c>
      <c r="D37" s="111" t="s">
        <v>71</v>
      </c>
      <c r="E37" s="456"/>
      <c r="F37" s="459"/>
      <c r="G37" s="661"/>
      <c r="H37" s="460">
        <f>H38</f>
        <v>51172</v>
      </c>
      <c r="I37" s="460">
        <f>I38</f>
        <v>0</v>
      </c>
      <c r="J37" s="669">
        <f>I37/H37</f>
        <v>0</v>
      </c>
      <c r="K37" s="129">
        <f t="shared" si="6"/>
        <v>51172</v>
      </c>
      <c r="L37" s="129">
        <f t="shared" si="5"/>
        <v>0</v>
      </c>
      <c r="M37" s="665">
        <f t="shared" si="7"/>
        <v>0</v>
      </c>
      <c r="N37" s="153"/>
      <c r="O37" s="153"/>
    </row>
    <row r="38" spans="1:15" s="136" customFormat="1" ht="15">
      <c r="A38" s="235"/>
      <c r="B38" s="214"/>
      <c r="C38" s="180"/>
      <c r="D38" s="122" t="s">
        <v>253</v>
      </c>
      <c r="E38" s="457"/>
      <c r="F38" s="458"/>
      <c r="G38" s="654"/>
      <c r="H38" s="459">
        <f>H39</f>
        <v>51172</v>
      </c>
      <c r="I38" s="459">
        <f>I39</f>
        <v>0</v>
      </c>
      <c r="J38" s="669">
        <f>I38/H38</f>
        <v>0</v>
      </c>
      <c r="K38" s="457">
        <f t="shared" si="6"/>
        <v>51172</v>
      </c>
      <c r="L38" s="457">
        <f t="shared" si="5"/>
        <v>0</v>
      </c>
      <c r="M38" s="666">
        <f>L38/K38</f>
        <v>0</v>
      </c>
      <c r="N38" s="153"/>
      <c r="O38" s="153"/>
    </row>
    <row r="39" spans="1:15" s="136" customFormat="1" ht="15">
      <c r="A39" s="235"/>
      <c r="B39" s="214"/>
      <c r="C39" s="180"/>
      <c r="D39" s="125" t="s">
        <v>254</v>
      </c>
      <c r="E39" s="457"/>
      <c r="F39" s="458"/>
      <c r="G39" s="654"/>
      <c r="H39" s="460">
        <v>51172</v>
      </c>
      <c r="I39" s="456">
        <v>0</v>
      </c>
      <c r="J39" s="669">
        <f>I39/H39</f>
        <v>0</v>
      </c>
      <c r="K39" s="129">
        <f t="shared" si="6"/>
        <v>51172</v>
      </c>
      <c r="L39" s="129">
        <f t="shared" si="5"/>
        <v>0</v>
      </c>
      <c r="M39" s="665">
        <f>L39/K39</f>
        <v>0</v>
      </c>
      <c r="N39" s="153"/>
      <c r="O39" s="153"/>
    </row>
    <row r="40" spans="1:15" s="87" customFormat="1" ht="33" customHeight="1">
      <c r="A40" s="232" t="s">
        <v>292</v>
      </c>
      <c r="B40" s="188" t="s">
        <v>293</v>
      </c>
      <c r="C40" s="234" t="s">
        <v>200</v>
      </c>
      <c r="D40" s="111" t="s">
        <v>294</v>
      </c>
      <c r="E40" s="456">
        <f>E41</f>
        <v>35276</v>
      </c>
      <c r="F40" s="456">
        <f>F41</f>
        <v>0</v>
      </c>
      <c r="G40" s="662">
        <f>F40/E40</f>
        <v>0</v>
      </c>
      <c r="H40" s="460"/>
      <c r="I40" s="456"/>
      <c r="J40" s="456"/>
      <c r="K40" s="456">
        <f t="shared" si="6"/>
        <v>35276</v>
      </c>
      <c r="L40" s="456">
        <f t="shared" si="5"/>
        <v>0</v>
      </c>
      <c r="M40" s="663">
        <f t="shared" si="7"/>
        <v>0</v>
      </c>
      <c r="N40" s="153"/>
      <c r="O40" s="153"/>
    </row>
    <row r="41" spans="1:15" s="87" customFormat="1" ht="15">
      <c r="A41" s="184"/>
      <c r="B41" s="188"/>
      <c r="C41" s="233"/>
      <c r="D41" s="122" t="s">
        <v>250</v>
      </c>
      <c r="E41" s="462">
        <v>35276</v>
      </c>
      <c r="F41" s="459">
        <v>0</v>
      </c>
      <c r="G41" s="661">
        <f>F41/E41</f>
        <v>0</v>
      </c>
      <c r="H41" s="460"/>
      <c r="I41" s="456"/>
      <c r="J41" s="456"/>
      <c r="K41" s="462">
        <f t="shared" si="6"/>
        <v>35276</v>
      </c>
      <c r="L41" s="462">
        <f t="shared" si="5"/>
        <v>0</v>
      </c>
      <c r="M41" s="664">
        <f t="shared" si="7"/>
        <v>0</v>
      </c>
      <c r="N41" s="153"/>
      <c r="O41" s="153"/>
    </row>
    <row r="42" spans="1:15" s="87" customFormat="1" ht="135">
      <c r="A42" s="884" t="s">
        <v>519</v>
      </c>
      <c r="B42" s="873" t="s">
        <v>520</v>
      </c>
      <c r="C42" s="873" t="s">
        <v>200</v>
      </c>
      <c r="D42" s="1405" t="s">
        <v>521</v>
      </c>
      <c r="E42" s="462"/>
      <c r="F42" s="459"/>
      <c r="G42" s="661"/>
      <c r="H42" s="460">
        <f>H43</f>
        <v>93504</v>
      </c>
      <c r="I42" s="456">
        <f>I43</f>
        <v>0</v>
      </c>
      <c r="J42" s="669">
        <f>I42/H42</f>
        <v>0</v>
      </c>
      <c r="K42" s="129">
        <f t="shared" si="6"/>
        <v>93504</v>
      </c>
      <c r="L42" s="129">
        <f t="shared" si="5"/>
        <v>0</v>
      </c>
      <c r="M42" s="665">
        <f>L42/K42</f>
        <v>0</v>
      </c>
      <c r="N42" s="153"/>
      <c r="O42" s="153"/>
    </row>
    <row r="43" spans="1:15" s="136" customFormat="1" ht="15">
      <c r="A43" s="235"/>
      <c r="B43" s="214"/>
      <c r="C43" s="180"/>
      <c r="D43" s="122" t="s">
        <v>253</v>
      </c>
      <c r="E43" s="457"/>
      <c r="F43" s="458"/>
      <c r="G43" s="650"/>
      <c r="H43" s="458">
        <v>93504</v>
      </c>
      <c r="I43" s="458">
        <f>I44</f>
        <v>0</v>
      </c>
      <c r="J43" s="669">
        <f>I43/H43</f>
        <v>0</v>
      </c>
      <c r="K43" s="457">
        <f t="shared" si="6"/>
        <v>93504</v>
      </c>
      <c r="L43" s="457">
        <f t="shared" si="5"/>
        <v>0</v>
      </c>
      <c r="M43" s="666">
        <f>L43/K43</f>
        <v>0</v>
      </c>
      <c r="N43" s="153"/>
      <c r="O43" s="153"/>
    </row>
    <row r="44" spans="1:15" s="87" customFormat="1" ht="46.5">
      <c r="A44" s="184" t="s">
        <v>432</v>
      </c>
      <c r="B44" s="120" t="s">
        <v>431</v>
      </c>
      <c r="C44" s="234" t="s">
        <v>201</v>
      </c>
      <c r="D44" s="111" t="s">
        <v>433</v>
      </c>
      <c r="E44" s="462">
        <f>E45</f>
        <v>7200</v>
      </c>
      <c r="F44" s="461">
        <f>F45</f>
        <v>0</v>
      </c>
      <c r="G44" s="662">
        <f aca="true" t="shared" si="8" ref="G44:G49">F44/E44</f>
        <v>0</v>
      </c>
      <c r="H44" s="461"/>
      <c r="I44" s="129"/>
      <c r="J44" s="657"/>
      <c r="K44" s="129">
        <f t="shared" si="6"/>
        <v>7200</v>
      </c>
      <c r="L44" s="129">
        <f t="shared" si="5"/>
        <v>0</v>
      </c>
      <c r="M44" s="665">
        <f>L44/K44</f>
        <v>0</v>
      </c>
      <c r="N44" s="153"/>
      <c r="O44" s="153"/>
    </row>
    <row r="45" spans="1:15" s="87" customFormat="1" ht="15">
      <c r="A45" s="184"/>
      <c r="B45" s="188"/>
      <c r="C45" s="233"/>
      <c r="D45" s="122" t="s">
        <v>250</v>
      </c>
      <c r="E45" s="462">
        <v>7200</v>
      </c>
      <c r="F45" s="459">
        <v>0</v>
      </c>
      <c r="G45" s="661">
        <f t="shared" si="8"/>
        <v>0</v>
      </c>
      <c r="H45" s="458"/>
      <c r="I45" s="457"/>
      <c r="J45" s="658"/>
      <c r="K45" s="457">
        <f t="shared" si="6"/>
        <v>7200</v>
      </c>
      <c r="L45" s="457">
        <f t="shared" si="5"/>
        <v>0</v>
      </c>
      <c r="M45" s="666">
        <f>L45/K45</f>
        <v>0</v>
      </c>
      <c r="N45" s="153"/>
      <c r="O45" s="153"/>
    </row>
    <row r="46" spans="1:15" ht="30.75" customHeight="1">
      <c r="A46" s="184" t="s">
        <v>120</v>
      </c>
      <c r="B46" s="215">
        <v>8220</v>
      </c>
      <c r="C46" s="179" t="s">
        <v>186</v>
      </c>
      <c r="D46" s="127" t="s">
        <v>121</v>
      </c>
      <c r="E46" s="129">
        <f>E47</f>
        <v>99500</v>
      </c>
      <c r="F46" s="461">
        <f>F47</f>
        <v>0</v>
      </c>
      <c r="G46" s="662">
        <f t="shared" si="8"/>
        <v>0</v>
      </c>
      <c r="H46" s="461"/>
      <c r="I46" s="129"/>
      <c r="J46" s="657"/>
      <c r="K46" s="129">
        <f t="shared" si="6"/>
        <v>99500</v>
      </c>
      <c r="L46" s="129">
        <f t="shared" si="5"/>
        <v>0</v>
      </c>
      <c r="M46" s="665">
        <f t="shared" si="7"/>
        <v>0</v>
      </c>
      <c r="N46" s="153"/>
      <c r="O46" s="153"/>
    </row>
    <row r="47" spans="1:15" s="151" customFormat="1" ht="15">
      <c r="A47" s="230"/>
      <c r="B47" s="226"/>
      <c r="C47" s="121"/>
      <c r="D47" s="122" t="s">
        <v>250</v>
      </c>
      <c r="E47" s="457">
        <v>99500</v>
      </c>
      <c r="F47" s="458">
        <v>0</v>
      </c>
      <c r="G47" s="661">
        <f t="shared" si="8"/>
        <v>0</v>
      </c>
      <c r="H47" s="458"/>
      <c r="I47" s="457"/>
      <c r="J47" s="658"/>
      <c r="K47" s="457">
        <f t="shared" si="6"/>
        <v>99500</v>
      </c>
      <c r="L47" s="457">
        <f t="shared" si="5"/>
        <v>0</v>
      </c>
      <c r="M47" s="666">
        <f t="shared" si="7"/>
        <v>0</v>
      </c>
      <c r="N47" s="153"/>
      <c r="O47" s="153"/>
    </row>
    <row r="48" spans="1:15" s="151" customFormat="1" ht="30.75">
      <c r="A48" s="869" t="s">
        <v>509</v>
      </c>
      <c r="B48" s="870" t="s">
        <v>510</v>
      </c>
      <c r="C48" s="870" t="s">
        <v>186</v>
      </c>
      <c r="D48" s="812" t="s">
        <v>511</v>
      </c>
      <c r="E48" s="457">
        <f>E49</f>
        <v>17315214</v>
      </c>
      <c r="F48" s="458">
        <f>F49</f>
        <v>4019618.42</v>
      </c>
      <c r="G48" s="647">
        <f t="shared" si="8"/>
        <v>0.2321437332510011</v>
      </c>
      <c r="H48" s="461"/>
      <c r="I48" s="129"/>
      <c r="J48" s="657"/>
      <c r="K48" s="129">
        <f t="shared" si="6"/>
        <v>17315214</v>
      </c>
      <c r="L48" s="129">
        <f t="shared" si="5"/>
        <v>4019618.42</v>
      </c>
      <c r="M48" s="653">
        <f>L48/K48</f>
        <v>0.2321437332510011</v>
      </c>
      <c r="N48" s="153"/>
      <c r="O48" s="153"/>
    </row>
    <row r="49" spans="1:15" s="151" customFormat="1" ht="15">
      <c r="A49" s="230"/>
      <c r="B49" s="226"/>
      <c r="C49" s="121"/>
      <c r="D49" s="122" t="s">
        <v>250</v>
      </c>
      <c r="E49" s="457">
        <v>17315214</v>
      </c>
      <c r="F49" s="458">
        <v>4019618.42</v>
      </c>
      <c r="G49" s="654">
        <f t="shared" si="8"/>
        <v>0.2321437332510011</v>
      </c>
      <c r="H49" s="458"/>
      <c r="I49" s="457"/>
      <c r="J49" s="658"/>
      <c r="K49" s="457">
        <f t="shared" si="6"/>
        <v>17315214</v>
      </c>
      <c r="L49" s="457">
        <f t="shared" si="5"/>
        <v>4019618.42</v>
      </c>
      <c r="M49" s="651">
        <f>L49/K49</f>
        <v>0.2321437332510011</v>
      </c>
      <c r="N49" s="153"/>
      <c r="O49" s="153"/>
    </row>
    <row r="50" spans="1:15" s="151" customFormat="1" ht="30.75">
      <c r="A50" s="184" t="s">
        <v>473</v>
      </c>
      <c r="B50" s="215">
        <v>8240</v>
      </c>
      <c r="C50" s="787" t="s">
        <v>186</v>
      </c>
      <c r="D50" s="786" t="s">
        <v>474</v>
      </c>
      <c r="E50" s="129"/>
      <c r="F50" s="129"/>
      <c r="G50" s="647"/>
      <c r="H50" s="460">
        <f>H51</f>
        <v>755000</v>
      </c>
      <c r="I50" s="460">
        <f>I51</f>
        <v>0</v>
      </c>
      <c r="J50" s="788">
        <f>I50/H50</f>
        <v>0</v>
      </c>
      <c r="K50" s="474">
        <f t="shared" si="6"/>
        <v>755000</v>
      </c>
      <c r="L50" s="474">
        <f t="shared" si="5"/>
        <v>0</v>
      </c>
      <c r="M50" s="817">
        <f>L50/K50</f>
        <v>0</v>
      </c>
      <c r="N50" s="153"/>
      <c r="O50" s="153"/>
    </row>
    <row r="51" spans="1:15" ht="15.75">
      <c r="A51" s="123"/>
      <c r="B51" s="215"/>
      <c r="C51" s="188"/>
      <c r="D51" s="122" t="s">
        <v>253</v>
      </c>
      <c r="E51" s="129"/>
      <c r="F51" s="457"/>
      <c r="G51" s="650"/>
      <c r="H51" s="457">
        <f>H52</f>
        <v>755000</v>
      </c>
      <c r="I51" s="457">
        <f>I52</f>
        <v>0</v>
      </c>
      <c r="J51" s="670">
        <f>I51/H51</f>
        <v>0</v>
      </c>
      <c r="K51" s="457">
        <f aca="true" t="shared" si="9" ref="K51:L53">E51+H51</f>
        <v>755000</v>
      </c>
      <c r="L51" s="457">
        <f t="shared" si="9"/>
        <v>0</v>
      </c>
      <c r="M51" s="666">
        <f t="shared" si="7"/>
        <v>0</v>
      </c>
      <c r="N51" s="592"/>
      <c r="O51" s="153"/>
    </row>
    <row r="52" spans="1:15" ht="15">
      <c r="A52" s="123"/>
      <c r="B52" s="215"/>
      <c r="C52" s="188"/>
      <c r="D52" s="125" t="s">
        <v>254</v>
      </c>
      <c r="E52" s="129"/>
      <c r="F52" s="457"/>
      <c r="G52" s="650"/>
      <c r="H52" s="129">
        <v>755000</v>
      </c>
      <c r="I52" s="129">
        <v>0</v>
      </c>
      <c r="J52" s="659">
        <f>I52/H52</f>
        <v>0</v>
      </c>
      <c r="K52" s="129">
        <f t="shared" si="9"/>
        <v>755000</v>
      </c>
      <c r="L52" s="129">
        <f t="shared" si="9"/>
        <v>0</v>
      </c>
      <c r="M52" s="665">
        <f t="shared" si="7"/>
        <v>0</v>
      </c>
      <c r="N52" s="153"/>
      <c r="O52" s="153"/>
    </row>
    <row r="53" spans="1:15" ht="30.75">
      <c r="A53" s="126" t="s">
        <v>84</v>
      </c>
      <c r="B53" s="885">
        <v>8410</v>
      </c>
      <c r="C53" s="119" t="s">
        <v>199</v>
      </c>
      <c r="D53" s="128" t="s">
        <v>85</v>
      </c>
      <c r="E53" s="456">
        <f>E54</f>
        <v>3002306</v>
      </c>
      <c r="F53" s="460">
        <f>F54</f>
        <v>771385.33</v>
      </c>
      <c r="G53" s="647">
        <f>F53/E53</f>
        <v>0.2569309490771427</v>
      </c>
      <c r="H53" s="460"/>
      <c r="I53" s="460"/>
      <c r="J53" s="648"/>
      <c r="K53" s="456">
        <f t="shared" si="9"/>
        <v>3002306</v>
      </c>
      <c r="L53" s="456">
        <f t="shared" si="9"/>
        <v>771385.33</v>
      </c>
      <c r="M53" s="649">
        <f t="shared" si="7"/>
        <v>0.2569309490771427</v>
      </c>
      <c r="N53" s="153"/>
      <c r="O53" s="153"/>
    </row>
    <row r="54" spans="1:15" ht="15">
      <c r="A54" s="123"/>
      <c r="B54" s="215"/>
      <c r="C54" s="119"/>
      <c r="D54" s="122" t="s">
        <v>250</v>
      </c>
      <c r="E54" s="462">
        <v>3002306</v>
      </c>
      <c r="F54" s="459">
        <v>771385.33</v>
      </c>
      <c r="G54" s="654">
        <f>F54/E54</f>
        <v>0.2569309490771427</v>
      </c>
      <c r="H54" s="460"/>
      <c r="I54" s="456"/>
      <c r="J54" s="667"/>
      <c r="K54" s="462">
        <f>E54+H54</f>
        <v>3002306</v>
      </c>
      <c r="L54" s="462">
        <f>F54+I54</f>
        <v>771385.33</v>
      </c>
      <c r="M54" s="660">
        <f t="shared" si="7"/>
        <v>0.2569309490771427</v>
      </c>
      <c r="N54" s="153"/>
      <c r="O54" s="153"/>
    </row>
    <row r="55" spans="1:15" ht="62.25">
      <c r="A55" s="123" t="s">
        <v>449</v>
      </c>
      <c r="B55" s="215">
        <v>9800</v>
      </c>
      <c r="C55" s="188" t="s">
        <v>218</v>
      </c>
      <c r="D55" s="125" t="s">
        <v>463</v>
      </c>
      <c r="E55" s="129">
        <f>E56</f>
        <v>9400000</v>
      </c>
      <c r="F55" s="129">
        <f>F56</f>
        <v>9400000</v>
      </c>
      <c r="G55" s="668">
        <f>F55/E55</f>
        <v>1</v>
      </c>
      <c r="H55" s="129">
        <f>H57</f>
        <v>900000</v>
      </c>
      <c r="I55" s="129">
        <f>I57</f>
        <v>0</v>
      </c>
      <c r="J55" s="659">
        <f>I55/H55</f>
        <v>0</v>
      </c>
      <c r="K55" s="129">
        <f aca="true" t="shared" si="10" ref="K55:L58">E55+H55</f>
        <v>10300000</v>
      </c>
      <c r="L55" s="129">
        <f t="shared" si="10"/>
        <v>9400000</v>
      </c>
      <c r="M55" s="653">
        <f>L55/K55</f>
        <v>0.912621359223301</v>
      </c>
      <c r="N55" s="153"/>
      <c r="O55" s="153"/>
    </row>
    <row r="56" spans="1:15" ht="20.25" customHeight="1">
      <c r="A56" s="123"/>
      <c r="B56" s="215"/>
      <c r="C56" s="188"/>
      <c r="D56" s="122" t="s">
        <v>250</v>
      </c>
      <c r="E56" s="457">
        <v>9400000</v>
      </c>
      <c r="F56" s="457">
        <v>9400000</v>
      </c>
      <c r="G56" s="669">
        <f>F56/E56</f>
        <v>1</v>
      </c>
      <c r="H56" s="457"/>
      <c r="I56" s="457"/>
      <c r="J56" s="659"/>
      <c r="K56" s="457">
        <f t="shared" si="10"/>
        <v>9400000</v>
      </c>
      <c r="L56" s="457">
        <f t="shared" si="10"/>
        <v>9400000</v>
      </c>
      <c r="M56" s="666">
        <f>L56/K56</f>
        <v>1</v>
      </c>
      <c r="N56" s="153"/>
      <c r="O56" s="153"/>
    </row>
    <row r="57" spans="1:15" ht="15.75">
      <c r="A57" s="123"/>
      <c r="B57" s="215"/>
      <c r="C57" s="188"/>
      <c r="D57" s="122" t="s">
        <v>253</v>
      </c>
      <c r="E57" s="129"/>
      <c r="F57" s="457"/>
      <c r="G57" s="650"/>
      <c r="H57" s="457">
        <f>H58</f>
        <v>900000</v>
      </c>
      <c r="I57" s="457">
        <f>I58</f>
        <v>0</v>
      </c>
      <c r="J57" s="670">
        <f>I57/H57</f>
        <v>0</v>
      </c>
      <c r="K57" s="457">
        <f t="shared" si="10"/>
        <v>900000</v>
      </c>
      <c r="L57" s="457">
        <f t="shared" si="10"/>
        <v>0</v>
      </c>
      <c r="M57" s="666">
        <f>L57/K57</f>
        <v>0</v>
      </c>
      <c r="N57" s="592"/>
      <c r="O57" s="153"/>
    </row>
    <row r="58" spans="1:15" ht="15.75" thickBot="1">
      <c r="A58" s="731"/>
      <c r="B58" s="815"/>
      <c r="C58" s="732"/>
      <c r="D58" s="548" t="s">
        <v>254</v>
      </c>
      <c r="E58" s="474"/>
      <c r="F58" s="463"/>
      <c r="G58" s="816"/>
      <c r="H58" s="474">
        <v>900000</v>
      </c>
      <c r="I58" s="474">
        <v>0</v>
      </c>
      <c r="J58" s="788">
        <f>I58/H58</f>
        <v>0</v>
      </c>
      <c r="K58" s="474">
        <f t="shared" si="10"/>
        <v>900000</v>
      </c>
      <c r="L58" s="474">
        <f t="shared" si="10"/>
        <v>0</v>
      </c>
      <c r="M58" s="817">
        <f>L58/K58</f>
        <v>0</v>
      </c>
      <c r="N58" s="153"/>
      <c r="O58" s="153"/>
    </row>
    <row r="59" spans="1:15" s="89" customFormat="1" ht="51.75" customHeight="1" thickBot="1">
      <c r="A59" s="181" t="s">
        <v>86</v>
      </c>
      <c r="B59" s="219"/>
      <c r="C59" s="818"/>
      <c r="D59" s="819" t="s">
        <v>15</v>
      </c>
      <c r="E59" s="134">
        <f>E60</f>
        <v>206258526</v>
      </c>
      <c r="F59" s="684">
        <f>F60</f>
        <v>43964039.339999996</v>
      </c>
      <c r="G59" s="685">
        <f aca="true" t="shared" si="11" ref="G59:G68">F59/E59</f>
        <v>0.21315016737780815</v>
      </c>
      <c r="H59" s="134">
        <f>H60</f>
        <v>11977473</v>
      </c>
      <c r="I59" s="134">
        <f>I60</f>
        <v>1329387.43</v>
      </c>
      <c r="J59" s="685">
        <f>I59/H59</f>
        <v>0.11099064301793875</v>
      </c>
      <c r="K59" s="134">
        <f aca="true" t="shared" si="12" ref="K59:L65">E59+H59</f>
        <v>218235999</v>
      </c>
      <c r="L59" s="134">
        <f t="shared" si="12"/>
        <v>45293426.769999996</v>
      </c>
      <c r="M59" s="686">
        <f aca="true" t="shared" si="13" ref="M59:M87">L59/K59</f>
        <v>0.2075433337192</v>
      </c>
      <c r="N59" s="153"/>
      <c r="O59" s="153"/>
    </row>
    <row r="60" spans="1:15" s="136" customFormat="1" ht="49.5" customHeight="1">
      <c r="A60" s="840" t="s">
        <v>87</v>
      </c>
      <c r="B60" s="841"/>
      <c r="C60" s="856"/>
      <c r="D60" s="857" t="s">
        <v>15</v>
      </c>
      <c r="E60" s="843">
        <f>E61+E65+E128+E133</f>
        <v>206258526</v>
      </c>
      <c r="F60" s="843">
        <f>F61+F65+F128+F133</f>
        <v>43964039.339999996</v>
      </c>
      <c r="G60" s="844">
        <f t="shared" si="11"/>
        <v>0.21315016737780815</v>
      </c>
      <c r="H60" s="843">
        <f>H61+H65+H128+H133</f>
        <v>11977473</v>
      </c>
      <c r="I60" s="843">
        <f>I61+I65+I128+I133</f>
        <v>1329387.43</v>
      </c>
      <c r="J60" s="844">
        <f>I60/H60</f>
        <v>0.11099064301793875</v>
      </c>
      <c r="K60" s="843">
        <f t="shared" si="12"/>
        <v>218235999</v>
      </c>
      <c r="L60" s="843">
        <f t="shared" si="12"/>
        <v>45293426.769999996</v>
      </c>
      <c r="M60" s="846">
        <f t="shared" si="13"/>
        <v>0.2075433337192</v>
      </c>
      <c r="N60" s="153"/>
      <c r="O60" s="153"/>
    </row>
    <row r="61" spans="1:15" s="87" customFormat="1" ht="62.25">
      <c r="A61" s="190" t="s">
        <v>88</v>
      </c>
      <c r="B61" s="191" t="s">
        <v>89</v>
      </c>
      <c r="C61" s="191" t="s">
        <v>197</v>
      </c>
      <c r="D61" s="130" t="s">
        <v>90</v>
      </c>
      <c r="E61" s="456">
        <f>E62</f>
        <v>3417510</v>
      </c>
      <c r="F61" s="460">
        <f>F62</f>
        <v>608637.34</v>
      </c>
      <c r="G61" s="647">
        <f t="shared" si="11"/>
        <v>0.1780937992866151</v>
      </c>
      <c r="H61" s="456"/>
      <c r="I61" s="456"/>
      <c r="J61" s="662"/>
      <c r="K61" s="456">
        <f t="shared" si="12"/>
        <v>3417510</v>
      </c>
      <c r="L61" s="456">
        <f t="shared" si="12"/>
        <v>608637.34</v>
      </c>
      <c r="M61" s="681">
        <f t="shared" si="13"/>
        <v>0.1780937992866151</v>
      </c>
      <c r="N61" s="153"/>
      <c r="O61" s="153"/>
    </row>
    <row r="62" spans="1:15" s="87" customFormat="1" ht="15">
      <c r="A62" s="184"/>
      <c r="B62" s="188"/>
      <c r="C62" s="188"/>
      <c r="D62" s="122" t="s">
        <v>250</v>
      </c>
      <c r="E62" s="129">
        <v>3417510</v>
      </c>
      <c r="F62" s="458">
        <v>608637.34</v>
      </c>
      <c r="G62" s="650">
        <f t="shared" si="11"/>
        <v>0.1780937992866151</v>
      </c>
      <c r="H62" s="129"/>
      <c r="I62" s="129"/>
      <c r="J62" s="129"/>
      <c r="K62" s="457">
        <f t="shared" si="12"/>
        <v>3417510</v>
      </c>
      <c r="L62" s="457">
        <f t="shared" si="12"/>
        <v>608637.34</v>
      </c>
      <c r="M62" s="656">
        <f t="shared" si="13"/>
        <v>0.1780937992866151</v>
      </c>
      <c r="N62" s="153"/>
      <c r="O62" s="153"/>
    </row>
    <row r="63" spans="1:15" s="87" customFormat="1" ht="18" customHeight="1">
      <c r="A63" s="184"/>
      <c r="B63" s="188"/>
      <c r="C63" s="188"/>
      <c r="D63" s="125" t="s">
        <v>251</v>
      </c>
      <c r="E63" s="129">
        <v>2817022</v>
      </c>
      <c r="F63" s="461">
        <v>572988.08</v>
      </c>
      <c r="G63" s="652">
        <f t="shared" si="11"/>
        <v>0.20340206075777895</v>
      </c>
      <c r="H63" s="129"/>
      <c r="I63" s="129"/>
      <c r="J63" s="129"/>
      <c r="K63" s="129">
        <f t="shared" si="12"/>
        <v>2817022</v>
      </c>
      <c r="L63" s="129">
        <f t="shared" si="12"/>
        <v>572988.08</v>
      </c>
      <c r="M63" s="675">
        <f t="shared" si="13"/>
        <v>0.20340206075777895</v>
      </c>
      <c r="N63" s="153"/>
      <c r="O63" s="153"/>
    </row>
    <row r="64" spans="1:15" s="87" customFormat="1" ht="30.75">
      <c r="A64" s="184"/>
      <c r="B64" s="188"/>
      <c r="C64" s="188"/>
      <c r="D64" s="125" t="s">
        <v>252</v>
      </c>
      <c r="E64" s="129">
        <v>223066</v>
      </c>
      <c r="F64" s="461">
        <v>17715.71</v>
      </c>
      <c r="G64" s="652">
        <v>0.23861396715080888</v>
      </c>
      <c r="H64" s="129"/>
      <c r="I64" s="129"/>
      <c r="J64" s="129"/>
      <c r="K64" s="129">
        <v>7902843</v>
      </c>
      <c r="L64" s="129">
        <v>1885728.72</v>
      </c>
      <c r="M64" s="675">
        <v>0.23861396715080888</v>
      </c>
      <c r="N64" s="153"/>
      <c r="O64" s="153"/>
    </row>
    <row r="65" spans="1:15" s="136" customFormat="1" ht="21.75" customHeight="1">
      <c r="A65" s="230" t="s">
        <v>466</v>
      </c>
      <c r="B65" s="214" t="s">
        <v>232</v>
      </c>
      <c r="C65" s="214"/>
      <c r="D65" s="122" t="s">
        <v>231</v>
      </c>
      <c r="E65" s="457">
        <f>E66</f>
        <v>202483634</v>
      </c>
      <c r="F65" s="458">
        <f>F66</f>
        <v>43355401.99999999</v>
      </c>
      <c r="G65" s="650">
        <f t="shared" si="11"/>
        <v>0.21411805558566768</v>
      </c>
      <c r="H65" s="457">
        <f>H66+H69</f>
        <v>11929623</v>
      </c>
      <c r="I65" s="457">
        <f>I66+I69</f>
        <v>1329387.43</v>
      </c>
      <c r="J65" s="652">
        <f aca="true" t="shared" si="14" ref="J65:J72">I65/H65</f>
        <v>0.11143582911211862</v>
      </c>
      <c r="K65" s="457">
        <f t="shared" si="12"/>
        <v>214413257</v>
      </c>
      <c r="L65" s="457">
        <f t="shared" si="12"/>
        <v>44684789.42999999</v>
      </c>
      <c r="M65" s="656">
        <f t="shared" si="13"/>
        <v>0.2084049748379131</v>
      </c>
      <c r="N65" s="153"/>
      <c r="O65" s="153"/>
    </row>
    <row r="66" spans="1:15" s="136" customFormat="1" ht="18" customHeight="1">
      <c r="A66" s="230"/>
      <c r="B66" s="214"/>
      <c r="C66" s="214"/>
      <c r="D66" s="122" t="s">
        <v>250</v>
      </c>
      <c r="E66" s="457">
        <f>E72+E79+E86+E94+E100+E107+E111+E104+E114+E119+E122+E90+E126</f>
        <v>202483634</v>
      </c>
      <c r="F66" s="457">
        <f>F72+F79+F86+F94+F100+F107+F111+F104+F114+F119+F122+F90+F126</f>
        <v>43355401.99999999</v>
      </c>
      <c r="G66" s="650">
        <f>F66/E66</f>
        <v>0.21411805558566768</v>
      </c>
      <c r="H66" s="457">
        <f>H72+H79+H86+H94+H100+H107+H111+H104+H114+H119+H122+H90+H126</f>
        <v>11929623</v>
      </c>
      <c r="I66" s="457">
        <f>I72+I79+I86+I94+I100+I107+I111+I104+I114+I119+I122+I90+I126</f>
        <v>620539.9299999999</v>
      </c>
      <c r="J66" s="652">
        <f t="shared" si="14"/>
        <v>0.05201672592671201</v>
      </c>
      <c r="K66" s="457">
        <f aca="true" t="shared" si="15" ref="K66:L76">E66+H66</f>
        <v>214413257</v>
      </c>
      <c r="L66" s="457">
        <f t="shared" si="15"/>
        <v>43975941.92999999</v>
      </c>
      <c r="M66" s="656">
        <f t="shared" si="13"/>
        <v>0.2050989875593373</v>
      </c>
      <c r="N66" s="153"/>
      <c r="O66" s="153"/>
    </row>
    <row r="67" spans="1:15" s="136" customFormat="1" ht="15">
      <c r="A67" s="230"/>
      <c r="B67" s="214"/>
      <c r="C67" s="214"/>
      <c r="D67" s="125" t="s">
        <v>251</v>
      </c>
      <c r="E67" s="129">
        <f>E73+E80+E87+E95+E101+E108+E112+E115+E120+E123</f>
        <v>162938556</v>
      </c>
      <c r="F67" s="129">
        <f>F73+F80+F87+F95+F101+F108+F112+F115+F120+F123</f>
        <v>35565945.339999996</v>
      </c>
      <c r="G67" s="652">
        <f>F67/E67</f>
        <v>0.21827826521305366</v>
      </c>
      <c r="H67" s="129">
        <f>H73+H80+H95+H101+H108+H112</f>
        <v>3573904</v>
      </c>
      <c r="I67" s="129">
        <f>I73+I80+I95+I101+I108+I112</f>
        <v>52831.59</v>
      </c>
      <c r="J67" s="652">
        <f t="shared" si="14"/>
        <v>0.014782599084922257</v>
      </c>
      <c r="K67" s="129">
        <f t="shared" si="15"/>
        <v>166512460</v>
      </c>
      <c r="L67" s="129">
        <f t="shared" si="15"/>
        <v>35618776.93</v>
      </c>
      <c r="M67" s="675">
        <f t="shared" si="13"/>
        <v>0.21391058020522907</v>
      </c>
      <c r="N67" s="153"/>
      <c r="O67" s="153"/>
    </row>
    <row r="68" spans="1:15" s="136" customFormat="1" ht="30.75">
      <c r="A68" s="230"/>
      <c r="B68" s="214"/>
      <c r="C68" s="214"/>
      <c r="D68" s="125" t="s">
        <v>252</v>
      </c>
      <c r="E68" s="129">
        <f>E74+E81+E96+E102+E109+E116</f>
        <v>24116683</v>
      </c>
      <c r="F68" s="129">
        <f>F74+F81+F96+F102+F109+F116</f>
        <v>5750001.1</v>
      </c>
      <c r="G68" s="652">
        <f t="shared" si="11"/>
        <v>0.23842421032776354</v>
      </c>
      <c r="H68" s="129">
        <f>H74+H81+H96+H102+H109</f>
        <v>84765</v>
      </c>
      <c r="I68" s="129">
        <f>I74+I81+I96+I102+I109</f>
        <v>0</v>
      </c>
      <c r="J68" s="668">
        <f t="shared" si="14"/>
        <v>0</v>
      </c>
      <c r="K68" s="129">
        <f t="shared" si="15"/>
        <v>24201448</v>
      </c>
      <c r="L68" s="129">
        <f t="shared" si="15"/>
        <v>5750001.1</v>
      </c>
      <c r="M68" s="675">
        <f t="shared" si="13"/>
        <v>0.23758913516249108</v>
      </c>
      <c r="N68" s="153"/>
      <c r="O68" s="153"/>
    </row>
    <row r="69" spans="1:15" s="136" customFormat="1" ht="15">
      <c r="A69" s="230"/>
      <c r="B69" s="214"/>
      <c r="C69" s="214"/>
      <c r="D69" s="122" t="s">
        <v>253</v>
      </c>
      <c r="E69" s="457"/>
      <c r="F69" s="458"/>
      <c r="G69" s="457"/>
      <c r="H69" s="457"/>
      <c r="I69" s="457">
        <f>I75+I82+I97+I91</f>
        <v>708847.5</v>
      </c>
      <c r="J69" s="669"/>
      <c r="K69" s="457">
        <f t="shared" si="15"/>
        <v>0</v>
      </c>
      <c r="L69" s="457">
        <f t="shared" si="15"/>
        <v>708847.5</v>
      </c>
      <c r="M69" s="676"/>
      <c r="N69" s="153"/>
      <c r="O69" s="153"/>
    </row>
    <row r="70" spans="1:15" s="136" customFormat="1" ht="15" hidden="1">
      <c r="A70" s="230"/>
      <c r="B70" s="214"/>
      <c r="C70" s="214"/>
      <c r="D70" s="125" t="s">
        <v>254</v>
      </c>
      <c r="E70" s="457"/>
      <c r="F70" s="458"/>
      <c r="G70" s="457"/>
      <c r="H70" s="129"/>
      <c r="I70" s="129">
        <f>I76+I83+I98+I92</f>
        <v>0</v>
      </c>
      <c r="J70" s="668"/>
      <c r="K70" s="129">
        <f t="shared" si="15"/>
        <v>0</v>
      </c>
      <c r="L70" s="129">
        <f t="shared" si="15"/>
        <v>0</v>
      </c>
      <c r="M70" s="677"/>
      <c r="N70" s="153"/>
      <c r="O70" s="153"/>
    </row>
    <row r="71" spans="1:15" s="136" customFormat="1" ht="15">
      <c r="A71" s="184" t="s">
        <v>91</v>
      </c>
      <c r="B71" s="188" t="s">
        <v>212</v>
      </c>
      <c r="C71" s="188" t="s">
        <v>203</v>
      </c>
      <c r="D71" s="132" t="s">
        <v>92</v>
      </c>
      <c r="E71" s="129">
        <f>E72</f>
        <v>69862661</v>
      </c>
      <c r="F71" s="461">
        <f>F72</f>
        <v>14201091.09</v>
      </c>
      <c r="G71" s="652">
        <f>F71/E71</f>
        <v>0.203271545725978</v>
      </c>
      <c r="H71" s="129">
        <f>H72+H75</f>
        <v>2115659</v>
      </c>
      <c r="I71" s="457">
        <f>I72+I75</f>
        <v>164675.46</v>
      </c>
      <c r="J71" s="652">
        <f t="shared" si="14"/>
        <v>0.07783648499120131</v>
      </c>
      <c r="K71" s="129">
        <f t="shared" si="15"/>
        <v>71978320</v>
      </c>
      <c r="L71" s="129">
        <f t="shared" si="15"/>
        <v>14365766.55</v>
      </c>
      <c r="M71" s="675">
        <f t="shared" si="13"/>
        <v>0.19958463256713968</v>
      </c>
      <c r="N71" s="153"/>
      <c r="O71" s="153"/>
    </row>
    <row r="72" spans="1:15" s="136" customFormat="1" ht="15">
      <c r="A72" s="230"/>
      <c r="B72" s="214"/>
      <c r="C72" s="214"/>
      <c r="D72" s="122" t="s">
        <v>250</v>
      </c>
      <c r="E72" s="457">
        <v>69862661</v>
      </c>
      <c r="F72" s="457">
        <v>14201091.09</v>
      </c>
      <c r="G72" s="650">
        <f>F72/E72</f>
        <v>0.203271545725978</v>
      </c>
      <c r="H72" s="457">
        <v>2115659</v>
      </c>
      <c r="I72" s="457">
        <v>164675.46</v>
      </c>
      <c r="J72" s="650">
        <f t="shared" si="14"/>
        <v>0.07783648499120131</v>
      </c>
      <c r="K72" s="457">
        <f t="shared" si="15"/>
        <v>71978320</v>
      </c>
      <c r="L72" s="457">
        <f t="shared" si="15"/>
        <v>14365766.55</v>
      </c>
      <c r="M72" s="656">
        <f t="shared" si="13"/>
        <v>0.19958463256713968</v>
      </c>
      <c r="N72" s="153"/>
      <c r="O72" s="153"/>
    </row>
    <row r="73" spans="1:15" s="136" customFormat="1" ht="15">
      <c r="A73" s="184"/>
      <c r="B73" s="188"/>
      <c r="C73" s="188"/>
      <c r="D73" s="125" t="s">
        <v>251</v>
      </c>
      <c r="E73" s="129">
        <v>53729226</v>
      </c>
      <c r="F73" s="129">
        <v>11166079.47</v>
      </c>
      <c r="G73" s="652">
        <f>F73/E73</f>
        <v>0.2078213348913681</v>
      </c>
      <c r="H73" s="129"/>
      <c r="I73" s="129"/>
      <c r="J73" s="129"/>
      <c r="K73" s="129">
        <f t="shared" si="15"/>
        <v>53729226</v>
      </c>
      <c r="L73" s="129">
        <f t="shared" si="15"/>
        <v>11166079.47</v>
      </c>
      <c r="M73" s="675">
        <f t="shared" si="13"/>
        <v>0.2078213348913681</v>
      </c>
      <c r="N73" s="153"/>
      <c r="O73" s="153"/>
    </row>
    <row r="74" spans="1:15" s="136" customFormat="1" ht="30.75">
      <c r="A74" s="184"/>
      <c r="B74" s="188"/>
      <c r="C74" s="188"/>
      <c r="D74" s="125" t="s">
        <v>252</v>
      </c>
      <c r="E74" s="129">
        <v>7902843</v>
      </c>
      <c r="F74" s="129">
        <v>1885728.72</v>
      </c>
      <c r="G74" s="652">
        <f>F74/E74</f>
        <v>0.23861396715080888</v>
      </c>
      <c r="H74" s="129"/>
      <c r="I74" s="129"/>
      <c r="J74" s="129"/>
      <c r="K74" s="129">
        <f t="shared" si="15"/>
        <v>7902843</v>
      </c>
      <c r="L74" s="129">
        <f t="shared" si="15"/>
        <v>1885728.72</v>
      </c>
      <c r="M74" s="675">
        <f t="shared" si="13"/>
        <v>0.23861396715080888</v>
      </c>
      <c r="N74" s="153"/>
      <c r="O74" s="153"/>
    </row>
    <row r="75" spans="1:15" s="136" customFormat="1" ht="15" hidden="1">
      <c r="A75" s="184"/>
      <c r="B75" s="188"/>
      <c r="C75" s="188"/>
      <c r="D75" s="122" t="s">
        <v>253</v>
      </c>
      <c r="E75" s="129"/>
      <c r="F75" s="458"/>
      <c r="G75" s="652"/>
      <c r="H75" s="457"/>
      <c r="I75" s="457"/>
      <c r="J75" s="669"/>
      <c r="K75" s="457">
        <f t="shared" si="15"/>
        <v>0</v>
      </c>
      <c r="L75" s="457">
        <f t="shared" si="15"/>
        <v>0</v>
      </c>
      <c r="M75" s="676"/>
      <c r="N75" s="153"/>
      <c r="O75" s="153"/>
    </row>
    <row r="76" spans="1:15" s="136" customFormat="1" ht="15" hidden="1">
      <c r="A76" s="184"/>
      <c r="B76" s="188"/>
      <c r="C76" s="188"/>
      <c r="D76" s="125" t="s">
        <v>254</v>
      </c>
      <c r="E76" s="129"/>
      <c r="F76" s="458"/>
      <c r="G76" s="652"/>
      <c r="H76" s="129"/>
      <c r="I76" s="129"/>
      <c r="J76" s="668"/>
      <c r="K76" s="129">
        <f t="shared" si="15"/>
        <v>0</v>
      </c>
      <c r="L76" s="129">
        <f t="shared" si="15"/>
        <v>0</v>
      </c>
      <c r="M76" s="677"/>
      <c r="N76" s="153"/>
      <c r="O76" s="153"/>
    </row>
    <row r="77" spans="1:18" s="136" customFormat="1" ht="30.75">
      <c r="A77" s="123" t="s">
        <v>93</v>
      </c>
      <c r="B77" s="188" t="s">
        <v>211</v>
      </c>
      <c r="C77" s="188"/>
      <c r="D77" s="125" t="s">
        <v>514</v>
      </c>
      <c r="E77" s="129">
        <f>E79</f>
        <v>58142095</v>
      </c>
      <c r="F77" s="461">
        <f>F79</f>
        <v>11946374.74</v>
      </c>
      <c r="G77" s="652">
        <f>F77/E77</f>
        <v>0.20546859792375902</v>
      </c>
      <c r="H77" s="129">
        <f>H79+H82</f>
        <v>9813964</v>
      </c>
      <c r="I77" s="129">
        <f>I79+I82</f>
        <v>1164711.97</v>
      </c>
      <c r="J77" s="652">
        <f>I77/H77</f>
        <v>0.1186790546612969</v>
      </c>
      <c r="K77" s="129">
        <f aca="true" t="shared" si="16" ref="K77:L87">E77+H77</f>
        <v>67956059</v>
      </c>
      <c r="L77" s="129">
        <f t="shared" si="16"/>
        <v>13111086.71</v>
      </c>
      <c r="M77" s="675">
        <f t="shared" si="13"/>
        <v>0.19293477142339877</v>
      </c>
      <c r="N77" s="153"/>
      <c r="O77" s="153"/>
      <c r="P77" s="1498"/>
      <c r="Q77" s="1498"/>
      <c r="R77" s="1498"/>
    </row>
    <row r="78" spans="1:18" s="136" customFormat="1" ht="46.5">
      <c r="A78" s="230" t="s">
        <v>16</v>
      </c>
      <c r="B78" s="121" t="s">
        <v>17</v>
      </c>
      <c r="C78" s="121" t="s">
        <v>204</v>
      </c>
      <c r="D78" s="122" t="s">
        <v>512</v>
      </c>
      <c r="E78" s="457">
        <f>E79</f>
        <v>58142095</v>
      </c>
      <c r="F78" s="458">
        <f>F79</f>
        <v>11946374.74</v>
      </c>
      <c r="G78" s="650">
        <f>F78/E78</f>
        <v>0.20546859792375902</v>
      </c>
      <c r="H78" s="457">
        <f>H79+H82</f>
        <v>9813964</v>
      </c>
      <c r="I78" s="457">
        <f>I79+I82</f>
        <v>1164711.97</v>
      </c>
      <c r="J78" s="650">
        <f>I78/H78</f>
        <v>0.1186790546612969</v>
      </c>
      <c r="K78" s="457">
        <f>E78+H78</f>
        <v>67956059</v>
      </c>
      <c r="L78" s="457">
        <f>F78+I78</f>
        <v>13111086.71</v>
      </c>
      <c r="M78" s="656">
        <f>L78/K78</f>
        <v>0.19293477142339877</v>
      </c>
      <c r="N78" s="153"/>
      <c r="O78" s="153"/>
      <c r="P78" s="156"/>
      <c r="Q78" s="156"/>
      <c r="R78" s="156"/>
    </row>
    <row r="79" spans="1:18" s="136" customFormat="1" ht="15">
      <c r="A79" s="184"/>
      <c r="B79" s="188"/>
      <c r="C79" s="188"/>
      <c r="D79" s="122" t="s">
        <v>250</v>
      </c>
      <c r="E79" s="129">
        <v>58142095</v>
      </c>
      <c r="F79" s="461">
        <v>11946374.74</v>
      </c>
      <c r="G79" s="650">
        <f>F79/E79</f>
        <v>0.20546859792375902</v>
      </c>
      <c r="H79" s="457">
        <v>9813964</v>
      </c>
      <c r="I79" s="457">
        <v>455864.47</v>
      </c>
      <c r="J79" s="652">
        <f>I79/H79</f>
        <v>0.046450595294623045</v>
      </c>
      <c r="K79" s="457">
        <f>E79+H79</f>
        <v>67956059</v>
      </c>
      <c r="L79" s="457">
        <f>F79+I79</f>
        <v>12402239.21</v>
      </c>
      <c r="M79" s="656">
        <f t="shared" si="13"/>
        <v>0.18250380308251837</v>
      </c>
      <c r="N79" s="153"/>
      <c r="O79" s="153"/>
      <c r="P79" s="156"/>
      <c r="Q79" s="156"/>
      <c r="R79" s="156"/>
    </row>
    <row r="80" spans="1:18" s="87" customFormat="1" ht="17.25" customHeight="1">
      <c r="A80" s="184"/>
      <c r="B80" s="188"/>
      <c r="C80" s="188"/>
      <c r="D80" s="125" t="s">
        <v>251</v>
      </c>
      <c r="E80" s="129">
        <v>36155766</v>
      </c>
      <c r="F80" s="461">
        <v>7368095.39</v>
      </c>
      <c r="G80" s="652">
        <f>F80/E80</f>
        <v>0.2037875615745494</v>
      </c>
      <c r="H80" s="129">
        <v>3573904</v>
      </c>
      <c r="I80" s="129">
        <v>52831.59</v>
      </c>
      <c r="J80" s="652">
        <f>I80/H80</f>
        <v>0.014782599084922257</v>
      </c>
      <c r="K80" s="129">
        <f t="shared" si="16"/>
        <v>39729670</v>
      </c>
      <c r="L80" s="129">
        <f t="shared" si="16"/>
        <v>7420926.9799999995</v>
      </c>
      <c r="M80" s="675">
        <f t="shared" si="13"/>
        <v>0.18678551772516608</v>
      </c>
      <c r="N80" s="153"/>
      <c r="O80" s="153"/>
      <c r="P80" s="150"/>
      <c r="Q80" s="150"/>
      <c r="R80" s="150"/>
    </row>
    <row r="81" spans="1:18" s="87" customFormat="1" ht="30.75">
      <c r="A81" s="184"/>
      <c r="B81" s="188"/>
      <c r="C81" s="188"/>
      <c r="D81" s="125" t="s">
        <v>252</v>
      </c>
      <c r="E81" s="129">
        <v>15288340</v>
      </c>
      <c r="F81" s="461">
        <v>3698874.98</v>
      </c>
      <c r="G81" s="652">
        <f>F81/E81</f>
        <v>0.24194091575671395</v>
      </c>
      <c r="H81" s="129">
        <v>84765</v>
      </c>
      <c r="I81" s="129">
        <v>0</v>
      </c>
      <c r="J81" s="668">
        <f>I81/H81</f>
        <v>0</v>
      </c>
      <c r="K81" s="129">
        <f t="shared" si="16"/>
        <v>15373105</v>
      </c>
      <c r="L81" s="129">
        <f t="shared" si="16"/>
        <v>3698874.98</v>
      </c>
      <c r="M81" s="675">
        <f t="shared" si="13"/>
        <v>0.240606889759746</v>
      </c>
      <c r="N81" s="153"/>
      <c r="O81" s="153"/>
      <c r="P81" s="150"/>
      <c r="Q81" s="150"/>
      <c r="R81" s="150"/>
    </row>
    <row r="82" spans="1:18" s="136" customFormat="1" ht="15">
      <c r="A82" s="230"/>
      <c r="B82" s="214"/>
      <c r="C82" s="214"/>
      <c r="D82" s="122" t="s">
        <v>253</v>
      </c>
      <c r="E82" s="457"/>
      <c r="F82" s="458"/>
      <c r="G82" s="457"/>
      <c r="H82" s="457"/>
      <c r="I82" s="457">
        <v>708847.5</v>
      </c>
      <c r="J82" s="669"/>
      <c r="K82" s="457">
        <f t="shared" si="16"/>
        <v>0</v>
      </c>
      <c r="L82" s="457">
        <f t="shared" si="16"/>
        <v>708847.5</v>
      </c>
      <c r="M82" s="676"/>
      <c r="N82" s="153"/>
      <c r="O82" s="153"/>
      <c r="P82" s="156"/>
      <c r="Q82" s="156"/>
      <c r="R82" s="156"/>
    </row>
    <row r="83" spans="1:18" s="87" customFormat="1" ht="15" hidden="1">
      <c r="A83" s="184"/>
      <c r="B83" s="188"/>
      <c r="C83" s="188"/>
      <c r="D83" s="125" t="s">
        <v>254</v>
      </c>
      <c r="E83" s="129"/>
      <c r="F83" s="461"/>
      <c r="G83" s="129"/>
      <c r="H83" s="457"/>
      <c r="I83" s="457"/>
      <c r="J83" s="668"/>
      <c r="K83" s="129">
        <f t="shared" si="16"/>
        <v>0</v>
      </c>
      <c r="L83" s="129">
        <f t="shared" si="16"/>
        <v>0</v>
      </c>
      <c r="M83" s="677" t="e">
        <f t="shared" si="13"/>
        <v>#DIV/0!</v>
      </c>
      <c r="N83" s="153"/>
      <c r="O83" s="153"/>
      <c r="P83" s="150"/>
      <c r="Q83" s="150"/>
      <c r="R83" s="150"/>
    </row>
    <row r="84" spans="1:18" s="87" customFormat="1" ht="30.75">
      <c r="A84" s="184" t="s">
        <v>19</v>
      </c>
      <c r="B84" s="120" t="s">
        <v>213</v>
      </c>
      <c r="C84" s="120"/>
      <c r="D84" s="125" t="s">
        <v>20</v>
      </c>
      <c r="E84" s="129">
        <f>E85</f>
        <v>63608200</v>
      </c>
      <c r="F84" s="129">
        <f>F85</f>
        <v>14915599.99</v>
      </c>
      <c r="G84" s="652">
        <f aca="true" t="shared" si="17" ref="G84:G96">F84/E84</f>
        <v>0.23449177920456796</v>
      </c>
      <c r="H84" s="457"/>
      <c r="I84" s="457"/>
      <c r="J84" s="668"/>
      <c r="K84" s="129">
        <f>E84+H84</f>
        <v>63608200</v>
      </c>
      <c r="L84" s="129">
        <f>F84+I84</f>
        <v>14915599.99</v>
      </c>
      <c r="M84" s="675">
        <f>L84/K84</f>
        <v>0.23449177920456796</v>
      </c>
      <c r="N84" s="153"/>
      <c r="O84" s="153"/>
      <c r="P84" s="150"/>
      <c r="Q84" s="150"/>
      <c r="R84" s="150"/>
    </row>
    <row r="85" spans="1:18" s="87" customFormat="1" ht="46.5">
      <c r="A85" s="230" t="s">
        <v>21</v>
      </c>
      <c r="B85" s="121" t="s">
        <v>22</v>
      </c>
      <c r="C85" s="121" t="s">
        <v>204</v>
      </c>
      <c r="D85" s="122" t="s">
        <v>513</v>
      </c>
      <c r="E85" s="457">
        <f>E86</f>
        <v>63608200</v>
      </c>
      <c r="F85" s="457">
        <f>F86</f>
        <v>14915599.99</v>
      </c>
      <c r="G85" s="650">
        <f t="shared" si="17"/>
        <v>0.23449177920456796</v>
      </c>
      <c r="H85" s="457"/>
      <c r="I85" s="457"/>
      <c r="J85" s="669"/>
      <c r="K85" s="457">
        <f>E85+H85</f>
        <v>63608200</v>
      </c>
      <c r="L85" s="457">
        <f>F85+I85</f>
        <v>14915599.99</v>
      </c>
      <c r="M85" s="656">
        <f>L85/K85</f>
        <v>0.23449177920456796</v>
      </c>
      <c r="N85" s="153"/>
      <c r="O85" s="153"/>
      <c r="P85" s="150"/>
      <c r="Q85" s="150"/>
      <c r="R85" s="150"/>
    </row>
    <row r="86" spans="1:18" s="136" customFormat="1" ht="15">
      <c r="A86" s="230"/>
      <c r="B86" s="214"/>
      <c r="C86" s="214"/>
      <c r="D86" s="122" t="s">
        <v>250</v>
      </c>
      <c r="E86" s="457">
        <v>63608200</v>
      </c>
      <c r="F86" s="458">
        <v>14915599.99</v>
      </c>
      <c r="G86" s="650">
        <f t="shared" si="17"/>
        <v>0.23449177920456796</v>
      </c>
      <c r="H86" s="457"/>
      <c r="I86" s="129"/>
      <c r="J86" s="457"/>
      <c r="K86" s="457">
        <f t="shared" si="16"/>
        <v>63608200</v>
      </c>
      <c r="L86" s="457">
        <f t="shared" si="16"/>
        <v>14915599.99</v>
      </c>
      <c r="M86" s="656">
        <f t="shared" si="13"/>
        <v>0.23449177920456796</v>
      </c>
      <c r="N86" s="153"/>
      <c r="O86" s="153"/>
      <c r="P86" s="156"/>
      <c r="Q86" s="156"/>
      <c r="R86" s="156"/>
    </row>
    <row r="87" spans="1:18" s="136" customFormat="1" ht="15">
      <c r="A87" s="230"/>
      <c r="B87" s="214"/>
      <c r="C87" s="214"/>
      <c r="D87" s="125" t="s">
        <v>251</v>
      </c>
      <c r="E87" s="129">
        <v>63608200</v>
      </c>
      <c r="F87" s="461">
        <v>14915599.99</v>
      </c>
      <c r="G87" s="652">
        <f t="shared" si="17"/>
        <v>0.23449177920456796</v>
      </c>
      <c r="H87" s="457"/>
      <c r="I87" s="129"/>
      <c r="J87" s="457"/>
      <c r="K87" s="129">
        <f t="shared" si="16"/>
        <v>63608200</v>
      </c>
      <c r="L87" s="129">
        <f t="shared" si="16"/>
        <v>14915599.99</v>
      </c>
      <c r="M87" s="675">
        <f t="shared" si="13"/>
        <v>0.23449177920456796</v>
      </c>
      <c r="N87" s="153"/>
      <c r="O87" s="153"/>
      <c r="P87" s="156"/>
      <c r="Q87" s="156"/>
      <c r="R87" s="156"/>
    </row>
    <row r="88" spans="1:18" s="136" customFormat="1" ht="156" hidden="1">
      <c r="A88" s="184" t="s">
        <v>392</v>
      </c>
      <c r="B88" s="188" t="s">
        <v>393</v>
      </c>
      <c r="C88" s="214"/>
      <c r="D88" s="547" t="s">
        <v>391</v>
      </c>
      <c r="E88" s="129">
        <f>E89</f>
        <v>0</v>
      </c>
      <c r="F88" s="129">
        <f>F89</f>
        <v>0</v>
      </c>
      <c r="G88" s="650" t="e">
        <f t="shared" si="17"/>
        <v>#DIV/0!</v>
      </c>
      <c r="H88" s="457"/>
      <c r="I88" s="129"/>
      <c r="J88" s="457"/>
      <c r="K88" s="457">
        <f aca="true" t="shared" si="18" ref="K88:L90">E88+H88</f>
        <v>0</v>
      </c>
      <c r="L88" s="457">
        <f t="shared" si="18"/>
        <v>0</v>
      </c>
      <c r="M88" s="656" t="e">
        <f>L88/K88</f>
        <v>#DIV/0!</v>
      </c>
      <c r="N88" s="153"/>
      <c r="O88" s="153"/>
      <c r="P88" s="156"/>
      <c r="Q88" s="156"/>
      <c r="R88" s="156"/>
    </row>
    <row r="89" spans="1:18" s="136" customFormat="1" ht="30" customHeight="1" hidden="1">
      <c r="A89" s="230" t="s">
        <v>395</v>
      </c>
      <c r="B89" s="214" t="s">
        <v>396</v>
      </c>
      <c r="C89" s="214" t="s">
        <v>204</v>
      </c>
      <c r="D89" s="622" t="s">
        <v>394</v>
      </c>
      <c r="E89" s="129">
        <f>E90</f>
        <v>0</v>
      </c>
      <c r="F89" s="129">
        <f>F90</f>
        <v>0</v>
      </c>
      <c r="G89" s="650" t="e">
        <f t="shared" si="17"/>
        <v>#DIV/0!</v>
      </c>
      <c r="H89" s="457"/>
      <c r="I89" s="457"/>
      <c r="J89" s="668" t="e">
        <f>I89/H89</f>
        <v>#DIV/0!</v>
      </c>
      <c r="K89" s="457">
        <f t="shared" si="18"/>
        <v>0</v>
      </c>
      <c r="L89" s="457">
        <f t="shared" si="18"/>
        <v>0</v>
      </c>
      <c r="M89" s="656" t="e">
        <f>L89/K89</f>
        <v>#DIV/0!</v>
      </c>
      <c r="N89" s="153"/>
      <c r="O89" s="153"/>
      <c r="P89" s="156"/>
      <c r="Q89" s="156"/>
      <c r="R89" s="156"/>
    </row>
    <row r="90" spans="1:18" s="136" customFormat="1" ht="15" hidden="1">
      <c r="A90" s="230"/>
      <c r="B90" s="214"/>
      <c r="C90" s="214"/>
      <c r="D90" s="122" t="s">
        <v>189</v>
      </c>
      <c r="E90" s="457">
        <v>0</v>
      </c>
      <c r="F90" s="461">
        <v>0</v>
      </c>
      <c r="G90" s="650" t="e">
        <f t="shared" si="17"/>
        <v>#DIV/0!</v>
      </c>
      <c r="H90" s="457"/>
      <c r="I90" s="129"/>
      <c r="J90" s="668"/>
      <c r="K90" s="457">
        <f t="shared" si="18"/>
        <v>0</v>
      </c>
      <c r="L90" s="457">
        <f t="shared" si="18"/>
        <v>0</v>
      </c>
      <c r="M90" s="656" t="e">
        <f>L90/K90</f>
        <v>#DIV/0!</v>
      </c>
      <c r="N90" s="153"/>
      <c r="O90" s="153"/>
      <c r="P90" s="156"/>
      <c r="Q90" s="156"/>
      <c r="R90" s="156"/>
    </row>
    <row r="91" spans="1:18" s="136" customFormat="1" ht="15" hidden="1">
      <c r="A91" s="230"/>
      <c r="B91" s="214"/>
      <c r="C91" s="214"/>
      <c r="D91" s="122" t="s">
        <v>454</v>
      </c>
      <c r="E91" s="457"/>
      <c r="F91" s="461"/>
      <c r="G91" s="669"/>
      <c r="H91" s="457"/>
      <c r="I91" s="129"/>
      <c r="J91" s="668" t="e">
        <f>I91/H91</f>
        <v>#DIV/0!</v>
      </c>
      <c r="K91" s="457"/>
      <c r="L91" s="457"/>
      <c r="M91" s="676"/>
      <c r="N91" s="153"/>
      <c r="O91" s="153"/>
      <c r="P91" s="156"/>
      <c r="Q91" s="156"/>
      <c r="R91" s="156"/>
    </row>
    <row r="92" spans="1:18" s="136" customFormat="1" ht="15" hidden="1">
      <c r="A92" s="230"/>
      <c r="B92" s="214"/>
      <c r="C92" s="214"/>
      <c r="D92" s="125" t="s">
        <v>254</v>
      </c>
      <c r="E92" s="457"/>
      <c r="F92" s="461"/>
      <c r="G92" s="668"/>
      <c r="H92" s="129"/>
      <c r="I92" s="129"/>
      <c r="J92" s="668" t="e">
        <f>I92/H92</f>
        <v>#DIV/0!</v>
      </c>
      <c r="K92" s="129"/>
      <c r="L92" s="129"/>
      <c r="M92" s="676"/>
      <c r="N92" s="153"/>
      <c r="O92" s="153"/>
      <c r="P92" s="156"/>
      <c r="Q92" s="156"/>
      <c r="R92" s="156"/>
    </row>
    <row r="93" spans="1:15" s="136" customFormat="1" ht="48" customHeight="1">
      <c r="A93" s="184" t="s">
        <v>23</v>
      </c>
      <c r="B93" s="188" t="s">
        <v>214</v>
      </c>
      <c r="C93" s="188" t="s">
        <v>205</v>
      </c>
      <c r="D93" s="125" t="s">
        <v>346</v>
      </c>
      <c r="E93" s="129">
        <f>E94</f>
        <v>4395123</v>
      </c>
      <c r="F93" s="461">
        <f>F94</f>
        <v>925863.72</v>
      </c>
      <c r="G93" s="652">
        <f t="shared" si="17"/>
        <v>0.2106570669353281</v>
      </c>
      <c r="H93" s="129"/>
      <c r="I93" s="129"/>
      <c r="J93" s="668"/>
      <c r="K93" s="129">
        <f aca="true" t="shared" si="19" ref="K93:L102">E93+H93</f>
        <v>4395123</v>
      </c>
      <c r="L93" s="129">
        <f t="shared" si="19"/>
        <v>925863.72</v>
      </c>
      <c r="M93" s="675">
        <f aca="true" t="shared" si="20" ref="M93:M109">L93/K93</f>
        <v>0.2106570669353281</v>
      </c>
      <c r="N93" s="153"/>
      <c r="O93" s="153"/>
    </row>
    <row r="94" spans="1:15" s="136" customFormat="1" ht="15">
      <c r="A94" s="184"/>
      <c r="B94" s="188"/>
      <c r="C94" s="188"/>
      <c r="D94" s="122" t="s">
        <v>250</v>
      </c>
      <c r="E94" s="129">
        <v>4395123</v>
      </c>
      <c r="F94" s="458">
        <v>925863.72</v>
      </c>
      <c r="G94" s="650">
        <f t="shared" si="17"/>
        <v>0.2106570669353281</v>
      </c>
      <c r="H94" s="129"/>
      <c r="I94" s="129"/>
      <c r="J94" s="668"/>
      <c r="K94" s="457">
        <f t="shared" si="19"/>
        <v>4395123</v>
      </c>
      <c r="L94" s="457">
        <f t="shared" si="19"/>
        <v>925863.72</v>
      </c>
      <c r="M94" s="656">
        <f t="shared" si="20"/>
        <v>0.2106570669353281</v>
      </c>
      <c r="N94" s="153"/>
      <c r="O94" s="153"/>
    </row>
    <row r="95" spans="1:15" s="136" customFormat="1" ht="15">
      <c r="A95" s="184"/>
      <c r="B95" s="188"/>
      <c r="C95" s="188"/>
      <c r="D95" s="125" t="s">
        <v>251</v>
      </c>
      <c r="E95" s="129">
        <v>3891442</v>
      </c>
      <c r="F95" s="461">
        <v>882987.17</v>
      </c>
      <c r="G95" s="652">
        <f t="shared" si="17"/>
        <v>0.22690487742076074</v>
      </c>
      <c r="H95" s="129"/>
      <c r="I95" s="129"/>
      <c r="J95" s="457"/>
      <c r="K95" s="129">
        <f t="shared" si="19"/>
        <v>3891442</v>
      </c>
      <c r="L95" s="129">
        <f t="shared" si="19"/>
        <v>882987.17</v>
      </c>
      <c r="M95" s="675">
        <f t="shared" si="20"/>
        <v>0.22690487742076074</v>
      </c>
      <c r="N95" s="153"/>
      <c r="O95" s="153"/>
    </row>
    <row r="96" spans="1:15" s="136" customFormat="1" ht="30.75">
      <c r="A96" s="184"/>
      <c r="B96" s="188"/>
      <c r="C96" s="188"/>
      <c r="D96" s="125" t="s">
        <v>252</v>
      </c>
      <c r="E96" s="129">
        <v>307415</v>
      </c>
      <c r="F96" s="461">
        <v>36006.06</v>
      </c>
      <c r="G96" s="652">
        <f t="shared" si="17"/>
        <v>0.11712525413528942</v>
      </c>
      <c r="H96" s="129"/>
      <c r="I96" s="129"/>
      <c r="J96" s="457"/>
      <c r="K96" s="129">
        <f t="shared" si="19"/>
        <v>307415</v>
      </c>
      <c r="L96" s="129">
        <f t="shared" si="19"/>
        <v>36006.06</v>
      </c>
      <c r="M96" s="675">
        <f t="shared" si="20"/>
        <v>0.11712525413528942</v>
      </c>
      <c r="N96" s="153"/>
      <c r="O96" s="153"/>
    </row>
    <row r="97" spans="1:15" s="136" customFormat="1" ht="15" hidden="1">
      <c r="A97" s="184"/>
      <c r="B97" s="188"/>
      <c r="C97" s="188"/>
      <c r="D97" s="131" t="s">
        <v>253</v>
      </c>
      <c r="E97" s="456"/>
      <c r="F97" s="459"/>
      <c r="G97" s="678"/>
      <c r="H97" s="462"/>
      <c r="I97" s="462"/>
      <c r="J97" s="661"/>
      <c r="K97" s="462"/>
      <c r="L97" s="462"/>
      <c r="M97" s="679"/>
      <c r="N97" s="153"/>
      <c r="O97" s="153"/>
    </row>
    <row r="98" spans="1:15" s="136" customFormat="1" ht="15" hidden="1">
      <c r="A98" s="184"/>
      <c r="B98" s="188"/>
      <c r="C98" s="188"/>
      <c r="D98" s="125" t="s">
        <v>254</v>
      </c>
      <c r="E98" s="456"/>
      <c r="F98" s="459"/>
      <c r="G98" s="678"/>
      <c r="H98" s="456"/>
      <c r="I98" s="456"/>
      <c r="J98" s="662"/>
      <c r="K98" s="456"/>
      <c r="L98" s="456"/>
      <c r="M98" s="680"/>
      <c r="N98" s="153"/>
      <c r="O98" s="153"/>
    </row>
    <row r="99" spans="1:15" s="136" customFormat="1" ht="30.75">
      <c r="A99" s="184" t="s">
        <v>24</v>
      </c>
      <c r="B99" s="120" t="s">
        <v>25</v>
      </c>
      <c r="C99" s="120" t="s">
        <v>206</v>
      </c>
      <c r="D99" s="125" t="s">
        <v>146</v>
      </c>
      <c r="E99" s="456">
        <f>E100</f>
        <v>3575746</v>
      </c>
      <c r="F99" s="460">
        <f>F100</f>
        <v>793517.25</v>
      </c>
      <c r="G99" s="647">
        <f>F99/E99</f>
        <v>0.22191655950954012</v>
      </c>
      <c r="H99" s="456"/>
      <c r="I99" s="456"/>
      <c r="J99" s="662"/>
      <c r="K99" s="456">
        <f t="shared" si="19"/>
        <v>3575746</v>
      </c>
      <c r="L99" s="456">
        <f t="shared" si="19"/>
        <v>793517.25</v>
      </c>
      <c r="M99" s="681">
        <f t="shared" si="20"/>
        <v>0.22191655950954012</v>
      </c>
      <c r="N99" s="153"/>
      <c r="O99" s="153"/>
    </row>
    <row r="100" spans="1:15" s="136" customFormat="1" ht="15">
      <c r="A100" s="230"/>
      <c r="B100" s="214"/>
      <c r="C100" s="214"/>
      <c r="D100" s="122" t="s">
        <v>250</v>
      </c>
      <c r="E100" s="462">
        <v>3575746</v>
      </c>
      <c r="F100" s="459">
        <v>793517.25</v>
      </c>
      <c r="G100" s="654">
        <f>F100/E100</f>
        <v>0.22191655950954012</v>
      </c>
      <c r="H100" s="459"/>
      <c r="I100" s="462"/>
      <c r="J100" s="661"/>
      <c r="K100" s="462">
        <f t="shared" si="19"/>
        <v>3575746</v>
      </c>
      <c r="L100" s="462">
        <f t="shared" si="19"/>
        <v>793517.25</v>
      </c>
      <c r="M100" s="655">
        <f t="shared" si="20"/>
        <v>0.22191655950954012</v>
      </c>
      <c r="N100" s="153"/>
      <c r="O100" s="153"/>
    </row>
    <row r="101" spans="1:15" s="136" customFormat="1" ht="15">
      <c r="A101" s="184"/>
      <c r="B101" s="188"/>
      <c r="C101" s="188"/>
      <c r="D101" s="125" t="s">
        <v>251</v>
      </c>
      <c r="E101" s="456">
        <v>3242530</v>
      </c>
      <c r="F101" s="460">
        <v>770680.75</v>
      </c>
      <c r="G101" s="647">
        <f>F101/E101</f>
        <v>0.23767883412027027</v>
      </c>
      <c r="H101" s="460"/>
      <c r="I101" s="456"/>
      <c r="J101" s="662"/>
      <c r="K101" s="456">
        <f t="shared" si="19"/>
        <v>3242530</v>
      </c>
      <c r="L101" s="456">
        <f t="shared" si="19"/>
        <v>770680.75</v>
      </c>
      <c r="M101" s="681">
        <f t="shared" si="20"/>
        <v>0.23767883412027027</v>
      </c>
      <c r="N101" s="153"/>
      <c r="O101" s="153"/>
    </row>
    <row r="102" spans="1:15" s="136" customFormat="1" ht="30.75">
      <c r="A102" s="184"/>
      <c r="B102" s="188"/>
      <c r="C102" s="188"/>
      <c r="D102" s="125" t="s">
        <v>252</v>
      </c>
      <c r="E102" s="456">
        <v>120017</v>
      </c>
      <c r="F102" s="460">
        <v>22836.5</v>
      </c>
      <c r="G102" s="647">
        <f>F102/E102</f>
        <v>0.19027721072848014</v>
      </c>
      <c r="H102" s="460"/>
      <c r="I102" s="456"/>
      <c r="J102" s="456"/>
      <c r="K102" s="456">
        <f t="shared" si="19"/>
        <v>120017</v>
      </c>
      <c r="L102" s="456">
        <f t="shared" si="19"/>
        <v>22836.5</v>
      </c>
      <c r="M102" s="681">
        <f t="shared" si="20"/>
        <v>0.19027721072848014</v>
      </c>
      <c r="N102" s="153"/>
      <c r="O102" s="153"/>
    </row>
    <row r="103" spans="1:15" s="136" customFormat="1" ht="21" customHeight="1">
      <c r="A103" s="184" t="s">
        <v>26</v>
      </c>
      <c r="B103" s="120" t="s">
        <v>27</v>
      </c>
      <c r="C103" s="120" t="s">
        <v>206</v>
      </c>
      <c r="D103" s="125" t="s">
        <v>122</v>
      </c>
      <c r="E103" s="129">
        <f>E104</f>
        <v>18100</v>
      </c>
      <c r="F103" s="461">
        <f>F104</f>
        <v>3620</v>
      </c>
      <c r="G103" s="652">
        <f aca="true" t="shared" si="21" ref="G103:G109">F103/E103</f>
        <v>0.2</v>
      </c>
      <c r="H103" s="129"/>
      <c r="I103" s="129"/>
      <c r="J103" s="457"/>
      <c r="K103" s="129">
        <f>E103+H103</f>
        <v>18100</v>
      </c>
      <c r="L103" s="129">
        <f>F103+I103</f>
        <v>3620</v>
      </c>
      <c r="M103" s="675">
        <f>L103/K103</f>
        <v>0.2</v>
      </c>
      <c r="N103" s="153"/>
      <c r="O103" s="153"/>
    </row>
    <row r="104" spans="1:15" s="136" customFormat="1" ht="18" customHeight="1">
      <c r="A104" s="123"/>
      <c r="B104" s="188"/>
      <c r="C104" s="188"/>
      <c r="D104" s="122" t="s">
        <v>250</v>
      </c>
      <c r="E104" s="457">
        <v>18100</v>
      </c>
      <c r="F104" s="458">
        <v>3620</v>
      </c>
      <c r="G104" s="650">
        <f t="shared" si="21"/>
        <v>0.2</v>
      </c>
      <c r="H104" s="129"/>
      <c r="I104" s="129"/>
      <c r="J104" s="457"/>
      <c r="K104" s="457">
        <f>E104+H104</f>
        <v>18100</v>
      </c>
      <c r="L104" s="457">
        <f>F104+I104</f>
        <v>3620</v>
      </c>
      <c r="M104" s="656">
        <f>L104/K104</f>
        <v>0.2</v>
      </c>
      <c r="N104" s="153"/>
      <c r="O104" s="153"/>
    </row>
    <row r="105" spans="1:15" s="87" customFormat="1" ht="30.75">
      <c r="A105" s="184" t="s">
        <v>94</v>
      </c>
      <c r="B105" s="119" t="s">
        <v>95</v>
      </c>
      <c r="C105" s="119"/>
      <c r="D105" s="125" t="s">
        <v>28</v>
      </c>
      <c r="E105" s="129">
        <f>E107+E110</f>
        <v>1369502</v>
      </c>
      <c r="F105" s="129">
        <f>F107+F110</f>
        <v>371106.22</v>
      </c>
      <c r="G105" s="647">
        <f t="shared" si="21"/>
        <v>0.2709789543936409</v>
      </c>
      <c r="H105" s="129"/>
      <c r="I105" s="129"/>
      <c r="J105" s="662"/>
      <c r="K105" s="456">
        <f aca="true" t="shared" si="22" ref="K105:L112">E105+H105</f>
        <v>1369502</v>
      </c>
      <c r="L105" s="456">
        <f t="shared" si="22"/>
        <v>371106.22</v>
      </c>
      <c r="M105" s="681">
        <f t="shared" si="20"/>
        <v>0.2709789543936409</v>
      </c>
      <c r="N105" s="153"/>
      <c r="O105" s="153"/>
    </row>
    <row r="106" spans="1:15" s="87" customFormat="1" ht="46.5">
      <c r="A106" s="230" t="s">
        <v>29</v>
      </c>
      <c r="B106" s="448" t="s">
        <v>30</v>
      </c>
      <c r="C106" s="448" t="s">
        <v>206</v>
      </c>
      <c r="D106" s="122" t="s">
        <v>31</v>
      </c>
      <c r="E106" s="457">
        <f>E107</f>
        <v>654032</v>
      </c>
      <c r="F106" s="457">
        <f>F107</f>
        <v>134084.03</v>
      </c>
      <c r="G106" s="654">
        <f t="shared" si="21"/>
        <v>0.20501142145950044</v>
      </c>
      <c r="H106" s="457"/>
      <c r="I106" s="457"/>
      <c r="J106" s="661"/>
      <c r="K106" s="462">
        <f>E106+H106</f>
        <v>654032</v>
      </c>
      <c r="L106" s="462">
        <f>F106+I106</f>
        <v>134084.03</v>
      </c>
      <c r="M106" s="655">
        <f>L106/K106</f>
        <v>0.20501142145950044</v>
      </c>
      <c r="N106" s="153"/>
      <c r="O106" s="153"/>
    </row>
    <row r="107" spans="1:15" s="136" customFormat="1" ht="15">
      <c r="A107" s="184"/>
      <c r="B107" s="188"/>
      <c r="C107" s="188"/>
      <c r="D107" s="122" t="s">
        <v>250</v>
      </c>
      <c r="E107" s="457">
        <v>654032</v>
      </c>
      <c r="F107" s="458">
        <v>134084.03</v>
      </c>
      <c r="G107" s="654">
        <f t="shared" si="21"/>
        <v>0.20501142145950044</v>
      </c>
      <c r="H107" s="129"/>
      <c r="I107" s="129"/>
      <c r="J107" s="670"/>
      <c r="K107" s="462">
        <f t="shared" si="22"/>
        <v>654032</v>
      </c>
      <c r="L107" s="462">
        <f t="shared" si="22"/>
        <v>134084.03</v>
      </c>
      <c r="M107" s="655">
        <f t="shared" si="20"/>
        <v>0.20501142145950044</v>
      </c>
      <c r="N107" s="153"/>
      <c r="O107" s="153"/>
    </row>
    <row r="108" spans="1:15" s="136" customFormat="1" ht="15">
      <c r="A108" s="184"/>
      <c r="B108" s="188"/>
      <c r="C108" s="188"/>
      <c r="D108" s="125" t="s">
        <v>251</v>
      </c>
      <c r="E108" s="129">
        <v>151813</v>
      </c>
      <c r="F108" s="461">
        <v>30889.97</v>
      </c>
      <c r="G108" s="647">
        <f t="shared" si="21"/>
        <v>0.20347381317805457</v>
      </c>
      <c r="H108" s="129"/>
      <c r="I108" s="129"/>
      <c r="J108" s="670"/>
      <c r="K108" s="456">
        <f t="shared" si="22"/>
        <v>151813</v>
      </c>
      <c r="L108" s="456">
        <f t="shared" si="22"/>
        <v>30889.97</v>
      </c>
      <c r="M108" s="681">
        <f t="shared" si="20"/>
        <v>0.20347381317805457</v>
      </c>
      <c r="N108" s="153"/>
      <c r="O108" s="153"/>
    </row>
    <row r="109" spans="1:15" s="136" customFormat="1" ht="30.75">
      <c r="A109" s="184"/>
      <c r="B109" s="188"/>
      <c r="C109" s="188"/>
      <c r="D109" s="125" t="s">
        <v>252</v>
      </c>
      <c r="E109" s="129">
        <v>467487</v>
      </c>
      <c r="F109" s="461">
        <v>102916.26</v>
      </c>
      <c r="G109" s="652">
        <f t="shared" si="21"/>
        <v>0.22014785437883833</v>
      </c>
      <c r="H109" s="129"/>
      <c r="I109" s="129"/>
      <c r="J109" s="670"/>
      <c r="K109" s="129">
        <f t="shared" si="22"/>
        <v>467487</v>
      </c>
      <c r="L109" s="129">
        <f t="shared" si="22"/>
        <v>102916.26</v>
      </c>
      <c r="M109" s="675">
        <f t="shared" si="20"/>
        <v>0.22014785437883833</v>
      </c>
      <c r="N109" s="153"/>
      <c r="O109" s="153"/>
    </row>
    <row r="110" spans="1:15" s="136" customFormat="1" ht="46.5">
      <c r="A110" s="449" t="s">
        <v>32</v>
      </c>
      <c r="B110" s="448" t="s">
        <v>33</v>
      </c>
      <c r="C110" s="448" t="s">
        <v>206</v>
      </c>
      <c r="D110" s="122" t="s">
        <v>34</v>
      </c>
      <c r="E110" s="129">
        <f>E111</f>
        <v>715470</v>
      </c>
      <c r="F110" s="461">
        <f>F111</f>
        <v>237022.19</v>
      </c>
      <c r="G110" s="647">
        <f aca="true" t="shared" si="23" ref="G110:G116">F110/E110</f>
        <v>0.3312818007743162</v>
      </c>
      <c r="H110" s="129"/>
      <c r="I110" s="129"/>
      <c r="J110" s="662"/>
      <c r="K110" s="456">
        <f t="shared" si="22"/>
        <v>715470</v>
      </c>
      <c r="L110" s="456">
        <f t="shared" si="22"/>
        <v>237022.19</v>
      </c>
      <c r="M110" s="681">
        <f aca="true" t="shared" si="24" ref="M110:M116">L110/K110</f>
        <v>0.3312818007743162</v>
      </c>
      <c r="N110" s="153"/>
      <c r="O110" s="153"/>
    </row>
    <row r="111" spans="1:15" s="136" customFormat="1" ht="18.75" customHeight="1">
      <c r="A111" s="230"/>
      <c r="B111" s="214"/>
      <c r="C111" s="214"/>
      <c r="D111" s="122" t="s">
        <v>250</v>
      </c>
      <c r="E111" s="457">
        <v>715470</v>
      </c>
      <c r="F111" s="458">
        <v>237022.19</v>
      </c>
      <c r="G111" s="654">
        <f t="shared" si="23"/>
        <v>0.3312818007743162</v>
      </c>
      <c r="H111" s="457"/>
      <c r="I111" s="129"/>
      <c r="J111" s="457"/>
      <c r="K111" s="462">
        <f t="shared" si="22"/>
        <v>715470</v>
      </c>
      <c r="L111" s="462">
        <f t="shared" si="22"/>
        <v>237022.19</v>
      </c>
      <c r="M111" s="655">
        <f t="shared" si="24"/>
        <v>0.3312818007743162</v>
      </c>
      <c r="N111" s="153"/>
      <c r="O111" s="153"/>
    </row>
    <row r="112" spans="1:15" s="136" customFormat="1" ht="15">
      <c r="A112" s="184"/>
      <c r="B112" s="188"/>
      <c r="C112" s="188"/>
      <c r="D112" s="125" t="s">
        <v>251</v>
      </c>
      <c r="E112" s="129">
        <v>715470</v>
      </c>
      <c r="F112" s="461">
        <v>237022.19</v>
      </c>
      <c r="G112" s="652">
        <f t="shared" si="23"/>
        <v>0.3312818007743162</v>
      </c>
      <c r="H112" s="129"/>
      <c r="I112" s="129"/>
      <c r="J112" s="457"/>
      <c r="K112" s="129">
        <f t="shared" si="22"/>
        <v>715470</v>
      </c>
      <c r="L112" s="129">
        <f t="shared" si="22"/>
        <v>237022.19</v>
      </c>
      <c r="M112" s="675">
        <f t="shared" si="24"/>
        <v>0.3312818007743162</v>
      </c>
      <c r="N112" s="153"/>
      <c r="O112" s="153"/>
    </row>
    <row r="113" spans="1:15" s="87" customFormat="1" ht="51" customHeight="1">
      <c r="A113" s="190" t="s">
        <v>35</v>
      </c>
      <c r="B113" s="119" t="s">
        <v>36</v>
      </c>
      <c r="C113" s="119" t="s">
        <v>206</v>
      </c>
      <c r="D113" s="130" t="s">
        <v>37</v>
      </c>
      <c r="E113" s="129">
        <f>E114</f>
        <v>1287927</v>
      </c>
      <c r="F113" s="461">
        <f>F114</f>
        <v>118166.87</v>
      </c>
      <c r="G113" s="652">
        <f t="shared" si="23"/>
        <v>0.09174966438315214</v>
      </c>
      <c r="H113" s="129"/>
      <c r="I113" s="129"/>
      <c r="J113" s="662"/>
      <c r="K113" s="129">
        <f aca="true" t="shared" si="25" ref="K113:L116">E113+H113</f>
        <v>1287927</v>
      </c>
      <c r="L113" s="129">
        <f t="shared" si="25"/>
        <v>118166.87</v>
      </c>
      <c r="M113" s="675">
        <f t="shared" si="24"/>
        <v>0.09174966438315214</v>
      </c>
      <c r="N113" s="153"/>
      <c r="O113" s="153"/>
    </row>
    <row r="114" spans="1:15" s="136" customFormat="1" ht="24" customHeight="1">
      <c r="A114" s="123"/>
      <c r="B114" s="188"/>
      <c r="C114" s="188"/>
      <c r="D114" s="122" t="s">
        <v>250</v>
      </c>
      <c r="E114" s="457">
        <v>1287927</v>
      </c>
      <c r="F114" s="457">
        <v>118166.87</v>
      </c>
      <c r="G114" s="650">
        <f t="shared" si="23"/>
        <v>0.09174966438315214</v>
      </c>
      <c r="H114" s="129"/>
      <c r="I114" s="129"/>
      <c r="J114" s="457"/>
      <c r="K114" s="457">
        <f t="shared" si="25"/>
        <v>1287927</v>
      </c>
      <c r="L114" s="457">
        <f t="shared" si="25"/>
        <v>118166.87</v>
      </c>
      <c r="M114" s="656">
        <f t="shared" si="24"/>
        <v>0.09174966438315214</v>
      </c>
      <c r="N114" s="153"/>
      <c r="O114" s="153"/>
    </row>
    <row r="115" spans="1:15" s="87" customFormat="1" ht="15">
      <c r="A115" s="123"/>
      <c r="B115" s="188"/>
      <c r="C115" s="188"/>
      <c r="D115" s="125" t="s">
        <v>251</v>
      </c>
      <c r="E115" s="129">
        <v>1219829</v>
      </c>
      <c r="F115" s="129">
        <v>114528.29</v>
      </c>
      <c r="G115" s="652">
        <f t="shared" si="23"/>
        <v>0.09388880736562255</v>
      </c>
      <c r="H115" s="129"/>
      <c r="I115" s="129"/>
      <c r="J115" s="129"/>
      <c r="K115" s="129">
        <f t="shared" si="25"/>
        <v>1219829</v>
      </c>
      <c r="L115" s="129">
        <f t="shared" si="25"/>
        <v>114528.29</v>
      </c>
      <c r="M115" s="675">
        <f t="shared" si="24"/>
        <v>0.09388880736562255</v>
      </c>
      <c r="N115" s="153"/>
      <c r="O115" s="153"/>
    </row>
    <row r="116" spans="1:15" s="87" customFormat="1" ht="30.75">
      <c r="A116" s="123"/>
      <c r="B116" s="188"/>
      <c r="C116" s="188"/>
      <c r="D116" s="125" t="s">
        <v>252</v>
      </c>
      <c r="E116" s="129">
        <v>30581</v>
      </c>
      <c r="F116" s="129">
        <v>3638.58</v>
      </c>
      <c r="G116" s="652">
        <f t="shared" si="23"/>
        <v>0.11898172067623687</v>
      </c>
      <c r="H116" s="129"/>
      <c r="I116" s="129"/>
      <c r="J116" s="129"/>
      <c r="K116" s="129">
        <f t="shared" si="25"/>
        <v>30581</v>
      </c>
      <c r="L116" s="129">
        <f t="shared" si="25"/>
        <v>3638.58</v>
      </c>
      <c r="M116" s="675">
        <f t="shared" si="24"/>
        <v>0.11898172067623687</v>
      </c>
      <c r="N116" s="153"/>
      <c r="O116" s="153"/>
    </row>
    <row r="117" spans="1:15" s="625" customFormat="1" ht="78">
      <c r="A117" s="626" t="s">
        <v>38</v>
      </c>
      <c r="B117" s="627" t="s">
        <v>39</v>
      </c>
      <c r="C117" s="627" t="s">
        <v>206</v>
      </c>
      <c r="D117" s="628" t="s">
        <v>72</v>
      </c>
      <c r="E117" s="629">
        <f>E118+E121</f>
        <v>224280</v>
      </c>
      <c r="F117" s="629">
        <f>F118+F121</f>
        <v>80062.12</v>
      </c>
      <c r="G117" s="874">
        <f aca="true" t="shared" si="26" ref="G117:G123">F117/E117</f>
        <v>0.3569739611200285</v>
      </c>
      <c r="H117" s="629"/>
      <c r="I117" s="629"/>
      <c r="J117" s="629"/>
      <c r="K117" s="629">
        <f aca="true" t="shared" si="27" ref="K117:K123">E117+H117</f>
        <v>224280</v>
      </c>
      <c r="L117" s="629">
        <f aca="true" t="shared" si="28" ref="L117:L123">F117+I117</f>
        <v>80062.12</v>
      </c>
      <c r="M117" s="876">
        <f aca="true" t="shared" si="29" ref="M117:M123">L117/K117</f>
        <v>0.3569739611200285</v>
      </c>
      <c r="N117" s="624"/>
      <c r="O117" s="624"/>
    </row>
    <row r="118" spans="1:15" s="136" customFormat="1" ht="143.25" customHeight="1">
      <c r="A118" s="630" t="s">
        <v>38</v>
      </c>
      <c r="B118" s="631" t="s">
        <v>39</v>
      </c>
      <c r="C118" s="631" t="s">
        <v>206</v>
      </c>
      <c r="D118" s="632" t="s">
        <v>40</v>
      </c>
      <c r="E118" s="633">
        <f>E119</f>
        <v>85974</v>
      </c>
      <c r="F118" s="682">
        <f>F119</f>
        <v>26495.37</v>
      </c>
      <c r="G118" s="875">
        <f t="shared" si="26"/>
        <v>0.3081788680298695</v>
      </c>
      <c r="H118" s="633"/>
      <c r="I118" s="633"/>
      <c r="J118" s="633"/>
      <c r="K118" s="633">
        <f t="shared" si="27"/>
        <v>85974</v>
      </c>
      <c r="L118" s="633">
        <f t="shared" si="28"/>
        <v>26495.37</v>
      </c>
      <c r="M118" s="877">
        <f t="shared" si="29"/>
        <v>0.3081788680298695</v>
      </c>
      <c r="N118" s="153"/>
      <c r="O118" s="153"/>
    </row>
    <row r="119" spans="1:15" s="136" customFormat="1" ht="19.5" customHeight="1">
      <c r="A119" s="634"/>
      <c r="B119" s="635"/>
      <c r="C119" s="635"/>
      <c r="D119" s="636" t="s">
        <v>250</v>
      </c>
      <c r="E119" s="633">
        <v>85974</v>
      </c>
      <c r="F119" s="682">
        <v>26495.37</v>
      </c>
      <c r="G119" s="875">
        <f t="shared" si="26"/>
        <v>0.3081788680298695</v>
      </c>
      <c r="H119" s="633"/>
      <c r="I119" s="633"/>
      <c r="J119" s="633"/>
      <c r="K119" s="633">
        <f t="shared" si="27"/>
        <v>85974</v>
      </c>
      <c r="L119" s="633">
        <f t="shared" si="28"/>
        <v>26495.37</v>
      </c>
      <c r="M119" s="877">
        <f t="shared" si="29"/>
        <v>0.3081788680298695</v>
      </c>
      <c r="N119" s="153"/>
      <c r="O119" s="153"/>
    </row>
    <row r="120" spans="1:15" s="136" customFormat="1" ht="19.5" customHeight="1">
      <c r="A120" s="634"/>
      <c r="B120" s="635"/>
      <c r="C120" s="635"/>
      <c r="D120" s="628" t="s">
        <v>251</v>
      </c>
      <c r="E120" s="629">
        <v>85974</v>
      </c>
      <c r="F120" s="682">
        <v>26495.37</v>
      </c>
      <c r="G120" s="874">
        <f t="shared" si="26"/>
        <v>0.3081788680298695</v>
      </c>
      <c r="H120" s="629"/>
      <c r="I120" s="629"/>
      <c r="J120" s="629"/>
      <c r="K120" s="629">
        <f t="shared" si="27"/>
        <v>85974</v>
      </c>
      <c r="L120" s="629">
        <f t="shared" si="28"/>
        <v>26495.37</v>
      </c>
      <c r="M120" s="876">
        <f t="shared" si="29"/>
        <v>0.3081788680298695</v>
      </c>
      <c r="N120" s="153"/>
      <c r="O120" s="153"/>
    </row>
    <row r="121" spans="1:15" s="136" customFormat="1" ht="145.5" customHeight="1">
      <c r="A121" s="891" t="s">
        <v>38</v>
      </c>
      <c r="B121" s="892" t="s">
        <v>39</v>
      </c>
      <c r="C121" s="892" t="s">
        <v>206</v>
      </c>
      <c r="D121" s="636" t="s">
        <v>41</v>
      </c>
      <c r="E121" s="633">
        <f>E122</f>
        <v>138306</v>
      </c>
      <c r="F121" s="633">
        <f>F122</f>
        <v>53566.75</v>
      </c>
      <c r="G121" s="875">
        <f t="shared" si="26"/>
        <v>0.38730604601391116</v>
      </c>
      <c r="H121" s="633"/>
      <c r="I121" s="633"/>
      <c r="J121" s="633"/>
      <c r="K121" s="633">
        <f t="shared" si="27"/>
        <v>138306</v>
      </c>
      <c r="L121" s="633">
        <f t="shared" si="28"/>
        <v>53566.75</v>
      </c>
      <c r="M121" s="877">
        <f t="shared" si="29"/>
        <v>0.38730604601391116</v>
      </c>
      <c r="N121" s="153"/>
      <c r="O121" s="153"/>
    </row>
    <row r="122" spans="1:15" s="136" customFormat="1" ht="19.5" customHeight="1">
      <c r="A122" s="634"/>
      <c r="B122" s="635"/>
      <c r="C122" s="635"/>
      <c r="D122" s="636" t="s">
        <v>250</v>
      </c>
      <c r="E122" s="633">
        <v>138306</v>
      </c>
      <c r="F122" s="682">
        <v>53566.75</v>
      </c>
      <c r="G122" s="875">
        <f t="shared" si="26"/>
        <v>0.38730604601391116</v>
      </c>
      <c r="H122" s="633"/>
      <c r="I122" s="633"/>
      <c r="J122" s="633"/>
      <c r="K122" s="633">
        <f t="shared" si="27"/>
        <v>138306</v>
      </c>
      <c r="L122" s="633">
        <f t="shared" si="28"/>
        <v>53566.75</v>
      </c>
      <c r="M122" s="877">
        <f t="shared" si="29"/>
        <v>0.38730604601391116</v>
      </c>
      <c r="N122" s="153"/>
      <c r="O122" s="153"/>
    </row>
    <row r="123" spans="1:15" s="136" customFormat="1" ht="19.5" customHeight="1">
      <c r="A123" s="634"/>
      <c r="B123" s="635"/>
      <c r="C123" s="635"/>
      <c r="D123" s="628" t="s">
        <v>251</v>
      </c>
      <c r="E123" s="629">
        <v>138306</v>
      </c>
      <c r="F123" s="633">
        <v>53566.75</v>
      </c>
      <c r="G123" s="874">
        <f t="shared" si="26"/>
        <v>0.38730604601391116</v>
      </c>
      <c r="H123" s="629"/>
      <c r="I123" s="629"/>
      <c r="J123" s="629"/>
      <c r="K123" s="629">
        <f t="shared" si="27"/>
        <v>138306</v>
      </c>
      <c r="L123" s="629">
        <f t="shared" si="28"/>
        <v>53566.75</v>
      </c>
      <c r="M123" s="876">
        <f t="shared" si="29"/>
        <v>0.38730604601391116</v>
      </c>
      <c r="N123" s="153"/>
      <c r="O123" s="153"/>
    </row>
    <row r="124" spans="1:15" s="136" customFormat="1" ht="100.5" customHeight="1" hidden="1">
      <c r="A124" s="184" t="s">
        <v>450</v>
      </c>
      <c r="B124" s="1" t="s">
        <v>451</v>
      </c>
      <c r="C124" s="1" t="s">
        <v>206</v>
      </c>
      <c r="D124" s="125" t="s">
        <v>452</v>
      </c>
      <c r="E124" s="129">
        <f>E125</f>
        <v>0</v>
      </c>
      <c r="F124" s="129">
        <f>F125</f>
        <v>0</v>
      </c>
      <c r="G124" s="668" t="e">
        <f aca="true" t="shared" si="30" ref="G124:G132">F124/E124</f>
        <v>#DIV/0!</v>
      </c>
      <c r="H124" s="129"/>
      <c r="I124" s="129"/>
      <c r="J124" s="129"/>
      <c r="K124" s="129">
        <f aca="true" t="shared" si="31" ref="K124:L127">H124+E124</f>
        <v>0</v>
      </c>
      <c r="L124" s="129">
        <f t="shared" si="31"/>
        <v>0</v>
      </c>
      <c r="M124" s="677" t="e">
        <f>L124/K124</f>
        <v>#DIV/0!</v>
      </c>
      <c r="N124" s="153"/>
      <c r="O124" s="153"/>
    </row>
    <row r="125" spans="1:15" s="136" customFormat="1" ht="160.5" customHeight="1" hidden="1">
      <c r="A125" s="230" t="s">
        <v>450</v>
      </c>
      <c r="B125" s="2" t="s">
        <v>451</v>
      </c>
      <c r="C125" s="2" t="s">
        <v>206</v>
      </c>
      <c r="D125" s="122" t="s">
        <v>453</v>
      </c>
      <c r="E125" s="457">
        <f>E126</f>
        <v>0</v>
      </c>
      <c r="F125" s="457">
        <f>F126</f>
        <v>0</v>
      </c>
      <c r="G125" s="669" t="e">
        <f t="shared" si="30"/>
        <v>#DIV/0!</v>
      </c>
      <c r="H125" s="457"/>
      <c r="I125" s="457"/>
      <c r="J125" s="457"/>
      <c r="K125" s="457">
        <f t="shared" si="31"/>
        <v>0</v>
      </c>
      <c r="L125" s="457">
        <f t="shared" si="31"/>
        <v>0</v>
      </c>
      <c r="M125" s="676" t="e">
        <f>L125/K125</f>
        <v>#DIV/0!</v>
      </c>
      <c r="N125" s="592"/>
      <c r="O125" s="592"/>
    </row>
    <row r="126" spans="1:15" s="136" customFormat="1" ht="19.5" customHeight="1" hidden="1">
      <c r="A126" s="135"/>
      <c r="B126" s="214"/>
      <c r="C126" s="214"/>
      <c r="D126" s="122" t="s">
        <v>250</v>
      </c>
      <c r="E126" s="129">
        <v>0</v>
      </c>
      <c r="F126" s="457">
        <v>0</v>
      </c>
      <c r="G126" s="668" t="e">
        <f t="shared" si="30"/>
        <v>#DIV/0!</v>
      </c>
      <c r="H126" s="129"/>
      <c r="I126" s="129"/>
      <c r="J126" s="129"/>
      <c r="K126" s="129">
        <f t="shared" si="31"/>
        <v>0</v>
      </c>
      <c r="L126" s="129">
        <f t="shared" si="31"/>
        <v>0</v>
      </c>
      <c r="M126" s="677" t="e">
        <f>L126/K126</f>
        <v>#DIV/0!</v>
      </c>
      <c r="N126" s="153"/>
      <c r="O126" s="153"/>
    </row>
    <row r="127" spans="1:15" s="136" customFormat="1" ht="19.5" customHeight="1" hidden="1">
      <c r="A127" s="135"/>
      <c r="B127" s="214"/>
      <c r="C127" s="214"/>
      <c r="D127" s="125" t="s">
        <v>251</v>
      </c>
      <c r="E127" s="129">
        <v>0</v>
      </c>
      <c r="F127" s="457">
        <v>0</v>
      </c>
      <c r="G127" s="668" t="e">
        <f t="shared" si="30"/>
        <v>#DIV/0!</v>
      </c>
      <c r="H127" s="129"/>
      <c r="I127" s="129"/>
      <c r="J127" s="129"/>
      <c r="K127" s="129">
        <f t="shared" si="31"/>
        <v>0</v>
      </c>
      <c r="L127" s="129">
        <f t="shared" si="31"/>
        <v>0</v>
      </c>
      <c r="M127" s="677" t="e">
        <f>L127/K127</f>
        <v>#DIV/0!</v>
      </c>
      <c r="N127" s="153"/>
      <c r="O127" s="153"/>
    </row>
    <row r="128" spans="1:15" s="136" customFormat="1" ht="30" customHeight="1">
      <c r="A128" s="123"/>
      <c r="B128" s="188"/>
      <c r="C128" s="188"/>
      <c r="D128" s="636" t="s">
        <v>147</v>
      </c>
      <c r="E128" s="633">
        <f>E129</f>
        <v>357382</v>
      </c>
      <c r="F128" s="633">
        <f>F129</f>
        <v>0</v>
      </c>
      <c r="G128" s="683">
        <f t="shared" si="30"/>
        <v>0</v>
      </c>
      <c r="H128" s="629"/>
      <c r="I128" s="629"/>
      <c r="J128" s="633"/>
      <c r="K128" s="633">
        <f>E128+H128</f>
        <v>357382</v>
      </c>
      <c r="L128" s="633">
        <f aca="true" t="shared" si="32" ref="K128:L133">F128+I128</f>
        <v>0</v>
      </c>
      <c r="M128" s="729">
        <f aca="true" t="shared" si="33" ref="M128:M143">L128/K128</f>
        <v>0</v>
      </c>
      <c r="N128" s="153"/>
      <c r="O128" s="153"/>
    </row>
    <row r="129" spans="1:15" s="87" customFormat="1" ht="85.5" customHeight="1">
      <c r="A129" s="123" t="s">
        <v>123</v>
      </c>
      <c r="B129" s="188" t="s">
        <v>124</v>
      </c>
      <c r="C129" s="188" t="s">
        <v>207</v>
      </c>
      <c r="D129" s="125" t="s">
        <v>125</v>
      </c>
      <c r="E129" s="129">
        <f>E130</f>
        <v>357382</v>
      </c>
      <c r="F129" s="461">
        <f>F130</f>
        <v>0</v>
      </c>
      <c r="G129" s="668">
        <f t="shared" si="30"/>
        <v>0</v>
      </c>
      <c r="H129" s="129"/>
      <c r="I129" s="129"/>
      <c r="J129" s="129"/>
      <c r="K129" s="129">
        <f t="shared" si="32"/>
        <v>357382</v>
      </c>
      <c r="L129" s="129">
        <f t="shared" si="32"/>
        <v>0</v>
      </c>
      <c r="M129" s="677">
        <f t="shared" si="33"/>
        <v>0</v>
      </c>
      <c r="N129" s="153"/>
      <c r="O129" s="153"/>
    </row>
    <row r="130" spans="1:15" s="136" customFormat="1" ht="15">
      <c r="A130" s="184"/>
      <c r="B130" s="188"/>
      <c r="C130" s="188"/>
      <c r="D130" s="122" t="s">
        <v>250</v>
      </c>
      <c r="E130" s="457">
        <v>357382</v>
      </c>
      <c r="F130" s="458">
        <v>0</v>
      </c>
      <c r="G130" s="669">
        <f t="shared" si="30"/>
        <v>0</v>
      </c>
      <c r="H130" s="457"/>
      <c r="I130" s="129"/>
      <c r="J130" s="457"/>
      <c r="K130" s="457">
        <f t="shared" si="32"/>
        <v>357382</v>
      </c>
      <c r="L130" s="457">
        <f t="shared" si="32"/>
        <v>0</v>
      </c>
      <c r="M130" s="679">
        <f t="shared" si="33"/>
        <v>0</v>
      </c>
      <c r="N130" s="153"/>
      <c r="O130" s="153"/>
    </row>
    <row r="131" spans="1:15" s="136" customFormat="1" ht="15">
      <c r="A131" s="184"/>
      <c r="B131" s="188"/>
      <c r="C131" s="188"/>
      <c r="D131" s="628" t="s">
        <v>251</v>
      </c>
      <c r="E131" s="129">
        <v>52162</v>
      </c>
      <c r="F131" s="129">
        <v>0</v>
      </c>
      <c r="G131" s="668">
        <f t="shared" si="30"/>
        <v>0</v>
      </c>
      <c r="H131" s="129"/>
      <c r="I131" s="129"/>
      <c r="J131" s="129"/>
      <c r="K131" s="129">
        <f t="shared" si="32"/>
        <v>52162</v>
      </c>
      <c r="L131" s="129">
        <f t="shared" si="32"/>
        <v>0</v>
      </c>
      <c r="M131" s="677">
        <f t="shared" si="33"/>
        <v>0</v>
      </c>
      <c r="N131" s="153"/>
      <c r="O131" s="153"/>
    </row>
    <row r="132" spans="1:15" s="136" customFormat="1" ht="30.75">
      <c r="A132" s="184"/>
      <c r="B132" s="188"/>
      <c r="C132" s="188"/>
      <c r="D132" s="125" t="s">
        <v>252</v>
      </c>
      <c r="E132" s="129">
        <v>1442</v>
      </c>
      <c r="F132" s="129">
        <v>0</v>
      </c>
      <c r="G132" s="668">
        <f t="shared" si="30"/>
        <v>0</v>
      </c>
      <c r="H132" s="129"/>
      <c r="I132" s="129"/>
      <c r="J132" s="129"/>
      <c r="K132" s="129">
        <f t="shared" si="32"/>
        <v>1442</v>
      </c>
      <c r="L132" s="129">
        <f t="shared" si="32"/>
        <v>0</v>
      </c>
      <c r="M132" s="677">
        <f t="shared" si="33"/>
        <v>0</v>
      </c>
      <c r="N132" s="153"/>
      <c r="O132" s="153"/>
    </row>
    <row r="133" spans="1:15" s="136" customFormat="1" ht="46.5">
      <c r="A133" s="886" t="s">
        <v>522</v>
      </c>
      <c r="B133" s="887" t="s">
        <v>431</v>
      </c>
      <c r="C133" s="887" t="s">
        <v>201</v>
      </c>
      <c r="D133" s="888" t="s">
        <v>475</v>
      </c>
      <c r="E133" s="456"/>
      <c r="F133" s="460"/>
      <c r="G133" s="662"/>
      <c r="H133" s="456">
        <f>H134</f>
        <v>47850</v>
      </c>
      <c r="I133" s="456">
        <f>I134</f>
        <v>0</v>
      </c>
      <c r="J133" s="662">
        <f>I133/H133</f>
        <v>0</v>
      </c>
      <c r="K133" s="129">
        <f t="shared" si="32"/>
        <v>47850</v>
      </c>
      <c r="L133" s="129">
        <f t="shared" si="32"/>
        <v>0</v>
      </c>
      <c r="M133" s="677">
        <f t="shared" si="33"/>
        <v>0</v>
      </c>
      <c r="N133" s="153"/>
      <c r="O133" s="153"/>
    </row>
    <row r="134" spans="1:15" s="87" customFormat="1" ht="18.75" customHeight="1">
      <c r="A134" s="123"/>
      <c r="B134" s="188"/>
      <c r="C134" s="188"/>
      <c r="D134" s="122" t="s">
        <v>253</v>
      </c>
      <c r="E134" s="129"/>
      <c r="F134" s="461"/>
      <c r="G134" s="652"/>
      <c r="H134" s="457">
        <f>H135</f>
        <v>47850</v>
      </c>
      <c r="I134" s="457">
        <f>I135</f>
        <v>0</v>
      </c>
      <c r="J134" s="669">
        <f>I134/H134</f>
        <v>0</v>
      </c>
      <c r="K134" s="457">
        <f>E134+H134</f>
        <v>47850</v>
      </c>
      <c r="L134" s="457">
        <f>F134+I134</f>
        <v>0</v>
      </c>
      <c r="M134" s="676">
        <f>L134/K134</f>
        <v>0</v>
      </c>
      <c r="N134" s="153"/>
      <c r="O134" s="153"/>
    </row>
    <row r="135" spans="1:15" s="87" customFormat="1" ht="15.75" thickBot="1">
      <c r="A135" s="123"/>
      <c r="B135" s="188"/>
      <c r="C135" s="188"/>
      <c r="D135" s="125" t="s">
        <v>254</v>
      </c>
      <c r="E135" s="129"/>
      <c r="F135" s="461"/>
      <c r="G135" s="652"/>
      <c r="H135" s="129">
        <v>47850</v>
      </c>
      <c r="I135" s="129">
        <v>0</v>
      </c>
      <c r="J135" s="662">
        <f>I135/H135</f>
        <v>0</v>
      </c>
      <c r="K135" s="129">
        <f>E135+H135</f>
        <v>47850</v>
      </c>
      <c r="L135" s="129">
        <f>F135+I135</f>
        <v>0</v>
      </c>
      <c r="M135" s="677">
        <f>L135/K135</f>
        <v>0</v>
      </c>
      <c r="N135" s="153"/>
      <c r="O135" s="153"/>
    </row>
    <row r="136" spans="1:15" s="89" customFormat="1" ht="53.25" customHeight="1" thickBot="1">
      <c r="A136" s="204" t="s">
        <v>96</v>
      </c>
      <c r="B136" s="217"/>
      <c r="C136" s="217"/>
      <c r="D136" s="133" t="s">
        <v>42</v>
      </c>
      <c r="E136" s="134">
        <f>E137</f>
        <v>26815017</v>
      </c>
      <c r="F136" s="684">
        <f>F137</f>
        <v>5347856.42</v>
      </c>
      <c r="G136" s="685">
        <f aca="true" t="shared" si="34" ref="G136:G141">F136/E136</f>
        <v>0.19943513069560984</v>
      </c>
      <c r="H136" s="134">
        <f>H137</f>
        <v>9900</v>
      </c>
      <c r="I136" s="134">
        <f>I137</f>
        <v>767974.59</v>
      </c>
      <c r="J136" s="688">
        <f>I136/H136</f>
        <v>77.57319090909091</v>
      </c>
      <c r="K136" s="134">
        <f aca="true" t="shared" si="35" ref="K136:L145">E136+H136</f>
        <v>26824917</v>
      </c>
      <c r="L136" s="134">
        <f t="shared" si="35"/>
        <v>6115831.01</v>
      </c>
      <c r="M136" s="686">
        <f t="shared" si="33"/>
        <v>0.22799067784627255</v>
      </c>
      <c r="N136" s="153"/>
      <c r="O136" s="153"/>
    </row>
    <row r="137" spans="1:15" s="136" customFormat="1" ht="47.25" customHeight="1">
      <c r="A137" s="848" t="s">
        <v>97</v>
      </c>
      <c r="B137" s="852"/>
      <c r="C137" s="852"/>
      <c r="D137" s="842" t="s">
        <v>42</v>
      </c>
      <c r="E137" s="843">
        <f>E138+E144+E150+E154+E156+E160+E162</f>
        <v>26815017</v>
      </c>
      <c r="F137" s="843">
        <f>F138+F144+F150+F154+F156+F160+F162</f>
        <v>5347856.42</v>
      </c>
      <c r="G137" s="844">
        <f t="shared" si="34"/>
        <v>0.19943513069560984</v>
      </c>
      <c r="H137" s="843">
        <f>H138+H156+H167</f>
        <v>9900</v>
      </c>
      <c r="I137" s="843">
        <f>I138+I156+I167+I160</f>
        <v>767974.59</v>
      </c>
      <c r="J137" s="845">
        <f>I137/H137</f>
        <v>77.57319090909091</v>
      </c>
      <c r="K137" s="843">
        <f t="shared" si="35"/>
        <v>26824917</v>
      </c>
      <c r="L137" s="843">
        <f t="shared" si="35"/>
        <v>6115831.01</v>
      </c>
      <c r="M137" s="846">
        <f t="shared" si="33"/>
        <v>0.22799067784627255</v>
      </c>
      <c r="N137" s="153"/>
      <c r="O137" s="153"/>
    </row>
    <row r="138" spans="1:15" s="87" customFormat="1" ht="54.75" customHeight="1">
      <c r="A138" s="126" t="s">
        <v>98</v>
      </c>
      <c r="B138" s="191" t="s">
        <v>89</v>
      </c>
      <c r="C138" s="191" t="s">
        <v>197</v>
      </c>
      <c r="D138" s="130" t="s">
        <v>90</v>
      </c>
      <c r="E138" s="456">
        <f>E139</f>
        <v>6778637</v>
      </c>
      <c r="F138" s="456">
        <f>F139</f>
        <v>1391205.48</v>
      </c>
      <c r="G138" s="647">
        <f t="shared" si="34"/>
        <v>0.20523380732734323</v>
      </c>
      <c r="H138" s="456"/>
      <c r="I138" s="456"/>
      <c r="J138" s="662"/>
      <c r="K138" s="456">
        <f t="shared" si="35"/>
        <v>6778637</v>
      </c>
      <c r="L138" s="456">
        <f t="shared" si="35"/>
        <v>1391205.48</v>
      </c>
      <c r="M138" s="681">
        <f t="shared" si="33"/>
        <v>0.20523380732734323</v>
      </c>
      <c r="N138" s="153"/>
      <c r="O138" s="153"/>
    </row>
    <row r="139" spans="1:15" s="136" customFormat="1" ht="15">
      <c r="A139" s="230"/>
      <c r="B139" s="214"/>
      <c r="C139" s="214"/>
      <c r="D139" s="122" t="s">
        <v>250</v>
      </c>
      <c r="E139" s="457">
        <v>6778637</v>
      </c>
      <c r="F139" s="458">
        <v>1391205.48</v>
      </c>
      <c r="G139" s="650">
        <f t="shared" si="34"/>
        <v>0.20523380732734323</v>
      </c>
      <c r="H139" s="457"/>
      <c r="I139" s="129"/>
      <c r="J139" s="670"/>
      <c r="K139" s="457">
        <f t="shared" si="35"/>
        <v>6778637</v>
      </c>
      <c r="L139" s="457">
        <f t="shared" si="35"/>
        <v>1391205.48</v>
      </c>
      <c r="M139" s="656">
        <f t="shared" si="33"/>
        <v>0.20523380732734323</v>
      </c>
      <c r="N139" s="153"/>
      <c r="O139" s="153"/>
    </row>
    <row r="140" spans="1:15" s="87" customFormat="1" ht="15">
      <c r="A140" s="184"/>
      <c r="B140" s="188"/>
      <c r="C140" s="188"/>
      <c r="D140" s="125" t="s">
        <v>251</v>
      </c>
      <c r="E140" s="129">
        <v>6355723</v>
      </c>
      <c r="F140" s="461">
        <v>1335514.41</v>
      </c>
      <c r="G140" s="652">
        <f t="shared" si="34"/>
        <v>0.21012785012814433</v>
      </c>
      <c r="H140" s="129"/>
      <c r="I140" s="129"/>
      <c r="J140" s="659"/>
      <c r="K140" s="129">
        <f t="shared" si="35"/>
        <v>6355723</v>
      </c>
      <c r="L140" s="129">
        <f t="shared" si="35"/>
        <v>1335514.41</v>
      </c>
      <c r="M140" s="675">
        <f t="shared" si="33"/>
        <v>0.21012785012814433</v>
      </c>
      <c r="N140" s="153"/>
      <c r="O140" s="153"/>
    </row>
    <row r="141" spans="1:15" s="87" customFormat="1" ht="32.25" customHeight="1">
      <c r="A141" s="184"/>
      <c r="B141" s="188"/>
      <c r="C141" s="188"/>
      <c r="D141" s="125" t="s">
        <v>252</v>
      </c>
      <c r="E141" s="129">
        <v>172769</v>
      </c>
      <c r="F141" s="461">
        <v>22891.49</v>
      </c>
      <c r="G141" s="652">
        <f t="shared" si="34"/>
        <v>0.13249767029964868</v>
      </c>
      <c r="H141" s="129"/>
      <c r="I141" s="129"/>
      <c r="J141" s="659"/>
      <c r="K141" s="129">
        <f t="shared" si="35"/>
        <v>172769</v>
      </c>
      <c r="L141" s="129">
        <f t="shared" si="35"/>
        <v>22891.49</v>
      </c>
      <c r="M141" s="675">
        <f t="shared" si="33"/>
        <v>0.13249767029964868</v>
      </c>
      <c r="N141" s="153"/>
      <c r="O141" s="153"/>
    </row>
    <row r="142" spans="1:15" s="87" customFormat="1" ht="18.75" customHeight="1" hidden="1">
      <c r="A142" s="123"/>
      <c r="B142" s="188"/>
      <c r="C142" s="188"/>
      <c r="D142" s="122" t="s">
        <v>253</v>
      </c>
      <c r="E142" s="129"/>
      <c r="F142" s="461"/>
      <c r="G142" s="652"/>
      <c r="H142" s="129"/>
      <c r="I142" s="129"/>
      <c r="J142" s="661"/>
      <c r="K142" s="462">
        <f t="shared" si="35"/>
        <v>0</v>
      </c>
      <c r="L142" s="462">
        <f t="shared" si="35"/>
        <v>0</v>
      </c>
      <c r="M142" s="679" t="e">
        <f t="shared" si="33"/>
        <v>#DIV/0!</v>
      </c>
      <c r="N142" s="153"/>
      <c r="O142" s="153"/>
    </row>
    <row r="143" spans="1:15" s="87" customFormat="1" ht="15" hidden="1">
      <c r="A143" s="123"/>
      <c r="B143" s="188"/>
      <c r="C143" s="188"/>
      <c r="D143" s="125" t="s">
        <v>254</v>
      </c>
      <c r="E143" s="129"/>
      <c r="F143" s="461"/>
      <c r="G143" s="652"/>
      <c r="H143" s="129"/>
      <c r="I143" s="129"/>
      <c r="J143" s="668"/>
      <c r="K143" s="129">
        <f t="shared" si="35"/>
        <v>0</v>
      </c>
      <c r="L143" s="129">
        <f t="shared" si="35"/>
        <v>0</v>
      </c>
      <c r="M143" s="677" t="e">
        <f t="shared" si="33"/>
        <v>#DIV/0!</v>
      </c>
      <c r="N143" s="153"/>
      <c r="O143" s="153"/>
    </row>
    <row r="144" spans="1:15" s="87" customFormat="1" ht="78">
      <c r="A144" s="184" t="s">
        <v>129</v>
      </c>
      <c r="B144" s="188" t="s">
        <v>187</v>
      </c>
      <c r="C144" s="188"/>
      <c r="D144" s="125" t="s">
        <v>130</v>
      </c>
      <c r="E144" s="129">
        <f>E146+E148</f>
        <v>33450</v>
      </c>
      <c r="F144" s="461">
        <f>F146+F148</f>
        <v>4576.47</v>
      </c>
      <c r="G144" s="652">
        <f aca="true" t="shared" si="36" ref="G144:G149">F144/E144</f>
        <v>0.1368152466367713</v>
      </c>
      <c r="H144" s="129"/>
      <c r="I144" s="129"/>
      <c r="J144" s="668"/>
      <c r="K144" s="129">
        <f t="shared" si="35"/>
        <v>33450</v>
      </c>
      <c r="L144" s="129">
        <f t="shared" si="35"/>
        <v>4576.47</v>
      </c>
      <c r="M144" s="675">
        <f aca="true" t="shared" si="37" ref="M144:M149">L144/K144</f>
        <v>0.1368152466367713</v>
      </c>
      <c r="N144" s="153"/>
      <c r="O144" s="153"/>
    </row>
    <row r="145" spans="1:15" s="87" customFormat="1" ht="15">
      <c r="A145" s="184"/>
      <c r="B145" s="188"/>
      <c r="C145" s="188"/>
      <c r="D145" s="122" t="s">
        <v>250</v>
      </c>
      <c r="E145" s="457">
        <f>E147+E149</f>
        <v>33450</v>
      </c>
      <c r="F145" s="458">
        <f>F147+F149</f>
        <v>4576.47</v>
      </c>
      <c r="G145" s="650">
        <f t="shared" si="36"/>
        <v>0.1368152466367713</v>
      </c>
      <c r="H145" s="129"/>
      <c r="I145" s="129"/>
      <c r="J145" s="668"/>
      <c r="K145" s="457">
        <f t="shared" si="35"/>
        <v>33450</v>
      </c>
      <c r="L145" s="457">
        <f t="shared" si="35"/>
        <v>4576.47</v>
      </c>
      <c r="M145" s="656">
        <f t="shared" si="37"/>
        <v>0.1368152466367713</v>
      </c>
      <c r="N145" s="153"/>
      <c r="O145" s="153"/>
    </row>
    <row r="146" spans="1:15" s="136" customFormat="1" ht="46.5">
      <c r="A146" s="230" t="s">
        <v>131</v>
      </c>
      <c r="B146" s="214" t="s">
        <v>188</v>
      </c>
      <c r="C146" s="214" t="s">
        <v>213</v>
      </c>
      <c r="D146" s="216" t="s">
        <v>132</v>
      </c>
      <c r="E146" s="457">
        <f>E147</f>
        <v>15000</v>
      </c>
      <c r="F146" s="457">
        <f>F147</f>
        <v>0</v>
      </c>
      <c r="G146" s="669">
        <f t="shared" si="36"/>
        <v>0</v>
      </c>
      <c r="H146" s="457"/>
      <c r="I146" s="457"/>
      <c r="J146" s="668"/>
      <c r="K146" s="457">
        <f aca="true" t="shared" si="38" ref="K146:L153">E146+H146</f>
        <v>15000</v>
      </c>
      <c r="L146" s="457">
        <f t="shared" si="38"/>
        <v>0</v>
      </c>
      <c r="M146" s="676">
        <f t="shared" si="37"/>
        <v>0</v>
      </c>
      <c r="N146" s="153"/>
      <c r="O146" s="153"/>
    </row>
    <row r="147" spans="1:15" s="87" customFormat="1" ht="15">
      <c r="A147" s="184"/>
      <c r="B147" s="188"/>
      <c r="C147" s="188"/>
      <c r="D147" s="122" t="s">
        <v>250</v>
      </c>
      <c r="E147" s="457">
        <v>15000</v>
      </c>
      <c r="F147" s="457">
        <v>0</v>
      </c>
      <c r="G147" s="669">
        <f t="shared" si="36"/>
        <v>0</v>
      </c>
      <c r="H147" s="457"/>
      <c r="I147" s="457"/>
      <c r="J147" s="668"/>
      <c r="K147" s="457">
        <f t="shared" si="38"/>
        <v>15000</v>
      </c>
      <c r="L147" s="457">
        <f t="shared" si="38"/>
        <v>0</v>
      </c>
      <c r="M147" s="676">
        <f t="shared" si="37"/>
        <v>0</v>
      </c>
      <c r="N147" s="153"/>
      <c r="O147" s="153"/>
    </row>
    <row r="148" spans="1:15" s="136" customFormat="1" ht="31.5" customHeight="1">
      <c r="A148" s="230" t="s">
        <v>133</v>
      </c>
      <c r="B148" s="214" t="s">
        <v>134</v>
      </c>
      <c r="C148" s="214" t="s">
        <v>214</v>
      </c>
      <c r="D148" s="122" t="s">
        <v>222</v>
      </c>
      <c r="E148" s="457">
        <f>E149</f>
        <v>18450</v>
      </c>
      <c r="F148" s="457">
        <f>F149</f>
        <v>4576.47</v>
      </c>
      <c r="G148" s="650">
        <f t="shared" si="36"/>
        <v>0.24804715447154474</v>
      </c>
      <c r="H148" s="457"/>
      <c r="I148" s="457"/>
      <c r="J148" s="668"/>
      <c r="K148" s="457">
        <f t="shared" si="38"/>
        <v>18450</v>
      </c>
      <c r="L148" s="457">
        <f t="shared" si="38"/>
        <v>4576.47</v>
      </c>
      <c r="M148" s="656">
        <f t="shared" si="37"/>
        <v>0.24804715447154474</v>
      </c>
      <c r="N148" s="153"/>
      <c r="O148" s="153"/>
    </row>
    <row r="149" spans="1:15" s="87" customFormat="1" ht="15">
      <c r="A149" s="230"/>
      <c r="B149" s="214"/>
      <c r="C149" s="214"/>
      <c r="D149" s="122" t="s">
        <v>250</v>
      </c>
      <c r="E149" s="457">
        <v>18450</v>
      </c>
      <c r="F149" s="457">
        <v>4576.47</v>
      </c>
      <c r="G149" s="650">
        <f t="shared" si="36"/>
        <v>0.24804715447154474</v>
      </c>
      <c r="H149" s="457"/>
      <c r="I149" s="457"/>
      <c r="J149" s="668"/>
      <c r="K149" s="457">
        <f t="shared" si="38"/>
        <v>18450</v>
      </c>
      <c r="L149" s="457">
        <f t="shared" si="38"/>
        <v>4576.47</v>
      </c>
      <c r="M149" s="656">
        <f t="shared" si="37"/>
        <v>0.24804715447154474</v>
      </c>
      <c r="N149" s="153"/>
      <c r="O149" s="153"/>
    </row>
    <row r="150" spans="1:15" s="87" customFormat="1" ht="37.5" customHeight="1">
      <c r="A150" s="184" t="s">
        <v>154</v>
      </c>
      <c r="B150" s="141" t="s">
        <v>229</v>
      </c>
      <c r="C150" s="141" t="s">
        <v>212</v>
      </c>
      <c r="D150" s="125" t="s">
        <v>155</v>
      </c>
      <c r="E150" s="129">
        <f>E151</f>
        <v>3517227</v>
      </c>
      <c r="F150" s="129">
        <f>F151</f>
        <v>860947.36</v>
      </c>
      <c r="G150" s="652">
        <f aca="true" t="shared" si="39" ref="G150:G161">F150/E150</f>
        <v>0.2447801520914061</v>
      </c>
      <c r="H150" s="129"/>
      <c r="I150" s="129"/>
      <c r="J150" s="129"/>
      <c r="K150" s="129">
        <f t="shared" si="38"/>
        <v>3517227</v>
      </c>
      <c r="L150" s="129">
        <f t="shared" si="38"/>
        <v>860947.36</v>
      </c>
      <c r="M150" s="675">
        <f aca="true" t="shared" si="40" ref="M150:M155">L150/K150</f>
        <v>0.2447801520914061</v>
      </c>
      <c r="N150" s="153"/>
      <c r="O150" s="153"/>
    </row>
    <row r="151" spans="1:15" s="136" customFormat="1" ht="15">
      <c r="A151" s="230"/>
      <c r="B151" s="142"/>
      <c r="C151" s="142"/>
      <c r="D151" s="122" t="s">
        <v>250</v>
      </c>
      <c r="E151" s="457">
        <v>3517227</v>
      </c>
      <c r="F151" s="457">
        <v>860947.36</v>
      </c>
      <c r="G151" s="650">
        <f t="shared" si="39"/>
        <v>0.2447801520914061</v>
      </c>
      <c r="H151" s="457"/>
      <c r="I151" s="129"/>
      <c r="J151" s="457"/>
      <c r="K151" s="457">
        <f t="shared" si="38"/>
        <v>3517227</v>
      </c>
      <c r="L151" s="457">
        <f t="shared" si="38"/>
        <v>860947.36</v>
      </c>
      <c r="M151" s="656">
        <f t="shared" si="40"/>
        <v>0.2447801520914061</v>
      </c>
      <c r="N151" s="153"/>
      <c r="O151" s="153"/>
    </row>
    <row r="152" spans="1:15" s="87" customFormat="1" ht="15">
      <c r="A152" s="184"/>
      <c r="B152" s="141"/>
      <c r="C152" s="141"/>
      <c r="D152" s="125" t="s">
        <v>251</v>
      </c>
      <c r="E152" s="129">
        <v>3317385</v>
      </c>
      <c r="F152" s="129">
        <v>777521.05</v>
      </c>
      <c r="G152" s="652">
        <f t="shared" si="39"/>
        <v>0.23437769508212042</v>
      </c>
      <c r="H152" s="129"/>
      <c r="I152" s="129"/>
      <c r="J152" s="129"/>
      <c r="K152" s="129">
        <f t="shared" si="38"/>
        <v>3317385</v>
      </c>
      <c r="L152" s="129">
        <f t="shared" si="38"/>
        <v>777521.05</v>
      </c>
      <c r="M152" s="675">
        <f t="shared" si="40"/>
        <v>0.23437769508212042</v>
      </c>
      <c r="N152" s="153"/>
      <c r="O152" s="153"/>
    </row>
    <row r="153" spans="1:15" s="87" customFormat="1" ht="30.75">
      <c r="A153" s="184"/>
      <c r="B153" s="141"/>
      <c r="C153" s="141"/>
      <c r="D153" s="125" t="s">
        <v>252</v>
      </c>
      <c r="E153" s="129">
        <v>82842</v>
      </c>
      <c r="F153" s="129">
        <v>20069.83</v>
      </c>
      <c r="G153" s="652">
        <f t="shared" si="39"/>
        <v>0.24226636247314168</v>
      </c>
      <c r="H153" s="129"/>
      <c r="I153" s="129"/>
      <c r="J153" s="129"/>
      <c r="K153" s="129">
        <f t="shared" si="38"/>
        <v>82842</v>
      </c>
      <c r="L153" s="129">
        <f t="shared" si="38"/>
        <v>20069.83</v>
      </c>
      <c r="M153" s="675">
        <f t="shared" si="40"/>
        <v>0.24226636247314168</v>
      </c>
      <c r="N153" s="153"/>
      <c r="O153" s="153"/>
    </row>
    <row r="154" spans="1:15" s="136" customFormat="1" ht="82.5">
      <c r="A154" s="184" t="s">
        <v>156</v>
      </c>
      <c r="B154" s="141" t="s">
        <v>157</v>
      </c>
      <c r="C154" s="141" t="s">
        <v>212</v>
      </c>
      <c r="D154" s="183" t="s">
        <v>158</v>
      </c>
      <c r="E154" s="129">
        <f>E155</f>
        <v>62136</v>
      </c>
      <c r="F154" s="129">
        <f>F155</f>
        <v>7097</v>
      </c>
      <c r="G154" s="652">
        <f t="shared" si="39"/>
        <v>0.11421720097849877</v>
      </c>
      <c r="H154" s="456"/>
      <c r="I154" s="456"/>
      <c r="J154" s="456"/>
      <c r="K154" s="456">
        <f>E154+H154</f>
        <v>62136</v>
      </c>
      <c r="L154" s="456">
        <f>F154+I154</f>
        <v>7097</v>
      </c>
      <c r="M154" s="681">
        <f t="shared" si="40"/>
        <v>0.11421720097849877</v>
      </c>
      <c r="N154" s="153"/>
      <c r="O154" s="153"/>
    </row>
    <row r="155" spans="1:15" s="136" customFormat="1" ht="15">
      <c r="A155" s="135"/>
      <c r="B155" s="214"/>
      <c r="C155" s="214"/>
      <c r="D155" s="122" t="s">
        <v>250</v>
      </c>
      <c r="E155" s="457">
        <v>62136</v>
      </c>
      <c r="F155" s="457">
        <v>7097</v>
      </c>
      <c r="G155" s="650">
        <f t="shared" si="39"/>
        <v>0.11421720097849877</v>
      </c>
      <c r="H155" s="457"/>
      <c r="I155" s="129"/>
      <c r="J155" s="457"/>
      <c r="K155" s="457">
        <f>E155+H155</f>
        <v>62136</v>
      </c>
      <c r="L155" s="457">
        <f>F155+I155</f>
        <v>7097</v>
      </c>
      <c r="M155" s="656">
        <f t="shared" si="40"/>
        <v>0.11421720097849877</v>
      </c>
      <c r="N155" s="153"/>
      <c r="O155" s="153"/>
    </row>
    <row r="156" spans="1:15" s="136" customFormat="1" ht="46.5">
      <c r="A156" s="123" t="s">
        <v>434</v>
      </c>
      <c r="B156" s="141" t="s">
        <v>435</v>
      </c>
      <c r="C156" s="141" t="s">
        <v>210</v>
      </c>
      <c r="D156" s="125" t="s">
        <v>436</v>
      </c>
      <c r="E156" s="129">
        <f>E157</f>
        <v>5011797</v>
      </c>
      <c r="F156" s="129">
        <f>F157</f>
        <v>1210154.54</v>
      </c>
      <c r="G156" s="652">
        <f>F156/E156</f>
        <v>0.2414612044342578</v>
      </c>
      <c r="H156" s="456">
        <f>H157</f>
        <v>9900</v>
      </c>
      <c r="I156" s="456">
        <f>I157</f>
        <v>0</v>
      </c>
      <c r="J156" s="648">
        <f>I156/H156</f>
        <v>0</v>
      </c>
      <c r="K156" s="456">
        <f aca="true" t="shared" si="41" ref="K156:L159">E156+H156</f>
        <v>5021697</v>
      </c>
      <c r="L156" s="456">
        <f t="shared" si="41"/>
        <v>1210154.54</v>
      </c>
      <c r="M156" s="681">
        <f aca="true" t="shared" si="42" ref="M156:M161">L156/K156</f>
        <v>0.24098517692325921</v>
      </c>
      <c r="N156" s="153"/>
      <c r="O156" s="153"/>
    </row>
    <row r="157" spans="1:15" s="136" customFormat="1" ht="15">
      <c r="A157" s="135"/>
      <c r="B157" s="214"/>
      <c r="C157" s="214"/>
      <c r="D157" s="122" t="s">
        <v>250</v>
      </c>
      <c r="E157" s="457">
        <v>5011797</v>
      </c>
      <c r="F157" s="457">
        <v>1210154.54</v>
      </c>
      <c r="G157" s="650">
        <f>F157/E157</f>
        <v>0.2414612044342578</v>
      </c>
      <c r="H157" s="462">
        <v>9900</v>
      </c>
      <c r="I157" s="462">
        <v>0</v>
      </c>
      <c r="J157" s="764">
        <f>I157/H157</f>
        <v>0</v>
      </c>
      <c r="K157" s="462">
        <f t="shared" si="41"/>
        <v>5021697</v>
      </c>
      <c r="L157" s="462">
        <f t="shared" si="41"/>
        <v>1210154.54</v>
      </c>
      <c r="M157" s="655">
        <f t="shared" si="42"/>
        <v>0.24098517692325921</v>
      </c>
      <c r="N157" s="153"/>
      <c r="O157" s="153"/>
    </row>
    <row r="158" spans="1:15" s="136" customFormat="1" ht="15">
      <c r="A158" s="135"/>
      <c r="B158" s="214"/>
      <c r="C158" s="214"/>
      <c r="D158" s="125" t="s">
        <v>251</v>
      </c>
      <c r="E158" s="129">
        <v>4771064</v>
      </c>
      <c r="F158" s="129">
        <v>1177962.34</v>
      </c>
      <c r="G158" s="652">
        <f>F158/E158</f>
        <v>0.24689719945068858</v>
      </c>
      <c r="H158" s="456"/>
      <c r="I158" s="456"/>
      <c r="J158" s="648"/>
      <c r="K158" s="456">
        <f t="shared" si="41"/>
        <v>4771064</v>
      </c>
      <c r="L158" s="456">
        <f t="shared" si="41"/>
        <v>1177962.34</v>
      </c>
      <c r="M158" s="681">
        <f t="shared" si="42"/>
        <v>0.24689719945068858</v>
      </c>
      <c r="N158" s="153"/>
      <c r="O158" s="153"/>
    </row>
    <row r="159" spans="1:15" s="136" customFormat="1" ht="30.75">
      <c r="A159" s="135"/>
      <c r="B159" s="214"/>
      <c r="C159" s="214"/>
      <c r="D159" s="125" t="s">
        <v>252</v>
      </c>
      <c r="E159" s="129">
        <v>114018</v>
      </c>
      <c r="F159" s="461">
        <v>18694.4</v>
      </c>
      <c r="G159" s="647">
        <f>F159/E159</f>
        <v>0.16396007647915242</v>
      </c>
      <c r="H159" s="456"/>
      <c r="I159" s="456"/>
      <c r="J159" s="648"/>
      <c r="K159" s="456">
        <f t="shared" si="41"/>
        <v>114018</v>
      </c>
      <c r="L159" s="456">
        <f t="shared" si="41"/>
        <v>18694.4</v>
      </c>
      <c r="M159" s="681">
        <f t="shared" si="42"/>
        <v>0.16396007647915242</v>
      </c>
      <c r="N159" s="153"/>
      <c r="O159" s="153"/>
    </row>
    <row r="160" spans="1:15" s="87" customFormat="1" ht="30.75">
      <c r="A160" s="123" t="s">
        <v>135</v>
      </c>
      <c r="B160" s="188" t="s">
        <v>136</v>
      </c>
      <c r="C160" s="188" t="s">
        <v>210</v>
      </c>
      <c r="D160" s="125" t="s">
        <v>137</v>
      </c>
      <c r="E160" s="129">
        <f>E161</f>
        <v>11292000</v>
      </c>
      <c r="F160" s="461">
        <f>F161</f>
        <v>1866100</v>
      </c>
      <c r="G160" s="652">
        <f t="shared" si="39"/>
        <v>0.16525859015232022</v>
      </c>
      <c r="H160" s="129"/>
      <c r="I160" s="129">
        <f>I161</f>
        <v>767974.59</v>
      </c>
      <c r="J160" s="129"/>
      <c r="K160" s="129">
        <f>E160+H160</f>
        <v>11292000</v>
      </c>
      <c r="L160" s="129">
        <f>F160+I160</f>
        <v>2634074.59</v>
      </c>
      <c r="M160" s="675">
        <f t="shared" si="42"/>
        <v>0.23326909227771872</v>
      </c>
      <c r="N160" s="153"/>
      <c r="O160" s="153"/>
    </row>
    <row r="161" spans="1:15" s="136" customFormat="1" ht="15">
      <c r="A161" s="135"/>
      <c r="B161" s="214"/>
      <c r="C161" s="214"/>
      <c r="D161" s="122" t="s">
        <v>250</v>
      </c>
      <c r="E161" s="457">
        <v>11292000</v>
      </c>
      <c r="F161" s="458">
        <v>1866100</v>
      </c>
      <c r="G161" s="650">
        <f t="shared" si="39"/>
        <v>0.16525859015232022</v>
      </c>
      <c r="H161" s="457"/>
      <c r="I161" s="129">
        <v>767974.59</v>
      </c>
      <c r="J161" s="457"/>
      <c r="K161" s="457">
        <f>E161+H161</f>
        <v>11292000</v>
      </c>
      <c r="L161" s="457">
        <f>F161+I161</f>
        <v>2634074.59</v>
      </c>
      <c r="M161" s="656">
        <f t="shared" si="42"/>
        <v>0.23326909227771872</v>
      </c>
      <c r="N161" s="153"/>
      <c r="O161" s="153"/>
    </row>
    <row r="162" spans="1:15" s="136" customFormat="1" ht="19.5" customHeight="1">
      <c r="A162" s="230"/>
      <c r="B162" s="240"/>
      <c r="C162" s="142"/>
      <c r="D162" s="242" t="s">
        <v>296</v>
      </c>
      <c r="E162" s="129">
        <f>E163+E164+E165</f>
        <v>119770</v>
      </c>
      <c r="F162" s="461">
        <f>F163+F164+F165</f>
        <v>7775.57</v>
      </c>
      <c r="G162" s="652">
        <f>F162/E162</f>
        <v>0.06492084829256074</v>
      </c>
      <c r="H162" s="129"/>
      <c r="I162" s="129"/>
      <c r="J162" s="659"/>
      <c r="K162" s="129">
        <f aca="true" t="shared" si="43" ref="K162:L176">E162+H162</f>
        <v>119770</v>
      </c>
      <c r="L162" s="129">
        <f t="shared" si="43"/>
        <v>7775.57</v>
      </c>
      <c r="M162" s="675">
        <f aca="true" t="shared" si="44" ref="M162:M182">L162/K162</f>
        <v>0.06492084829256074</v>
      </c>
      <c r="N162" s="153"/>
      <c r="O162" s="153"/>
    </row>
    <row r="163" spans="1:15" s="136" customFormat="1" ht="53.25" customHeight="1">
      <c r="A163" s="230" t="s">
        <v>297</v>
      </c>
      <c r="B163" s="240" t="s">
        <v>298</v>
      </c>
      <c r="C163" s="142" t="s">
        <v>214</v>
      </c>
      <c r="D163" s="241" t="s">
        <v>299</v>
      </c>
      <c r="E163" s="457">
        <v>50445</v>
      </c>
      <c r="F163" s="458">
        <v>0</v>
      </c>
      <c r="G163" s="669">
        <f>F163/E163</f>
        <v>0</v>
      </c>
      <c r="H163" s="457"/>
      <c r="I163" s="457"/>
      <c r="J163" s="670"/>
      <c r="K163" s="457">
        <f t="shared" si="43"/>
        <v>50445</v>
      </c>
      <c r="L163" s="457">
        <f t="shared" si="43"/>
        <v>0</v>
      </c>
      <c r="M163" s="676">
        <f t="shared" si="44"/>
        <v>0</v>
      </c>
      <c r="N163" s="153"/>
      <c r="O163" s="153"/>
    </row>
    <row r="164" spans="1:15" s="136" customFormat="1" ht="51" customHeight="1">
      <c r="A164" s="230" t="s">
        <v>300</v>
      </c>
      <c r="B164" s="240" t="s">
        <v>301</v>
      </c>
      <c r="C164" s="142" t="s">
        <v>213</v>
      </c>
      <c r="D164" s="122" t="s">
        <v>302</v>
      </c>
      <c r="E164" s="457">
        <v>50420</v>
      </c>
      <c r="F164" s="458">
        <v>0</v>
      </c>
      <c r="G164" s="669">
        <f>F164/E164</f>
        <v>0</v>
      </c>
      <c r="H164" s="457"/>
      <c r="I164" s="457"/>
      <c r="J164" s="670"/>
      <c r="K164" s="457">
        <f t="shared" si="43"/>
        <v>50420</v>
      </c>
      <c r="L164" s="457">
        <f t="shared" si="43"/>
        <v>0</v>
      </c>
      <c r="M164" s="676">
        <f t="shared" si="44"/>
        <v>0</v>
      </c>
      <c r="N164" s="153"/>
      <c r="O164" s="153"/>
    </row>
    <row r="165" spans="1:15" s="136" customFormat="1" ht="78" thickBot="1">
      <c r="A165" s="230" t="s">
        <v>303</v>
      </c>
      <c r="B165" s="240" t="s">
        <v>304</v>
      </c>
      <c r="C165" s="142" t="s">
        <v>212</v>
      </c>
      <c r="D165" s="122" t="s">
        <v>305</v>
      </c>
      <c r="E165" s="457">
        <v>18905</v>
      </c>
      <c r="F165" s="458">
        <v>7775.57</v>
      </c>
      <c r="G165" s="650">
        <f>F165/E165</f>
        <v>0.41129701137265273</v>
      </c>
      <c r="H165" s="457"/>
      <c r="I165" s="457"/>
      <c r="J165" s="670"/>
      <c r="K165" s="457">
        <f t="shared" si="43"/>
        <v>18905</v>
      </c>
      <c r="L165" s="457">
        <f t="shared" si="43"/>
        <v>7775.57</v>
      </c>
      <c r="M165" s="656">
        <f t="shared" si="44"/>
        <v>0.41129701137265273</v>
      </c>
      <c r="N165" s="153"/>
      <c r="O165" s="153"/>
    </row>
    <row r="166" spans="1:15" s="136" customFormat="1" ht="15" hidden="1">
      <c r="A166" s="230"/>
      <c r="B166" s="240"/>
      <c r="C166" s="142"/>
      <c r="D166" s="242" t="s">
        <v>467</v>
      </c>
      <c r="E166" s="457"/>
      <c r="F166" s="458"/>
      <c r="G166" s="669"/>
      <c r="H166" s="129">
        <f>H167</f>
        <v>0</v>
      </c>
      <c r="I166" s="129">
        <f>I167</f>
        <v>0</v>
      </c>
      <c r="J166" s="659" t="e">
        <f>I166/H166</f>
        <v>#DIV/0!</v>
      </c>
      <c r="K166" s="129">
        <f>E166+H166</f>
        <v>0</v>
      </c>
      <c r="L166" s="129">
        <f>F166+I166</f>
        <v>0</v>
      </c>
      <c r="M166" s="675" t="e">
        <f t="shared" si="44"/>
        <v>#DIV/0!</v>
      </c>
      <c r="N166" s="153"/>
      <c r="O166" s="153"/>
    </row>
    <row r="167" spans="1:15" s="136" customFormat="1" ht="46.5" hidden="1">
      <c r="A167" s="591" t="s">
        <v>437</v>
      </c>
      <c r="B167" s="589" t="s">
        <v>438</v>
      </c>
      <c r="C167" s="590" t="s">
        <v>405</v>
      </c>
      <c r="D167" s="143" t="s">
        <v>439</v>
      </c>
      <c r="E167" s="466"/>
      <c r="F167" s="465"/>
      <c r="G167" s="687"/>
      <c r="H167" s="466"/>
      <c r="I167" s="466"/>
      <c r="J167" s="764" t="e">
        <f>I167/H167</f>
        <v>#DIV/0!</v>
      </c>
      <c r="K167" s="462">
        <f aca="true" t="shared" si="45" ref="K167:L169">E167+H167</f>
        <v>0</v>
      </c>
      <c r="L167" s="462">
        <f t="shared" si="45"/>
        <v>0</v>
      </c>
      <c r="M167" s="679" t="e">
        <f>L167/K167</f>
        <v>#DIV/0!</v>
      </c>
      <c r="N167" s="153"/>
      <c r="O167" s="153"/>
    </row>
    <row r="168" spans="1:15" s="136" customFormat="1" ht="15" hidden="1">
      <c r="A168" s="135"/>
      <c r="B168" s="142"/>
      <c r="C168" s="142"/>
      <c r="D168" s="122" t="s">
        <v>253</v>
      </c>
      <c r="E168" s="457"/>
      <c r="F168" s="457"/>
      <c r="G168" s="650"/>
      <c r="H168" s="457"/>
      <c r="I168" s="457"/>
      <c r="J168" s="670" t="e">
        <f>I168/H168</f>
        <v>#DIV/0!</v>
      </c>
      <c r="K168" s="457">
        <f t="shared" si="45"/>
        <v>0</v>
      </c>
      <c r="L168" s="457">
        <f t="shared" si="45"/>
        <v>0</v>
      </c>
      <c r="M168" s="676" t="e">
        <f>L168/K168</f>
        <v>#DIV/0!</v>
      </c>
      <c r="N168" s="153"/>
      <c r="O168" s="153"/>
    </row>
    <row r="169" spans="1:15" s="136" customFormat="1" ht="15" hidden="1">
      <c r="A169" s="724"/>
      <c r="B169" s="893"/>
      <c r="C169" s="725"/>
      <c r="D169" s="548" t="s">
        <v>254</v>
      </c>
      <c r="E169" s="463"/>
      <c r="F169" s="464"/>
      <c r="G169" s="816"/>
      <c r="H169" s="463"/>
      <c r="I169" s="463"/>
      <c r="J169" s="894" t="e">
        <f>I169/H169</f>
        <v>#DIV/0!</v>
      </c>
      <c r="K169" s="463">
        <f t="shared" si="45"/>
        <v>0</v>
      </c>
      <c r="L169" s="463">
        <f t="shared" si="45"/>
        <v>0</v>
      </c>
      <c r="M169" s="691" t="e">
        <f>L169/K169</f>
        <v>#DIV/0!</v>
      </c>
      <c r="N169" s="153"/>
      <c r="O169" s="153"/>
    </row>
    <row r="170" spans="1:15" s="146" customFormat="1" ht="53.25" customHeight="1" thickBot="1">
      <c r="A170" s="204" t="s">
        <v>99</v>
      </c>
      <c r="B170" s="217"/>
      <c r="C170" s="217"/>
      <c r="D170" s="375" t="s">
        <v>43</v>
      </c>
      <c r="E170" s="134">
        <f>E171</f>
        <v>1601990</v>
      </c>
      <c r="F170" s="684">
        <f>F171</f>
        <v>350827.18</v>
      </c>
      <c r="G170" s="685">
        <f aca="true" t="shared" si="46" ref="G170:G184">F170/E170</f>
        <v>0.21899461295014325</v>
      </c>
      <c r="H170" s="134"/>
      <c r="I170" s="134"/>
      <c r="J170" s="688"/>
      <c r="K170" s="134">
        <f t="shared" si="43"/>
        <v>1601990</v>
      </c>
      <c r="L170" s="134">
        <f t="shared" si="43"/>
        <v>350827.18</v>
      </c>
      <c r="M170" s="686">
        <f t="shared" si="44"/>
        <v>0.21899461295014325</v>
      </c>
      <c r="N170" s="153"/>
      <c r="O170" s="153"/>
    </row>
    <row r="171" spans="1:15" s="151" customFormat="1" ht="46.5">
      <c r="A171" s="848" t="s">
        <v>100</v>
      </c>
      <c r="B171" s="852"/>
      <c r="C171" s="852"/>
      <c r="D171" s="853" t="s">
        <v>43</v>
      </c>
      <c r="E171" s="843">
        <f>E172+E181</f>
        <v>1601990</v>
      </c>
      <c r="F171" s="854">
        <f>F172+F181</f>
        <v>350827.18</v>
      </c>
      <c r="G171" s="844">
        <f t="shared" si="46"/>
        <v>0.21899461295014325</v>
      </c>
      <c r="H171" s="843"/>
      <c r="I171" s="843"/>
      <c r="J171" s="855"/>
      <c r="K171" s="843">
        <f t="shared" si="43"/>
        <v>1601990</v>
      </c>
      <c r="L171" s="843">
        <f t="shared" si="43"/>
        <v>350827.18</v>
      </c>
      <c r="M171" s="846">
        <f t="shared" si="44"/>
        <v>0.21899461295014325</v>
      </c>
      <c r="N171" s="153"/>
      <c r="O171" s="153"/>
    </row>
    <row r="172" spans="1:15" s="154" customFormat="1" ht="62.25">
      <c r="A172" s="190" t="s">
        <v>101</v>
      </c>
      <c r="B172" s="191" t="s">
        <v>89</v>
      </c>
      <c r="C172" s="191" t="s">
        <v>197</v>
      </c>
      <c r="D172" s="130" t="s">
        <v>90</v>
      </c>
      <c r="E172" s="456">
        <f>E173</f>
        <v>1565990</v>
      </c>
      <c r="F172" s="460">
        <f>F173</f>
        <v>350827.18</v>
      </c>
      <c r="G172" s="647">
        <f t="shared" si="46"/>
        <v>0.22402900401662845</v>
      </c>
      <c r="H172" s="456"/>
      <c r="I172" s="456"/>
      <c r="J172" s="662"/>
      <c r="K172" s="456">
        <f t="shared" si="43"/>
        <v>1565990</v>
      </c>
      <c r="L172" s="456">
        <f t="shared" si="43"/>
        <v>350827.18</v>
      </c>
      <c r="M172" s="681">
        <f t="shared" si="44"/>
        <v>0.22402900401662845</v>
      </c>
      <c r="N172" s="153"/>
      <c r="O172" s="153"/>
    </row>
    <row r="173" spans="1:15" s="154" customFormat="1" ht="15.75">
      <c r="A173" s="184"/>
      <c r="B173" s="188"/>
      <c r="C173" s="188"/>
      <c r="D173" s="122" t="s">
        <v>250</v>
      </c>
      <c r="E173" s="457">
        <v>1565990</v>
      </c>
      <c r="F173" s="458">
        <v>350827.18</v>
      </c>
      <c r="G173" s="650">
        <f t="shared" si="46"/>
        <v>0.22402900401662845</v>
      </c>
      <c r="H173" s="457"/>
      <c r="I173" s="129"/>
      <c r="J173" s="670"/>
      <c r="K173" s="457">
        <f t="shared" si="43"/>
        <v>1565990</v>
      </c>
      <c r="L173" s="457">
        <f t="shared" si="43"/>
        <v>350827.18</v>
      </c>
      <c r="M173" s="656">
        <f t="shared" si="44"/>
        <v>0.22402900401662845</v>
      </c>
      <c r="N173" s="153"/>
      <c r="O173" s="153"/>
    </row>
    <row r="174" spans="1:15" s="154" customFormat="1" ht="21" customHeight="1">
      <c r="A174" s="184"/>
      <c r="B174" s="188"/>
      <c r="C174" s="188"/>
      <c r="D174" s="125" t="s">
        <v>251</v>
      </c>
      <c r="E174" s="129">
        <v>1520678</v>
      </c>
      <c r="F174" s="461">
        <v>348194.4</v>
      </c>
      <c r="G174" s="652">
        <f t="shared" si="46"/>
        <v>0.2289731290911028</v>
      </c>
      <c r="H174" s="129"/>
      <c r="I174" s="129"/>
      <c r="J174" s="659"/>
      <c r="K174" s="129">
        <f t="shared" si="43"/>
        <v>1520678</v>
      </c>
      <c r="L174" s="129">
        <f t="shared" si="43"/>
        <v>348194.4</v>
      </c>
      <c r="M174" s="675">
        <f t="shared" si="44"/>
        <v>0.2289731290911028</v>
      </c>
      <c r="N174" s="153"/>
      <c r="O174" s="153"/>
    </row>
    <row r="175" spans="1:15" s="87" customFormat="1" ht="18.75" customHeight="1" hidden="1">
      <c r="A175" s="123"/>
      <c r="B175" s="188"/>
      <c r="C175" s="188"/>
      <c r="D175" s="122" t="s">
        <v>253</v>
      </c>
      <c r="E175" s="129"/>
      <c r="F175" s="461"/>
      <c r="G175" s="652"/>
      <c r="H175" s="129"/>
      <c r="I175" s="129"/>
      <c r="J175" s="661" t="e">
        <f aca="true" t="shared" si="47" ref="J175:J180">I175/H175</f>
        <v>#DIV/0!</v>
      </c>
      <c r="K175" s="462">
        <f t="shared" si="43"/>
        <v>0</v>
      </c>
      <c r="L175" s="462">
        <f t="shared" si="43"/>
        <v>0</v>
      </c>
      <c r="M175" s="679" t="e">
        <f aca="true" t="shared" si="48" ref="M175:M180">L175/K175</f>
        <v>#DIV/0!</v>
      </c>
      <c r="N175" s="153"/>
      <c r="O175" s="153"/>
    </row>
    <row r="176" spans="1:15" s="87" customFormat="1" ht="15" hidden="1">
      <c r="A176" s="123"/>
      <c r="B176" s="188"/>
      <c r="C176" s="188"/>
      <c r="D176" s="125" t="s">
        <v>254</v>
      </c>
      <c r="E176" s="129"/>
      <c r="F176" s="461"/>
      <c r="G176" s="652"/>
      <c r="H176" s="129"/>
      <c r="I176" s="129"/>
      <c r="J176" s="661" t="e">
        <f t="shared" si="47"/>
        <v>#DIV/0!</v>
      </c>
      <c r="K176" s="129">
        <f t="shared" si="43"/>
        <v>0</v>
      </c>
      <c r="L176" s="129">
        <f t="shared" si="43"/>
        <v>0</v>
      </c>
      <c r="M176" s="677" t="e">
        <f t="shared" si="48"/>
        <v>#DIV/0!</v>
      </c>
      <c r="N176" s="153"/>
      <c r="O176" s="153"/>
    </row>
    <row r="177" spans="1:15" s="87" customFormat="1" ht="15" hidden="1">
      <c r="A177" s="123"/>
      <c r="B177" s="188"/>
      <c r="C177" s="188"/>
      <c r="D177" s="765" t="s">
        <v>467</v>
      </c>
      <c r="E177" s="129"/>
      <c r="F177" s="461"/>
      <c r="G177" s="652"/>
      <c r="H177" s="129">
        <f>H178</f>
        <v>0</v>
      </c>
      <c r="I177" s="129">
        <f>I178</f>
        <v>0</v>
      </c>
      <c r="J177" s="648" t="e">
        <f t="shared" si="47"/>
        <v>#DIV/0!</v>
      </c>
      <c r="K177" s="129">
        <f>E177+H177</f>
        <v>0</v>
      </c>
      <c r="L177" s="129">
        <f>F177+I177</f>
        <v>0</v>
      </c>
      <c r="M177" s="677" t="e">
        <f t="shared" si="48"/>
        <v>#DIV/0!</v>
      </c>
      <c r="N177" s="153"/>
      <c r="O177" s="153"/>
    </row>
    <row r="178" spans="1:15" s="87" customFormat="1" ht="108.75" hidden="1">
      <c r="A178" s="123" t="s">
        <v>455</v>
      </c>
      <c r="B178" s="188" t="s">
        <v>456</v>
      </c>
      <c r="C178" s="188" t="s">
        <v>405</v>
      </c>
      <c r="D178" s="125" t="s">
        <v>457</v>
      </c>
      <c r="E178" s="129"/>
      <c r="F178" s="461"/>
      <c r="G178" s="652"/>
      <c r="H178" s="129">
        <f>H179</f>
        <v>0</v>
      </c>
      <c r="I178" s="129">
        <f>I179</f>
        <v>0</v>
      </c>
      <c r="J178" s="661" t="e">
        <f t="shared" si="47"/>
        <v>#DIV/0!</v>
      </c>
      <c r="K178" s="129">
        <f aca="true" t="shared" si="49" ref="K178:L180">E178+H178</f>
        <v>0</v>
      </c>
      <c r="L178" s="129">
        <f t="shared" si="49"/>
        <v>0</v>
      </c>
      <c r="M178" s="677" t="e">
        <f t="shared" si="48"/>
        <v>#DIV/0!</v>
      </c>
      <c r="N178" s="153"/>
      <c r="O178" s="153"/>
    </row>
    <row r="179" spans="1:15" s="87" customFormat="1" ht="15" hidden="1">
      <c r="A179" s="123"/>
      <c r="B179" s="188"/>
      <c r="C179" s="188"/>
      <c r="D179" s="122" t="s">
        <v>253</v>
      </c>
      <c r="E179" s="129"/>
      <c r="F179" s="461"/>
      <c r="G179" s="652"/>
      <c r="H179" s="457"/>
      <c r="I179" s="457"/>
      <c r="J179" s="661" t="e">
        <f t="shared" si="47"/>
        <v>#DIV/0!</v>
      </c>
      <c r="K179" s="457">
        <f t="shared" si="49"/>
        <v>0</v>
      </c>
      <c r="L179" s="457">
        <f t="shared" si="49"/>
        <v>0</v>
      </c>
      <c r="M179" s="676" t="e">
        <f t="shared" si="48"/>
        <v>#DIV/0!</v>
      </c>
      <c r="N179" s="153"/>
      <c r="O179" s="153"/>
    </row>
    <row r="180" spans="1:15" s="87" customFormat="1" ht="15" hidden="1">
      <c r="A180" s="123"/>
      <c r="B180" s="188"/>
      <c r="C180" s="188"/>
      <c r="D180" s="125" t="s">
        <v>254</v>
      </c>
      <c r="E180" s="129"/>
      <c r="F180" s="461"/>
      <c r="G180" s="652"/>
      <c r="H180" s="129"/>
      <c r="I180" s="129"/>
      <c r="J180" s="661" t="e">
        <f t="shared" si="47"/>
        <v>#DIV/0!</v>
      </c>
      <c r="K180" s="129">
        <f t="shared" si="49"/>
        <v>0</v>
      </c>
      <c r="L180" s="129">
        <f t="shared" si="49"/>
        <v>0</v>
      </c>
      <c r="M180" s="677" t="e">
        <f t="shared" si="48"/>
        <v>#DIV/0!</v>
      </c>
      <c r="N180" s="153"/>
      <c r="O180" s="153"/>
    </row>
    <row r="181" spans="1:15" s="136" customFormat="1" ht="30.75">
      <c r="A181" s="184" t="s">
        <v>138</v>
      </c>
      <c r="B181" s="1" t="s">
        <v>230</v>
      </c>
      <c r="C181" s="1" t="s">
        <v>207</v>
      </c>
      <c r="D181" s="127" t="s">
        <v>220</v>
      </c>
      <c r="E181" s="129">
        <f>E182</f>
        <v>36000</v>
      </c>
      <c r="F181" s="461">
        <f>F182</f>
        <v>0</v>
      </c>
      <c r="G181" s="668">
        <f t="shared" si="46"/>
        <v>0</v>
      </c>
      <c r="H181" s="129"/>
      <c r="I181" s="129"/>
      <c r="J181" s="129"/>
      <c r="K181" s="129">
        <f aca="true" t="shared" si="50" ref="K181:K194">E181+H181</f>
        <v>36000</v>
      </c>
      <c r="L181" s="129">
        <f aca="true" t="shared" si="51" ref="L181:L194">F181+I181</f>
        <v>0</v>
      </c>
      <c r="M181" s="677">
        <f t="shared" si="44"/>
        <v>0</v>
      </c>
      <c r="N181" s="153"/>
      <c r="O181" s="153"/>
    </row>
    <row r="182" spans="1:15" s="136" customFormat="1" ht="15.75" thickBot="1">
      <c r="A182" s="189"/>
      <c r="B182" s="205"/>
      <c r="C182" s="205"/>
      <c r="D182" s="139" t="s">
        <v>250</v>
      </c>
      <c r="E182" s="474">
        <v>36000</v>
      </c>
      <c r="F182" s="464">
        <v>0</v>
      </c>
      <c r="G182" s="690">
        <f t="shared" si="46"/>
        <v>0</v>
      </c>
      <c r="H182" s="463"/>
      <c r="I182" s="474"/>
      <c r="J182" s="463"/>
      <c r="K182" s="463">
        <f t="shared" si="50"/>
        <v>36000</v>
      </c>
      <c r="L182" s="463">
        <f t="shared" si="51"/>
        <v>0</v>
      </c>
      <c r="M182" s="691">
        <f t="shared" si="44"/>
        <v>0</v>
      </c>
      <c r="N182" s="153"/>
      <c r="O182" s="153"/>
    </row>
    <row r="183" spans="1:15" s="157" customFormat="1" ht="66.75" customHeight="1" thickBot="1">
      <c r="A183" s="204" t="s">
        <v>11</v>
      </c>
      <c r="B183" s="453"/>
      <c r="C183" s="453"/>
      <c r="D183" s="450" t="s">
        <v>44</v>
      </c>
      <c r="E183" s="134">
        <f>E184</f>
        <v>81629337</v>
      </c>
      <c r="F183" s="134">
        <f>F184</f>
        <v>14710978.55</v>
      </c>
      <c r="G183" s="685">
        <f t="shared" si="46"/>
        <v>0.18021680795961875</v>
      </c>
      <c r="H183" s="134">
        <f>H184</f>
        <v>912977</v>
      </c>
      <c r="I183" s="134">
        <f>I184</f>
        <v>268171.00999999995</v>
      </c>
      <c r="J183" s="685">
        <f>I183/H183</f>
        <v>0.29373249271339796</v>
      </c>
      <c r="K183" s="134">
        <f t="shared" si="50"/>
        <v>82542314</v>
      </c>
      <c r="L183" s="134">
        <f t="shared" si="51"/>
        <v>14979149.56</v>
      </c>
      <c r="M183" s="686">
        <f aca="true" t="shared" si="52" ref="M183:M194">L183/K183</f>
        <v>0.1814723725821401</v>
      </c>
      <c r="N183" s="153"/>
      <c r="O183" s="153"/>
    </row>
    <row r="184" spans="1:15" s="136" customFormat="1" ht="62.25">
      <c r="A184" s="848" t="s">
        <v>12</v>
      </c>
      <c r="B184" s="850"/>
      <c r="C184" s="850"/>
      <c r="D184" s="851" t="s">
        <v>44</v>
      </c>
      <c r="E184" s="843">
        <f>E185+E191+E196+E198+E200+E208+E213+E217+E221+E226+E234+E236+E240+E244+E249+E251+E253</f>
        <v>81629337</v>
      </c>
      <c r="F184" s="843">
        <f>F185+F191+F196+F198+F200+F208+F213+F217+F221+F226+F234+F236+F240+F244+F249+F251+F253</f>
        <v>14710978.55</v>
      </c>
      <c r="G184" s="844">
        <f t="shared" si="46"/>
        <v>0.18021680795961875</v>
      </c>
      <c r="H184" s="843">
        <f>H185+H191+H196+H198+H200+H208+H213+H217+H221+H226+H234+H236+H240+H244+H249+H251+H253</f>
        <v>912977</v>
      </c>
      <c r="I184" s="843">
        <f>I185+I191+I196+I198+I200+I208+I213+I217+I221+I226+I234+I236+I240+I244+I249+I251+I253</f>
        <v>268171.00999999995</v>
      </c>
      <c r="J184" s="844">
        <f>I184/H184</f>
        <v>0.29373249271339796</v>
      </c>
      <c r="K184" s="843">
        <f t="shared" si="50"/>
        <v>82542314</v>
      </c>
      <c r="L184" s="843">
        <f t="shared" si="51"/>
        <v>14979149.56</v>
      </c>
      <c r="M184" s="846">
        <f t="shared" si="52"/>
        <v>0.1814723725821401</v>
      </c>
      <c r="N184" s="153"/>
      <c r="O184" s="153"/>
    </row>
    <row r="185" spans="1:15" s="136" customFormat="1" ht="47.25" customHeight="1">
      <c r="A185" s="190" t="s">
        <v>13</v>
      </c>
      <c r="B185" s="119" t="s">
        <v>89</v>
      </c>
      <c r="C185" s="119" t="s">
        <v>197</v>
      </c>
      <c r="D185" s="130" t="s">
        <v>14</v>
      </c>
      <c r="E185" s="456">
        <f>E186</f>
        <v>2368719</v>
      </c>
      <c r="F185" s="456">
        <f>F186</f>
        <v>457089.33</v>
      </c>
      <c r="G185" s="647">
        <f>F185/E185</f>
        <v>0.1929689971668231</v>
      </c>
      <c r="H185" s="456"/>
      <c r="I185" s="456"/>
      <c r="J185" s="662"/>
      <c r="K185" s="456">
        <f t="shared" si="50"/>
        <v>2368719</v>
      </c>
      <c r="L185" s="456">
        <f t="shared" si="51"/>
        <v>457089.33</v>
      </c>
      <c r="M185" s="681">
        <f t="shared" si="52"/>
        <v>0.1929689971668231</v>
      </c>
      <c r="N185" s="153"/>
      <c r="O185" s="153"/>
    </row>
    <row r="186" spans="1:15" s="136" customFormat="1" ht="15">
      <c r="A186" s="190"/>
      <c r="B186" s="119"/>
      <c r="C186" s="119"/>
      <c r="D186" s="122" t="s">
        <v>250</v>
      </c>
      <c r="E186" s="129">
        <v>2368719</v>
      </c>
      <c r="F186" s="457">
        <v>457089.33</v>
      </c>
      <c r="G186" s="650">
        <f>F186/E186</f>
        <v>0.1929689971668231</v>
      </c>
      <c r="H186" s="129"/>
      <c r="I186" s="129"/>
      <c r="J186" s="457"/>
      <c r="K186" s="457">
        <f t="shared" si="50"/>
        <v>2368719</v>
      </c>
      <c r="L186" s="457">
        <f t="shared" si="51"/>
        <v>457089.33</v>
      </c>
      <c r="M186" s="656">
        <f t="shared" si="52"/>
        <v>0.1929689971668231</v>
      </c>
      <c r="N186" s="153"/>
      <c r="O186" s="153"/>
    </row>
    <row r="187" spans="1:15" s="136" customFormat="1" ht="15">
      <c r="A187" s="184"/>
      <c r="B187" s="120"/>
      <c r="C187" s="120"/>
      <c r="D187" s="125" t="s">
        <v>251</v>
      </c>
      <c r="E187" s="129">
        <v>2315693</v>
      </c>
      <c r="F187" s="457">
        <v>448289.33</v>
      </c>
      <c r="G187" s="652">
        <f>F187/E187</f>
        <v>0.1935875480903557</v>
      </c>
      <c r="H187" s="129"/>
      <c r="I187" s="129"/>
      <c r="J187" s="129"/>
      <c r="K187" s="129">
        <f t="shared" si="50"/>
        <v>2315693</v>
      </c>
      <c r="L187" s="129">
        <f t="shared" si="51"/>
        <v>448289.33</v>
      </c>
      <c r="M187" s="675">
        <f t="shared" si="52"/>
        <v>0.1935875480903557</v>
      </c>
      <c r="N187" s="153"/>
      <c r="O187" s="153"/>
    </row>
    <row r="188" spans="1:15" s="87" customFormat="1" ht="18.75" customHeight="1" hidden="1">
      <c r="A188" s="123"/>
      <c r="B188" s="188"/>
      <c r="C188" s="188"/>
      <c r="D188" s="122" t="s">
        <v>253</v>
      </c>
      <c r="E188" s="129"/>
      <c r="F188" s="461"/>
      <c r="G188" s="652"/>
      <c r="H188" s="129">
        <f>H189</f>
        <v>0</v>
      </c>
      <c r="I188" s="129">
        <f>I189</f>
        <v>0</v>
      </c>
      <c r="J188" s="661" t="e">
        <f aca="true" t="shared" si="53" ref="J188:J193">I188/H188</f>
        <v>#DIV/0!</v>
      </c>
      <c r="K188" s="462">
        <f t="shared" si="50"/>
        <v>0</v>
      </c>
      <c r="L188" s="462">
        <f t="shared" si="51"/>
        <v>0</v>
      </c>
      <c r="M188" s="679" t="e">
        <f t="shared" si="52"/>
        <v>#DIV/0!</v>
      </c>
      <c r="N188" s="153"/>
      <c r="O188" s="153"/>
    </row>
    <row r="189" spans="1:15" s="87" customFormat="1" ht="15" hidden="1">
      <c r="A189" s="123"/>
      <c r="B189" s="188"/>
      <c r="C189" s="188"/>
      <c r="D189" s="125" t="s">
        <v>254</v>
      </c>
      <c r="E189" s="129"/>
      <c r="F189" s="461"/>
      <c r="G189" s="652"/>
      <c r="H189" s="129"/>
      <c r="I189" s="129"/>
      <c r="J189" s="668" t="e">
        <f t="shared" si="53"/>
        <v>#DIV/0!</v>
      </c>
      <c r="K189" s="129">
        <f t="shared" si="50"/>
        <v>0</v>
      </c>
      <c r="L189" s="129">
        <f t="shared" si="51"/>
        <v>0</v>
      </c>
      <c r="M189" s="677" t="e">
        <f t="shared" si="52"/>
        <v>#DIV/0!</v>
      </c>
      <c r="N189" s="153"/>
      <c r="O189" s="153"/>
    </row>
    <row r="190" spans="1:15" s="136" customFormat="1" ht="15">
      <c r="A190" s="449" t="s">
        <v>233</v>
      </c>
      <c r="B190" s="448" t="s">
        <v>232</v>
      </c>
      <c r="C190" s="448"/>
      <c r="D190" s="131" t="s">
        <v>231</v>
      </c>
      <c r="E190" s="457">
        <f>E191</f>
        <v>13539505</v>
      </c>
      <c r="F190" s="457">
        <f>F191</f>
        <v>2654035.75</v>
      </c>
      <c r="G190" s="650">
        <f>F190/E190</f>
        <v>0.19602162339021995</v>
      </c>
      <c r="H190" s="457">
        <f>H191</f>
        <v>769014</v>
      </c>
      <c r="I190" s="457">
        <f>I191</f>
        <v>256200</v>
      </c>
      <c r="J190" s="650">
        <f t="shared" si="53"/>
        <v>0.33315388276416297</v>
      </c>
      <c r="K190" s="457">
        <f t="shared" si="50"/>
        <v>14308519</v>
      </c>
      <c r="L190" s="457">
        <f t="shared" si="51"/>
        <v>2910235.75</v>
      </c>
      <c r="M190" s="656">
        <f t="shared" si="52"/>
        <v>0.20339182203273448</v>
      </c>
      <c r="N190" s="153"/>
      <c r="O190" s="153"/>
    </row>
    <row r="191" spans="1:15" s="136" customFormat="1" ht="30.75">
      <c r="A191" s="184" t="s">
        <v>45</v>
      </c>
      <c r="B191" s="120" t="s">
        <v>46</v>
      </c>
      <c r="C191" s="120" t="s">
        <v>205</v>
      </c>
      <c r="D191" s="186" t="s">
        <v>347</v>
      </c>
      <c r="E191" s="129">
        <f>E192</f>
        <v>13539505</v>
      </c>
      <c r="F191" s="129">
        <f>F192</f>
        <v>2654035.75</v>
      </c>
      <c r="G191" s="652">
        <f>F191/E191</f>
        <v>0.19602162339021995</v>
      </c>
      <c r="H191" s="129">
        <f>H192</f>
        <v>769014</v>
      </c>
      <c r="I191" s="129">
        <f>I192</f>
        <v>256200</v>
      </c>
      <c r="J191" s="652">
        <f t="shared" si="53"/>
        <v>0.33315388276416297</v>
      </c>
      <c r="K191" s="129">
        <f t="shared" si="50"/>
        <v>14308519</v>
      </c>
      <c r="L191" s="129">
        <f t="shared" si="51"/>
        <v>2910235.75</v>
      </c>
      <c r="M191" s="675">
        <f t="shared" si="52"/>
        <v>0.20339182203273448</v>
      </c>
      <c r="N191" s="153"/>
      <c r="O191" s="153"/>
    </row>
    <row r="192" spans="1:15" s="136" customFormat="1" ht="15">
      <c r="A192" s="190"/>
      <c r="B192" s="119"/>
      <c r="C192" s="119"/>
      <c r="D192" s="122" t="s">
        <v>250</v>
      </c>
      <c r="E192" s="457">
        <v>13539505</v>
      </c>
      <c r="F192" s="457">
        <v>2654035.75</v>
      </c>
      <c r="G192" s="650">
        <f>F192/E192</f>
        <v>0.19602162339021995</v>
      </c>
      <c r="H192" s="457">
        <v>769014</v>
      </c>
      <c r="I192" s="457">
        <v>256200</v>
      </c>
      <c r="J192" s="650">
        <f t="shared" si="53"/>
        <v>0.33315388276416297</v>
      </c>
      <c r="K192" s="457">
        <f t="shared" si="50"/>
        <v>14308519</v>
      </c>
      <c r="L192" s="457">
        <f t="shared" si="51"/>
        <v>2910235.75</v>
      </c>
      <c r="M192" s="656">
        <f t="shared" si="52"/>
        <v>0.20339182203273448</v>
      </c>
      <c r="N192" s="153"/>
      <c r="O192" s="153"/>
    </row>
    <row r="193" spans="1:15" s="136" customFormat="1" ht="15">
      <c r="A193" s="190"/>
      <c r="B193" s="119"/>
      <c r="C193" s="119"/>
      <c r="D193" s="125" t="s">
        <v>251</v>
      </c>
      <c r="E193" s="129">
        <v>12971704</v>
      </c>
      <c r="F193" s="457">
        <v>2557617.46</v>
      </c>
      <c r="G193" s="652">
        <f>F193/E193</f>
        <v>0.19716896561932032</v>
      </c>
      <c r="H193" s="129">
        <v>769014</v>
      </c>
      <c r="I193" s="129">
        <v>256200</v>
      </c>
      <c r="J193" s="652">
        <f t="shared" si="53"/>
        <v>0.33315388276416297</v>
      </c>
      <c r="K193" s="129">
        <f t="shared" si="50"/>
        <v>13740718</v>
      </c>
      <c r="L193" s="129">
        <f t="shared" si="51"/>
        <v>2813817.46</v>
      </c>
      <c r="M193" s="675">
        <f t="shared" si="52"/>
        <v>0.20477950715530294</v>
      </c>
      <c r="N193" s="153"/>
      <c r="O193" s="153"/>
    </row>
    <row r="194" spans="1:15" s="136" customFormat="1" ht="30.75">
      <c r="A194" s="190"/>
      <c r="B194" s="119"/>
      <c r="C194" s="119"/>
      <c r="D194" s="125" t="s">
        <v>252</v>
      </c>
      <c r="E194" s="129">
        <v>441577</v>
      </c>
      <c r="F194" s="457">
        <v>75993.94</v>
      </c>
      <c r="G194" s="652">
        <f>F194/E194</f>
        <v>0.17209668981853676</v>
      </c>
      <c r="H194" s="129"/>
      <c r="I194" s="129"/>
      <c r="J194" s="652"/>
      <c r="K194" s="129">
        <f t="shared" si="50"/>
        <v>441577</v>
      </c>
      <c r="L194" s="129">
        <f t="shared" si="51"/>
        <v>75993.94</v>
      </c>
      <c r="M194" s="675">
        <f t="shared" si="52"/>
        <v>0.17209668981853676</v>
      </c>
      <c r="N194" s="153"/>
      <c r="O194" s="153"/>
    </row>
    <row r="195" spans="1:15" s="136" customFormat="1" ht="30" customHeight="1">
      <c r="A195" s="230"/>
      <c r="B195" s="214"/>
      <c r="C195" s="214"/>
      <c r="D195" s="122" t="s">
        <v>147</v>
      </c>
      <c r="E195" s="457">
        <f>E196+E198+E200</f>
        <v>140000</v>
      </c>
      <c r="F195" s="457">
        <f>F196+F198+F200</f>
        <v>0</v>
      </c>
      <c r="G195" s="669">
        <f aca="true" t="shared" si="54" ref="G195:G205">F195/E195</f>
        <v>0</v>
      </c>
      <c r="H195" s="129"/>
      <c r="I195" s="129"/>
      <c r="J195" s="457"/>
      <c r="K195" s="457">
        <f aca="true" t="shared" si="55" ref="K195:K211">E195+H195</f>
        <v>140000</v>
      </c>
      <c r="L195" s="457">
        <f aca="true" t="shared" si="56" ref="L195:L211">F195+I195</f>
        <v>0</v>
      </c>
      <c r="M195" s="676">
        <f aca="true" t="shared" si="57" ref="M195:M221">L195/K195</f>
        <v>0</v>
      </c>
      <c r="N195" s="153"/>
      <c r="O195" s="153"/>
    </row>
    <row r="196" spans="1:15" s="136" customFormat="1" ht="31.5" customHeight="1" hidden="1">
      <c r="A196" s="232" t="s">
        <v>360</v>
      </c>
      <c r="B196" s="141" t="s">
        <v>230</v>
      </c>
      <c r="C196" s="237" t="s">
        <v>207</v>
      </c>
      <c r="D196" s="125" t="s">
        <v>220</v>
      </c>
      <c r="E196" s="462">
        <f>E197</f>
        <v>0</v>
      </c>
      <c r="F196" s="460">
        <f>F197</f>
        <v>0</v>
      </c>
      <c r="G196" s="668" t="e">
        <f t="shared" si="54"/>
        <v>#DIV/0!</v>
      </c>
      <c r="H196" s="129"/>
      <c r="I196" s="129"/>
      <c r="J196" s="129"/>
      <c r="K196" s="129">
        <f t="shared" si="55"/>
        <v>0</v>
      </c>
      <c r="L196" s="129">
        <f t="shared" si="56"/>
        <v>0</v>
      </c>
      <c r="M196" s="677" t="e">
        <f t="shared" si="57"/>
        <v>#DIV/0!</v>
      </c>
      <c r="N196" s="153"/>
      <c r="O196" s="153"/>
    </row>
    <row r="197" spans="1:15" s="136" customFormat="1" ht="18.75" customHeight="1" hidden="1">
      <c r="A197" s="235"/>
      <c r="B197" s="214"/>
      <c r="C197" s="214"/>
      <c r="D197" s="122" t="s">
        <v>250</v>
      </c>
      <c r="E197" s="457">
        <v>0</v>
      </c>
      <c r="F197" s="458">
        <v>0</v>
      </c>
      <c r="G197" s="669" t="e">
        <f t="shared" si="54"/>
        <v>#DIV/0!</v>
      </c>
      <c r="H197" s="129"/>
      <c r="I197" s="129"/>
      <c r="J197" s="457"/>
      <c r="K197" s="457">
        <f t="shared" si="55"/>
        <v>0</v>
      </c>
      <c r="L197" s="457">
        <f t="shared" si="56"/>
        <v>0</v>
      </c>
      <c r="M197" s="676" t="e">
        <f t="shared" si="57"/>
        <v>#DIV/0!</v>
      </c>
      <c r="N197" s="153"/>
      <c r="O197" s="153"/>
    </row>
    <row r="198" spans="1:15" s="136" customFormat="1" ht="30.75" hidden="1">
      <c r="A198" s="236" t="s">
        <v>361</v>
      </c>
      <c r="B198" s="239" t="s">
        <v>285</v>
      </c>
      <c r="C198" s="238" t="s">
        <v>207</v>
      </c>
      <c r="D198" s="130" t="s">
        <v>295</v>
      </c>
      <c r="E198" s="462">
        <f>E199</f>
        <v>0</v>
      </c>
      <c r="F198" s="692">
        <f>F199</f>
        <v>0</v>
      </c>
      <c r="G198" s="668" t="e">
        <f t="shared" si="54"/>
        <v>#DIV/0!</v>
      </c>
      <c r="H198" s="129"/>
      <c r="I198" s="129"/>
      <c r="J198" s="129"/>
      <c r="K198" s="129">
        <f t="shared" si="55"/>
        <v>0</v>
      </c>
      <c r="L198" s="129">
        <f t="shared" si="56"/>
        <v>0</v>
      </c>
      <c r="M198" s="677" t="e">
        <f t="shared" si="57"/>
        <v>#DIV/0!</v>
      </c>
      <c r="N198" s="153"/>
      <c r="O198" s="153"/>
    </row>
    <row r="199" spans="1:15" s="136" customFormat="1" ht="15" hidden="1">
      <c r="A199" s="230"/>
      <c r="B199" s="214"/>
      <c r="C199" s="214"/>
      <c r="D199" s="122" t="s">
        <v>250</v>
      </c>
      <c r="E199" s="462">
        <v>0</v>
      </c>
      <c r="F199" s="459">
        <v>0</v>
      </c>
      <c r="G199" s="669" t="e">
        <f t="shared" si="54"/>
        <v>#DIV/0!</v>
      </c>
      <c r="H199" s="129"/>
      <c r="I199" s="129"/>
      <c r="J199" s="457"/>
      <c r="K199" s="457">
        <f t="shared" si="55"/>
        <v>0</v>
      </c>
      <c r="L199" s="457">
        <f t="shared" si="56"/>
        <v>0</v>
      </c>
      <c r="M199" s="676" t="e">
        <f t="shared" si="57"/>
        <v>#DIV/0!</v>
      </c>
      <c r="N199" s="153"/>
      <c r="O199" s="153"/>
    </row>
    <row r="200" spans="1:15" s="136" customFormat="1" ht="30.75">
      <c r="A200" s="184" t="s">
        <v>362</v>
      </c>
      <c r="B200" s="188" t="s">
        <v>126</v>
      </c>
      <c r="C200" s="188" t="s">
        <v>207</v>
      </c>
      <c r="D200" s="130" t="s">
        <v>240</v>
      </c>
      <c r="E200" s="456">
        <f>E201</f>
        <v>140000</v>
      </c>
      <c r="F200" s="460">
        <f>F201</f>
        <v>0</v>
      </c>
      <c r="G200" s="662">
        <f t="shared" si="54"/>
        <v>0</v>
      </c>
      <c r="H200" s="456"/>
      <c r="I200" s="456"/>
      <c r="J200" s="456"/>
      <c r="K200" s="456">
        <f t="shared" si="55"/>
        <v>140000</v>
      </c>
      <c r="L200" s="456">
        <f t="shared" si="56"/>
        <v>0</v>
      </c>
      <c r="M200" s="680">
        <f t="shared" si="57"/>
        <v>0</v>
      </c>
      <c r="N200" s="153"/>
      <c r="O200" s="153"/>
    </row>
    <row r="201" spans="1:15" s="136" customFormat="1" ht="15">
      <c r="A201" s="184"/>
      <c r="B201" s="188"/>
      <c r="C201" s="188"/>
      <c r="D201" s="122" t="s">
        <v>250</v>
      </c>
      <c r="E201" s="457">
        <v>140000</v>
      </c>
      <c r="F201" s="458">
        <v>0</v>
      </c>
      <c r="G201" s="669">
        <f t="shared" si="54"/>
        <v>0</v>
      </c>
      <c r="H201" s="457"/>
      <c r="I201" s="129"/>
      <c r="J201" s="457"/>
      <c r="K201" s="457">
        <f t="shared" si="55"/>
        <v>140000</v>
      </c>
      <c r="L201" s="457">
        <f t="shared" si="56"/>
        <v>0</v>
      </c>
      <c r="M201" s="676">
        <f t="shared" si="57"/>
        <v>0</v>
      </c>
      <c r="N201" s="153"/>
      <c r="O201" s="153"/>
    </row>
    <row r="202" spans="1:16" s="136" customFormat="1" ht="19.5" customHeight="1">
      <c r="A202" s="230" t="s">
        <v>236</v>
      </c>
      <c r="B202" s="214" t="s">
        <v>237</v>
      </c>
      <c r="C202" s="214"/>
      <c r="D202" s="122" t="s">
        <v>234</v>
      </c>
      <c r="E202" s="457">
        <f>E208+E213+E217+E221+E226</f>
        <v>30516946</v>
      </c>
      <c r="F202" s="693">
        <f>F208+F213+F217+F226+F221</f>
        <v>5667582.66</v>
      </c>
      <c r="G202" s="654">
        <f t="shared" si="54"/>
        <v>0.1857191954922357</v>
      </c>
      <c r="H202" s="457">
        <f>H203+H206</f>
        <v>143963</v>
      </c>
      <c r="I202" s="457">
        <f>I203+I206</f>
        <v>11971.01</v>
      </c>
      <c r="J202" s="654">
        <f>I202/H202</f>
        <v>0.08315337968783645</v>
      </c>
      <c r="K202" s="462">
        <f t="shared" si="55"/>
        <v>30660909</v>
      </c>
      <c r="L202" s="462">
        <f t="shared" si="56"/>
        <v>5679553.67</v>
      </c>
      <c r="M202" s="655">
        <f t="shared" si="57"/>
        <v>0.1852376154275139</v>
      </c>
      <c r="N202" s="153"/>
      <c r="O202" s="153"/>
      <c r="P202" s="155"/>
    </row>
    <row r="203" spans="1:15" s="136" customFormat="1" ht="15">
      <c r="A203" s="230"/>
      <c r="B203" s="214"/>
      <c r="C203" s="214"/>
      <c r="D203" s="122" t="s">
        <v>250</v>
      </c>
      <c r="E203" s="457">
        <f>E209+E214+E218+E222+E227</f>
        <v>30516946</v>
      </c>
      <c r="F203" s="457">
        <f>F209+F214+F218+F222+F227</f>
        <v>5667582.66</v>
      </c>
      <c r="G203" s="654">
        <f t="shared" si="54"/>
        <v>0.1857191954922357</v>
      </c>
      <c r="H203" s="457">
        <f>H209+H214+H218</f>
        <v>143963</v>
      </c>
      <c r="I203" s="457">
        <f>I209+I214+I218</f>
        <v>868.91</v>
      </c>
      <c r="J203" s="654">
        <f>I203/H203</f>
        <v>0.006035648048456895</v>
      </c>
      <c r="K203" s="462">
        <f t="shared" si="55"/>
        <v>30660909</v>
      </c>
      <c r="L203" s="462">
        <f t="shared" si="56"/>
        <v>5668451.57</v>
      </c>
      <c r="M203" s="655">
        <f t="shared" si="57"/>
        <v>0.18487552244455638</v>
      </c>
      <c r="N203" s="153"/>
      <c r="O203" s="153"/>
    </row>
    <row r="204" spans="1:15" s="136" customFormat="1" ht="18" customHeight="1">
      <c r="A204" s="230"/>
      <c r="B204" s="214"/>
      <c r="C204" s="214"/>
      <c r="D204" s="125" t="s">
        <v>251</v>
      </c>
      <c r="E204" s="129">
        <f>E210+E215+E219+E223</f>
        <v>21625607</v>
      </c>
      <c r="F204" s="129">
        <f>F210+F215+F219+F223</f>
        <v>4831552.37</v>
      </c>
      <c r="G204" s="647">
        <f t="shared" si="54"/>
        <v>0.22341811584756904</v>
      </c>
      <c r="H204" s="129"/>
      <c r="I204" s="129"/>
      <c r="J204" s="647"/>
      <c r="K204" s="456">
        <f t="shared" si="55"/>
        <v>21625607</v>
      </c>
      <c r="L204" s="456">
        <f t="shared" si="56"/>
        <v>4831552.37</v>
      </c>
      <c r="M204" s="681">
        <f t="shared" si="57"/>
        <v>0.22341811584756904</v>
      </c>
      <c r="N204" s="153"/>
      <c r="O204" s="153"/>
    </row>
    <row r="205" spans="1:15" s="136" customFormat="1" ht="30.75">
      <c r="A205" s="230"/>
      <c r="B205" s="214"/>
      <c r="C205" s="214"/>
      <c r="D205" s="125" t="s">
        <v>252</v>
      </c>
      <c r="E205" s="129">
        <f>E211+E216+E220</f>
        <v>6963222</v>
      </c>
      <c r="F205" s="129">
        <f>F211+F216+F220</f>
        <v>633566.41</v>
      </c>
      <c r="G205" s="652">
        <f t="shared" si="54"/>
        <v>0.09098753565518951</v>
      </c>
      <c r="H205" s="129"/>
      <c r="I205" s="129"/>
      <c r="J205" s="657"/>
      <c r="K205" s="129">
        <f t="shared" si="55"/>
        <v>6963222</v>
      </c>
      <c r="L205" s="129">
        <f t="shared" si="56"/>
        <v>633566.41</v>
      </c>
      <c r="M205" s="675">
        <f t="shared" si="57"/>
        <v>0.09098753565518951</v>
      </c>
      <c r="N205" s="153"/>
      <c r="O205" s="153"/>
    </row>
    <row r="206" spans="1:15" s="136" customFormat="1" ht="18" customHeight="1">
      <c r="A206" s="230"/>
      <c r="B206" s="214"/>
      <c r="C206" s="214"/>
      <c r="D206" s="122" t="s">
        <v>253</v>
      </c>
      <c r="E206" s="457"/>
      <c r="F206" s="458"/>
      <c r="G206" s="458"/>
      <c r="H206" s="458"/>
      <c r="I206" s="458">
        <f>I212+I224</f>
        <v>11102.1</v>
      </c>
      <c r="J206" s="661"/>
      <c r="K206" s="462">
        <f t="shared" si="55"/>
        <v>0</v>
      </c>
      <c r="L206" s="462">
        <f t="shared" si="56"/>
        <v>11102.1</v>
      </c>
      <c r="M206" s="679"/>
      <c r="N206" s="153"/>
      <c r="O206" s="153"/>
    </row>
    <row r="207" spans="1:15" s="136" customFormat="1" ht="21" customHeight="1">
      <c r="A207" s="230"/>
      <c r="B207" s="214"/>
      <c r="C207" s="214"/>
      <c r="D207" s="125" t="s">
        <v>254</v>
      </c>
      <c r="E207" s="457"/>
      <c r="F207" s="458"/>
      <c r="G207" s="458"/>
      <c r="H207" s="461"/>
      <c r="I207" s="461">
        <f>I225</f>
        <v>0</v>
      </c>
      <c r="J207" s="662"/>
      <c r="K207" s="129">
        <f t="shared" si="55"/>
        <v>0</v>
      </c>
      <c r="L207" s="129">
        <f t="shared" si="56"/>
        <v>0</v>
      </c>
      <c r="M207" s="677"/>
      <c r="N207" s="153"/>
      <c r="O207" s="153"/>
    </row>
    <row r="208" spans="1:15" s="87" customFormat="1" ht="15">
      <c r="A208" s="184" t="s">
        <v>50</v>
      </c>
      <c r="B208" s="188" t="s">
        <v>148</v>
      </c>
      <c r="C208" s="188" t="s">
        <v>149</v>
      </c>
      <c r="D208" s="125" t="s">
        <v>150</v>
      </c>
      <c r="E208" s="129">
        <f>E209</f>
        <v>4468377</v>
      </c>
      <c r="F208" s="461">
        <f>F209</f>
        <v>877145.51</v>
      </c>
      <c r="G208" s="647">
        <f>F208/E208</f>
        <v>0.1963006948607962</v>
      </c>
      <c r="H208" s="461"/>
      <c r="I208" s="461">
        <f>I209+I212</f>
        <v>11102.1</v>
      </c>
      <c r="J208" s="661"/>
      <c r="K208" s="456">
        <f t="shared" si="55"/>
        <v>4468377</v>
      </c>
      <c r="L208" s="456">
        <f t="shared" si="56"/>
        <v>888247.61</v>
      </c>
      <c r="M208" s="681">
        <f t="shared" si="57"/>
        <v>0.19878528826014458</v>
      </c>
      <c r="N208" s="153"/>
      <c r="O208" s="153"/>
    </row>
    <row r="209" spans="1:15" s="136" customFormat="1" ht="15">
      <c r="A209" s="230"/>
      <c r="B209" s="214"/>
      <c r="C209" s="214"/>
      <c r="D209" s="122" t="s">
        <v>250</v>
      </c>
      <c r="E209" s="463">
        <v>4468377</v>
      </c>
      <c r="F209" s="464">
        <v>877145.51</v>
      </c>
      <c r="G209" s="654">
        <f>F209/E209</f>
        <v>0.1963006948607962</v>
      </c>
      <c r="H209" s="464"/>
      <c r="I209" s="463"/>
      <c r="J209" s="661"/>
      <c r="K209" s="462">
        <f t="shared" si="55"/>
        <v>4468377</v>
      </c>
      <c r="L209" s="462">
        <f t="shared" si="56"/>
        <v>877145.51</v>
      </c>
      <c r="M209" s="655">
        <f t="shared" si="57"/>
        <v>0.1963006948607962</v>
      </c>
      <c r="N209" s="153"/>
      <c r="O209" s="153"/>
    </row>
    <row r="210" spans="1:15" s="87" customFormat="1" ht="18" customHeight="1">
      <c r="A210" s="184"/>
      <c r="B210" s="188"/>
      <c r="C210" s="188"/>
      <c r="D210" s="125" t="s">
        <v>251</v>
      </c>
      <c r="E210" s="129">
        <v>3592273</v>
      </c>
      <c r="F210" s="461">
        <v>779926.04</v>
      </c>
      <c r="G210" s="652">
        <f>F210/E210</f>
        <v>0.21711212928416077</v>
      </c>
      <c r="H210" s="461"/>
      <c r="I210" s="129"/>
      <c r="J210" s="129"/>
      <c r="K210" s="129">
        <f t="shared" si="55"/>
        <v>3592273</v>
      </c>
      <c r="L210" s="129">
        <f t="shared" si="56"/>
        <v>779926.04</v>
      </c>
      <c r="M210" s="675">
        <f t="shared" si="57"/>
        <v>0.21711212928416077</v>
      </c>
      <c r="N210" s="153"/>
      <c r="O210" s="153"/>
    </row>
    <row r="211" spans="1:15" s="87" customFormat="1" ht="30.75">
      <c r="A211" s="184"/>
      <c r="B211" s="188"/>
      <c r="C211" s="188"/>
      <c r="D211" s="125" t="s">
        <v>252</v>
      </c>
      <c r="E211" s="456">
        <v>384903</v>
      </c>
      <c r="F211" s="460">
        <v>66949.67</v>
      </c>
      <c r="G211" s="652">
        <f>F211/E211</f>
        <v>0.1739390703631824</v>
      </c>
      <c r="H211" s="461"/>
      <c r="I211" s="129"/>
      <c r="J211" s="129"/>
      <c r="K211" s="129">
        <f t="shared" si="55"/>
        <v>384903</v>
      </c>
      <c r="L211" s="129">
        <f t="shared" si="56"/>
        <v>66949.67</v>
      </c>
      <c r="M211" s="675">
        <f t="shared" si="57"/>
        <v>0.1739390703631824</v>
      </c>
      <c r="N211" s="153"/>
      <c r="O211" s="153"/>
    </row>
    <row r="212" spans="1:15" s="87" customFormat="1" ht="15">
      <c r="A212" s="184"/>
      <c r="B212" s="188"/>
      <c r="C212" s="188"/>
      <c r="D212" s="122" t="s">
        <v>253</v>
      </c>
      <c r="E212" s="456"/>
      <c r="F212" s="460"/>
      <c r="G212" s="647"/>
      <c r="H212" s="459"/>
      <c r="I212" s="459">
        <v>11102.1</v>
      </c>
      <c r="J212" s="661"/>
      <c r="K212" s="457">
        <f aca="true" t="shared" si="58" ref="K212:K221">E212+H212</f>
        <v>0</v>
      </c>
      <c r="L212" s="457">
        <f aca="true" t="shared" si="59" ref="L212:L221">F212+I212</f>
        <v>11102.1</v>
      </c>
      <c r="M212" s="676"/>
      <c r="N212" s="153"/>
      <c r="O212" s="153"/>
    </row>
    <row r="213" spans="1:15" s="87" customFormat="1" ht="27" customHeight="1">
      <c r="A213" s="184" t="s">
        <v>51</v>
      </c>
      <c r="B213" s="188" t="s">
        <v>151</v>
      </c>
      <c r="C213" s="188" t="s">
        <v>149</v>
      </c>
      <c r="D213" s="130" t="s">
        <v>152</v>
      </c>
      <c r="E213" s="456">
        <f>E214</f>
        <v>1115593</v>
      </c>
      <c r="F213" s="460">
        <f>F214</f>
        <v>236048.23</v>
      </c>
      <c r="G213" s="647">
        <f aca="true" t="shared" si="60" ref="G213:G220">F213/E213</f>
        <v>0.21158991675279426</v>
      </c>
      <c r="H213" s="460"/>
      <c r="I213" s="460"/>
      <c r="J213" s="662"/>
      <c r="K213" s="456">
        <f t="shared" si="58"/>
        <v>1115593</v>
      </c>
      <c r="L213" s="456">
        <f t="shared" si="59"/>
        <v>236048.23</v>
      </c>
      <c r="M213" s="681">
        <f t="shared" si="57"/>
        <v>0.21158991675279426</v>
      </c>
      <c r="N213" s="153"/>
      <c r="O213" s="153"/>
    </row>
    <row r="214" spans="1:15" s="136" customFormat="1" ht="15">
      <c r="A214" s="230"/>
      <c r="B214" s="214"/>
      <c r="C214" s="214"/>
      <c r="D214" s="143" t="s">
        <v>250</v>
      </c>
      <c r="E214" s="466">
        <v>1115593</v>
      </c>
      <c r="F214" s="465">
        <v>236048.23</v>
      </c>
      <c r="G214" s="654">
        <f t="shared" si="60"/>
        <v>0.21158991675279426</v>
      </c>
      <c r="H214" s="465"/>
      <c r="I214" s="468"/>
      <c r="J214" s="652"/>
      <c r="K214" s="462">
        <f t="shared" si="58"/>
        <v>1115593</v>
      </c>
      <c r="L214" s="462">
        <f t="shared" si="59"/>
        <v>236048.23</v>
      </c>
      <c r="M214" s="655">
        <f t="shared" si="57"/>
        <v>0.21158991675279426</v>
      </c>
      <c r="N214" s="153"/>
      <c r="O214" s="153"/>
    </row>
    <row r="215" spans="1:15" s="87" customFormat="1" ht="17.25" customHeight="1">
      <c r="A215" s="184"/>
      <c r="B215" s="188"/>
      <c r="C215" s="188"/>
      <c r="D215" s="125" t="s">
        <v>251</v>
      </c>
      <c r="E215" s="129">
        <v>905084</v>
      </c>
      <c r="F215" s="461">
        <v>209460.24</v>
      </c>
      <c r="G215" s="647">
        <f t="shared" si="60"/>
        <v>0.2314262985535044</v>
      </c>
      <c r="H215" s="461"/>
      <c r="I215" s="129"/>
      <c r="J215" s="652"/>
      <c r="K215" s="456">
        <f t="shared" si="58"/>
        <v>905084</v>
      </c>
      <c r="L215" s="456">
        <f t="shared" si="59"/>
        <v>209460.24</v>
      </c>
      <c r="M215" s="681">
        <f t="shared" si="57"/>
        <v>0.2314262985535044</v>
      </c>
      <c r="N215" s="153"/>
      <c r="O215" s="153"/>
    </row>
    <row r="216" spans="1:15" s="87" customFormat="1" ht="30.75">
      <c r="A216" s="184"/>
      <c r="B216" s="188"/>
      <c r="C216" s="188"/>
      <c r="D216" s="125" t="s">
        <v>252</v>
      </c>
      <c r="E216" s="129">
        <v>128191</v>
      </c>
      <c r="F216" s="129">
        <v>10850.74</v>
      </c>
      <c r="G216" s="652">
        <f t="shared" si="60"/>
        <v>0.08464509989000787</v>
      </c>
      <c r="H216" s="129"/>
      <c r="I216" s="129"/>
      <c r="J216" s="652"/>
      <c r="K216" s="129">
        <f t="shared" si="58"/>
        <v>128191</v>
      </c>
      <c r="L216" s="129">
        <f t="shared" si="59"/>
        <v>10850.74</v>
      </c>
      <c r="M216" s="675">
        <f t="shared" si="57"/>
        <v>0.08464509989000787</v>
      </c>
      <c r="N216" s="153"/>
      <c r="O216" s="153"/>
    </row>
    <row r="217" spans="1:15" s="87" customFormat="1" ht="51" customHeight="1">
      <c r="A217" s="184" t="s">
        <v>52</v>
      </c>
      <c r="B217" s="188" t="s">
        <v>225</v>
      </c>
      <c r="C217" s="188" t="s">
        <v>153</v>
      </c>
      <c r="D217" s="125" t="s">
        <v>8</v>
      </c>
      <c r="E217" s="129">
        <f>E218</f>
        <v>23259441</v>
      </c>
      <c r="F217" s="461">
        <f>F218</f>
        <v>4179815.89</v>
      </c>
      <c r="G217" s="652">
        <f t="shared" si="60"/>
        <v>0.1797040560863006</v>
      </c>
      <c r="H217" s="129">
        <f>H218</f>
        <v>143963</v>
      </c>
      <c r="I217" s="129">
        <f>I218</f>
        <v>868.91</v>
      </c>
      <c r="J217" s="652">
        <f>I217/H217</f>
        <v>0.006035648048456895</v>
      </c>
      <c r="K217" s="129">
        <f t="shared" si="58"/>
        <v>23403404</v>
      </c>
      <c r="L217" s="129">
        <f t="shared" si="59"/>
        <v>4180684.8000000003</v>
      </c>
      <c r="M217" s="675">
        <f t="shared" si="57"/>
        <v>0.17863575743084212</v>
      </c>
      <c r="N217" s="153"/>
      <c r="O217" s="153"/>
    </row>
    <row r="218" spans="1:15" s="136" customFormat="1" ht="15">
      <c r="A218" s="230"/>
      <c r="B218" s="214"/>
      <c r="C218" s="214"/>
      <c r="D218" s="122" t="s">
        <v>250</v>
      </c>
      <c r="E218" s="457">
        <v>23259441</v>
      </c>
      <c r="F218" s="458">
        <v>4179815.89</v>
      </c>
      <c r="G218" s="654">
        <f t="shared" si="60"/>
        <v>0.1797040560863006</v>
      </c>
      <c r="H218" s="459">
        <v>143963</v>
      </c>
      <c r="I218" s="462">
        <v>868.91</v>
      </c>
      <c r="J218" s="652">
        <f>I218/H218</f>
        <v>0.006035648048456895</v>
      </c>
      <c r="K218" s="462">
        <f t="shared" si="58"/>
        <v>23403404</v>
      </c>
      <c r="L218" s="462">
        <f t="shared" si="59"/>
        <v>4180684.8000000003</v>
      </c>
      <c r="M218" s="655">
        <f t="shared" si="57"/>
        <v>0.17863575743084212</v>
      </c>
      <c r="N218" s="153"/>
      <c r="O218" s="153"/>
    </row>
    <row r="219" spans="1:15" s="87" customFormat="1" ht="15">
      <c r="A219" s="184"/>
      <c r="B219" s="188"/>
      <c r="C219" s="188"/>
      <c r="D219" s="125" t="s">
        <v>251</v>
      </c>
      <c r="E219" s="129">
        <v>15715073</v>
      </c>
      <c r="F219" s="461">
        <v>3486999.97</v>
      </c>
      <c r="G219" s="647">
        <f t="shared" si="60"/>
        <v>0.22188888145794805</v>
      </c>
      <c r="H219" s="460"/>
      <c r="I219" s="456"/>
      <c r="J219" s="456"/>
      <c r="K219" s="456">
        <f t="shared" si="58"/>
        <v>15715073</v>
      </c>
      <c r="L219" s="456">
        <f t="shared" si="59"/>
        <v>3486999.97</v>
      </c>
      <c r="M219" s="681">
        <f t="shared" si="57"/>
        <v>0.22188888145794805</v>
      </c>
      <c r="N219" s="153"/>
      <c r="O219" s="153"/>
    </row>
    <row r="220" spans="1:15" s="87" customFormat="1" ht="30.75">
      <c r="A220" s="184"/>
      <c r="B220" s="188"/>
      <c r="C220" s="188"/>
      <c r="D220" s="125" t="s">
        <v>252</v>
      </c>
      <c r="E220" s="129">
        <v>6450128</v>
      </c>
      <c r="F220" s="461">
        <v>555766</v>
      </c>
      <c r="G220" s="647">
        <f t="shared" si="60"/>
        <v>0.08616356140529305</v>
      </c>
      <c r="H220" s="460"/>
      <c r="I220" s="456"/>
      <c r="J220" s="456"/>
      <c r="K220" s="456">
        <f t="shared" si="58"/>
        <v>6450128</v>
      </c>
      <c r="L220" s="456">
        <f t="shared" si="59"/>
        <v>555766</v>
      </c>
      <c r="M220" s="681">
        <f t="shared" si="57"/>
        <v>0.08616356140529305</v>
      </c>
      <c r="N220" s="153"/>
      <c r="O220" s="153"/>
    </row>
    <row r="221" spans="1:15" s="87" customFormat="1" ht="42.75" customHeight="1">
      <c r="A221" s="184" t="s">
        <v>47</v>
      </c>
      <c r="B221" s="120" t="s">
        <v>48</v>
      </c>
      <c r="C221" s="120" t="s">
        <v>208</v>
      </c>
      <c r="D221" s="130" t="s">
        <v>49</v>
      </c>
      <c r="E221" s="129">
        <f>E222</f>
        <v>1503535</v>
      </c>
      <c r="F221" s="129">
        <f>F222</f>
        <v>374573.03</v>
      </c>
      <c r="G221" s="647">
        <f>F221/E221</f>
        <v>0.24912824111177992</v>
      </c>
      <c r="H221" s="460"/>
      <c r="I221" s="460"/>
      <c r="J221" s="668"/>
      <c r="K221" s="456">
        <f t="shared" si="58"/>
        <v>1503535</v>
      </c>
      <c r="L221" s="456">
        <f t="shared" si="59"/>
        <v>374573.03</v>
      </c>
      <c r="M221" s="681">
        <f t="shared" si="57"/>
        <v>0.24912824111177992</v>
      </c>
      <c r="N221" s="153"/>
      <c r="O221" s="153"/>
    </row>
    <row r="222" spans="1:15" s="136" customFormat="1" ht="15">
      <c r="A222" s="230"/>
      <c r="B222" s="214"/>
      <c r="C222" s="214"/>
      <c r="D222" s="122" t="s">
        <v>250</v>
      </c>
      <c r="E222" s="457">
        <v>1503535</v>
      </c>
      <c r="F222" s="458">
        <v>374573.03</v>
      </c>
      <c r="G222" s="654">
        <f>F222/E222</f>
        <v>0.24912824111177992</v>
      </c>
      <c r="H222" s="459"/>
      <c r="I222" s="462"/>
      <c r="J222" s="652"/>
      <c r="K222" s="462">
        <f aca="true" t="shared" si="61" ref="K222:L225">E222+H222</f>
        <v>1503535</v>
      </c>
      <c r="L222" s="462">
        <f t="shared" si="61"/>
        <v>374573.03</v>
      </c>
      <c r="M222" s="655">
        <f>L222/K222</f>
        <v>0.24912824111177992</v>
      </c>
      <c r="N222" s="153"/>
      <c r="O222" s="153"/>
    </row>
    <row r="223" spans="1:15" s="87" customFormat="1" ht="15">
      <c r="A223" s="184"/>
      <c r="B223" s="188"/>
      <c r="C223" s="188"/>
      <c r="D223" s="125" t="s">
        <v>251</v>
      </c>
      <c r="E223" s="129">
        <v>1413177</v>
      </c>
      <c r="F223" s="461">
        <v>355166.12</v>
      </c>
      <c r="G223" s="652">
        <f>F223/E223</f>
        <v>0.251324582837111</v>
      </c>
      <c r="H223" s="461"/>
      <c r="I223" s="129"/>
      <c r="J223" s="129"/>
      <c r="K223" s="129">
        <f t="shared" si="61"/>
        <v>1413177</v>
      </c>
      <c r="L223" s="129">
        <f t="shared" si="61"/>
        <v>355166.12</v>
      </c>
      <c r="M223" s="675">
        <f>L223/K223</f>
        <v>0.251324582837111</v>
      </c>
      <c r="N223" s="153"/>
      <c r="O223" s="153"/>
    </row>
    <row r="224" spans="1:15" s="87" customFormat="1" ht="15" hidden="1">
      <c r="A224" s="184"/>
      <c r="B224" s="188"/>
      <c r="C224" s="188"/>
      <c r="D224" s="122" t="s">
        <v>253</v>
      </c>
      <c r="E224" s="129"/>
      <c r="F224" s="461"/>
      <c r="G224" s="647"/>
      <c r="H224" s="459"/>
      <c r="I224" s="462"/>
      <c r="J224" s="669" t="e">
        <f>I224/H224</f>
        <v>#DIV/0!</v>
      </c>
      <c r="K224" s="462">
        <f t="shared" si="61"/>
        <v>0</v>
      </c>
      <c r="L224" s="462">
        <f t="shared" si="61"/>
        <v>0</v>
      </c>
      <c r="M224" s="679" t="e">
        <f>L224/K224</f>
        <v>#DIV/0!</v>
      </c>
      <c r="N224" s="153"/>
      <c r="O224" s="153"/>
    </row>
    <row r="225" spans="1:15" s="87" customFormat="1" ht="15" hidden="1">
      <c r="A225" s="184"/>
      <c r="B225" s="188"/>
      <c r="C225" s="188"/>
      <c r="D225" s="125" t="s">
        <v>254</v>
      </c>
      <c r="E225" s="129"/>
      <c r="F225" s="461"/>
      <c r="G225" s="647"/>
      <c r="H225" s="460"/>
      <c r="I225" s="456"/>
      <c r="J225" s="668" t="e">
        <f>I225/H225</f>
        <v>#DIV/0!</v>
      </c>
      <c r="K225" s="462">
        <f t="shared" si="61"/>
        <v>0</v>
      </c>
      <c r="L225" s="462">
        <f t="shared" si="61"/>
        <v>0</v>
      </c>
      <c r="M225" s="679" t="e">
        <f>L225/K225</f>
        <v>#DIV/0!</v>
      </c>
      <c r="N225" s="153"/>
      <c r="O225" s="153"/>
    </row>
    <row r="226" spans="1:15" s="87" customFormat="1" ht="28.5" customHeight="1">
      <c r="A226" s="123" t="s">
        <v>53</v>
      </c>
      <c r="B226" s="188" t="s">
        <v>127</v>
      </c>
      <c r="C226" s="188" t="s">
        <v>208</v>
      </c>
      <c r="D226" s="130" t="s">
        <v>128</v>
      </c>
      <c r="E226" s="129">
        <f>E227</f>
        <v>170000</v>
      </c>
      <c r="F226" s="461">
        <f>F227</f>
        <v>0</v>
      </c>
      <c r="G226" s="662">
        <f aca="true" t="shared" si="62" ref="G226:G231">F226/E226</f>
        <v>0</v>
      </c>
      <c r="H226" s="460"/>
      <c r="I226" s="456"/>
      <c r="J226" s="456"/>
      <c r="K226" s="456">
        <f aca="true" t="shared" si="63" ref="K226:K238">E226+H226</f>
        <v>170000</v>
      </c>
      <c r="L226" s="456">
        <f aca="true" t="shared" si="64" ref="L226:L238">F226+I226</f>
        <v>0</v>
      </c>
      <c r="M226" s="680">
        <f aca="true" t="shared" si="65" ref="M226:M250">L226/K226</f>
        <v>0</v>
      </c>
      <c r="N226" s="153"/>
      <c r="O226" s="153"/>
    </row>
    <row r="227" spans="1:15" s="136" customFormat="1" ht="15">
      <c r="A227" s="135"/>
      <c r="B227" s="214"/>
      <c r="C227" s="214"/>
      <c r="D227" s="122" t="s">
        <v>250</v>
      </c>
      <c r="E227" s="457">
        <v>170000</v>
      </c>
      <c r="F227" s="458">
        <v>0</v>
      </c>
      <c r="G227" s="661">
        <f t="shared" si="62"/>
        <v>0</v>
      </c>
      <c r="H227" s="459"/>
      <c r="I227" s="456"/>
      <c r="J227" s="462"/>
      <c r="K227" s="462">
        <f t="shared" si="63"/>
        <v>170000</v>
      </c>
      <c r="L227" s="462">
        <f t="shared" si="64"/>
        <v>0</v>
      </c>
      <c r="M227" s="679">
        <f t="shared" si="65"/>
        <v>0</v>
      </c>
      <c r="N227" s="153"/>
      <c r="O227" s="153"/>
    </row>
    <row r="228" spans="1:15" s="136" customFormat="1" ht="15" customHeight="1">
      <c r="A228" s="230" t="s">
        <v>238</v>
      </c>
      <c r="B228" s="214" t="s">
        <v>239</v>
      </c>
      <c r="C228" s="214"/>
      <c r="D228" s="131" t="s">
        <v>235</v>
      </c>
      <c r="E228" s="457">
        <f>E234+E236+E240+E244+E249</f>
        <v>34629895</v>
      </c>
      <c r="F228" s="457">
        <f>F234+F236+F240+F244+F249</f>
        <v>5582270.81</v>
      </c>
      <c r="G228" s="654">
        <f t="shared" si="62"/>
        <v>0.1611980287552128</v>
      </c>
      <c r="H228" s="457"/>
      <c r="I228" s="457"/>
      <c r="J228" s="669"/>
      <c r="K228" s="462">
        <f t="shared" si="63"/>
        <v>34629895</v>
      </c>
      <c r="L228" s="462">
        <f t="shared" si="64"/>
        <v>5582270.81</v>
      </c>
      <c r="M228" s="655">
        <f t="shared" si="65"/>
        <v>0.1611980287552128</v>
      </c>
      <c r="N228" s="153"/>
      <c r="O228" s="153"/>
    </row>
    <row r="229" spans="1:15" s="136" customFormat="1" ht="15" customHeight="1">
      <c r="A229" s="230"/>
      <c r="B229" s="214"/>
      <c r="C229" s="214"/>
      <c r="D229" s="122" t="s">
        <v>250</v>
      </c>
      <c r="E229" s="462">
        <f>E235+E237+E240+E245+E250</f>
        <v>34629895</v>
      </c>
      <c r="F229" s="462">
        <f>F235+F237+F240+F245+F250</f>
        <v>5582270.81</v>
      </c>
      <c r="G229" s="654">
        <f t="shared" si="62"/>
        <v>0.1611980287552128</v>
      </c>
      <c r="H229" s="462"/>
      <c r="I229" s="462"/>
      <c r="J229" s="669"/>
      <c r="K229" s="462">
        <f t="shared" si="63"/>
        <v>34629895</v>
      </c>
      <c r="L229" s="462">
        <f t="shared" si="64"/>
        <v>5582270.81</v>
      </c>
      <c r="M229" s="655">
        <f t="shared" si="65"/>
        <v>0.1611980287552128</v>
      </c>
      <c r="N229" s="153"/>
      <c r="O229" s="153"/>
    </row>
    <row r="230" spans="1:15" s="87" customFormat="1" ht="21" customHeight="1">
      <c r="A230" s="184"/>
      <c r="B230" s="188"/>
      <c r="C230" s="188"/>
      <c r="D230" s="125" t="s">
        <v>251</v>
      </c>
      <c r="E230" s="456">
        <f>E238+E246</f>
        <v>7869973</v>
      </c>
      <c r="F230" s="456">
        <f>F238+F246</f>
        <v>1438349.1400000001</v>
      </c>
      <c r="G230" s="647">
        <f t="shared" si="62"/>
        <v>0.18276417720874014</v>
      </c>
      <c r="H230" s="456"/>
      <c r="I230" s="456"/>
      <c r="J230" s="456"/>
      <c r="K230" s="456">
        <f t="shared" si="63"/>
        <v>7869973</v>
      </c>
      <c r="L230" s="456">
        <f t="shared" si="64"/>
        <v>1438349.1400000001</v>
      </c>
      <c r="M230" s="681">
        <f t="shared" si="65"/>
        <v>0.18276417720874014</v>
      </c>
      <c r="N230" s="153"/>
      <c r="O230" s="153"/>
    </row>
    <row r="231" spans="1:15" s="87" customFormat="1" ht="30.75">
      <c r="A231" s="184"/>
      <c r="B231" s="188"/>
      <c r="C231" s="188"/>
      <c r="D231" s="125" t="s">
        <v>252</v>
      </c>
      <c r="E231" s="456">
        <f>E239+E247</f>
        <v>881494</v>
      </c>
      <c r="F231" s="456">
        <f>F239+F247</f>
        <v>115303.6</v>
      </c>
      <c r="G231" s="647">
        <f t="shared" si="62"/>
        <v>0.1308047473947639</v>
      </c>
      <c r="H231" s="456"/>
      <c r="I231" s="456"/>
      <c r="J231" s="456"/>
      <c r="K231" s="456">
        <f t="shared" si="63"/>
        <v>881494</v>
      </c>
      <c r="L231" s="456">
        <f t="shared" si="64"/>
        <v>115303.6</v>
      </c>
      <c r="M231" s="681">
        <f t="shared" si="65"/>
        <v>0.1308047473947639</v>
      </c>
      <c r="N231" s="153"/>
      <c r="O231" s="153"/>
    </row>
    <row r="232" spans="1:15" s="136" customFormat="1" ht="15.75" customHeight="1" hidden="1">
      <c r="A232" s="230"/>
      <c r="B232" s="214"/>
      <c r="C232" s="214"/>
      <c r="D232" s="122" t="s">
        <v>253</v>
      </c>
      <c r="E232" s="462"/>
      <c r="F232" s="459"/>
      <c r="G232" s="462"/>
      <c r="H232" s="462"/>
      <c r="I232" s="462"/>
      <c r="J232" s="669"/>
      <c r="K232" s="462">
        <f t="shared" si="63"/>
        <v>0</v>
      </c>
      <c r="L232" s="462">
        <f t="shared" si="64"/>
        <v>0</v>
      </c>
      <c r="M232" s="679" t="e">
        <f t="shared" si="65"/>
        <v>#DIV/0!</v>
      </c>
      <c r="N232" s="153"/>
      <c r="O232" s="153"/>
    </row>
    <row r="233" spans="1:15" s="136" customFormat="1" ht="18" customHeight="1" hidden="1">
      <c r="A233" s="230"/>
      <c r="B233" s="214"/>
      <c r="C233" s="214"/>
      <c r="D233" s="125" t="s">
        <v>254</v>
      </c>
      <c r="E233" s="457"/>
      <c r="F233" s="458"/>
      <c r="G233" s="457"/>
      <c r="H233" s="129">
        <f>H243</f>
        <v>0</v>
      </c>
      <c r="I233" s="129"/>
      <c r="J233" s="668"/>
      <c r="K233" s="129">
        <f t="shared" si="63"/>
        <v>0</v>
      </c>
      <c r="L233" s="457">
        <f t="shared" si="64"/>
        <v>0</v>
      </c>
      <c r="M233" s="677" t="e">
        <f t="shared" si="65"/>
        <v>#DIV/0!</v>
      </c>
      <c r="N233" s="153"/>
      <c r="O233" s="153"/>
    </row>
    <row r="234" spans="1:15" s="87" customFormat="1" ht="46.5">
      <c r="A234" s="184" t="s">
        <v>54</v>
      </c>
      <c r="B234" s="188" t="s">
        <v>226</v>
      </c>
      <c r="C234" s="188" t="s">
        <v>209</v>
      </c>
      <c r="D234" s="130" t="s">
        <v>221</v>
      </c>
      <c r="E234" s="456">
        <f>E235</f>
        <v>21000</v>
      </c>
      <c r="F234" s="460">
        <f>F235</f>
        <v>3420</v>
      </c>
      <c r="G234" s="647">
        <f aca="true" t="shared" si="66" ref="G234:G241">F234/E234</f>
        <v>0.16285714285714287</v>
      </c>
      <c r="H234" s="456"/>
      <c r="I234" s="456"/>
      <c r="J234" s="456"/>
      <c r="K234" s="456">
        <f t="shared" si="63"/>
        <v>21000</v>
      </c>
      <c r="L234" s="456">
        <f t="shared" si="64"/>
        <v>3420</v>
      </c>
      <c r="M234" s="681">
        <f t="shared" si="65"/>
        <v>0.16285714285714287</v>
      </c>
      <c r="N234" s="153"/>
      <c r="O234" s="153"/>
    </row>
    <row r="235" spans="1:15" s="136" customFormat="1" ht="15">
      <c r="A235" s="230"/>
      <c r="B235" s="214"/>
      <c r="C235" s="214"/>
      <c r="D235" s="122" t="s">
        <v>250</v>
      </c>
      <c r="E235" s="457">
        <v>21000</v>
      </c>
      <c r="F235" s="458">
        <v>3420</v>
      </c>
      <c r="G235" s="650">
        <f t="shared" si="66"/>
        <v>0.16285714285714287</v>
      </c>
      <c r="H235" s="457"/>
      <c r="I235" s="129"/>
      <c r="J235" s="457"/>
      <c r="K235" s="457">
        <f t="shared" si="63"/>
        <v>21000</v>
      </c>
      <c r="L235" s="457">
        <f t="shared" si="64"/>
        <v>3420</v>
      </c>
      <c r="M235" s="656">
        <f t="shared" si="65"/>
        <v>0.16285714285714287</v>
      </c>
      <c r="N235" s="153"/>
      <c r="O235" s="153"/>
    </row>
    <row r="236" spans="1:15" s="136" customFormat="1" ht="46.5">
      <c r="A236" s="236" t="s">
        <v>55</v>
      </c>
      <c r="B236" s="188" t="s">
        <v>333</v>
      </c>
      <c r="C236" s="119" t="s">
        <v>209</v>
      </c>
      <c r="D236" s="130" t="s">
        <v>334</v>
      </c>
      <c r="E236" s="456">
        <f>E237</f>
        <v>6441400</v>
      </c>
      <c r="F236" s="460">
        <f>F237</f>
        <v>897431</v>
      </c>
      <c r="G236" s="652">
        <f t="shared" si="66"/>
        <v>0.13932235228366505</v>
      </c>
      <c r="H236" s="129"/>
      <c r="I236" s="129"/>
      <c r="J236" s="668"/>
      <c r="K236" s="129">
        <f t="shared" si="63"/>
        <v>6441400</v>
      </c>
      <c r="L236" s="129">
        <f t="shared" si="64"/>
        <v>897431</v>
      </c>
      <c r="M236" s="675">
        <f t="shared" si="65"/>
        <v>0.13932235228366505</v>
      </c>
      <c r="N236" s="153"/>
      <c r="O236" s="153"/>
    </row>
    <row r="237" spans="1:15" s="136" customFormat="1" ht="15">
      <c r="A237" s="230"/>
      <c r="B237" s="214"/>
      <c r="C237" s="214"/>
      <c r="D237" s="122" t="s">
        <v>250</v>
      </c>
      <c r="E237" s="457">
        <v>6441400</v>
      </c>
      <c r="F237" s="458">
        <v>897431</v>
      </c>
      <c r="G237" s="650">
        <f t="shared" si="66"/>
        <v>0.13932235228366505</v>
      </c>
      <c r="H237" s="457"/>
      <c r="I237" s="457"/>
      <c r="J237" s="669"/>
      <c r="K237" s="457">
        <f t="shared" si="63"/>
        <v>6441400</v>
      </c>
      <c r="L237" s="457">
        <f t="shared" si="64"/>
        <v>897431</v>
      </c>
      <c r="M237" s="656">
        <f t="shared" si="65"/>
        <v>0.13932235228366505</v>
      </c>
      <c r="N237" s="153"/>
      <c r="O237" s="153"/>
    </row>
    <row r="238" spans="1:15" s="136" customFormat="1" ht="15">
      <c r="A238" s="230"/>
      <c r="B238" s="214"/>
      <c r="C238" s="214"/>
      <c r="D238" s="125" t="s">
        <v>251</v>
      </c>
      <c r="E238" s="456">
        <v>4795042</v>
      </c>
      <c r="F238" s="460">
        <v>781582.9</v>
      </c>
      <c r="G238" s="652">
        <f t="shared" si="66"/>
        <v>0.16299813432291105</v>
      </c>
      <c r="H238" s="129"/>
      <c r="I238" s="129"/>
      <c r="J238" s="129"/>
      <c r="K238" s="129">
        <f t="shared" si="63"/>
        <v>4795042</v>
      </c>
      <c r="L238" s="129">
        <f t="shared" si="64"/>
        <v>781582.9</v>
      </c>
      <c r="M238" s="675">
        <f t="shared" si="65"/>
        <v>0.16299813432291105</v>
      </c>
      <c r="N238" s="153"/>
      <c r="O238" s="153"/>
    </row>
    <row r="239" spans="1:15" s="136" customFormat="1" ht="30.75">
      <c r="A239" s="230"/>
      <c r="B239" s="214"/>
      <c r="C239" s="214"/>
      <c r="D239" s="125" t="s">
        <v>252</v>
      </c>
      <c r="E239" s="456">
        <v>668835</v>
      </c>
      <c r="F239" s="457">
        <v>74385.42</v>
      </c>
      <c r="G239" s="652">
        <f t="shared" si="66"/>
        <v>0.11121639866334745</v>
      </c>
      <c r="H239" s="129"/>
      <c r="I239" s="129"/>
      <c r="J239" s="129"/>
      <c r="K239" s="129">
        <f aca="true" t="shared" si="67" ref="K239:L243">E239+H239</f>
        <v>668835</v>
      </c>
      <c r="L239" s="129">
        <f t="shared" si="67"/>
        <v>74385.42</v>
      </c>
      <c r="M239" s="675">
        <f>L239/K239</f>
        <v>0.11121639866334745</v>
      </c>
      <c r="N239" s="153"/>
      <c r="O239" s="153"/>
    </row>
    <row r="240" spans="1:15" s="136" customFormat="1" ht="30.75">
      <c r="A240" s="869" t="s">
        <v>515</v>
      </c>
      <c r="B240" s="870" t="s">
        <v>516</v>
      </c>
      <c r="C240" s="870" t="s">
        <v>209</v>
      </c>
      <c r="D240" s="812" t="s">
        <v>517</v>
      </c>
      <c r="E240" s="456">
        <f>E241</f>
        <v>23276040</v>
      </c>
      <c r="F240" s="460">
        <f>F241</f>
        <v>3940600.92</v>
      </c>
      <c r="G240" s="652">
        <f t="shared" si="66"/>
        <v>0.16929859718405707</v>
      </c>
      <c r="H240" s="129"/>
      <c r="I240" s="129"/>
      <c r="J240" s="668"/>
      <c r="K240" s="129">
        <f t="shared" si="67"/>
        <v>23276040</v>
      </c>
      <c r="L240" s="129">
        <f t="shared" si="67"/>
        <v>3940600.92</v>
      </c>
      <c r="M240" s="675">
        <f>L240/K240</f>
        <v>0.16929859718405707</v>
      </c>
      <c r="N240" s="153"/>
      <c r="O240" s="153"/>
    </row>
    <row r="241" spans="1:15" s="136" customFormat="1" ht="15">
      <c r="A241" s="230"/>
      <c r="B241" s="214"/>
      <c r="C241" s="214"/>
      <c r="D241" s="122" t="s">
        <v>250</v>
      </c>
      <c r="E241" s="457">
        <v>23276040</v>
      </c>
      <c r="F241" s="458">
        <v>3940600.92</v>
      </c>
      <c r="G241" s="650">
        <f t="shared" si="66"/>
        <v>0.16929859718405707</v>
      </c>
      <c r="H241" s="457"/>
      <c r="I241" s="457"/>
      <c r="J241" s="669"/>
      <c r="K241" s="457">
        <f t="shared" si="67"/>
        <v>23276040</v>
      </c>
      <c r="L241" s="457">
        <f t="shared" si="67"/>
        <v>3940600.92</v>
      </c>
      <c r="M241" s="656">
        <f>L241/K241</f>
        <v>0.16929859718405707</v>
      </c>
      <c r="N241" s="153"/>
      <c r="O241" s="153"/>
    </row>
    <row r="242" spans="1:15" s="136" customFormat="1" ht="15" hidden="1">
      <c r="A242" s="230"/>
      <c r="B242" s="214"/>
      <c r="C242" s="214"/>
      <c r="D242" s="122" t="s">
        <v>253</v>
      </c>
      <c r="E242" s="457"/>
      <c r="F242" s="458"/>
      <c r="G242" s="650"/>
      <c r="H242" s="457"/>
      <c r="I242" s="457"/>
      <c r="J242" s="669"/>
      <c r="K242" s="457">
        <f t="shared" si="67"/>
        <v>0</v>
      </c>
      <c r="L242" s="457">
        <f t="shared" si="67"/>
        <v>0</v>
      </c>
      <c r="M242" s="656" t="e">
        <f t="shared" si="65"/>
        <v>#DIV/0!</v>
      </c>
      <c r="N242" s="153"/>
      <c r="O242" s="153"/>
    </row>
    <row r="243" spans="1:15" s="87" customFormat="1" ht="15" hidden="1">
      <c r="A243" s="184"/>
      <c r="B243" s="188"/>
      <c r="C243" s="188"/>
      <c r="D243" s="125" t="s">
        <v>254</v>
      </c>
      <c r="E243" s="129"/>
      <c r="F243" s="458"/>
      <c r="G243" s="652"/>
      <c r="H243" s="129"/>
      <c r="I243" s="129"/>
      <c r="J243" s="668"/>
      <c r="K243" s="129">
        <f t="shared" si="67"/>
        <v>0</v>
      </c>
      <c r="L243" s="129">
        <f t="shared" si="67"/>
        <v>0</v>
      </c>
      <c r="M243" s="675" t="e">
        <f t="shared" si="65"/>
        <v>#DIV/0!</v>
      </c>
      <c r="N243" s="153"/>
      <c r="O243" s="153"/>
    </row>
    <row r="244" spans="1:15" s="87" customFormat="1" ht="66" customHeight="1">
      <c r="A244" s="184" t="s">
        <v>56</v>
      </c>
      <c r="B244" s="188" t="s">
        <v>243</v>
      </c>
      <c r="C244" s="188" t="s">
        <v>209</v>
      </c>
      <c r="D244" s="125" t="s">
        <v>244</v>
      </c>
      <c r="E244" s="129">
        <f>E245</f>
        <v>4426455</v>
      </c>
      <c r="F244" s="461">
        <f>F245</f>
        <v>740818.89</v>
      </c>
      <c r="G244" s="652">
        <f>F244/E244</f>
        <v>0.1673616675194936</v>
      </c>
      <c r="H244" s="129"/>
      <c r="I244" s="129"/>
      <c r="J244" s="668"/>
      <c r="K244" s="129">
        <f aca="true" t="shared" si="68" ref="K244:K250">E244+H244</f>
        <v>4426455</v>
      </c>
      <c r="L244" s="129">
        <f aca="true" t="shared" si="69" ref="L244:L250">F244+I244</f>
        <v>740818.89</v>
      </c>
      <c r="M244" s="675">
        <f t="shared" si="65"/>
        <v>0.1673616675194936</v>
      </c>
      <c r="N244" s="153"/>
      <c r="O244" s="153"/>
    </row>
    <row r="245" spans="1:15" s="136" customFormat="1" ht="15">
      <c r="A245" s="230"/>
      <c r="B245" s="214"/>
      <c r="C245" s="214"/>
      <c r="D245" s="122" t="s">
        <v>250</v>
      </c>
      <c r="E245" s="462">
        <v>4426455</v>
      </c>
      <c r="F245" s="459">
        <v>740818.89</v>
      </c>
      <c r="G245" s="654">
        <f>F245/E245</f>
        <v>0.1673616675194936</v>
      </c>
      <c r="H245" s="462"/>
      <c r="I245" s="456"/>
      <c r="J245" s="669"/>
      <c r="K245" s="462">
        <f t="shared" si="68"/>
        <v>4426455</v>
      </c>
      <c r="L245" s="462">
        <f t="shared" si="69"/>
        <v>740818.89</v>
      </c>
      <c r="M245" s="655">
        <f t="shared" si="65"/>
        <v>0.1673616675194936</v>
      </c>
      <c r="N245" s="153"/>
      <c r="O245" s="153"/>
    </row>
    <row r="246" spans="1:15" s="87" customFormat="1" ht="21" customHeight="1">
      <c r="A246" s="184"/>
      <c r="B246" s="188"/>
      <c r="C246" s="188"/>
      <c r="D246" s="125" t="s">
        <v>251</v>
      </c>
      <c r="E246" s="129">
        <v>3074931</v>
      </c>
      <c r="F246" s="461">
        <v>656766.24</v>
      </c>
      <c r="G246" s="652">
        <f>F246/E246</f>
        <v>0.21358730976402396</v>
      </c>
      <c r="H246" s="129"/>
      <c r="I246" s="129"/>
      <c r="J246" s="129"/>
      <c r="K246" s="129">
        <f t="shared" si="68"/>
        <v>3074931</v>
      </c>
      <c r="L246" s="129">
        <f t="shared" si="69"/>
        <v>656766.24</v>
      </c>
      <c r="M246" s="675">
        <f t="shared" si="65"/>
        <v>0.21358730976402396</v>
      </c>
      <c r="N246" s="153"/>
      <c r="O246" s="153"/>
    </row>
    <row r="247" spans="1:15" s="87" customFormat="1" ht="30.75">
      <c r="A247" s="184"/>
      <c r="B247" s="188"/>
      <c r="C247" s="188"/>
      <c r="D247" s="125" t="s">
        <v>252</v>
      </c>
      <c r="E247" s="129">
        <v>212659</v>
      </c>
      <c r="F247" s="461">
        <v>40918.18</v>
      </c>
      <c r="G247" s="652">
        <f>F247/E247</f>
        <v>0.19241217159866264</v>
      </c>
      <c r="H247" s="129"/>
      <c r="I247" s="129"/>
      <c r="J247" s="129"/>
      <c r="K247" s="129">
        <f t="shared" si="68"/>
        <v>212659</v>
      </c>
      <c r="L247" s="129">
        <f t="shared" si="69"/>
        <v>40918.18</v>
      </c>
      <c r="M247" s="675">
        <f t="shared" si="65"/>
        <v>0.19241217159866264</v>
      </c>
      <c r="N247" s="153"/>
      <c r="O247" s="153"/>
    </row>
    <row r="248" spans="1:15" s="136" customFormat="1" ht="15" hidden="1">
      <c r="A248" s="230"/>
      <c r="B248" s="214"/>
      <c r="C248" s="214"/>
      <c r="D248" s="122" t="s">
        <v>253</v>
      </c>
      <c r="E248" s="457"/>
      <c r="F248" s="458"/>
      <c r="G248" s="650"/>
      <c r="H248" s="457"/>
      <c r="I248" s="457"/>
      <c r="J248" s="669" t="e">
        <f>I248/H248</f>
        <v>#DIV/0!</v>
      </c>
      <c r="K248" s="457">
        <f>E248+H248</f>
        <v>0</v>
      </c>
      <c r="L248" s="457">
        <f>F248+I248</f>
        <v>0</v>
      </c>
      <c r="M248" s="656" t="e">
        <f>L248/K248</f>
        <v>#DIV/0!</v>
      </c>
      <c r="N248" s="153"/>
      <c r="O248" s="153"/>
    </row>
    <row r="249" spans="1:15" s="87" customFormat="1" ht="51" customHeight="1">
      <c r="A249" s="184" t="s">
        <v>57</v>
      </c>
      <c r="B249" s="188" t="s">
        <v>241</v>
      </c>
      <c r="C249" s="188" t="s">
        <v>209</v>
      </c>
      <c r="D249" s="125" t="s">
        <v>242</v>
      </c>
      <c r="E249" s="129">
        <f>E250</f>
        <v>465000</v>
      </c>
      <c r="F249" s="461">
        <f>F250</f>
        <v>0</v>
      </c>
      <c r="G249" s="668">
        <f aca="true" t="shared" si="70" ref="G249:G259">F249/E249</f>
        <v>0</v>
      </c>
      <c r="H249" s="129"/>
      <c r="I249" s="129"/>
      <c r="J249" s="129"/>
      <c r="K249" s="129">
        <f t="shared" si="68"/>
        <v>465000</v>
      </c>
      <c r="L249" s="129">
        <f t="shared" si="69"/>
        <v>0</v>
      </c>
      <c r="M249" s="677">
        <f t="shared" si="65"/>
        <v>0</v>
      </c>
      <c r="N249" s="153"/>
      <c r="O249" s="153"/>
    </row>
    <row r="250" spans="1:15" s="136" customFormat="1" ht="15">
      <c r="A250" s="230"/>
      <c r="B250" s="214"/>
      <c r="C250" s="214"/>
      <c r="D250" s="122" t="s">
        <v>250</v>
      </c>
      <c r="E250" s="457">
        <v>465000</v>
      </c>
      <c r="F250" s="458">
        <v>0</v>
      </c>
      <c r="G250" s="669">
        <f t="shared" si="70"/>
        <v>0</v>
      </c>
      <c r="H250" s="457"/>
      <c r="I250" s="129"/>
      <c r="J250" s="457"/>
      <c r="K250" s="457">
        <f t="shared" si="68"/>
        <v>465000</v>
      </c>
      <c r="L250" s="457">
        <f t="shared" si="69"/>
        <v>0</v>
      </c>
      <c r="M250" s="676">
        <f t="shared" si="65"/>
        <v>0</v>
      </c>
      <c r="N250" s="153"/>
      <c r="O250" s="153"/>
    </row>
    <row r="251" spans="1:15" s="136" customFormat="1" ht="46.5">
      <c r="A251" s="878">
        <v>1018110</v>
      </c>
      <c r="B251" s="879">
        <v>8110</v>
      </c>
      <c r="C251" s="879" t="s">
        <v>201</v>
      </c>
      <c r="D251" s="880" t="s">
        <v>518</v>
      </c>
      <c r="E251" s="468">
        <f>E252</f>
        <v>84272</v>
      </c>
      <c r="F251" s="588">
        <f>F252</f>
        <v>0</v>
      </c>
      <c r="G251" s="668">
        <f>F251/E251</f>
        <v>0</v>
      </c>
      <c r="H251" s="129"/>
      <c r="I251" s="129"/>
      <c r="J251" s="129"/>
      <c r="K251" s="129">
        <f aca="true" t="shared" si="71" ref="K251:L254">E251+H251</f>
        <v>84272</v>
      </c>
      <c r="L251" s="129">
        <f t="shared" si="71"/>
        <v>0</v>
      </c>
      <c r="M251" s="677">
        <f>L251/K251</f>
        <v>0</v>
      </c>
      <c r="N251" s="153"/>
      <c r="O251" s="153"/>
    </row>
    <row r="252" spans="1:15" s="136" customFormat="1" ht="15">
      <c r="A252" s="230"/>
      <c r="B252" s="214"/>
      <c r="C252" s="214"/>
      <c r="D252" s="122" t="s">
        <v>250</v>
      </c>
      <c r="E252" s="457">
        <v>84272</v>
      </c>
      <c r="F252" s="458">
        <v>0</v>
      </c>
      <c r="G252" s="669">
        <f>F252/E252</f>
        <v>0</v>
      </c>
      <c r="H252" s="457"/>
      <c r="I252" s="129"/>
      <c r="J252" s="457"/>
      <c r="K252" s="457">
        <f t="shared" si="71"/>
        <v>84272</v>
      </c>
      <c r="L252" s="457">
        <f t="shared" si="71"/>
        <v>0</v>
      </c>
      <c r="M252" s="676">
        <f>L252/K252</f>
        <v>0</v>
      </c>
      <c r="N252" s="153"/>
      <c r="O252" s="153"/>
    </row>
    <row r="253" spans="1:15" s="136" customFormat="1" ht="15">
      <c r="A253" s="881">
        <v>1019770</v>
      </c>
      <c r="B253" s="872">
        <v>9770</v>
      </c>
      <c r="C253" s="872" t="s">
        <v>218</v>
      </c>
      <c r="D253" s="882" t="s">
        <v>331</v>
      </c>
      <c r="E253" s="883">
        <f>F253+I253</f>
        <v>350000</v>
      </c>
      <c r="F253" s="883">
        <v>350000</v>
      </c>
      <c r="G253" s="668">
        <f>F253/E253</f>
        <v>1</v>
      </c>
      <c r="H253" s="129"/>
      <c r="I253" s="129"/>
      <c r="J253" s="129"/>
      <c r="K253" s="129">
        <f t="shared" si="71"/>
        <v>350000</v>
      </c>
      <c r="L253" s="129">
        <f t="shared" si="71"/>
        <v>350000</v>
      </c>
      <c r="M253" s="677">
        <f>L253/K253</f>
        <v>1</v>
      </c>
      <c r="N253" s="153"/>
      <c r="O253" s="153"/>
    </row>
    <row r="254" spans="1:15" s="136" customFormat="1" ht="15.75" thickBot="1">
      <c r="A254" s="230"/>
      <c r="B254" s="214"/>
      <c r="C254" s="214"/>
      <c r="D254" s="122" t="s">
        <v>250</v>
      </c>
      <c r="E254" s="457">
        <v>350000</v>
      </c>
      <c r="F254" s="458">
        <v>350000</v>
      </c>
      <c r="G254" s="669">
        <f>F254/E254</f>
        <v>1</v>
      </c>
      <c r="H254" s="457"/>
      <c r="I254" s="129"/>
      <c r="J254" s="457"/>
      <c r="K254" s="457">
        <f t="shared" si="71"/>
        <v>350000</v>
      </c>
      <c r="L254" s="457">
        <f t="shared" si="71"/>
        <v>350000</v>
      </c>
      <c r="M254" s="676">
        <f>L254/K254</f>
        <v>1</v>
      </c>
      <c r="N254" s="153"/>
      <c r="O254" s="153"/>
    </row>
    <row r="255" spans="1:15" s="89" customFormat="1" ht="46.5" customHeight="1" thickBot="1">
      <c r="A255" s="204" t="s">
        <v>103</v>
      </c>
      <c r="B255" s="219"/>
      <c r="C255" s="219"/>
      <c r="D255" s="450" t="s">
        <v>58</v>
      </c>
      <c r="E255" s="134">
        <f>E257+E262+E264+E268+E272+E277</f>
        <v>39350580</v>
      </c>
      <c r="F255" s="134">
        <f>F257+F262+F264+F268+F272+F277</f>
        <v>7603701.28</v>
      </c>
      <c r="G255" s="685">
        <f t="shared" si="70"/>
        <v>0.19322971300550082</v>
      </c>
      <c r="H255" s="134">
        <f>H257+H262+H264+H268+H272+H274+H277</f>
        <v>1404176</v>
      </c>
      <c r="I255" s="134">
        <f>I257+I262+I264+I268+I272+I274+I277</f>
        <v>0</v>
      </c>
      <c r="J255" s="688">
        <f>I255/H255</f>
        <v>0</v>
      </c>
      <c r="K255" s="134">
        <f aca="true" t="shared" si="72" ref="K255:K270">E255+H255</f>
        <v>40754756</v>
      </c>
      <c r="L255" s="134">
        <f aca="true" t="shared" si="73" ref="L255:L270">F255+I255</f>
        <v>7603701.28</v>
      </c>
      <c r="M255" s="686">
        <f aca="true" t="shared" si="74" ref="M255:M265">L255/K255</f>
        <v>0.186572121300395</v>
      </c>
      <c r="N255" s="153"/>
      <c r="O255" s="153"/>
    </row>
    <row r="256" spans="1:15" s="136" customFormat="1" ht="53.25" customHeight="1">
      <c r="A256" s="848" t="s">
        <v>103</v>
      </c>
      <c r="B256" s="841"/>
      <c r="C256" s="841"/>
      <c r="D256" s="849" t="s">
        <v>58</v>
      </c>
      <c r="E256" s="843">
        <f>E257+E262+E264+E268+E272+E277</f>
        <v>39350580</v>
      </c>
      <c r="F256" s="843">
        <f>F257+F262+F264+F268+F272+F277</f>
        <v>7603701.28</v>
      </c>
      <c r="G256" s="844">
        <f>F256/E256</f>
        <v>0.19322971300550082</v>
      </c>
      <c r="H256" s="843">
        <f>H257+H262+H264+H268+H272+H274+H277</f>
        <v>1404176</v>
      </c>
      <c r="I256" s="843">
        <f>I257+I262+I264+I268+I272+I274+I277</f>
        <v>0</v>
      </c>
      <c r="J256" s="845">
        <f>I256/H256</f>
        <v>0</v>
      </c>
      <c r="K256" s="843">
        <f>E256+H256</f>
        <v>40754756</v>
      </c>
      <c r="L256" s="843">
        <f>F256+I256</f>
        <v>7603701.28</v>
      </c>
      <c r="M256" s="846">
        <f>L256/K256</f>
        <v>0.186572121300395</v>
      </c>
      <c r="N256" s="153"/>
      <c r="O256" s="153"/>
    </row>
    <row r="257" spans="1:15" s="136" customFormat="1" ht="62.25">
      <c r="A257" s="190" t="s">
        <v>104</v>
      </c>
      <c r="B257" s="191" t="s">
        <v>89</v>
      </c>
      <c r="C257" s="191" t="s">
        <v>197</v>
      </c>
      <c r="D257" s="130" t="s">
        <v>90</v>
      </c>
      <c r="E257" s="456">
        <f>E258</f>
        <v>3307308</v>
      </c>
      <c r="F257" s="456">
        <f>F258</f>
        <v>770450.49</v>
      </c>
      <c r="G257" s="647">
        <f t="shared" si="70"/>
        <v>0.23295395832501842</v>
      </c>
      <c r="H257" s="456">
        <f>H258+H260</f>
        <v>23000</v>
      </c>
      <c r="I257" s="456">
        <f>I258+I260</f>
        <v>0</v>
      </c>
      <c r="J257" s="662">
        <f>I257/H257</f>
        <v>0</v>
      </c>
      <c r="K257" s="456">
        <f t="shared" si="72"/>
        <v>3330308</v>
      </c>
      <c r="L257" s="456">
        <f t="shared" si="73"/>
        <v>770450.49</v>
      </c>
      <c r="M257" s="681">
        <f t="shared" si="74"/>
        <v>0.2313451158271247</v>
      </c>
      <c r="N257" s="153"/>
      <c r="O257" s="153"/>
    </row>
    <row r="258" spans="1:15" s="136" customFormat="1" ht="15">
      <c r="A258" s="230"/>
      <c r="B258" s="214"/>
      <c r="C258" s="214"/>
      <c r="D258" s="122" t="s">
        <v>250</v>
      </c>
      <c r="E258" s="457">
        <v>3307308</v>
      </c>
      <c r="F258" s="458">
        <v>770450.49</v>
      </c>
      <c r="G258" s="650">
        <f t="shared" si="70"/>
        <v>0.23295395832501842</v>
      </c>
      <c r="H258" s="457"/>
      <c r="I258" s="129"/>
      <c r="J258" s="670"/>
      <c r="K258" s="457">
        <f t="shared" si="72"/>
        <v>3307308</v>
      </c>
      <c r="L258" s="457">
        <f t="shared" si="73"/>
        <v>770450.49</v>
      </c>
      <c r="M258" s="656">
        <f t="shared" si="74"/>
        <v>0.23295395832501842</v>
      </c>
      <c r="N258" s="153"/>
      <c r="O258" s="153"/>
    </row>
    <row r="259" spans="1:15" s="136" customFormat="1" ht="15">
      <c r="A259" s="184"/>
      <c r="B259" s="188"/>
      <c r="C259" s="188"/>
      <c r="D259" s="125" t="s">
        <v>251</v>
      </c>
      <c r="E259" s="129">
        <v>3212187</v>
      </c>
      <c r="F259" s="461">
        <v>752592.84</v>
      </c>
      <c r="G259" s="652">
        <f t="shared" si="70"/>
        <v>0.234292972358085</v>
      </c>
      <c r="H259" s="129"/>
      <c r="I259" s="129"/>
      <c r="J259" s="659"/>
      <c r="K259" s="129">
        <f t="shared" si="72"/>
        <v>3212187</v>
      </c>
      <c r="L259" s="129">
        <f t="shared" si="73"/>
        <v>752592.84</v>
      </c>
      <c r="M259" s="675">
        <f t="shared" si="74"/>
        <v>0.234292972358085</v>
      </c>
      <c r="N259" s="153"/>
      <c r="O259" s="153"/>
    </row>
    <row r="260" spans="1:15" s="136" customFormat="1" ht="15">
      <c r="A260" s="230"/>
      <c r="B260" s="214"/>
      <c r="C260" s="214"/>
      <c r="D260" s="122" t="s">
        <v>253</v>
      </c>
      <c r="E260" s="457"/>
      <c r="F260" s="458"/>
      <c r="G260" s="650"/>
      <c r="H260" s="457">
        <f>H261</f>
        <v>23000</v>
      </c>
      <c r="I260" s="457">
        <f>I261</f>
        <v>0</v>
      </c>
      <c r="J260" s="669">
        <f>I260/H260</f>
        <v>0</v>
      </c>
      <c r="K260" s="457">
        <f>E260+H260</f>
        <v>23000</v>
      </c>
      <c r="L260" s="457">
        <f>F260+I260</f>
        <v>0</v>
      </c>
      <c r="M260" s="676">
        <f t="shared" si="74"/>
        <v>0</v>
      </c>
      <c r="N260" s="153"/>
      <c r="O260" s="153"/>
    </row>
    <row r="261" spans="1:15" s="87" customFormat="1" ht="15">
      <c r="A261" s="184"/>
      <c r="B261" s="188"/>
      <c r="C261" s="188"/>
      <c r="D261" s="125" t="s">
        <v>254</v>
      </c>
      <c r="E261" s="129"/>
      <c r="F261" s="458"/>
      <c r="G261" s="652"/>
      <c r="H261" s="129">
        <v>23000</v>
      </c>
      <c r="I261" s="129">
        <v>0</v>
      </c>
      <c r="J261" s="668">
        <f>I261/H261</f>
        <v>0</v>
      </c>
      <c r="K261" s="129">
        <f>E261+H261</f>
        <v>23000</v>
      </c>
      <c r="L261" s="129">
        <f>F261+I261</f>
        <v>0</v>
      </c>
      <c r="M261" s="677">
        <f t="shared" si="74"/>
        <v>0</v>
      </c>
      <c r="N261" s="153"/>
      <c r="O261" s="153"/>
    </row>
    <row r="262" spans="1:15" s="136" customFormat="1" ht="35.25" customHeight="1">
      <c r="A262" s="236" t="s">
        <v>286</v>
      </c>
      <c r="B262" s="188" t="s">
        <v>287</v>
      </c>
      <c r="C262" s="119" t="s">
        <v>288</v>
      </c>
      <c r="D262" s="243" t="s">
        <v>306</v>
      </c>
      <c r="E262" s="129">
        <f>E263</f>
        <v>7980</v>
      </c>
      <c r="F262" s="129">
        <f>F263</f>
        <v>0</v>
      </c>
      <c r="G262" s="668">
        <f>F262/E262</f>
        <v>0</v>
      </c>
      <c r="H262" s="456"/>
      <c r="I262" s="456"/>
      <c r="J262" s="668"/>
      <c r="K262" s="129">
        <f t="shared" si="72"/>
        <v>7980</v>
      </c>
      <c r="L262" s="129">
        <f t="shared" si="73"/>
        <v>0</v>
      </c>
      <c r="M262" s="677">
        <f t="shared" si="74"/>
        <v>0</v>
      </c>
      <c r="N262" s="153"/>
      <c r="O262" s="153"/>
    </row>
    <row r="263" spans="1:15" s="136" customFormat="1" ht="19.5" customHeight="1">
      <c r="A263" s="184"/>
      <c r="B263" s="188"/>
      <c r="C263" s="188"/>
      <c r="D263" s="122" t="s">
        <v>250</v>
      </c>
      <c r="E263" s="457">
        <v>7980</v>
      </c>
      <c r="F263" s="458">
        <v>0</v>
      </c>
      <c r="G263" s="669">
        <f>F263/E263</f>
        <v>0</v>
      </c>
      <c r="H263" s="457"/>
      <c r="I263" s="457"/>
      <c r="J263" s="669"/>
      <c r="K263" s="457">
        <f t="shared" si="72"/>
        <v>7980</v>
      </c>
      <c r="L263" s="457">
        <f t="shared" si="73"/>
        <v>0</v>
      </c>
      <c r="M263" s="676">
        <f t="shared" si="74"/>
        <v>0</v>
      </c>
      <c r="N263" s="153"/>
      <c r="O263" s="153"/>
    </row>
    <row r="264" spans="1:15" s="136" customFormat="1" ht="38.25" customHeight="1">
      <c r="A264" s="236" t="s">
        <v>335</v>
      </c>
      <c r="B264" s="188" t="s">
        <v>105</v>
      </c>
      <c r="C264" s="119" t="s">
        <v>215</v>
      </c>
      <c r="D264" s="130" t="s">
        <v>106</v>
      </c>
      <c r="E264" s="129">
        <f>E265</f>
        <v>304536</v>
      </c>
      <c r="F264" s="461">
        <f>F265</f>
        <v>39506.58</v>
      </c>
      <c r="G264" s="652">
        <f>F264/E264</f>
        <v>0.12972712585704155</v>
      </c>
      <c r="H264" s="129"/>
      <c r="I264" s="129"/>
      <c r="J264" s="652"/>
      <c r="K264" s="129">
        <f t="shared" si="72"/>
        <v>304536</v>
      </c>
      <c r="L264" s="129">
        <f t="shared" si="73"/>
        <v>39506.58</v>
      </c>
      <c r="M264" s="675">
        <f t="shared" si="74"/>
        <v>0.12972712585704155</v>
      </c>
      <c r="N264" s="153"/>
      <c r="O264" s="153"/>
    </row>
    <row r="265" spans="1:15" s="136" customFormat="1" ht="15" customHeight="1">
      <c r="A265" s="184"/>
      <c r="B265" s="188"/>
      <c r="C265" s="188"/>
      <c r="D265" s="122" t="s">
        <v>250</v>
      </c>
      <c r="E265" s="457">
        <v>304536</v>
      </c>
      <c r="F265" s="458">
        <v>39506.58</v>
      </c>
      <c r="G265" s="650">
        <f>F265/E265</f>
        <v>0.12972712585704155</v>
      </c>
      <c r="H265" s="457"/>
      <c r="I265" s="457"/>
      <c r="J265" s="669"/>
      <c r="K265" s="457">
        <f t="shared" si="72"/>
        <v>304536</v>
      </c>
      <c r="L265" s="457">
        <f t="shared" si="73"/>
        <v>39506.58</v>
      </c>
      <c r="M265" s="656">
        <f t="shared" si="74"/>
        <v>0.12972712585704155</v>
      </c>
      <c r="N265" s="153"/>
      <c r="O265" s="153"/>
    </row>
    <row r="266" spans="1:15" s="136" customFormat="1" ht="15" customHeight="1" hidden="1">
      <c r="A266" s="184"/>
      <c r="B266" s="188"/>
      <c r="C266" s="188"/>
      <c r="D266" s="122" t="s">
        <v>253</v>
      </c>
      <c r="E266" s="457"/>
      <c r="F266" s="458"/>
      <c r="G266" s="654"/>
      <c r="H266" s="462"/>
      <c r="I266" s="462"/>
      <c r="J266" s="650"/>
      <c r="K266" s="457">
        <f>E266+H266</f>
        <v>0</v>
      </c>
      <c r="L266" s="457">
        <f>F266+I266</f>
        <v>0</v>
      </c>
      <c r="M266" s="656" t="e">
        <f>L266/K266</f>
        <v>#DIV/0!</v>
      </c>
      <c r="N266" s="153"/>
      <c r="O266" s="153"/>
    </row>
    <row r="267" spans="1:15" s="136" customFormat="1" ht="15" customHeight="1" hidden="1">
      <c r="A267" s="184"/>
      <c r="B267" s="188"/>
      <c r="C267" s="188"/>
      <c r="D267" s="125" t="s">
        <v>254</v>
      </c>
      <c r="E267" s="457"/>
      <c r="F267" s="458"/>
      <c r="G267" s="654"/>
      <c r="H267" s="456"/>
      <c r="I267" s="456"/>
      <c r="J267" s="652"/>
      <c r="K267" s="129">
        <f>E267+H267</f>
        <v>0</v>
      </c>
      <c r="L267" s="129">
        <f>F267+I267</f>
        <v>0</v>
      </c>
      <c r="M267" s="675" t="e">
        <f>L267/K267</f>
        <v>#DIV/0!</v>
      </c>
      <c r="N267" s="153"/>
      <c r="O267" s="153"/>
    </row>
    <row r="268" spans="1:15" s="136" customFormat="1" ht="34.5" customHeight="1">
      <c r="A268" s="184" t="s">
        <v>107</v>
      </c>
      <c r="B268" s="188" t="s">
        <v>108</v>
      </c>
      <c r="C268" s="188" t="s">
        <v>215</v>
      </c>
      <c r="D268" s="125" t="s">
        <v>109</v>
      </c>
      <c r="E268" s="129">
        <f>E269</f>
        <v>33931726</v>
      </c>
      <c r="F268" s="461">
        <f>F269</f>
        <v>6415484.59</v>
      </c>
      <c r="G268" s="647">
        <f>F268/E268</f>
        <v>0.18907038769557433</v>
      </c>
      <c r="H268" s="456"/>
      <c r="I268" s="456"/>
      <c r="J268" s="668"/>
      <c r="K268" s="456">
        <f t="shared" si="72"/>
        <v>33931726</v>
      </c>
      <c r="L268" s="456">
        <f t="shared" si="73"/>
        <v>6415484.59</v>
      </c>
      <c r="M268" s="681">
        <f aca="true" t="shared" si="75" ref="M268:M317">L268/K268</f>
        <v>0.18907038769557433</v>
      </c>
      <c r="N268" s="153"/>
      <c r="O268" s="153"/>
    </row>
    <row r="269" spans="1:15" s="136" customFormat="1" ht="15">
      <c r="A269" s="184"/>
      <c r="B269" s="188"/>
      <c r="C269" s="188"/>
      <c r="D269" s="122" t="s">
        <v>250</v>
      </c>
      <c r="E269" s="457">
        <v>33931726</v>
      </c>
      <c r="F269" s="458">
        <v>6415484.59</v>
      </c>
      <c r="G269" s="650">
        <f>F269/E269</f>
        <v>0.18907038769557433</v>
      </c>
      <c r="H269" s="457"/>
      <c r="I269" s="129"/>
      <c r="J269" s="658"/>
      <c r="K269" s="457">
        <f t="shared" si="72"/>
        <v>33931726</v>
      </c>
      <c r="L269" s="457">
        <f t="shared" si="73"/>
        <v>6415484.59</v>
      </c>
      <c r="M269" s="655">
        <f t="shared" si="75"/>
        <v>0.18907038769557433</v>
      </c>
      <c r="N269" s="153"/>
      <c r="O269" s="153"/>
    </row>
    <row r="270" spans="1:15" s="136" customFormat="1" ht="15" hidden="1">
      <c r="A270" s="184"/>
      <c r="B270" s="188"/>
      <c r="C270" s="188"/>
      <c r="D270" s="122" t="s">
        <v>253</v>
      </c>
      <c r="E270" s="463"/>
      <c r="F270" s="464"/>
      <c r="G270" s="654"/>
      <c r="H270" s="462"/>
      <c r="I270" s="462"/>
      <c r="J270" s="669"/>
      <c r="K270" s="462">
        <f t="shared" si="72"/>
        <v>0</v>
      </c>
      <c r="L270" s="462">
        <f t="shared" si="73"/>
        <v>0</v>
      </c>
      <c r="M270" s="679" t="e">
        <f t="shared" si="75"/>
        <v>#DIV/0!</v>
      </c>
      <c r="N270" s="153"/>
      <c r="O270" s="153"/>
    </row>
    <row r="271" spans="1:15" s="136" customFormat="1" ht="15" hidden="1">
      <c r="A271" s="184"/>
      <c r="B271" s="188"/>
      <c r="C271" s="188"/>
      <c r="D271" s="125" t="s">
        <v>254</v>
      </c>
      <c r="E271" s="457"/>
      <c r="F271" s="458"/>
      <c r="G271" s="650"/>
      <c r="H271" s="129"/>
      <c r="I271" s="129"/>
      <c r="J271" s="668"/>
      <c r="K271" s="129">
        <f aca="true" t="shared" si="76" ref="K271:L282">E271+H271</f>
        <v>0</v>
      </c>
      <c r="L271" s="129">
        <f t="shared" si="76"/>
        <v>0</v>
      </c>
      <c r="M271" s="677" t="e">
        <f t="shared" si="75"/>
        <v>#DIV/0!</v>
      </c>
      <c r="N271" s="153"/>
      <c r="O271" s="153"/>
    </row>
    <row r="272" spans="1:15" s="136" customFormat="1" ht="50.25" customHeight="1">
      <c r="A272" s="244" t="s">
        <v>307</v>
      </c>
      <c r="B272" s="227">
        <v>7461</v>
      </c>
      <c r="C272" s="119" t="s">
        <v>216</v>
      </c>
      <c r="D272" s="130" t="s">
        <v>291</v>
      </c>
      <c r="E272" s="474">
        <f>E273</f>
        <v>1799030</v>
      </c>
      <c r="F272" s="694">
        <f>F273</f>
        <v>378259.62</v>
      </c>
      <c r="G272" s="647">
        <f>F272/E272</f>
        <v>0.2102575387847896</v>
      </c>
      <c r="H272" s="456"/>
      <c r="I272" s="456"/>
      <c r="J272" s="668"/>
      <c r="K272" s="456">
        <f t="shared" si="76"/>
        <v>1799030</v>
      </c>
      <c r="L272" s="456">
        <f t="shared" si="76"/>
        <v>378259.62</v>
      </c>
      <c r="M272" s="681">
        <f t="shared" si="75"/>
        <v>0.2102575387847896</v>
      </c>
      <c r="N272" s="153"/>
      <c r="O272" s="153"/>
    </row>
    <row r="273" spans="1:15" s="136" customFormat="1" ht="15">
      <c r="A273" s="135"/>
      <c r="B273" s="214"/>
      <c r="C273" s="214"/>
      <c r="D273" s="122" t="s">
        <v>250</v>
      </c>
      <c r="E273" s="129">
        <v>1799030</v>
      </c>
      <c r="F273" s="458">
        <v>378259.62</v>
      </c>
      <c r="G273" s="650">
        <f>F273/E273</f>
        <v>0.2102575387847896</v>
      </c>
      <c r="H273" s="457"/>
      <c r="I273" s="457"/>
      <c r="J273" s="668"/>
      <c r="K273" s="457">
        <f aca="true" t="shared" si="77" ref="K273:L276">E273+H273</f>
        <v>1799030</v>
      </c>
      <c r="L273" s="457">
        <f t="shared" si="77"/>
        <v>378259.62</v>
      </c>
      <c r="M273" s="656">
        <f>L273/K273</f>
        <v>0.2102575387847896</v>
      </c>
      <c r="N273" s="153"/>
      <c r="O273" s="153"/>
    </row>
    <row r="274" spans="1:15" s="136" customFormat="1" ht="24" customHeight="1">
      <c r="A274" s="871" t="s">
        <v>523</v>
      </c>
      <c r="B274" s="872" t="s">
        <v>524</v>
      </c>
      <c r="C274" s="872" t="s">
        <v>336</v>
      </c>
      <c r="D274" s="812" t="s">
        <v>525</v>
      </c>
      <c r="E274" s="474"/>
      <c r="F274" s="694"/>
      <c r="G274" s="647"/>
      <c r="H274" s="456">
        <f>H275</f>
        <v>1096376</v>
      </c>
      <c r="I274" s="456">
        <f>I275</f>
        <v>0</v>
      </c>
      <c r="J274" s="668">
        <f aca="true" t="shared" si="78" ref="J274:J281">I274/H274</f>
        <v>0</v>
      </c>
      <c r="K274" s="456">
        <f t="shared" si="77"/>
        <v>1096376</v>
      </c>
      <c r="L274" s="456">
        <f t="shared" si="77"/>
        <v>0</v>
      </c>
      <c r="M274" s="680">
        <f>L274/K274</f>
        <v>0</v>
      </c>
      <c r="N274" s="153"/>
      <c r="O274" s="153"/>
    </row>
    <row r="275" spans="1:15" s="136" customFormat="1" ht="15">
      <c r="A275" s="184"/>
      <c r="B275" s="188"/>
      <c r="C275" s="188"/>
      <c r="D275" s="122" t="s">
        <v>253</v>
      </c>
      <c r="E275" s="463"/>
      <c r="F275" s="464"/>
      <c r="G275" s="654"/>
      <c r="H275" s="462">
        <f>H276</f>
        <v>1096376</v>
      </c>
      <c r="I275" s="462">
        <f>I276</f>
        <v>0</v>
      </c>
      <c r="J275" s="669">
        <f t="shared" si="78"/>
        <v>0</v>
      </c>
      <c r="K275" s="462">
        <f t="shared" si="77"/>
        <v>1096376</v>
      </c>
      <c r="L275" s="462">
        <f t="shared" si="77"/>
        <v>0</v>
      </c>
      <c r="M275" s="679">
        <f>L275/K275</f>
        <v>0</v>
      </c>
      <c r="N275" s="153"/>
      <c r="O275" s="153"/>
    </row>
    <row r="276" spans="1:15" s="87" customFormat="1" ht="15">
      <c r="A276" s="123"/>
      <c r="B276" s="188"/>
      <c r="C276" s="188"/>
      <c r="D276" s="125" t="s">
        <v>254</v>
      </c>
      <c r="E276" s="129"/>
      <c r="F276" s="461"/>
      <c r="G276" s="647"/>
      <c r="H276" s="456">
        <v>1096376</v>
      </c>
      <c r="I276" s="456">
        <v>0</v>
      </c>
      <c r="J276" s="668">
        <f t="shared" si="78"/>
        <v>0</v>
      </c>
      <c r="K276" s="456">
        <f t="shared" si="77"/>
        <v>1096376</v>
      </c>
      <c r="L276" s="456">
        <f t="shared" si="77"/>
        <v>0</v>
      </c>
      <c r="M276" s="680">
        <f>L276/K276</f>
        <v>0</v>
      </c>
      <c r="N276" s="153"/>
      <c r="O276" s="153"/>
    </row>
    <row r="277" spans="1:15" s="87" customFormat="1" ht="30.75">
      <c r="A277" s="184" t="s">
        <v>139</v>
      </c>
      <c r="B277" s="228">
        <v>8340</v>
      </c>
      <c r="C277" s="188" t="s">
        <v>202</v>
      </c>
      <c r="D277" s="124" t="s">
        <v>159</v>
      </c>
      <c r="E277" s="129"/>
      <c r="F277" s="457"/>
      <c r="G277" s="668"/>
      <c r="H277" s="129">
        <f>H278+H279</f>
        <v>284800</v>
      </c>
      <c r="I277" s="129">
        <f>I278+I279</f>
        <v>0</v>
      </c>
      <c r="J277" s="668">
        <f t="shared" si="78"/>
        <v>0</v>
      </c>
      <c r="K277" s="129">
        <f t="shared" si="76"/>
        <v>284800</v>
      </c>
      <c r="L277" s="129">
        <f t="shared" si="76"/>
        <v>0</v>
      </c>
      <c r="M277" s="677">
        <f t="shared" si="75"/>
        <v>0</v>
      </c>
      <c r="N277" s="153"/>
      <c r="O277" s="153"/>
    </row>
    <row r="278" spans="1:15" s="87" customFormat="1" ht="18" customHeight="1" thickBot="1">
      <c r="A278" s="184"/>
      <c r="B278" s="129"/>
      <c r="C278" s="188"/>
      <c r="D278" s="122" t="s">
        <v>250</v>
      </c>
      <c r="E278" s="129"/>
      <c r="F278" s="457"/>
      <c r="G278" s="668"/>
      <c r="H278" s="457">
        <v>284800</v>
      </c>
      <c r="I278" s="457">
        <v>0</v>
      </c>
      <c r="J278" s="669">
        <f t="shared" si="78"/>
        <v>0</v>
      </c>
      <c r="K278" s="457">
        <f t="shared" si="76"/>
        <v>284800</v>
      </c>
      <c r="L278" s="457">
        <f t="shared" si="76"/>
        <v>0</v>
      </c>
      <c r="M278" s="676">
        <f t="shared" si="75"/>
        <v>0</v>
      </c>
      <c r="N278" s="153"/>
      <c r="O278" s="153"/>
    </row>
    <row r="279" spans="1:15" s="87" customFormat="1" ht="18" customHeight="1" hidden="1" thickBot="1">
      <c r="A279" s="184"/>
      <c r="B279" s="188"/>
      <c r="C279" s="188"/>
      <c r="D279" s="122" t="s">
        <v>253</v>
      </c>
      <c r="E279" s="129"/>
      <c r="F279" s="457"/>
      <c r="G279" s="668"/>
      <c r="H279" s="457"/>
      <c r="I279" s="129"/>
      <c r="J279" s="669" t="e">
        <f t="shared" si="78"/>
        <v>#DIV/0!</v>
      </c>
      <c r="K279" s="457">
        <f t="shared" si="76"/>
        <v>0</v>
      </c>
      <c r="L279" s="457">
        <f t="shared" si="76"/>
        <v>0</v>
      </c>
      <c r="M279" s="676" t="e">
        <f t="shared" si="75"/>
        <v>#DIV/0!</v>
      </c>
      <c r="N279" s="153"/>
      <c r="O279" s="153"/>
    </row>
    <row r="280" spans="1:15" s="87" customFormat="1" ht="48.75" customHeight="1" thickBot="1">
      <c r="A280" s="181" t="s">
        <v>227</v>
      </c>
      <c r="B280" s="217"/>
      <c r="C280" s="217"/>
      <c r="D280" s="728" t="s">
        <v>59</v>
      </c>
      <c r="E280" s="134">
        <f aca="true" t="shared" si="79" ref="E280:F282">E281</f>
        <v>2724181</v>
      </c>
      <c r="F280" s="134">
        <f t="shared" si="79"/>
        <v>560322.04</v>
      </c>
      <c r="G280" s="685">
        <f aca="true" t="shared" si="80" ref="G280:G285">F280/E280</f>
        <v>0.20568458556902058</v>
      </c>
      <c r="H280" s="134">
        <f>H281</f>
        <v>45123368</v>
      </c>
      <c r="I280" s="134">
        <f>I281</f>
        <v>2977054.4400000004</v>
      </c>
      <c r="J280" s="685">
        <f t="shared" si="78"/>
        <v>0.065975891693191</v>
      </c>
      <c r="K280" s="134">
        <f t="shared" si="76"/>
        <v>47847549</v>
      </c>
      <c r="L280" s="134">
        <f t="shared" si="76"/>
        <v>3537376.4800000004</v>
      </c>
      <c r="M280" s="686">
        <f t="shared" si="75"/>
        <v>0.07393015011071936</v>
      </c>
      <c r="N280" s="153"/>
      <c r="O280" s="153"/>
    </row>
    <row r="281" spans="1:15" s="87" customFormat="1" ht="47.25" customHeight="1">
      <c r="A281" s="730" t="s">
        <v>228</v>
      </c>
      <c r="B281" s="726"/>
      <c r="C281" s="726"/>
      <c r="D281" s="727" t="s">
        <v>59</v>
      </c>
      <c r="E281" s="462">
        <f t="shared" si="79"/>
        <v>2724181</v>
      </c>
      <c r="F281" s="462">
        <f t="shared" si="79"/>
        <v>560322.04</v>
      </c>
      <c r="G281" s="654">
        <f t="shared" si="80"/>
        <v>0.20568458556902058</v>
      </c>
      <c r="H281" s="462">
        <f>H282+H288+H291+H294+H297+H306+H312+H322+H329+H332+H335</f>
        <v>45123368</v>
      </c>
      <c r="I281" s="462">
        <f>I282+I288+I291+I294+I297+I306+I312+I322+I329+I332+I335</f>
        <v>2977054.4400000004</v>
      </c>
      <c r="J281" s="654">
        <f t="shared" si="78"/>
        <v>0.065975891693191</v>
      </c>
      <c r="K281" s="462">
        <f>E281+H281</f>
        <v>47847549</v>
      </c>
      <c r="L281" s="462">
        <f>F281+I281</f>
        <v>3537376.4800000004</v>
      </c>
      <c r="M281" s="655">
        <f t="shared" si="75"/>
        <v>0.07393015011071936</v>
      </c>
      <c r="N281" s="153"/>
      <c r="O281" s="153"/>
    </row>
    <row r="282" spans="1:15" s="87" customFormat="1" ht="66" customHeight="1">
      <c r="A282" s="126" t="s">
        <v>160</v>
      </c>
      <c r="B282" s="191" t="s">
        <v>89</v>
      </c>
      <c r="C282" s="191" t="s">
        <v>197</v>
      </c>
      <c r="D282" s="130" t="s">
        <v>90</v>
      </c>
      <c r="E282" s="456">
        <f t="shared" si="79"/>
        <v>2724181</v>
      </c>
      <c r="F282" s="460">
        <f t="shared" si="79"/>
        <v>560322.04</v>
      </c>
      <c r="G282" s="647">
        <f t="shared" si="80"/>
        <v>0.20568458556902058</v>
      </c>
      <c r="H282" s="456"/>
      <c r="I282" s="456"/>
      <c r="J282" s="647"/>
      <c r="K282" s="456">
        <f t="shared" si="76"/>
        <v>2724181</v>
      </c>
      <c r="L282" s="456">
        <f t="shared" si="76"/>
        <v>560322.04</v>
      </c>
      <c r="M282" s="681">
        <f t="shared" si="75"/>
        <v>0.20568458556902058</v>
      </c>
      <c r="N282" s="153"/>
      <c r="O282" s="153"/>
    </row>
    <row r="283" spans="1:15" s="136" customFormat="1" ht="21" customHeight="1">
      <c r="A283" s="135"/>
      <c r="B283" s="214"/>
      <c r="C283" s="214"/>
      <c r="D283" s="122" t="s">
        <v>250</v>
      </c>
      <c r="E283" s="129">
        <v>2724181</v>
      </c>
      <c r="F283" s="461">
        <v>560322.04</v>
      </c>
      <c r="G283" s="652">
        <f>F283/E283</f>
        <v>0.20568458556902058</v>
      </c>
      <c r="H283" s="457"/>
      <c r="I283" s="457"/>
      <c r="J283" s="658"/>
      <c r="K283" s="457">
        <f aca="true" t="shared" si="81" ref="K283:L298">E283+H283</f>
        <v>2724181</v>
      </c>
      <c r="L283" s="457">
        <f t="shared" si="81"/>
        <v>560322.04</v>
      </c>
      <c r="M283" s="656">
        <f t="shared" si="75"/>
        <v>0.20568458556902058</v>
      </c>
      <c r="N283" s="153"/>
      <c r="O283" s="153"/>
    </row>
    <row r="284" spans="1:15" s="87" customFormat="1" ht="18.75" customHeight="1">
      <c r="A284" s="123"/>
      <c r="B284" s="188"/>
      <c r="C284" s="188"/>
      <c r="D284" s="125" t="s">
        <v>251</v>
      </c>
      <c r="E284" s="129">
        <v>2554493</v>
      </c>
      <c r="F284" s="461">
        <v>530520.75</v>
      </c>
      <c r="G284" s="652">
        <f t="shared" si="80"/>
        <v>0.20768142641220783</v>
      </c>
      <c r="H284" s="129"/>
      <c r="I284" s="129"/>
      <c r="J284" s="657"/>
      <c r="K284" s="129">
        <f t="shared" si="81"/>
        <v>2554493</v>
      </c>
      <c r="L284" s="129">
        <f t="shared" si="81"/>
        <v>530520.75</v>
      </c>
      <c r="M284" s="675">
        <f t="shared" si="75"/>
        <v>0.20768142641220783</v>
      </c>
      <c r="N284" s="153"/>
      <c r="O284" s="153"/>
    </row>
    <row r="285" spans="1:15" s="87" customFormat="1" ht="30.75">
      <c r="A285" s="123"/>
      <c r="B285" s="188"/>
      <c r="C285" s="188"/>
      <c r="D285" s="125" t="s">
        <v>252</v>
      </c>
      <c r="E285" s="129">
        <v>79018</v>
      </c>
      <c r="F285" s="461">
        <v>11444.62</v>
      </c>
      <c r="G285" s="652">
        <f t="shared" si="80"/>
        <v>0.14483560707686857</v>
      </c>
      <c r="H285" s="129"/>
      <c r="I285" s="129"/>
      <c r="J285" s="657"/>
      <c r="K285" s="129">
        <f t="shared" si="81"/>
        <v>79018</v>
      </c>
      <c r="L285" s="129">
        <f t="shared" si="81"/>
        <v>11444.62</v>
      </c>
      <c r="M285" s="675">
        <f t="shared" si="75"/>
        <v>0.14483560707686857</v>
      </c>
      <c r="N285" s="153"/>
      <c r="O285" s="153"/>
    </row>
    <row r="286" spans="1:15" s="136" customFormat="1" ht="15" hidden="1">
      <c r="A286" s="184"/>
      <c r="B286" s="188"/>
      <c r="C286" s="188"/>
      <c r="D286" s="122" t="s">
        <v>253</v>
      </c>
      <c r="E286" s="463"/>
      <c r="F286" s="464"/>
      <c r="G286" s="654"/>
      <c r="H286" s="462"/>
      <c r="I286" s="462"/>
      <c r="J286" s="650"/>
      <c r="K286" s="462">
        <f t="shared" si="81"/>
        <v>0</v>
      </c>
      <c r="L286" s="129">
        <f t="shared" si="81"/>
        <v>0</v>
      </c>
      <c r="M286" s="675" t="e">
        <f t="shared" si="75"/>
        <v>#DIV/0!</v>
      </c>
      <c r="N286" s="153"/>
      <c r="O286" s="153"/>
    </row>
    <row r="287" spans="1:15" s="136" customFormat="1" ht="17.25" customHeight="1" hidden="1">
      <c r="A287" s="184"/>
      <c r="B287" s="188"/>
      <c r="C287" s="188"/>
      <c r="D287" s="125" t="s">
        <v>254</v>
      </c>
      <c r="E287" s="463"/>
      <c r="F287" s="464"/>
      <c r="G287" s="654"/>
      <c r="H287" s="456"/>
      <c r="I287" s="456"/>
      <c r="J287" s="652"/>
      <c r="K287" s="456">
        <f t="shared" si="81"/>
        <v>0</v>
      </c>
      <c r="L287" s="129">
        <f t="shared" si="81"/>
        <v>0</v>
      </c>
      <c r="M287" s="675" t="e">
        <f t="shared" si="75"/>
        <v>#DIV/0!</v>
      </c>
      <c r="N287" s="153"/>
      <c r="O287" s="153"/>
    </row>
    <row r="288" spans="1:15" s="136" customFormat="1" ht="17.25" customHeight="1">
      <c r="A288" s="184" t="s">
        <v>476</v>
      </c>
      <c r="B288" s="120" t="s">
        <v>212</v>
      </c>
      <c r="C288" s="188" t="s">
        <v>203</v>
      </c>
      <c r="D288" s="125" t="s">
        <v>92</v>
      </c>
      <c r="E288" s="463"/>
      <c r="F288" s="464"/>
      <c r="G288" s="654"/>
      <c r="H288" s="456">
        <f>H289</f>
        <v>4694110</v>
      </c>
      <c r="I288" s="456">
        <f>I289</f>
        <v>0</v>
      </c>
      <c r="J288" s="668">
        <f>I288/H288</f>
        <v>0</v>
      </c>
      <c r="K288" s="456">
        <f t="shared" si="81"/>
        <v>4694110</v>
      </c>
      <c r="L288" s="129">
        <f t="shared" si="81"/>
        <v>0</v>
      </c>
      <c r="M288" s="677">
        <f t="shared" si="75"/>
        <v>0</v>
      </c>
      <c r="N288" s="153"/>
      <c r="O288" s="153"/>
    </row>
    <row r="289" spans="1:15" s="136" customFormat="1" ht="17.25" customHeight="1">
      <c r="A289" s="184"/>
      <c r="B289" s="120"/>
      <c r="C289" s="188"/>
      <c r="D289" s="122" t="s">
        <v>253</v>
      </c>
      <c r="E289" s="463"/>
      <c r="F289" s="464"/>
      <c r="G289" s="654"/>
      <c r="H289" s="462">
        <f>H290</f>
        <v>4694110</v>
      </c>
      <c r="I289" s="462">
        <v>0</v>
      </c>
      <c r="J289" s="669">
        <f aca="true" t="shared" si="82" ref="J289:J337">I289/H289</f>
        <v>0</v>
      </c>
      <c r="K289" s="456">
        <f t="shared" si="81"/>
        <v>4694110</v>
      </c>
      <c r="L289" s="129">
        <f t="shared" si="81"/>
        <v>0</v>
      </c>
      <c r="M289" s="677">
        <f t="shared" si="75"/>
        <v>0</v>
      </c>
      <c r="N289" s="153"/>
      <c r="O289" s="153"/>
    </row>
    <row r="290" spans="1:15" s="136" customFormat="1" ht="17.25" customHeight="1">
      <c r="A290" s="184"/>
      <c r="B290" s="120"/>
      <c r="C290" s="188"/>
      <c r="D290" s="125" t="s">
        <v>254</v>
      </c>
      <c r="E290" s="457"/>
      <c r="F290" s="458"/>
      <c r="G290" s="650"/>
      <c r="H290" s="129">
        <v>4694110</v>
      </c>
      <c r="I290" s="129">
        <v>0</v>
      </c>
      <c r="J290" s="668">
        <f t="shared" si="82"/>
        <v>0</v>
      </c>
      <c r="K290" s="129">
        <f t="shared" si="81"/>
        <v>4694110</v>
      </c>
      <c r="L290" s="129">
        <f t="shared" si="81"/>
        <v>0</v>
      </c>
      <c r="M290" s="677">
        <f t="shared" si="75"/>
        <v>0</v>
      </c>
      <c r="N290" s="153"/>
      <c r="O290" s="153"/>
    </row>
    <row r="291" spans="1:15" s="136" customFormat="1" ht="34.5" customHeight="1">
      <c r="A291" s="184" t="s">
        <v>477</v>
      </c>
      <c r="B291" s="120" t="s">
        <v>17</v>
      </c>
      <c r="C291" s="790" t="s">
        <v>204</v>
      </c>
      <c r="D291" s="791" t="s">
        <v>394</v>
      </c>
      <c r="E291" s="463"/>
      <c r="F291" s="464"/>
      <c r="G291" s="654"/>
      <c r="H291" s="456">
        <f>H292</f>
        <v>14803413</v>
      </c>
      <c r="I291" s="456">
        <f>I292</f>
        <v>1594718.37</v>
      </c>
      <c r="J291" s="652">
        <f t="shared" si="82"/>
        <v>0.10772639863523366</v>
      </c>
      <c r="K291" s="456">
        <f t="shared" si="81"/>
        <v>14803413</v>
      </c>
      <c r="L291" s="129">
        <f t="shared" si="81"/>
        <v>1594718.37</v>
      </c>
      <c r="M291" s="675">
        <f t="shared" si="75"/>
        <v>0.10772639863523366</v>
      </c>
      <c r="N291" s="153"/>
      <c r="O291" s="153"/>
    </row>
    <row r="292" spans="1:15" s="136" customFormat="1" ht="17.25" customHeight="1">
      <c r="A292" s="184"/>
      <c r="B292" s="120"/>
      <c r="C292" s="188"/>
      <c r="D292" s="122" t="s">
        <v>253</v>
      </c>
      <c r="E292" s="463"/>
      <c r="F292" s="464"/>
      <c r="G292" s="654"/>
      <c r="H292" s="462">
        <f>H293</f>
        <v>14803413</v>
      </c>
      <c r="I292" s="462">
        <f>I293</f>
        <v>1594718.37</v>
      </c>
      <c r="J292" s="650">
        <f t="shared" si="82"/>
        <v>0.10772639863523366</v>
      </c>
      <c r="K292" s="456">
        <f t="shared" si="81"/>
        <v>14803413</v>
      </c>
      <c r="L292" s="129">
        <f t="shared" si="81"/>
        <v>1594718.37</v>
      </c>
      <c r="M292" s="675">
        <f t="shared" si="75"/>
        <v>0.10772639863523366</v>
      </c>
      <c r="N292" s="153"/>
      <c r="O292" s="153"/>
    </row>
    <row r="293" spans="1:15" s="136" customFormat="1" ht="17.25" customHeight="1">
      <c r="A293" s="184"/>
      <c r="B293" s="120"/>
      <c r="C293" s="188"/>
      <c r="D293" s="125" t="s">
        <v>254</v>
      </c>
      <c r="E293" s="463"/>
      <c r="F293" s="464"/>
      <c r="G293" s="654"/>
      <c r="H293" s="456">
        <v>14803413</v>
      </c>
      <c r="I293" s="456">
        <v>1594718.37</v>
      </c>
      <c r="J293" s="652">
        <f t="shared" si="82"/>
        <v>0.10772639863523366</v>
      </c>
      <c r="K293" s="456">
        <f t="shared" si="81"/>
        <v>14803413</v>
      </c>
      <c r="L293" s="129">
        <f t="shared" si="81"/>
        <v>1594718.37</v>
      </c>
      <c r="M293" s="675">
        <f t="shared" si="75"/>
        <v>0.10772639863523366</v>
      </c>
      <c r="N293" s="153"/>
      <c r="O293" s="153"/>
    </row>
    <row r="294" spans="1:15" s="136" customFormat="1" ht="28.5" customHeight="1">
      <c r="A294" s="184" t="s">
        <v>478</v>
      </c>
      <c r="B294" s="120" t="s">
        <v>224</v>
      </c>
      <c r="C294" s="790" t="s">
        <v>198</v>
      </c>
      <c r="D294" s="791" t="s">
        <v>480</v>
      </c>
      <c r="E294" s="463"/>
      <c r="F294" s="464"/>
      <c r="G294" s="654"/>
      <c r="H294" s="456">
        <f>H295</f>
        <v>612798</v>
      </c>
      <c r="I294" s="456">
        <f>I295</f>
        <v>0</v>
      </c>
      <c r="J294" s="668">
        <f t="shared" si="82"/>
        <v>0</v>
      </c>
      <c r="K294" s="456">
        <f t="shared" si="81"/>
        <v>612798</v>
      </c>
      <c r="L294" s="129">
        <f t="shared" si="81"/>
        <v>0</v>
      </c>
      <c r="M294" s="677">
        <f t="shared" si="75"/>
        <v>0</v>
      </c>
      <c r="N294" s="153"/>
      <c r="O294" s="153"/>
    </row>
    <row r="295" spans="1:15" s="136" customFormat="1" ht="17.25" customHeight="1">
      <c r="A295" s="184"/>
      <c r="B295" s="120"/>
      <c r="C295" s="188"/>
      <c r="D295" s="122" t="s">
        <v>253</v>
      </c>
      <c r="E295" s="463"/>
      <c r="F295" s="464"/>
      <c r="G295" s="654"/>
      <c r="H295" s="462">
        <f>H296</f>
        <v>612798</v>
      </c>
      <c r="I295" s="462">
        <f>I296</f>
        <v>0</v>
      </c>
      <c r="J295" s="669">
        <f t="shared" si="82"/>
        <v>0</v>
      </c>
      <c r="K295" s="456">
        <f t="shared" si="81"/>
        <v>612798</v>
      </c>
      <c r="L295" s="129">
        <f t="shared" si="81"/>
        <v>0</v>
      </c>
      <c r="M295" s="677">
        <f t="shared" si="75"/>
        <v>0</v>
      </c>
      <c r="N295" s="153"/>
      <c r="O295" s="153"/>
    </row>
    <row r="296" spans="1:15" s="136" customFormat="1" ht="17.25" customHeight="1">
      <c r="A296" s="184"/>
      <c r="B296" s="120"/>
      <c r="C296" s="188"/>
      <c r="D296" s="125" t="s">
        <v>254</v>
      </c>
      <c r="E296" s="463"/>
      <c r="F296" s="464"/>
      <c r="G296" s="654"/>
      <c r="H296" s="456">
        <v>612798</v>
      </c>
      <c r="I296" s="456">
        <v>0</v>
      </c>
      <c r="J296" s="668">
        <f t="shared" si="82"/>
        <v>0</v>
      </c>
      <c r="K296" s="456">
        <f t="shared" si="81"/>
        <v>612798</v>
      </c>
      <c r="L296" s="129">
        <f t="shared" si="81"/>
        <v>0</v>
      </c>
      <c r="M296" s="677">
        <f t="shared" si="75"/>
        <v>0</v>
      </c>
      <c r="N296" s="153"/>
      <c r="O296" s="153"/>
    </row>
    <row r="297" spans="1:15" s="136" customFormat="1" ht="52.5" customHeight="1">
      <c r="A297" s="184" t="s">
        <v>479</v>
      </c>
      <c r="B297" s="120" t="s">
        <v>225</v>
      </c>
      <c r="C297" s="790" t="s">
        <v>153</v>
      </c>
      <c r="D297" s="791" t="s">
        <v>481</v>
      </c>
      <c r="E297" s="463"/>
      <c r="F297" s="464"/>
      <c r="G297" s="654"/>
      <c r="H297" s="456">
        <f>H298</f>
        <v>385436</v>
      </c>
      <c r="I297" s="456">
        <f>I298</f>
        <v>0</v>
      </c>
      <c r="J297" s="668">
        <f t="shared" si="82"/>
        <v>0</v>
      </c>
      <c r="K297" s="456">
        <f t="shared" si="81"/>
        <v>385436</v>
      </c>
      <c r="L297" s="129">
        <f t="shared" si="81"/>
        <v>0</v>
      </c>
      <c r="M297" s="677">
        <f t="shared" si="75"/>
        <v>0</v>
      </c>
      <c r="N297" s="153"/>
      <c r="O297" s="153"/>
    </row>
    <row r="298" spans="1:15" s="136" customFormat="1" ht="17.25" customHeight="1">
      <c r="A298" s="184"/>
      <c r="B298" s="120"/>
      <c r="C298" s="188"/>
      <c r="D298" s="122" t="s">
        <v>253</v>
      </c>
      <c r="E298" s="463"/>
      <c r="F298" s="464"/>
      <c r="G298" s="654"/>
      <c r="H298" s="462">
        <f>H299</f>
        <v>385436</v>
      </c>
      <c r="I298" s="462">
        <f>I299</f>
        <v>0</v>
      </c>
      <c r="J298" s="669">
        <f t="shared" si="82"/>
        <v>0</v>
      </c>
      <c r="K298" s="456">
        <f t="shared" si="81"/>
        <v>385436</v>
      </c>
      <c r="L298" s="129">
        <f t="shared" si="81"/>
        <v>0</v>
      </c>
      <c r="M298" s="677">
        <f t="shared" si="75"/>
        <v>0</v>
      </c>
      <c r="N298" s="153"/>
      <c r="O298" s="153"/>
    </row>
    <row r="299" spans="1:15" s="136" customFormat="1" ht="17.25" customHeight="1">
      <c r="A299" s="184"/>
      <c r="B299" s="120"/>
      <c r="C299" s="188"/>
      <c r="D299" s="125" t="s">
        <v>254</v>
      </c>
      <c r="E299" s="463"/>
      <c r="F299" s="464"/>
      <c r="G299" s="654"/>
      <c r="H299" s="456">
        <v>385436</v>
      </c>
      <c r="I299" s="456">
        <v>0</v>
      </c>
      <c r="J299" s="668">
        <f t="shared" si="82"/>
        <v>0</v>
      </c>
      <c r="K299" s="456">
        <f>E299+H299</f>
        <v>385436</v>
      </c>
      <c r="L299" s="129">
        <f>F299+I299</f>
        <v>0</v>
      </c>
      <c r="M299" s="677">
        <f t="shared" si="75"/>
        <v>0</v>
      </c>
      <c r="N299" s="153"/>
      <c r="O299" s="153"/>
    </row>
    <row r="300" spans="1:15" s="136" customFormat="1" ht="51" customHeight="1" hidden="1">
      <c r="A300" s="184" t="s">
        <v>398</v>
      </c>
      <c r="B300" s="120" t="s">
        <v>399</v>
      </c>
      <c r="C300" s="188" t="s">
        <v>215</v>
      </c>
      <c r="D300" s="623" t="s">
        <v>397</v>
      </c>
      <c r="E300" s="463"/>
      <c r="F300" s="464"/>
      <c r="G300" s="654"/>
      <c r="H300" s="456">
        <f>H301</f>
        <v>0</v>
      </c>
      <c r="I300" s="456">
        <f>I301</f>
        <v>0</v>
      </c>
      <c r="J300" s="668" t="e">
        <f t="shared" si="82"/>
        <v>#DIV/0!</v>
      </c>
      <c r="K300" s="456">
        <f>K301</f>
        <v>0</v>
      </c>
      <c r="L300" s="456">
        <f>L301</f>
        <v>0</v>
      </c>
      <c r="M300" s="680" t="e">
        <f aca="true" t="shared" si="83" ref="M300:M314">L300/K300</f>
        <v>#DIV/0!</v>
      </c>
      <c r="N300" s="153"/>
      <c r="O300" s="153"/>
    </row>
    <row r="301" spans="1:15" s="136" customFormat="1" ht="15" hidden="1">
      <c r="A301" s="184"/>
      <c r="B301" s="120"/>
      <c r="C301" s="234"/>
      <c r="D301" s="122" t="s">
        <v>253</v>
      </c>
      <c r="E301" s="463"/>
      <c r="F301" s="464"/>
      <c r="G301" s="654"/>
      <c r="H301" s="462">
        <f>H302</f>
        <v>0</v>
      </c>
      <c r="I301" s="462">
        <f>I302</f>
        <v>0</v>
      </c>
      <c r="J301" s="669" t="e">
        <f t="shared" si="82"/>
        <v>#DIV/0!</v>
      </c>
      <c r="K301" s="462">
        <f aca="true" t="shared" si="84" ref="K301:K337">E301+H301</f>
        <v>0</v>
      </c>
      <c r="L301" s="462">
        <f aca="true" t="shared" si="85" ref="L301:L337">F301+I301</f>
        <v>0</v>
      </c>
      <c r="M301" s="679" t="e">
        <f t="shared" si="83"/>
        <v>#DIV/0!</v>
      </c>
      <c r="N301" s="153"/>
      <c r="O301" s="153"/>
    </row>
    <row r="302" spans="1:15" s="136" customFormat="1" ht="15" hidden="1">
      <c r="A302" s="184"/>
      <c r="B302" s="120"/>
      <c r="C302" s="234"/>
      <c r="D302" s="548" t="s">
        <v>254</v>
      </c>
      <c r="E302" s="463"/>
      <c r="F302" s="464"/>
      <c r="G302" s="654"/>
      <c r="H302" s="456"/>
      <c r="I302" s="456"/>
      <c r="J302" s="668" t="e">
        <f t="shared" si="82"/>
        <v>#DIV/0!</v>
      </c>
      <c r="K302" s="456">
        <f t="shared" si="84"/>
        <v>0</v>
      </c>
      <c r="L302" s="456">
        <f t="shared" si="85"/>
        <v>0</v>
      </c>
      <c r="M302" s="680" t="e">
        <f t="shared" si="83"/>
        <v>#DIV/0!</v>
      </c>
      <c r="N302" s="153"/>
      <c r="O302" s="153"/>
    </row>
    <row r="303" spans="1:15" s="87" customFormat="1" ht="33" customHeight="1" hidden="1">
      <c r="A303" s="184" t="s">
        <v>400</v>
      </c>
      <c r="B303" s="120" t="s">
        <v>105</v>
      </c>
      <c r="C303" s="234" t="s">
        <v>215</v>
      </c>
      <c r="D303" s="549" t="s">
        <v>106</v>
      </c>
      <c r="E303" s="717"/>
      <c r="F303" s="694"/>
      <c r="G303" s="647"/>
      <c r="H303" s="456">
        <f>H304</f>
        <v>0</v>
      </c>
      <c r="I303" s="456">
        <f>I304</f>
        <v>0</v>
      </c>
      <c r="J303" s="668" t="e">
        <f t="shared" si="82"/>
        <v>#DIV/0!</v>
      </c>
      <c r="K303" s="456">
        <f t="shared" si="84"/>
        <v>0</v>
      </c>
      <c r="L303" s="456">
        <f t="shared" si="85"/>
        <v>0</v>
      </c>
      <c r="M303" s="680" t="e">
        <f t="shared" si="83"/>
        <v>#DIV/0!</v>
      </c>
      <c r="N303" s="153"/>
      <c r="O303" s="153"/>
    </row>
    <row r="304" spans="1:15" s="136" customFormat="1" ht="15" hidden="1">
      <c r="A304" s="184"/>
      <c r="B304" s="120"/>
      <c r="C304" s="234"/>
      <c r="D304" s="122" t="s">
        <v>253</v>
      </c>
      <c r="E304" s="466"/>
      <c r="F304" s="464"/>
      <c r="G304" s="654"/>
      <c r="H304" s="462">
        <f>H305</f>
        <v>0</v>
      </c>
      <c r="I304" s="462">
        <f>I305</f>
        <v>0</v>
      </c>
      <c r="J304" s="669" t="e">
        <f t="shared" si="82"/>
        <v>#DIV/0!</v>
      </c>
      <c r="K304" s="462">
        <f t="shared" si="84"/>
        <v>0</v>
      </c>
      <c r="L304" s="462">
        <f t="shared" si="85"/>
        <v>0</v>
      </c>
      <c r="M304" s="679" t="e">
        <f t="shared" si="83"/>
        <v>#DIV/0!</v>
      </c>
      <c r="N304" s="153"/>
      <c r="O304" s="153"/>
    </row>
    <row r="305" spans="1:15" s="136" customFormat="1" ht="15" hidden="1">
      <c r="A305" s="184"/>
      <c r="B305" s="120"/>
      <c r="C305" s="234"/>
      <c r="D305" s="548" t="s">
        <v>254</v>
      </c>
      <c r="E305" s="463"/>
      <c r="F305" s="464"/>
      <c r="G305" s="654"/>
      <c r="H305" s="456"/>
      <c r="I305" s="456"/>
      <c r="J305" s="668" t="e">
        <f t="shared" si="82"/>
        <v>#DIV/0!</v>
      </c>
      <c r="K305" s="456">
        <f t="shared" si="84"/>
        <v>0</v>
      </c>
      <c r="L305" s="456">
        <f t="shared" si="85"/>
        <v>0</v>
      </c>
      <c r="M305" s="680" t="e">
        <f t="shared" si="83"/>
        <v>#DIV/0!</v>
      </c>
      <c r="N305" s="153"/>
      <c r="O305" s="153"/>
    </row>
    <row r="306" spans="1:15" s="136" customFormat="1" ht="33" customHeight="1">
      <c r="A306" s="184" t="s">
        <v>401</v>
      </c>
      <c r="B306" s="120" t="s">
        <v>108</v>
      </c>
      <c r="C306" s="234" t="s">
        <v>215</v>
      </c>
      <c r="D306" s="125" t="s">
        <v>109</v>
      </c>
      <c r="E306" s="457"/>
      <c r="F306" s="458"/>
      <c r="G306" s="650"/>
      <c r="H306" s="129">
        <f>H307</f>
        <v>13671014</v>
      </c>
      <c r="I306" s="129">
        <f>I307</f>
        <v>0</v>
      </c>
      <c r="J306" s="668">
        <f t="shared" si="82"/>
        <v>0</v>
      </c>
      <c r="K306" s="129">
        <f t="shared" si="84"/>
        <v>13671014</v>
      </c>
      <c r="L306" s="129">
        <f t="shared" si="85"/>
        <v>0</v>
      </c>
      <c r="M306" s="677">
        <f t="shared" si="83"/>
        <v>0</v>
      </c>
      <c r="N306" s="153"/>
      <c r="O306" s="153"/>
    </row>
    <row r="307" spans="1:15" s="136" customFormat="1" ht="15">
      <c r="A307" s="184"/>
      <c r="B307" s="120"/>
      <c r="C307" s="234"/>
      <c r="D307" s="122" t="s">
        <v>253</v>
      </c>
      <c r="E307" s="463"/>
      <c r="F307" s="464"/>
      <c r="G307" s="654"/>
      <c r="H307" s="462">
        <f>H308</f>
        <v>13671014</v>
      </c>
      <c r="I307" s="462">
        <f>I308</f>
        <v>0</v>
      </c>
      <c r="J307" s="669">
        <f t="shared" si="82"/>
        <v>0</v>
      </c>
      <c r="K307" s="462">
        <f t="shared" si="84"/>
        <v>13671014</v>
      </c>
      <c r="L307" s="462">
        <f t="shared" si="85"/>
        <v>0</v>
      </c>
      <c r="M307" s="679">
        <f t="shared" si="83"/>
        <v>0</v>
      </c>
      <c r="N307" s="153"/>
      <c r="O307" s="153"/>
    </row>
    <row r="308" spans="1:15" s="136" customFormat="1" ht="15">
      <c r="A308" s="184"/>
      <c r="B308" s="120"/>
      <c r="C308" s="234"/>
      <c r="D308" s="125" t="s">
        <v>254</v>
      </c>
      <c r="E308" s="457"/>
      <c r="F308" s="458"/>
      <c r="G308" s="650"/>
      <c r="H308" s="129">
        <v>13671014</v>
      </c>
      <c r="I308" s="129">
        <v>0</v>
      </c>
      <c r="J308" s="668">
        <f t="shared" si="82"/>
        <v>0</v>
      </c>
      <c r="K308" s="129">
        <f t="shared" si="84"/>
        <v>13671014</v>
      </c>
      <c r="L308" s="129">
        <f t="shared" si="85"/>
        <v>0</v>
      </c>
      <c r="M308" s="677">
        <f t="shared" si="83"/>
        <v>0</v>
      </c>
      <c r="N308" s="153"/>
      <c r="O308" s="153"/>
    </row>
    <row r="309" spans="1:15" s="136" customFormat="1" ht="48.75" customHeight="1" hidden="1">
      <c r="A309" s="184" t="s">
        <v>402</v>
      </c>
      <c r="B309" s="120" t="s">
        <v>403</v>
      </c>
      <c r="C309" s="234" t="s">
        <v>405</v>
      </c>
      <c r="D309" s="548" t="s">
        <v>404</v>
      </c>
      <c r="E309" s="463"/>
      <c r="F309" s="464"/>
      <c r="G309" s="654"/>
      <c r="H309" s="456">
        <f>H310</f>
        <v>0</v>
      </c>
      <c r="I309" s="456"/>
      <c r="J309" s="668" t="e">
        <f t="shared" si="82"/>
        <v>#DIV/0!</v>
      </c>
      <c r="K309" s="456">
        <f t="shared" si="84"/>
        <v>0</v>
      </c>
      <c r="L309" s="456">
        <f t="shared" si="85"/>
        <v>0</v>
      </c>
      <c r="M309" s="680" t="e">
        <f t="shared" si="83"/>
        <v>#DIV/0!</v>
      </c>
      <c r="N309" s="153"/>
      <c r="O309" s="153"/>
    </row>
    <row r="310" spans="1:15" s="136" customFormat="1" ht="15" hidden="1">
      <c r="A310" s="184"/>
      <c r="B310" s="120"/>
      <c r="C310" s="234"/>
      <c r="D310" s="122" t="s">
        <v>253</v>
      </c>
      <c r="E310" s="463"/>
      <c r="F310" s="464"/>
      <c r="G310" s="654"/>
      <c r="H310" s="462"/>
      <c r="I310" s="462"/>
      <c r="J310" s="668" t="e">
        <f t="shared" si="82"/>
        <v>#DIV/0!</v>
      </c>
      <c r="K310" s="462">
        <f t="shared" si="84"/>
        <v>0</v>
      </c>
      <c r="L310" s="462">
        <f t="shared" si="85"/>
        <v>0</v>
      </c>
      <c r="M310" s="679" t="e">
        <f t="shared" si="83"/>
        <v>#DIV/0!</v>
      </c>
      <c r="N310" s="153"/>
      <c r="O310" s="153"/>
    </row>
    <row r="311" spans="1:15" s="136" customFormat="1" ht="15" hidden="1">
      <c r="A311" s="184"/>
      <c r="B311" s="120"/>
      <c r="C311" s="234"/>
      <c r="D311" s="125" t="s">
        <v>254</v>
      </c>
      <c r="E311" s="457"/>
      <c r="F311" s="458"/>
      <c r="G311" s="650"/>
      <c r="H311" s="129"/>
      <c r="I311" s="129"/>
      <c r="J311" s="668" t="e">
        <f t="shared" si="82"/>
        <v>#DIV/0!</v>
      </c>
      <c r="K311" s="129">
        <f t="shared" si="84"/>
        <v>0</v>
      </c>
      <c r="L311" s="129">
        <f t="shared" si="85"/>
        <v>0</v>
      </c>
      <c r="M311" s="677" t="e">
        <f t="shared" si="83"/>
        <v>#DIV/0!</v>
      </c>
      <c r="N311" s="153"/>
      <c r="O311" s="153"/>
    </row>
    <row r="312" spans="1:15" s="136" customFormat="1" ht="15">
      <c r="A312" s="184" t="s">
        <v>406</v>
      </c>
      <c r="B312" s="120" t="s">
        <v>407</v>
      </c>
      <c r="C312" s="234" t="s">
        <v>217</v>
      </c>
      <c r="D312" s="621" t="s">
        <v>442</v>
      </c>
      <c r="E312" s="463"/>
      <c r="F312" s="464"/>
      <c r="G312" s="654"/>
      <c r="H312" s="456">
        <f>H313</f>
        <v>307755</v>
      </c>
      <c r="I312" s="456">
        <f>I313</f>
        <v>0</v>
      </c>
      <c r="J312" s="668">
        <f t="shared" si="82"/>
        <v>0</v>
      </c>
      <c r="K312" s="456">
        <f t="shared" si="84"/>
        <v>307755</v>
      </c>
      <c r="L312" s="456">
        <f t="shared" si="85"/>
        <v>0</v>
      </c>
      <c r="M312" s="680">
        <f t="shared" si="83"/>
        <v>0</v>
      </c>
      <c r="N312" s="153"/>
      <c r="O312" s="153"/>
    </row>
    <row r="313" spans="1:15" s="136" customFormat="1" ht="19.5" customHeight="1">
      <c r="A313" s="184"/>
      <c r="B313" s="120"/>
      <c r="C313" s="234"/>
      <c r="D313" s="122" t="s">
        <v>253</v>
      </c>
      <c r="E313" s="463"/>
      <c r="F313" s="464"/>
      <c r="G313" s="654"/>
      <c r="H313" s="462">
        <f>H314</f>
        <v>307755</v>
      </c>
      <c r="I313" s="462">
        <f>I314</f>
        <v>0</v>
      </c>
      <c r="J313" s="669">
        <f t="shared" si="82"/>
        <v>0</v>
      </c>
      <c r="K313" s="462">
        <f t="shared" si="84"/>
        <v>307755</v>
      </c>
      <c r="L313" s="462">
        <f t="shared" si="85"/>
        <v>0</v>
      </c>
      <c r="M313" s="679">
        <f t="shared" si="83"/>
        <v>0</v>
      </c>
      <c r="N313" s="153"/>
      <c r="O313" s="153"/>
    </row>
    <row r="314" spans="1:15" s="136" customFormat="1" ht="15">
      <c r="A314" s="184"/>
      <c r="B314" s="120"/>
      <c r="C314" s="234"/>
      <c r="D314" s="125" t="s">
        <v>254</v>
      </c>
      <c r="E314" s="457"/>
      <c r="F314" s="458"/>
      <c r="G314" s="650"/>
      <c r="H314" s="129">
        <v>307755</v>
      </c>
      <c r="I314" s="129">
        <v>0</v>
      </c>
      <c r="J314" s="668">
        <f t="shared" si="82"/>
        <v>0</v>
      </c>
      <c r="K314" s="129">
        <f t="shared" si="84"/>
        <v>307755</v>
      </c>
      <c r="L314" s="129">
        <f t="shared" si="85"/>
        <v>0</v>
      </c>
      <c r="M314" s="677">
        <f t="shared" si="83"/>
        <v>0</v>
      </c>
      <c r="N314" s="153"/>
      <c r="O314" s="153"/>
    </row>
    <row r="315" spans="1:15" s="87" customFormat="1" ht="27.75" customHeight="1" hidden="1">
      <c r="A315" s="184" t="s">
        <v>73</v>
      </c>
      <c r="B315" s="120" t="s">
        <v>74</v>
      </c>
      <c r="C315" s="234" t="s">
        <v>217</v>
      </c>
      <c r="D315" s="125" t="s">
        <v>75</v>
      </c>
      <c r="E315" s="129"/>
      <c r="F315" s="458"/>
      <c r="G315" s="652"/>
      <c r="H315" s="129">
        <f>H316</f>
        <v>0</v>
      </c>
      <c r="I315" s="129">
        <f>I316</f>
        <v>0</v>
      </c>
      <c r="J315" s="668" t="e">
        <f t="shared" si="82"/>
        <v>#DIV/0!</v>
      </c>
      <c r="K315" s="129">
        <f t="shared" si="84"/>
        <v>0</v>
      </c>
      <c r="L315" s="129">
        <f t="shared" si="85"/>
        <v>0</v>
      </c>
      <c r="M315" s="677" t="e">
        <f t="shared" si="75"/>
        <v>#DIV/0!</v>
      </c>
      <c r="N315" s="153"/>
      <c r="O315" s="153"/>
    </row>
    <row r="316" spans="1:15" s="87" customFormat="1" ht="15" hidden="1">
      <c r="A316" s="135"/>
      <c r="B316" s="214"/>
      <c r="C316" s="214"/>
      <c r="D316" s="122" t="s">
        <v>253</v>
      </c>
      <c r="E316" s="457"/>
      <c r="F316" s="458"/>
      <c r="G316" s="650"/>
      <c r="H316" s="457">
        <f>H317</f>
        <v>0</v>
      </c>
      <c r="I316" s="457">
        <f>I317</f>
        <v>0</v>
      </c>
      <c r="J316" s="669" t="e">
        <f t="shared" si="82"/>
        <v>#DIV/0!</v>
      </c>
      <c r="K316" s="457">
        <f t="shared" si="84"/>
        <v>0</v>
      </c>
      <c r="L316" s="457">
        <f t="shared" si="85"/>
        <v>0</v>
      </c>
      <c r="M316" s="676" t="e">
        <f t="shared" si="75"/>
        <v>#DIV/0!</v>
      </c>
      <c r="N316" s="153"/>
      <c r="O316" s="153"/>
    </row>
    <row r="317" spans="1:15" s="87" customFormat="1" ht="15" hidden="1">
      <c r="A317" s="123"/>
      <c r="B317" s="188"/>
      <c r="C317" s="188"/>
      <c r="D317" s="125" t="s">
        <v>254</v>
      </c>
      <c r="E317" s="129"/>
      <c r="F317" s="458"/>
      <c r="G317" s="652"/>
      <c r="H317" s="129"/>
      <c r="I317" s="129"/>
      <c r="J317" s="668" t="e">
        <f t="shared" si="82"/>
        <v>#DIV/0!</v>
      </c>
      <c r="K317" s="129">
        <f t="shared" si="84"/>
        <v>0</v>
      </c>
      <c r="L317" s="129">
        <f t="shared" si="85"/>
        <v>0</v>
      </c>
      <c r="M317" s="677" t="e">
        <f t="shared" si="75"/>
        <v>#DIV/0!</v>
      </c>
      <c r="N317" s="153"/>
      <c r="O317" s="153"/>
    </row>
    <row r="318" spans="1:15" s="87" customFormat="1" ht="15" hidden="1">
      <c r="A318" s="123"/>
      <c r="B318" s="188"/>
      <c r="C318" s="188"/>
      <c r="D318" s="765" t="s">
        <v>467</v>
      </c>
      <c r="E318" s="129"/>
      <c r="F318" s="458"/>
      <c r="G318" s="657"/>
      <c r="H318" s="129"/>
      <c r="I318" s="129"/>
      <c r="J318" s="668" t="e">
        <f t="shared" si="82"/>
        <v>#DIV/0!</v>
      </c>
      <c r="K318" s="129">
        <f>E318+H318</f>
        <v>0</v>
      </c>
      <c r="L318" s="129">
        <f>F318+I318</f>
        <v>0</v>
      </c>
      <c r="M318" s="677" t="e">
        <f>L318/K318</f>
        <v>#DIV/0!</v>
      </c>
      <c r="N318" s="153"/>
      <c r="O318" s="153"/>
    </row>
    <row r="319" spans="1:15" s="87" customFormat="1" ht="36.75" customHeight="1" hidden="1">
      <c r="A319" s="123" t="s">
        <v>408</v>
      </c>
      <c r="B319" s="188" t="s">
        <v>409</v>
      </c>
      <c r="C319" s="188" t="s">
        <v>217</v>
      </c>
      <c r="D319" s="125" t="s">
        <v>440</v>
      </c>
      <c r="E319" s="129"/>
      <c r="F319" s="458"/>
      <c r="G319" s="657"/>
      <c r="H319" s="129">
        <f>H320</f>
        <v>0</v>
      </c>
      <c r="I319" s="129">
        <f>I320</f>
        <v>0</v>
      </c>
      <c r="J319" s="668" t="e">
        <f t="shared" si="82"/>
        <v>#DIV/0!</v>
      </c>
      <c r="K319" s="129">
        <f t="shared" si="84"/>
        <v>0</v>
      </c>
      <c r="L319" s="129">
        <f t="shared" si="85"/>
        <v>0</v>
      </c>
      <c r="M319" s="677" t="e">
        <f aca="true" t="shared" si="86" ref="M319:M337">L319/K319</f>
        <v>#DIV/0!</v>
      </c>
      <c r="N319" s="153"/>
      <c r="O319" s="153"/>
    </row>
    <row r="320" spans="1:15" s="87" customFormat="1" ht="15" hidden="1">
      <c r="A320" s="123"/>
      <c r="B320" s="188"/>
      <c r="C320" s="188"/>
      <c r="D320" s="122" t="s">
        <v>253</v>
      </c>
      <c r="E320" s="129"/>
      <c r="F320" s="458"/>
      <c r="G320" s="652"/>
      <c r="H320" s="457">
        <f>H321</f>
        <v>0</v>
      </c>
      <c r="I320" s="457">
        <f>I321</f>
        <v>0</v>
      </c>
      <c r="J320" s="669" t="e">
        <f t="shared" si="82"/>
        <v>#DIV/0!</v>
      </c>
      <c r="K320" s="457">
        <f t="shared" si="84"/>
        <v>0</v>
      </c>
      <c r="L320" s="457">
        <f t="shared" si="85"/>
        <v>0</v>
      </c>
      <c r="M320" s="676" t="e">
        <f t="shared" si="86"/>
        <v>#DIV/0!</v>
      </c>
      <c r="N320" s="153"/>
      <c r="O320" s="153"/>
    </row>
    <row r="321" spans="1:14" s="87" customFormat="1" ht="15" hidden="1">
      <c r="A321" s="123"/>
      <c r="B321" s="188"/>
      <c r="C321" s="188"/>
      <c r="D321" s="125" t="s">
        <v>254</v>
      </c>
      <c r="E321" s="129"/>
      <c r="F321" s="458"/>
      <c r="G321" s="652"/>
      <c r="H321" s="129"/>
      <c r="I321" s="129"/>
      <c r="J321" s="668" t="e">
        <f t="shared" si="82"/>
        <v>#DIV/0!</v>
      </c>
      <c r="K321" s="129">
        <f t="shared" si="84"/>
        <v>0</v>
      </c>
      <c r="L321" s="129">
        <f t="shared" si="85"/>
        <v>0</v>
      </c>
      <c r="M321" s="677" t="e">
        <f t="shared" si="86"/>
        <v>#DIV/0!</v>
      </c>
      <c r="N321" s="153"/>
    </row>
    <row r="322" spans="1:15" s="87" customFormat="1" ht="30.75">
      <c r="A322" s="123" t="s">
        <v>410</v>
      </c>
      <c r="B322" s="188" t="s">
        <v>411</v>
      </c>
      <c r="C322" s="188" t="s">
        <v>217</v>
      </c>
      <c r="D322" s="125" t="s">
        <v>441</v>
      </c>
      <c r="E322" s="129"/>
      <c r="F322" s="458"/>
      <c r="G322" s="652"/>
      <c r="H322" s="129">
        <f>H323</f>
        <v>1865034</v>
      </c>
      <c r="I322" s="129">
        <f>I323</f>
        <v>0</v>
      </c>
      <c r="J322" s="668">
        <f t="shared" si="82"/>
        <v>0</v>
      </c>
      <c r="K322" s="129">
        <f t="shared" si="84"/>
        <v>1865034</v>
      </c>
      <c r="L322" s="129">
        <f t="shared" si="85"/>
        <v>0</v>
      </c>
      <c r="M322" s="677">
        <f t="shared" si="86"/>
        <v>0</v>
      </c>
      <c r="N322" s="153"/>
      <c r="O322" s="153"/>
    </row>
    <row r="323" spans="1:15" s="87" customFormat="1" ht="15">
      <c r="A323" s="123"/>
      <c r="B323" s="188"/>
      <c r="C323" s="188"/>
      <c r="D323" s="122" t="s">
        <v>253</v>
      </c>
      <c r="E323" s="129"/>
      <c r="F323" s="458"/>
      <c r="G323" s="652"/>
      <c r="H323" s="457">
        <f>H324</f>
        <v>1865034</v>
      </c>
      <c r="I323" s="457">
        <f>I324</f>
        <v>0</v>
      </c>
      <c r="J323" s="669">
        <f t="shared" si="82"/>
        <v>0</v>
      </c>
      <c r="K323" s="457">
        <f t="shared" si="84"/>
        <v>1865034</v>
      </c>
      <c r="L323" s="457">
        <f t="shared" si="85"/>
        <v>0</v>
      </c>
      <c r="M323" s="676">
        <f t="shared" si="86"/>
        <v>0</v>
      </c>
      <c r="N323" s="153"/>
      <c r="O323" s="153"/>
    </row>
    <row r="324" spans="1:15" s="87" customFormat="1" ht="15">
      <c r="A324" s="123"/>
      <c r="B324" s="188"/>
      <c r="C324" s="188"/>
      <c r="D324" s="125" t="s">
        <v>254</v>
      </c>
      <c r="E324" s="129"/>
      <c r="F324" s="458"/>
      <c r="G324" s="652"/>
      <c r="H324" s="129">
        <v>1865034</v>
      </c>
      <c r="I324" s="129">
        <v>0</v>
      </c>
      <c r="J324" s="668">
        <f t="shared" si="82"/>
        <v>0</v>
      </c>
      <c r="K324" s="129">
        <f t="shared" si="84"/>
        <v>1865034</v>
      </c>
      <c r="L324" s="129">
        <f t="shared" si="85"/>
        <v>0</v>
      </c>
      <c r="M324" s="677">
        <f t="shared" si="86"/>
        <v>0</v>
      </c>
      <c r="N324" s="153"/>
      <c r="O324" s="153"/>
    </row>
    <row r="325" spans="1:15" s="87" customFormat="1" ht="15" hidden="1">
      <c r="A325" s="123"/>
      <c r="B325" s="188"/>
      <c r="C325" s="188"/>
      <c r="D325" s="242" t="s">
        <v>296</v>
      </c>
      <c r="E325" s="129"/>
      <c r="F325" s="458"/>
      <c r="G325" s="657"/>
      <c r="H325" s="129">
        <f>H326</f>
        <v>0</v>
      </c>
      <c r="I325" s="129"/>
      <c r="J325" s="668" t="e">
        <f t="shared" si="82"/>
        <v>#DIV/0!</v>
      </c>
      <c r="K325" s="129">
        <f>E325+H325</f>
        <v>0</v>
      </c>
      <c r="L325" s="129">
        <f>F325+I325</f>
        <v>0</v>
      </c>
      <c r="M325" s="677" t="e">
        <f>L325/K325</f>
        <v>#DIV/0!</v>
      </c>
      <c r="N325" s="153"/>
      <c r="O325" s="153"/>
    </row>
    <row r="326" spans="1:15" s="87" customFormat="1" ht="30" customHeight="1" hidden="1">
      <c r="A326" s="123" t="s">
        <v>412</v>
      </c>
      <c r="B326" s="188" t="s">
        <v>413</v>
      </c>
      <c r="C326" s="188" t="s">
        <v>217</v>
      </c>
      <c r="D326" s="125" t="s">
        <v>443</v>
      </c>
      <c r="E326" s="129"/>
      <c r="F326" s="458"/>
      <c r="G326" s="657"/>
      <c r="H326" s="129"/>
      <c r="I326" s="129"/>
      <c r="J326" s="668" t="e">
        <f t="shared" si="82"/>
        <v>#DIV/0!</v>
      </c>
      <c r="K326" s="129">
        <f t="shared" si="84"/>
        <v>0</v>
      </c>
      <c r="L326" s="129">
        <f t="shared" si="85"/>
        <v>0</v>
      </c>
      <c r="M326" s="677" t="e">
        <f>L326/K326</f>
        <v>#DIV/0!</v>
      </c>
      <c r="N326" s="153"/>
      <c r="O326" s="153"/>
    </row>
    <row r="327" spans="1:15" s="87" customFormat="1" ht="15" hidden="1">
      <c r="A327" s="123"/>
      <c r="B327" s="188"/>
      <c r="C327" s="188"/>
      <c r="D327" s="122" t="s">
        <v>253</v>
      </c>
      <c r="E327" s="129"/>
      <c r="F327" s="458"/>
      <c r="G327" s="652"/>
      <c r="H327" s="457"/>
      <c r="I327" s="457"/>
      <c r="J327" s="668" t="e">
        <f t="shared" si="82"/>
        <v>#DIV/0!</v>
      </c>
      <c r="K327" s="457">
        <f t="shared" si="84"/>
        <v>0</v>
      </c>
      <c r="L327" s="457">
        <f t="shared" si="85"/>
        <v>0</v>
      </c>
      <c r="M327" s="676" t="e">
        <f t="shared" si="86"/>
        <v>#DIV/0!</v>
      </c>
      <c r="N327" s="153"/>
      <c r="O327" s="153"/>
    </row>
    <row r="328" spans="1:15" s="87" customFormat="1" ht="15" hidden="1">
      <c r="A328" s="123"/>
      <c r="B328" s="188"/>
      <c r="C328" s="188"/>
      <c r="D328" s="125" t="s">
        <v>254</v>
      </c>
      <c r="E328" s="129"/>
      <c r="F328" s="458"/>
      <c r="G328" s="652"/>
      <c r="H328" s="129"/>
      <c r="I328" s="129"/>
      <c r="J328" s="668" t="e">
        <f t="shared" si="82"/>
        <v>#DIV/0!</v>
      </c>
      <c r="K328" s="129">
        <f t="shared" si="84"/>
        <v>0</v>
      </c>
      <c r="L328" s="129">
        <f t="shared" si="85"/>
        <v>0</v>
      </c>
      <c r="M328" s="677" t="e">
        <f t="shared" si="86"/>
        <v>#DIV/0!</v>
      </c>
      <c r="N328" s="153"/>
      <c r="O328" s="153"/>
    </row>
    <row r="329" spans="1:15" s="87" customFormat="1" ht="30.75">
      <c r="A329" s="123" t="s">
        <v>414</v>
      </c>
      <c r="B329" s="188" t="s">
        <v>415</v>
      </c>
      <c r="C329" s="188" t="s">
        <v>217</v>
      </c>
      <c r="D329" s="125" t="s">
        <v>424</v>
      </c>
      <c r="E329" s="129"/>
      <c r="F329" s="458"/>
      <c r="G329" s="652"/>
      <c r="H329" s="129">
        <f>H330</f>
        <v>3090106</v>
      </c>
      <c r="I329" s="129">
        <f>I330</f>
        <v>1382336.07</v>
      </c>
      <c r="J329" s="652">
        <f t="shared" si="82"/>
        <v>0.4473426057229105</v>
      </c>
      <c r="K329" s="129">
        <f t="shared" si="84"/>
        <v>3090106</v>
      </c>
      <c r="L329" s="129">
        <f t="shared" si="85"/>
        <v>1382336.07</v>
      </c>
      <c r="M329" s="675">
        <f t="shared" si="86"/>
        <v>0.4473426057229105</v>
      </c>
      <c r="N329" s="153"/>
      <c r="O329" s="153"/>
    </row>
    <row r="330" spans="1:15" s="87" customFormat="1" ht="15">
      <c r="A330" s="123"/>
      <c r="B330" s="188"/>
      <c r="C330" s="188"/>
      <c r="D330" s="122" t="s">
        <v>253</v>
      </c>
      <c r="E330" s="129"/>
      <c r="F330" s="458"/>
      <c r="G330" s="652"/>
      <c r="H330" s="457">
        <f>H331</f>
        <v>3090106</v>
      </c>
      <c r="I330" s="457">
        <f>I331</f>
        <v>1382336.07</v>
      </c>
      <c r="J330" s="650">
        <f t="shared" si="82"/>
        <v>0.4473426057229105</v>
      </c>
      <c r="K330" s="457">
        <f t="shared" si="84"/>
        <v>3090106</v>
      </c>
      <c r="L330" s="457">
        <f t="shared" si="85"/>
        <v>1382336.07</v>
      </c>
      <c r="M330" s="656">
        <f t="shared" si="86"/>
        <v>0.4473426057229105</v>
      </c>
      <c r="N330" s="153"/>
      <c r="O330" s="153"/>
    </row>
    <row r="331" spans="1:15" s="87" customFormat="1" ht="20.25" customHeight="1">
      <c r="A331" s="123"/>
      <c r="B331" s="188"/>
      <c r="C331" s="188"/>
      <c r="D331" s="125" t="s">
        <v>254</v>
      </c>
      <c r="E331" s="129"/>
      <c r="F331" s="458"/>
      <c r="G331" s="652"/>
      <c r="H331" s="129">
        <v>3090106</v>
      </c>
      <c r="I331" s="129">
        <v>1382336.07</v>
      </c>
      <c r="J331" s="652">
        <f t="shared" si="82"/>
        <v>0.4473426057229105</v>
      </c>
      <c r="K331" s="129">
        <f t="shared" si="84"/>
        <v>3090106</v>
      </c>
      <c r="L331" s="129">
        <f t="shared" si="85"/>
        <v>1382336.07</v>
      </c>
      <c r="M331" s="675">
        <f t="shared" si="86"/>
        <v>0.4473426057229105</v>
      </c>
      <c r="N331" s="153"/>
      <c r="O331" s="153"/>
    </row>
    <row r="332" spans="1:15" s="87" customFormat="1" ht="51.75" customHeight="1">
      <c r="A332" s="123" t="s">
        <v>416</v>
      </c>
      <c r="B332" s="188" t="s">
        <v>290</v>
      </c>
      <c r="C332" s="188" t="s">
        <v>216</v>
      </c>
      <c r="D332" s="125" t="s">
        <v>417</v>
      </c>
      <c r="E332" s="129"/>
      <c r="F332" s="458"/>
      <c r="G332" s="652"/>
      <c r="H332" s="129">
        <f>H333</f>
        <v>4443182</v>
      </c>
      <c r="I332" s="129">
        <f>I333</f>
        <v>0</v>
      </c>
      <c r="J332" s="668">
        <f t="shared" si="82"/>
        <v>0</v>
      </c>
      <c r="K332" s="129">
        <f t="shared" si="84"/>
        <v>4443182</v>
      </c>
      <c r="L332" s="129">
        <f t="shared" si="85"/>
        <v>0</v>
      </c>
      <c r="M332" s="677">
        <f t="shared" si="86"/>
        <v>0</v>
      </c>
      <c r="N332" s="153"/>
      <c r="O332" s="153"/>
    </row>
    <row r="333" spans="1:15" s="87" customFormat="1" ht="20.25" customHeight="1">
      <c r="A333" s="123"/>
      <c r="B333" s="188"/>
      <c r="C333" s="188"/>
      <c r="D333" s="122" t="s">
        <v>253</v>
      </c>
      <c r="E333" s="129"/>
      <c r="F333" s="458"/>
      <c r="G333" s="652"/>
      <c r="H333" s="457">
        <f>H334</f>
        <v>4443182</v>
      </c>
      <c r="I333" s="457">
        <f>I334</f>
        <v>0</v>
      </c>
      <c r="J333" s="669">
        <f t="shared" si="82"/>
        <v>0</v>
      </c>
      <c r="K333" s="457">
        <f t="shared" si="84"/>
        <v>4443182</v>
      </c>
      <c r="L333" s="457">
        <f t="shared" si="85"/>
        <v>0</v>
      </c>
      <c r="M333" s="676">
        <f t="shared" si="86"/>
        <v>0</v>
      </c>
      <c r="N333" s="153"/>
      <c r="O333" s="153"/>
    </row>
    <row r="334" spans="1:15" s="87" customFormat="1" ht="20.25" customHeight="1">
      <c r="A334" s="123"/>
      <c r="B334" s="188"/>
      <c r="C334" s="188"/>
      <c r="D334" s="125" t="s">
        <v>254</v>
      </c>
      <c r="E334" s="129"/>
      <c r="F334" s="458"/>
      <c r="G334" s="652"/>
      <c r="H334" s="129">
        <v>4443182</v>
      </c>
      <c r="I334" s="129">
        <v>0</v>
      </c>
      <c r="J334" s="668">
        <f t="shared" si="82"/>
        <v>0</v>
      </c>
      <c r="K334" s="457">
        <f t="shared" si="84"/>
        <v>4443182</v>
      </c>
      <c r="L334" s="457">
        <f t="shared" si="85"/>
        <v>0</v>
      </c>
      <c r="M334" s="676">
        <f t="shared" si="86"/>
        <v>0</v>
      </c>
      <c r="N334" s="153"/>
      <c r="O334" s="153"/>
    </row>
    <row r="335" spans="1:15" s="87" customFormat="1" ht="37.5" customHeight="1">
      <c r="A335" s="123" t="s">
        <v>418</v>
      </c>
      <c r="B335" s="188" t="s">
        <v>116</v>
      </c>
      <c r="C335" s="188" t="s">
        <v>200</v>
      </c>
      <c r="D335" s="125" t="s">
        <v>419</v>
      </c>
      <c r="E335" s="129"/>
      <c r="F335" s="458"/>
      <c r="G335" s="652"/>
      <c r="H335" s="129">
        <f>H336</f>
        <v>1250520</v>
      </c>
      <c r="I335" s="129">
        <f>I336</f>
        <v>0</v>
      </c>
      <c r="J335" s="668">
        <f t="shared" si="82"/>
        <v>0</v>
      </c>
      <c r="K335" s="129">
        <f t="shared" si="84"/>
        <v>1250520</v>
      </c>
      <c r="L335" s="129">
        <f t="shared" si="85"/>
        <v>0</v>
      </c>
      <c r="M335" s="677">
        <f t="shared" si="86"/>
        <v>0</v>
      </c>
      <c r="N335" s="153"/>
      <c r="O335" s="153"/>
    </row>
    <row r="336" spans="1:15" s="87" customFormat="1" ht="20.25" customHeight="1">
      <c r="A336" s="123"/>
      <c r="B336" s="188"/>
      <c r="C336" s="188"/>
      <c r="D336" s="122" t="s">
        <v>253</v>
      </c>
      <c r="E336" s="129"/>
      <c r="F336" s="458"/>
      <c r="G336" s="652"/>
      <c r="H336" s="457">
        <f>H337</f>
        <v>1250520</v>
      </c>
      <c r="I336" s="457">
        <f>I337</f>
        <v>0</v>
      </c>
      <c r="J336" s="669">
        <f t="shared" si="82"/>
        <v>0</v>
      </c>
      <c r="K336" s="457">
        <f t="shared" si="84"/>
        <v>1250520</v>
      </c>
      <c r="L336" s="457">
        <f t="shared" si="85"/>
        <v>0</v>
      </c>
      <c r="M336" s="676">
        <f t="shared" si="86"/>
        <v>0</v>
      </c>
      <c r="N336" s="153"/>
      <c r="O336" s="153"/>
    </row>
    <row r="337" spans="1:15" s="87" customFormat="1" ht="20.25" customHeight="1" thickBot="1">
      <c r="A337" s="123"/>
      <c r="B337" s="188"/>
      <c r="C337" s="188"/>
      <c r="D337" s="125" t="s">
        <v>254</v>
      </c>
      <c r="E337" s="129"/>
      <c r="F337" s="458"/>
      <c r="G337" s="652"/>
      <c r="H337" s="129">
        <v>1250520</v>
      </c>
      <c r="I337" s="129">
        <v>0</v>
      </c>
      <c r="J337" s="668">
        <f t="shared" si="82"/>
        <v>0</v>
      </c>
      <c r="K337" s="129">
        <f t="shared" si="84"/>
        <v>1250520</v>
      </c>
      <c r="L337" s="129">
        <f t="shared" si="85"/>
        <v>0</v>
      </c>
      <c r="M337" s="677">
        <f t="shared" si="86"/>
        <v>0</v>
      </c>
      <c r="N337" s="153"/>
      <c r="O337" s="153"/>
    </row>
    <row r="338" spans="1:15" s="87" customFormat="1" ht="36" customHeight="1" hidden="1">
      <c r="A338" s="184" t="s">
        <v>140</v>
      </c>
      <c r="B338" s="228">
        <v>8340</v>
      </c>
      <c r="C338" s="188" t="s">
        <v>202</v>
      </c>
      <c r="D338" s="124" t="s">
        <v>159</v>
      </c>
      <c r="E338" s="129"/>
      <c r="F338" s="458"/>
      <c r="G338" s="695"/>
      <c r="H338" s="129">
        <f>H339</f>
        <v>0</v>
      </c>
      <c r="I338" s="129">
        <f>I339</f>
        <v>0</v>
      </c>
      <c r="J338" s="668" t="e">
        <f>I338/H338</f>
        <v>#DIV/0!</v>
      </c>
      <c r="K338" s="129">
        <f aca="true" t="shared" si="87" ref="K338:L352">E338+H338</f>
        <v>0</v>
      </c>
      <c r="L338" s="129">
        <f t="shared" si="87"/>
        <v>0</v>
      </c>
      <c r="M338" s="677" t="e">
        <f aca="true" t="shared" si="88" ref="M338:M367">L338/K338</f>
        <v>#DIV/0!</v>
      </c>
      <c r="N338" s="153"/>
      <c r="O338" s="153"/>
    </row>
    <row r="339" spans="1:15" s="87" customFormat="1" ht="15.75" hidden="1" thickBot="1">
      <c r="A339" s="314"/>
      <c r="B339" s="315"/>
      <c r="C339" s="316"/>
      <c r="D339" s="317" t="s">
        <v>253</v>
      </c>
      <c r="E339" s="696"/>
      <c r="F339" s="697"/>
      <c r="G339" s="698"/>
      <c r="H339" s="467"/>
      <c r="I339" s="467">
        <v>0</v>
      </c>
      <c r="J339" s="699" t="e">
        <f>I339/H339</f>
        <v>#DIV/0!</v>
      </c>
      <c r="K339" s="467">
        <f t="shared" si="87"/>
        <v>0</v>
      </c>
      <c r="L339" s="467">
        <f t="shared" si="87"/>
        <v>0</v>
      </c>
      <c r="M339" s="700" t="e">
        <f t="shared" si="88"/>
        <v>#DIV/0!</v>
      </c>
      <c r="N339" s="153"/>
      <c r="O339" s="153"/>
    </row>
    <row r="340" spans="1:15" s="87" customFormat="1" ht="63" thickBot="1">
      <c r="A340" s="181" t="s">
        <v>110</v>
      </c>
      <c r="B340" s="219"/>
      <c r="C340" s="219"/>
      <c r="D340" s="133" t="s">
        <v>60</v>
      </c>
      <c r="E340" s="134">
        <f aca="true" t="shared" si="89" ref="E340:F342">E341</f>
        <v>3322510</v>
      </c>
      <c r="F340" s="684">
        <f t="shared" si="89"/>
        <v>632320.46</v>
      </c>
      <c r="G340" s="685">
        <f>F340/E340</f>
        <v>0.19031408784322695</v>
      </c>
      <c r="H340" s="134"/>
      <c r="I340" s="134"/>
      <c r="J340" s="685"/>
      <c r="K340" s="134">
        <f t="shared" si="87"/>
        <v>3322510</v>
      </c>
      <c r="L340" s="134">
        <f t="shared" si="87"/>
        <v>632320.46</v>
      </c>
      <c r="M340" s="686">
        <f t="shared" si="88"/>
        <v>0.19031408784322695</v>
      </c>
      <c r="N340" s="153"/>
      <c r="O340" s="153"/>
    </row>
    <row r="341" spans="1:15" s="87" customFormat="1" ht="63" thickBot="1">
      <c r="A341" s="185" t="s">
        <v>111</v>
      </c>
      <c r="B341" s="229"/>
      <c r="C341" s="229"/>
      <c r="D341" s="140" t="s">
        <v>60</v>
      </c>
      <c r="E341" s="218">
        <f t="shared" si="89"/>
        <v>3322510</v>
      </c>
      <c r="F341" s="689">
        <f t="shared" si="89"/>
        <v>632320.46</v>
      </c>
      <c r="G341" s="646">
        <f>F341/E341</f>
        <v>0.19031408784322695</v>
      </c>
      <c r="H341" s="218"/>
      <c r="I341" s="218"/>
      <c r="J341" s="646"/>
      <c r="K341" s="218">
        <f>E341+H341</f>
        <v>3322510</v>
      </c>
      <c r="L341" s="218">
        <f t="shared" si="87"/>
        <v>632320.46</v>
      </c>
      <c r="M341" s="671">
        <f t="shared" si="88"/>
        <v>0.19031408784322695</v>
      </c>
      <c r="N341" s="153"/>
      <c r="O341" s="153"/>
    </row>
    <row r="342" spans="1:15" s="87" customFormat="1" ht="62.25">
      <c r="A342" s="182" t="s">
        <v>112</v>
      </c>
      <c r="B342" s="187" t="s">
        <v>89</v>
      </c>
      <c r="C342" s="187" t="s">
        <v>197</v>
      </c>
      <c r="D342" s="138" t="s">
        <v>90</v>
      </c>
      <c r="E342" s="394">
        <f t="shared" si="89"/>
        <v>3322510</v>
      </c>
      <c r="F342" s="672">
        <f t="shared" si="89"/>
        <v>632320.46</v>
      </c>
      <c r="G342" s="673">
        <f>F342/E342</f>
        <v>0.19031408784322695</v>
      </c>
      <c r="H342" s="394"/>
      <c r="I342" s="394"/>
      <c r="J342" s="674"/>
      <c r="K342" s="394">
        <f t="shared" si="87"/>
        <v>3322510</v>
      </c>
      <c r="L342" s="394">
        <f t="shared" si="87"/>
        <v>632320.46</v>
      </c>
      <c r="M342" s="847">
        <f t="shared" si="88"/>
        <v>0.19031408784322695</v>
      </c>
      <c r="N342" s="153"/>
      <c r="O342" s="153"/>
    </row>
    <row r="343" spans="1:15" s="87" customFormat="1" ht="15">
      <c r="A343" s="135"/>
      <c r="B343" s="214"/>
      <c r="C343" s="214"/>
      <c r="D343" s="122" t="s">
        <v>250</v>
      </c>
      <c r="E343" s="457">
        <v>3322510</v>
      </c>
      <c r="F343" s="458">
        <v>632320.46</v>
      </c>
      <c r="G343" s="650">
        <f>F343/E343</f>
        <v>0.19031408784322695</v>
      </c>
      <c r="H343" s="457"/>
      <c r="I343" s="129"/>
      <c r="J343" s="670"/>
      <c r="K343" s="457">
        <f t="shared" si="87"/>
        <v>3322510</v>
      </c>
      <c r="L343" s="457">
        <f t="shared" si="87"/>
        <v>632320.46</v>
      </c>
      <c r="M343" s="722">
        <f t="shared" si="88"/>
        <v>0.19031408784322695</v>
      </c>
      <c r="N343" s="153"/>
      <c r="O343" s="153"/>
    </row>
    <row r="344" spans="1:15" s="87" customFormat="1" ht="15.75" customHeight="1" thickBot="1">
      <c r="A344" s="123"/>
      <c r="B344" s="188"/>
      <c r="C344" s="188"/>
      <c r="D344" s="125" t="s">
        <v>251</v>
      </c>
      <c r="E344" s="129">
        <v>3135882</v>
      </c>
      <c r="F344" s="458">
        <v>569477.46</v>
      </c>
      <c r="G344" s="652">
        <f>F344/E344</f>
        <v>0.1816004109848521</v>
      </c>
      <c r="H344" s="129"/>
      <c r="I344" s="129"/>
      <c r="J344" s="659"/>
      <c r="K344" s="129">
        <f t="shared" si="87"/>
        <v>3135882</v>
      </c>
      <c r="L344" s="129">
        <f t="shared" si="87"/>
        <v>569477.46</v>
      </c>
      <c r="M344" s="723">
        <f t="shared" si="88"/>
        <v>0.1816004109848521</v>
      </c>
      <c r="N344" s="153"/>
      <c r="O344" s="153"/>
    </row>
    <row r="345" spans="1:15" s="87" customFormat="1" ht="15" hidden="1">
      <c r="A345" s="135"/>
      <c r="B345" s="214"/>
      <c r="C345" s="214"/>
      <c r="D345" s="122" t="s">
        <v>253</v>
      </c>
      <c r="E345" s="457"/>
      <c r="F345" s="458"/>
      <c r="G345" s="650"/>
      <c r="H345" s="457"/>
      <c r="I345" s="457"/>
      <c r="J345" s="669"/>
      <c r="K345" s="457">
        <f t="shared" si="87"/>
        <v>0</v>
      </c>
      <c r="L345" s="457">
        <f t="shared" si="87"/>
        <v>0</v>
      </c>
      <c r="M345" s="676" t="e">
        <f t="shared" si="88"/>
        <v>#DIV/0!</v>
      </c>
      <c r="N345" s="153"/>
      <c r="O345" s="153"/>
    </row>
    <row r="346" spans="1:15" s="87" customFormat="1" ht="15.75" hidden="1" thickBot="1">
      <c r="A346" s="123"/>
      <c r="B346" s="188"/>
      <c r="C346" s="188"/>
      <c r="D346" s="125" t="s">
        <v>254</v>
      </c>
      <c r="E346" s="129"/>
      <c r="F346" s="458"/>
      <c r="G346" s="652"/>
      <c r="H346" s="129"/>
      <c r="I346" s="129"/>
      <c r="J346" s="668"/>
      <c r="K346" s="129">
        <f t="shared" si="87"/>
        <v>0</v>
      </c>
      <c r="L346" s="129">
        <f t="shared" si="87"/>
        <v>0</v>
      </c>
      <c r="M346" s="677" t="e">
        <f t="shared" si="88"/>
        <v>#DIV/0!</v>
      </c>
      <c r="N346" s="153"/>
      <c r="O346" s="153"/>
    </row>
    <row r="347" spans="1:15" s="87" customFormat="1" ht="15.75" hidden="1" thickBot="1">
      <c r="A347" s="451"/>
      <c r="B347" s="792"/>
      <c r="C347" s="792"/>
      <c r="D347" s="125" t="s">
        <v>254</v>
      </c>
      <c r="E347" s="468"/>
      <c r="F347" s="465"/>
      <c r="G347" s="701"/>
      <c r="H347" s="468"/>
      <c r="I347" s="468"/>
      <c r="J347" s="701"/>
      <c r="K347" s="468"/>
      <c r="L347" s="468"/>
      <c r="M347" s="793"/>
      <c r="N347" s="153"/>
      <c r="O347" s="153"/>
    </row>
    <row r="348" spans="1:15" ht="53.25" customHeight="1" thickBot="1">
      <c r="A348" s="181" t="s">
        <v>113</v>
      </c>
      <c r="B348" s="219"/>
      <c r="C348" s="219"/>
      <c r="D348" s="133" t="s">
        <v>61</v>
      </c>
      <c r="E348" s="134">
        <f aca="true" t="shared" si="90" ref="E348:F350">E349</f>
        <v>3337950</v>
      </c>
      <c r="F348" s="684">
        <f t="shared" si="90"/>
        <v>841261.07</v>
      </c>
      <c r="G348" s="685">
        <f>F348/E348</f>
        <v>0.2520292604742432</v>
      </c>
      <c r="H348" s="134"/>
      <c r="I348" s="134"/>
      <c r="J348" s="688"/>
      <c r="K348" s="134">
        <f t="shared" si="87"/>
        <v>3337950</v>
      </c>
      <c r="L348" s="134">
        <f t="shared" si="87"/>
        <v>841261.07</v>
      </c>
      <c r="M348" s="686">
        <f t="shared" si="88"/>
        <v>0.2520292604742432</v>
      </c>
      <c r="N348" s="153"/>
      <c r="O348" s="153"/>
    </row>
    <row r="349" spans="1:15" ht="53.25" customHeight="1">
      <c r="A349" s="840" t="s">
        <v>114</v>
      </c>
      <c r="B349" s="841"/>
      <c r="C349" s="841"/>
      <c r="D349" s="842" t="s">
        <v>61</v>
      </c>
      <c r="E349" s="843">
        <f t="shared" si="90"/>
        <v>3337950</v>
      </c>
      <c r="F349" s="843">
        <f t="shared" si="90"/>
        <v>841261.07</v>
      </c>
      <c r="G349" s="844">
        <f>F349/E349</f>
        <v>0.2520292604742432</v>
      </c>
      <c r="H349" s="843"/>
      <c r="I349" s="843"/>
      <c r="J349" s="845"/>
      <c r="K349" s="843">
        <f>E349+H349</f>
        <v>3337950</v>
      </c>
      <c r="L349" s="843">
        <f t="shared" si="87"/>
        <v>841261.07</v>
      </c>
      <c r="M349" s="846">
        <f t="shared" si="88"/>
        <v>0.2520292604742432</v>
      </c>
      <c r="N349" s="153"/>
      <c r="O349" s="153"/>
    </row>
    <row r="350" spans="1:15" ht="66" customHeight="1">
      <c r="A350" s="126" t="s">
        <v>115</v>
      </c>
      <c r="B350" s="191" t="s">
        <v>89</v>
      </c>
      <c r="C350" s="191" t="s">
        <v>197</v>
      </c>
      <c r="D350" s="130" t="s">
        <v>90</v>
      </c>
      <c r="E350" s="456">
        <f t="shared" si="90"/>
        <v>3337950</v>
      </c>
      <c r="F350" s="460">
        <f t="shared" si="90"/>
        <v>841261.07</v>
      </c>
      <c r="G350" s="647">
        <f>F350/E350</f>
        <v>0.2520292604742432</v>
      </c>
      <c r="H350" s="456"/>
      <c r="I350" s="456"/>
      <c r="J350" s="662"/>
      <c r="K350" s="456">
        <f t="shared" si="87"/>
        <v>3337950</v>
      </c>
      <c r="L350" s="456">
        <f t="shared" si="87"/>
        <v>841261.07</v>
      </c>
      <c r="M350" s="681">
        <f t="shared" si="88"/>
        <v>0.2520292604742432</v>
      </c>
      <c r="N350" s="153"/>
      <c r="O350" s="153"/>
    </row>
    <row r="351" spans="1:15" ht="15">
      <c r="A351" s="135"/>
      <c r="B351" s="214"/>
      <c r="C351" s="214"/>
      <c r="D351" s="122" t="s">
        <v>250</v>
      </c>
      <c r="E351" s="457">
        <v>3337950</v>
      </c>
      <c r="F351" s="458">
        <v>841261.07</v>
      </c>
      <c r="G351" s="650">
        <f>F351/E351</f>
        <v>0.2520292604742432</v>
      </c>
      <c r="H351" s="457"/>
      <c r="I351" s="129"/>
      <c r="J351" s="670"/>
      <c r="K351" s="457">
        <f t="shared" si="87"/>
        <v>3337950</v>
      </c>
      <c r="L351" s="457">
        <f t="shared" si="87"/>
        <v>841261.07</v>
      </c>
      <c r="M351" s="656">
        <f t="shared" si="88"/>
        <v>0.2520292604742432</v>
      </c>
      <c r="N351" s="153"/>
      <c r="O351" s="153"/>
    </row>
    <row r="352" spans="1:15" ht="15.75" thickBot="1">
      <c r="A352" s="123"/>
      <c r="B352" s="188"/>
      <c r="C352" s="188"/>
      <c r="D352" s="125" t="s">
        <v>251</v>
      </c>
      <c r="E352" s="129">
        <v>3228360</v>
      </c>
      <c r="F352" s="461">
        <v>794663.51</v>
      </c>
      <c r="G352" s="652">
        <f>F352/E352</f>
        <v>0.24615083509893568</v>
      </c>
      <c r="H352" s="129"/>
      <c r="I352" s="129"/>
      <c r="J352" s="659"/>
      <c r="K352" s="129">
        <f t="shared" si="87"/>
        <v>3228360</v>
      </c>
      <c r="L352" s="129">
        <f t="shared" si="87"/>
        <v>794663.51</v>
      </c>
      <c r="M352" s="675">
        <f t="shared" si="88"/>
        <v>0.24615083509893568</v>
      </c>
      <c r="N352" s="153"/>
      <c r="O352" s="153"/>
    </row>
    <row r="353" spans="1:15" s="87" customFormat="1" ht="23.25" customHeight="1" hidden="1">
      <c r="A353" s="135"/>
      <c r="B353" s="214"/>
      <c r="C353" s="214"/>
      <c r="D353" s="122" t="s">
        <v>253</v>
      </c>
      <c r="E353" s="457"/>
      <c r="F353" s="458"/>
      <c r="G353" s="650"/>
      <c r="H353" s="457"/>
      <c r="I353" s="457"/>
      <c r="J353" s="669" t="e">
        <f>I353/H353</f>
        <v>#DIV/0!</v>
      </c>
      <c r="K353" s="457">
        <f aca="true" t="shared" si="91" ref="K353:L359">E353+H353</f>
        <v>0</v>
      </c>
      <c r="L353" s="457">
        <f t="shared" si="91"/>
        <v>0</v>
      </c>
      <c r="M353" s="676" t="e">
        <f>L353/K353</f>
        <v>#DIV/0!</v>
      </c>
      <c r="N353" s="153"/>
      <c r="O353" s="153"/>
    </row>
    <row r="354" spans="1:15" s="87" customFormat="1" ht="23.25" customHeight="1" hidden="1">
      <c r="A354" s="123"/>
      <c r="B354" s="188"/>
      <c r="C354" s="188"/>
      <c r="D354" s="125" t="s">
        <v>254</v>
      </c>
      <c r="E354" s="129"/>
      <c r="F354" s="458"/>
      <c r="G354" s="652"/>
      <c r="H354" s="129"/>
      <c r="I354" s="129"/>
      <c r="J354" s="668" t="e">
        <f>I354/H354</f>
        <v>#DIV/0!</v>
      </c>
      <c r="K354" s="129">
        <f t="shared" si="91"/>
        <v>0</v>
      </c>
      <c r="L354" s="129">
        <f t="shared" si="91"/>
        <v>0</v>
      </c>
      <c r="M354" s="677" t="e">
        <f>L354/K354</f>
        <v>#DIV/0!</v>
      </c>
      <c r="N354" s="153"/>
      <c r="O354" s="153"/>
    </row>
    <row r="355" spans="1:15" s="157" customFormat="1" ht="58.5" customHeight="1" thickBot="1">
      <c r="A355" s="204" t="s">
        <v>141</v>
      </c>
      <c r="B355" s="219"/>
      <c r="C355" s="219"/>
      <c r="D355" s="133" t="s">
        <v>62</v>
      </c>
      <c r="E355" s="134">
        <f>E356</f>
        <v>2564733</v>
      </c>
      <c r="F355" s="684">
        <f>F356</f>
        <v>518873.35</v>
      </c>
      <c r="G355" s="685">
        <f aca="true" t="shared" si="92" ref="G355:G376">F355/E355</f>
        <v>0.20231086432778772</v>
      </c>
      <c r="H355" s="134">
        <f>H356</f>
        <v>20000</v>
      </c>
      <c r="I355" s="134">
        <f>I356</f>
        <v>2260939.87</v>
      </c>
      <c r="J355" s="890" t="s">
        <v>528</v>
      </c>
      <c r="K355" s="134">
        <f t="shared" si="91"/>
        <v>2584733</v>
      </c>
      <c r="L355" s="134">
        <f t="shared" si="91"/>
        <v>2779813.22</v>
      </c>
      <c r="M355" s="686">
        <f t="shared" si="88"/>
        <v>1.0754740315537428</v>
      </c>
      <c r="N355" s="153"/>
      <c r="O355" s="153"/>
    </row>
    <row r="356" spans="1:15" s="136" customFormat="1" ht="57" customHeight="1">
      <c r="A356" s="833" t="s">
        <v>142</v>
      </c>
      <c r="B356" s="834"/>
      <c r="C356" s="834"/>
      <c r="D356" s="835" t="s">
        <v>62</v>
      </c>
      <c r="E356" s="836">
        <f>E357+E366</f>
        <v>2564733</v>
      </c>
      <c r="F356" s="836">
        <f>F357+F366</f>
        <v>518873.35</v>
      </c>
      <c r="G356" s="837">
        <f t="shared" si="92"/>
        <v>0.20231086432778772</v>
      </c>
      <c r="H356" s="836">
        <f>H357+H360+H363+H366</f>
        <v>20000</v>
      </c>
      <c r="I356" s="836">
        <f>I357+I360+I363+I366</f>
        <v>2260939.87</v>
      </c>
      <c r="J356" s="889" t="s">
        <v>528</v>
      </c>
      <c r="K356" s="836">
        <f t="shared" si="91"/>
        <v>2584733</v>
      </c>
      <c r="L356" s="836">
        <f t="shared" si="91"/>
        <v>2779813.22</v>
      </c>
      <c r="M356" s="839">
        <f t="shared" si="88"/>
        <v>1.0754740315537428</v>
      </c>
      <c r="N356" s="153"/>
      <c r="O356" s="153"/>
    </row>
    <row r="357" spans="1:15" s="136" customFormat="1" ht="72.75" customHeight="1">
      <c r="A357" s="184" t="s">
        <v>161</v>
      </c>
      <c r="B357" s="188" t="s">
        <v>89</v>
      </c>
      <c r="C357" s="188" t="s">
        <v>197</v>
      </c>
      <c r="D357" s="125" t="s">
        <v>90</v>
      </c>
      <c r="E357" s="129">
        <f>E358</f>
        <v>2444653</v>
      </c>
      <c r="F357" s="129">
        <f>F358</f>
        <v>517680.75</v>
      </c>
      <c r="G357" s="652">
        <f t="shared" si="92"/>
        <v>0.2117604216222098</v>
      </c>
      <c r="H357" s="129"/>
      <c r="I357" s="129"/>
      <c r="J357" s="668"/>
      <c r="K357" s="129">
        <f t="shared" si="91"/>
        <v>2444653</v>
      </c>
      <c r="L357" s="129">
        <f t="shared" si="91"/>
        <v>517680.75</v>
      </c>
      <c r="M357" s="675">
        <f t="shared" si="88"/>
        <v>0.2117604216222098</v>
      </c>
      <c r="N357" s="153"/>
      <c r="O357" s="153"/>
    </row>
    <row r="358" spans="1:15" s="136" customFormat="1" ht="16.5" customHeight="1">
      <c r="A358" s="135"/>
      <c r="B358" s="214"/>
      <c r="C358" s="214"/>
      <c r="D358" s="122" t="s">
        <v>250</v>
      </c>
      <c r="E358" s="457">
        <v>2444653</v>
      </c>
      <c r="F358" s="458">
        <v>517680.75</v>
      </c>
      <c r="G358" s="650">
        <f t="shared" si="92"/>
        <v>0.2117604216222098</v>
      </c>
      <c r="H358" s="457"/>
      <c r="I358" s="129"/>
      <c r="J358" s="457"/>
      <c r="K358" s="457">
        <f t="shared" si="91"/>
        <v>2444653</v>
      </c>
      <c r="L358" s="457">
        <f t="shared" si="91"/>
        <v>517680.75</v>
      </c>
      <c r="M358" s="656">
        <f t="shared" si="88"/>
        <v>0.2117604216222098</v>
      </c>
      <c r="N358" s="153"/>
      <c r="O358" s="153"/>
    </row>
    <row r="359" spans="1:15" s="136" customFormat="1" ht="16.5" customHeight="1">
      <c r="A359" s="123"/>
      <c r="B359" s="188"/>
      <c r="C359" s="188"/>
      <c r="D359" s="125" t="s">
        <v>251</v>
      </c>
      <c r="E359" s="129">
        <v>2372386</v>
      </c>
      <c r="F359" s="461">
        <v>496386.69</v>
      </c>
      <c r="G359" s="652">
        <f t="shared" si="92"/>
        <v>0.20923521298810566</v>
      </c>
      <c r="H359" s="129"/>
      <c r="I359" s="129"/>
      <c r="J359" s="129"/>
      <c r="K359" s="129">
        <f t="shared" si="91"/>
        <v>2372386</v>
      </c>
      <c r="L359" s="129">
        <f t="shared" si="91"/>
        <v>496386.69</v>
      </c>
      <c r="M359" s="675">
        <f t="shared" si="88"/>
        <v>0.20923521298810566</v>
      </c>
      <c r="N359" s="153"/>
      <c r="O359" s="153"/>
    </row>
    <row r="360" spans="1:15" s="136" customFormat="1" ht="30.75">
      <c r="A360" s="126" t="s">
        <v>526</v>
      </c>
      <c r="B360" s="119" t="s">
        <v>218</v>
      </c>
      <c r="C360" s="119" t="s">
        <v>65</v>
      </c>
      <c r="D360" s="130" t="s">
        <v>527</v>
      </c>
      <c r="E360" s="129"/>
      <c r="F360" s="461"/>
      <c r="G360" s="652"/>
      <c r="H360" s="129"/>
      <c r="I360" s="129">
        <f>I361+I362</f>
        <v>2260939.87</v>
      </c>
      <c r="J360" s="129"/>
      <c r="K360" s="129"/>
      <c r="L360" s="129">
        <f>F360+I360</f>
        <v>2260939.87</v>
      </c>
      <c r="M360" s="675"/>
      <c r="N360" s="153"/>
      <c r="O360" s="153"/>
    </row>
    <row r="361" spans="1:15" s="136" customFormat="1" ht="16.5" customHeight="1">
      <c r="A361" s="126"/>
      <c r="B361" s="119"/>
      <c r="C361" s="119"/>
      <c r="D361" s="122" t="s">
        <v>250</v>
      </c>
      <c r="E361" s="129"/>
      <c r="F361" s="461"/>
      <c r="G361" s="652"/>
      <c r="H361" s="129"/>
      <c r="I361" s="457">
        <v>537781.04</v>
      </c>
      <c r="J361" s="457"/>
      <c r="K361" s="457"/>
      <c r="L361" s="457">
        <f>F361+I361</f>
        <v>537781.04</v>
      </c>
      <c r="M361" s="656"/>
      <c r="N361" s="153"/>
      <c r="O361" s="153"/>
    </row>
    <row r="362" spans="1:15" s="136" customFormat="1" ht="16.5" customHeight="1">
      <c r="A362" s="126"/>
      <c r="B362" s="119"/>
      <c r="C362" s="119"/>
      <c r="D362" s="122" t="s">
        <v>253</v>
      </c>
      <c r="E362" s="129"/>
      <c r="F362" s="461"/>
      <c r="G362" s="652"/>
      <c r="H362" s="129"/>
      <c r="I362" s="457">
        <v>1723158.83</v>
      </c>
      <c r="J362" s="457"/>
      <c r="K362" s="457"/>
      <c r="L362" s="457">
        <f>F362+I362</f>
        <v>1723158.83</v>
      </c>
      <c r="M362" s="656"/>
      <c r="N362" s="153"/>
      <c r="O362" s="153"/>
    </row>
    <row r="363" spans="1:15" s="87" customFormat="1" ht="82.5" customHeight="1">
      <c r="A363" s="190" t="s">
        <v>76</v>
      </c>
      <c r="B363" s="119" t="s">
        <v>77</v>
      </c>
      <c r="C363" s="119" t="s">
        <v>200</v>
      </c>
      <c r="D363" s="130" t="s">
        <v>78</v>
      </c>
      <c r="E363" s="129"/>
      <c r="F363" s="458"/>
      <c r="G363" s="652"/>
      <c r="H363" s="129">
        <f>H364</f>
        <v>20000</v>
      </c>
      <c r="I363" s="129">
        <f>I364</f>
        <v>0</v>
      </c>
      <c r="J363" s="668">
        <f>I363/H363</f>
        <v>0</v>
      </c>
      <c r="K363" s="129">
        <f aca="true" t="shared" si="93" ref="K363:L365">E363+H363</f>
        <v>20000</v>
      </c>
      <c r="L363" s="129">
        <f t="shared" si="93"/>
        <v>0</v>
      </c>
      <c r="M363" s="677">
        <f>L363/K363</f>
        <v>0</v>
      </c>
      <c r="N363" s="153"/>
      <c r="O363" s="153"/>
    </row>
    <row r="364" spans="1:15" s="87" customFormat="1" ht="22.5" customHeight="1">
      <c r="A364" s="135"/>
      <c r="B364" s="214"/>
      <c r="C364" s="214"/>
      <c r="D364" s="122" t="s">
        <v>253</v>
      </c>
      <c r="E364" s="457"/>
      <c r="F364" s="458"/>
      <c r="G364" s="650"/>
      <c r="H364" s="457">
        <f>H365</f>
        <v>20000</v>
      </c>
      <c r="I364" s="457">
        <f>I365</f>
        <v>0</v>
      </c>
      <c r="J364" s="668">
        <f>I364/H364</f>
        <v>0</v>
      </c>
      <c r="K364" s="457">
        <f t="shared" si="93"/>
        <v>20000</v>
      </c>
      <c r="L364" s="457">
        <f t="shared" si="93"/>
        <v>0</v>
      </c>
      <c r="M364" s="676">
        <f>L364/K364</f>
        <v>0</v>
      </c>
      <c r="N364" s="153"/>
      <c r="O364" s="153"/>
    </row>
    <row r="365" spans="1:15" s="87" customFormat="1" ht="22.5" customHeight="1">
      <c r="A365" s="123"/>
      <c r="B365" s="188"/>
      <c r="C365" s="188"/>
      <c r="D365" s="125" t="s">
        <v>254</v>
      </c>
      <c r="E365" s="129"/>
      <c r="F365" s="458"/>
      <c r="G365" s="652"/>
      <c r="H365" s="129">
        <v>20000</v>
      </c>
      <c r="I365" s="129">
        <v>0</v>
      </c>
      <c r="J365" s="668">
        <f>I365/H365</f>
        <v>0</v>
      </c>
      <c r="K365" s="129">
        <f t="shared" si="93"/>
        <v>20000</v>
      </c>
      <c r="L365" s="129">
        <f t="shared" si="93"/>
        <v>0</v>
      </c>
      <c r="M365" s="677">
        <f>L365/K365</f>
        <v>0</v>
      </c>
      <c r="N365" s="153"/>
      <c r="O365" s="153"/>
    </row>
    <row r="366" spans="1:15" s="87" customFormat="1" ht="30.75">
      <c r="A366" s="123" t="s">
        <v>143</v>
      </c>
      <c r="B366" s="141" t="s">
        <v>116</v>
      </c>
      <c r="C366" s="141" t="s">
        <v>200</v>
      </c>
      <c r="D366" s="125" t="s">
        <v>144</v>
      </c>
      <c r="E366" s="129">
        <f>E367</f>
        <v>120080</v>
      </c>
      <c r="F366" s="129">
        <f>F367</f>
        <v>1192.6</v>
      </c>
      <c r="G366" s="652">
        <f>F366/E366</f>
        <v>0.009931712191872085</v>
      </c>
      <c r="H366" s="129"/>
      <c r="I366" s="129"/>
      <c r="J366" s="129"/>
      <c r="K366" s="129">
        <f>E366+H366</f>
        <v>120080</v>
      </c>
      <c r="L366" s="129">
        <f>F366+I366</f>
        <v>1192.6</v>
      </c>
      <c r="M366" s="675">
        <f t="shared" si="88"/>
        <v>0.009931712191872085</v>
      </c>
      <c r="N366" s="153"/>
      <c r="O366" s="153"/>
    </row>
    <row r="367" spans="1:15" s="136" customFormat="1" ht="15.75" thickBot="1">
      <c r="A367" s="135"/>
      <c r="B367" s="142"/>
      <c r="C367" s="142"/>
      <c r="D367" s="122" t="s">
        <v>250</v>
      </c>
      <c r="E367" s="457">
        <v>120080</v>
      </c>
      <c r="F367" s="457">
        <v>1192.6</v>
      </c>
      <c r="G367" s="650">
        <f>F367/E367</f>
        <v>0.009931712191872085</v>
      </c>
      <c r="H367" s="457"/>
      <c r="I367" s="129"/>
      <c r="J367" s="457"/>
      <c r="K367" s="457">
        <f>E367+H367</f>
        <v>120080</v>
      </c>
      <c r="L367" s="457">
        <f>F367+I367</f>
        <v>1192.6</v>
      </c>
      <c r="M367" s="656">
        <f t="shared" si="88"/>
        <v>0.009931712191872085</v>
      </c>
      <c r="N367" s="153"/>
      <c r="O367" s="153"/>
    </row>
    <row r="368" spans="1:15" s="146" customFormat="1" ht="47.25" customHeight="1" thickBot="1">
      <c r="A368" s="204" t="s">
        <v>117</v>
      </c>
      <c r="B368" s="219"/>
      <c r="C368" s="219"/>
      <c r="D368" s="133" t="s">
        <v>63</v>
      </c>
      <c r="E368" s="134">
        <f aca="true" t="shared" si="94" ref="E368:F370">E369</f>
        <v>46035766</v>
      </c>
      <c r="F368" s="684">
        <f t="shared" si="94"/>
        <v>10393330.93</v>
      </c>
      <c r="G368" s="685">
        <f t="shared" si="92"/>
        <v>0.2257664384252887</v>
      </c>
      <c r="H368" s="134"/>
      <c r="I368" s="134"/>
      <c r="J368" s="688"/>
      <c r="K368" s="134">
        <f aca="true" t="shared" si="95" ref="K368:L374">E368+H368</f>
        <v>46035766</v>
      </c>
      <c r="L368" s="134">
        <f t="shared" si="95"/>
        <v>10393330.93</v>
      </c>
      <c r="M368" s="686">
        <f aca="true" t="shared" si="96" ref="M368:M379">L368/K368</f>
        <v>0.2257664384252887</v>
      </c>
      <c r="N368" s="153"/>
      <c r="O368" s="153"/>
    </row>
    <row r="369" spans="1:15" s="151" customFormat="1" ht="46.5">
      <c r="A369" s="833" t="s">
        <v>118</v>
      </c>
      <c r="B369" s="834"/>
      <c r="C369" s="834"/>
      <c r="D369" s="835" t="s">
        <v>63</v>
      </c>
      <c r="E369" s="836">
        <f>E370+E375+E377</f>
        <v>46035766</v>
      </c>
      <c r="F369" s="836">
        <f>F370+F375+F377</f>
        <v>10393330.93</v>
      </c>
      <c r="G369" s="837">
        <f t="shared" si="92"/>
        <v>0.2257664384252887</v>
      </c>
      <c r="H369" s="836"/>
      <c r="I369" s="836"/>
      <c r="J369" s="838"/>
      <c r="K369" s="836">
        <f t="shared" si="95"/>
        <v>46035766</v>
      </c>
      <c r="L369" s="836">
        <f t="shared" si="95"/>
        <v>10393330.93</v>
      </c>
      <c r="M369" s="839">
        <f t="shared" si="96"/>
        <v>0.2257664384252887</v>
      </c>
      <c r="N369" s="153"/>
      <c r="O369" s="153"/>
    </row>
    <row r="370" spans="1:15" s="146" customFormat="1" ht="66.75" customHeight="1">
      <c r="A370" s="184" t="s">
        <v>119</v>
      </c>
      <c r="B370" s="188" t="s">
        <v>89</v>
      </c>
      <c r="C370" s="188" t="s">
        <v>197</v>
      </c>
      <c r="D370" s="125" t="s">
        <v>90</v>
      </c>
      <c r="E370" s="129">
        <f t="shared" si="94"/>
        <v>4819366</v>
      </c>
      <c r="F370" s="461">
        <f t="shared" si="94"/>
        <v>1122130.93</v>
      </c>
      <c r="G370" s="652">
        <f t="shared" si="92"/>
        <v>0.23283787328042732</v>
      </c>
      <c r="H370" s="129"/>
      <c r="I370" s="129"/>
      <c r="J370" s="668"/>
      <c r="K370" s="129">
        <f t="shared" si="95"/>
        <v>4819366</v>
      </c>
      <c r="L370" s="129">
        <f t="shared" si="95"/>
        <v>1122130.93</v>
      </c>
      <c r="M370" s="675">
        <f t="shared" si="96"/>
        <v>0.23283787328042732</v>
      </c>
      <c r="N370" s="153"/>
      <c r="O370" s="153"/>
    </row>
    <row r="371" spans="1:15" s="154" customFormat="1" ht="18" customHeight="1">
      <c r="A371" s="135"/>
      <c r="B371" s="214"/>
      <c r="C371" s="214"/>
      <c r="D371" s="122" t="s">
        <v>250</v>
      </c>
      <c r="E371" s="457">
        <v>4819366</v>
      </c>
      <c r="F371" s="458">
        <v>1122130.93</v>
      </c>
      <c r="G371" s="650">
        <f t="shared" si="92"/>
        <v>0.23283787328042732</v>
      </c>
      <c r="H371" s="457"/>
      <c r="I371" s="457"/>
      <c r="J371" s="670"/>
      <c r="K371" s="457">
        <f t="shared" si="95"/>
        <v>4819366</v>
      </c>
      <c r="L371" s="457">
        <f t="shared" si="95"/>
        <v>1122130.93</v>
      </c>
      <c r="M371" s="656">
        <f t="shared" si="96"/>
        <v>0.23283787328042732</v>
      </c>
      <c r="N371" s="153"/>
      <c r="O371" s="153"/>
    </row>
    <row r="372" spans="1:15" s="146" customFormat="1" ht="18" customHeight="1">
      <c r="A372" s="123"/>
      <c r="B372" s="188"/>
      <c r="C372" s="188"/>
      <c r="D372" s="125" t="s">
        <v>251</v>
      </c>
      <c r="E372" s="129">
        <v>4654791</v>
      </c>
      <c r="F372" s="461">
        <v>1119718.22</v>
      </c>
      <c r="G372" s="652">
        <f t="shared" si="92"/>
        <v>0.2405517712825345</v>
      </c>
      <c r="H372" s="129"/>
      <c r="I372" s="129"/>
      <c r="J372" s="659"/>
      <c r="K372" s="129">
        <f t="shared" si="95"/>
        <v>4654791</v>
      </c>
      <c r="L372" s="129">
        <f t="shared" si="95"/>
        <v>1119718.22</v>
      </c>
      <c r="M372" s="675">
        <f t="shared" si="96"/>
        <v>0.2405517712825345</v>
      </c>
      <c r="N372" s="153"/>
      <c r="O372" s="153"/>
    </row>
    <row r="373" spans="1:15" s="87" customFormat="1" ht="18" customHeight="1" hidden="1">
      <c r="A373" s="135"/>
      <c r="B373" s="214"/>
      <c r="C373" s="214"/>
      <c r="D373" s="122" t="s">
        <v>253</v>
      </c>
      <c r="E373" s="457"/>
      <c r="F373" s="458"/>
      <c r="G373" s="668" t="e">
        <f t="shared" si="92"/>
        <v>#DIV/0!</v>
      </c>
      <c r="H373" s="457"/>
      <c r="I373" s="457"/>
      <c r="J373" s="669" t="e">
        <f>I373/H373</f>
        <v>#DIV/0!</v>
      </c>
      <c r="K373" s="457">
        <f t="shared" si="95"/>
        <v>0</v>
      </c>
      <c r="L373" s="129">
        <f>F373+I373</f>
        <v>0</v>
      </c>
      <c r="M373" s="675" t="e">
        <f aca="true" t="shared" si="97" ref="M373:M378">L373/K373</f>
        <v>#DIV/0!</v>
      </c>
      <c r="N373" s="153"/>
      <c r="O373" s="153"/>
    </row>
    <row r="374" spans="1:15" s="87" customFormat="1" ht="18" customHeight="1" hidden="1">
      <c r="A374" s="123"/>
      <c r="B374" s="188"/>
      <c r="C374" s="188"/>
      <c r="D374" s="125" t="s">
        <v>254</v>
      </c>
      <c r="E374" s="129"/>
      <c r="F374" s="458"/>
      <c r="G374" s="668" t="e">
        <f t="shared" si="92"/>
        <v>#DIV/0!</v>
      </c>
      <c r="H374" s="129"/>
      <c r="I374" s="129"/>
      <c r="J374" s="668" t="e">
        <f>I374/H374</f>
        <v>#DIV/0!</v>
      </c>
      <c r="K374" s="129">
        <f t="shared" si="95"/>
        <v>0</v>
      </c>
      <c r="L374" s="129">
        <f>F374+I374</f>
        <v>0</v>
      </c>
      <c r="M374" s="675" t="e">
        <f t="shared" si="97"/>
        <v>#DIV/0!</v>
      </c>
      <c r="N374" s="153"/>
      <c r="O374" s="153"/>
    </row>
    <row r="375" spans="1:15" s="146" customFormat="1" ht="27.75" customHeight="1">
      <c r="A375" s="123" t="s">
        <v>64</v>
      </c>
      <c r="B375" s="452">
        <v>8710</v>
      </c>
      <c r="C375" s="120" t="s">
        <v>65</v>
      </c>
      <c r="D375" s="127" t="s">
        <v>66</v>
      </c>
      <c r="E375" s="474">
        <f>E376</f>
        <v>4131200</v>
      </c>
      <c r="F375" s="474">
        <f>F376</f>
        <v>0</v>
      </c>
      <c r="G375" s="668">
        <f t="shared" si="92"/>
        <v>0</v>
      </c>
      <c r="H375" s="129"/>
      <c r="I375" s="129"/>
      <c r="J375" s="659"/>
      <c r="K375" s="129">
        <f aca="true" t="shared" si="98" ref="K375:L378">E375+H375</f>
        <v>4131200</v>
      </c>
      <c r="L375" s="129">
        <f>F375+I375</f>
        <v>0</v>
      </c>
      <c r="M375" s="677">
        <f t="shared" si="97"/>
        <v>0</v>
      </c>
      <c r="N375" s="153"/>
      <c r="O375" s="153"/>
    </row>
    <row r="376" spans="1:15" s="146" customFormat="1" ht="21.75" customHeight="1">
      <c r="A376" s="123"/>
      <c r="B376" s="188"/>
      <c r="C376" s="188"/>
      <c r="D376" s="122" t="s">
        <v>250</v>
      </c>
      <c r="E376" s="463">
        <v>4131200</v>
      </c>
      <c r="F376" s="464">
        <v>0</v>
      </c>
      <c r="G376" s="669">
        <f t="shared" si="92"/>
        <v>0</v>
      </c>
      <c r="H376" s="457"/>
      <c r="I376" s="457"/>
      <c r="J376" s="670"/>
      <c r="K376" s="457">
        <f t="shared" si="98"/>
        <v>4131200</v>
      </c>
      <c r="L376" s="457">
        <f>F376+I376</f>
        <v>0</v>
      </c>
      <c r="M376" s="676">
        <f t="shared" si="97"/>
        <v>0</v>
      </c>
      <c r="N376" s="153"/>
      <c r="O376" s="153"/>
    </row>
    <row r="377" spans="1:15" s="151" customFormat="1" ht="21.75" customHeight="1">
      <c r="A377" s="126" t="s">
        <v>67</v>
      </c>
      <c r="B377" s="119" t="s">
        <v>68</v>
      </c>
      <c r="C377" s="119" t="s">
        <v>218</v>
      </c>
      <c r="D377" s="125" t="s">
        <v>196</v>
      </c>
      <c r="E377" s="129">
        <f>E378</f>
        <v>37085200</v>
      </c>
      <c r="F377" s="461">
        <f>F378</f>
        <v>9271200</v>
      </c>
      <c r="G377" s="652">
        <f>F377/E377</f>
        <v>0.2499973035065201</v>
      </c>
      <c r="H377" s="129"/>
      <c r="I377" s="129"/>
      <c r="J377" s="129"/>
      <c r="K377" s="129">
        <f t="shared" si="98"/>
        <v>37085200</v>
      </c>
      <c r="L377" s="129">
        <f t="shared" si="98"/>
        <v>9271200</v>
      </c>
      <c r="M377" s="675">
        <f t="shared" si="97"/>
        <v>0.2499973035065201</v>
      </c>
      <c r="N377" s="153"/>
      <c r="O377" s="153"/>
    </row>
    <row r="378" spans="1:15" s="151" customFormat="1" ht="21.75" customHeight="1" thickBot="1">
      <c r="A378" s="451"/>
      <c r="B378" s="393"/>
      <c r="C378" s="393"/>
      <c r="D378" s="131" t="s">
        <v>250</v>
      </c>
      <c r="E378" s="466">
        <v>37085200</v>
      </c>
      <c r="F378" s="466">
        <v>9271200</v>
      </c>
      <c r="G378" s="687">
        <f>F378/E378</f>
        <v>0.2499973035065201</v>
      </c>
      <c r="H378" s="466"/>
      <c r="I378" s="466"/>
      <c r="J378" s="466"/>
      <c r="K378" s="466">
        <f t="shared" si="98"/>
        <v>37085200</v>
      </c>
      <c r="L378" s="466">
        <f t="shared" si="98"/>
        <v>9271200</v>
      </c>
      <c r="M378" s="820">
        <f t="shared" si="97"/>
        <v>0.2499973035065201</v>
      </c>
      <c r="N378" s="153"/>
      <c r="O378" s="153"/>
    </row>
    <row r="379" spans="1:15" s="146" customFormat="1" ht="19.5" customHeight="1" thickBot="1">
      <c r="A379" s="204" t="s">
        <v>263</v>
      </c>
      <c r="B379" s="219" t="s">
        <v>263</v>
      </c>
      <c r="C379" s="219" t="s">
        <v>263</v>
      </c>
      <c r="D379" s="144" t="s">
        <v>317</v>
      </c>
      <c r="E379" s="134">
        <f>E15+E59+E136+E170+E183+E255+E355+E280+E340+E348+E368</f>
        <v>494822840</v>
      </c>
      <c r="F379" s="134">
        <f>F15+F59+F136+F170+F183+F255+F355+F280+F340+F348+F368</f>
        <v>109793849.25999999</v>
      </c>
      <c r="G379" s="702">
        <f>F379/E379</f>
        <v>0.2218851685585087</v>
      </c>
      <c r="H379" s="134">
        <f>H15+H59+H136+H170+H183+H255+H355+H280+H340+H348+H368</f>
        <v>69153360</v>
      </c>
      <c r="I379" s="134">
        <f>I15+I59+I136+I170+I183+I255+I355+I280+I340+I348+I368</f>
        <v>7603549.100000001</v>
      </c>
      <c r="J379" s="702">
        <f>I379/H379</f>
        <v>0.10995198353341039</v>
      </c>
      <c r="K379" s="134">
        <f>K15+K59+K136+K170+K183+K255+K355+K280+K340+K348+K368</f>
        <v>563976200</v>
      </c>
      <c r="L379" s="134">
        <f>L15+L59+L136+L170+L183+L255+L355+L280+L340+L348+L368</f>
        <v>117397398.36000001</v>
      </c>
      <c r="M379" s="686">
        <f t="shared" si="96"/>
        <v>0.2081601995970752</v>
      </c>
      <c r="N379" s="153"/>
      <c r="O379" s="153"/>
    </row>
    <row r="380" spans="1:15" s="146" customFormat="1" ht="18.75" customHeight="1">
      <c r="A380" s="88"/>
      <c r="B380" s="158"/>
      <c r="C380" s="158"/>
      <c r="D380" s="85"/>
      <c r="E380" s="475"/>
      <c r="F380" s="475"/>
      <c r="G380" s="703"/>
      <c r="H380" s="469"/>
      <c r="I380" s="475"/>
      <c r="J380" s="703"/>
      <c r="K380" s="475"/>
      <c r="L380" s="475"/>
      <c r="M380" s="703"/>
      <c r="N380" s="145"/>
      <c r="O380" s="145"/>
    </row>
    <row r="381" spans="1:256" s="552" customFormat="1" ht="39" customHeight="1">
      <c r="A381" s="1501" t="s">
        <v>593</v>
      </c>
      <c r="B381" s="1501"/>
      <c r="C381" s="1501"/>
      <c r="D381" s="1501"/>
      <c r="E381" s="1242"/>
      <c r="F381" s="1242"/>
      <c r="G381" s="1242"/>
      <c r="H381" s="1242"/>
      <c r="I381" s="1242"/>
      <c r="J381" s="1242" t="s">
        <v>659</v>
      </c>
      <c r="K381" s="1242"/>
      <c r="L381" s="1293"/>
      <c r="M381" s="1243"/>
      <c r="N381" s="1242"/>
      <c r="O381" s="1242"/>
      <c r="P381" s="1244"/>
      <c r="Q381" s="1245"/>
      <c r="R381" s="477"/>
      <c r="S381" s="477"/>
      <c r="T381" s="477"/>
      <c r="U381" s="477"/>
      <c r="V381" s="477"/>
      <c r="W381" s="477"/>
      <c r="X381" s="477"/>
      <c r="Y381" s="477"/>
      <c r="Z381" s="477"/>
      <c r="AA381" s="477"/>
      <c r="AB381" s="477"/>
      <c r="AC381" s="477"/>
      <c r="AD381" s="477"/>
      <c r="AE381" s="477"/>
      <c r="AF381" s="477"/>
      <c r="AG381" s="477"/>
      <c r="AH381" s="477"/>
      <c r="AI381" s="477"/>
      <c r="AJ381" s="477"/>
      <c r="AK381" s="477"/>
      <c r="AL381" s="477"/>
      <c r="AM381" s="477"/>
      <c r="AN381" s="477"/>
      <c r="AO381" s="477"/>
      <c r="AP381" s="477"/>
      <c r="AQ381" s="477"/>
      <c r="AR381" s="477"/>
      <c r="AS381" s="477"/>
      <c r="AT381" s="477"/>
      <c r="AU381" s="477"/>
      <c r="AV381" s="477"/>
      <c r="AW381" s="477"/>
      <c r="AX381" s="477"/>
      <c r="AY381" s="477"/>
      <c r="AZ381" s="477"/>
      <c r="BA381" s="477"/>
      <c r="BB381" s="477"/>
      <c r="BC381" s="477"/>
      <c r="BD381" s="477"/>
      <c r="BE381" s="477"/>
      <c r="BF381" s="477"/>
      <c r="BG381" s="477"/>
      <c r="BH381" s="477"/>
      <c r="BI381" s="477"/>
      <c r="BJ381" s="477"/>
      <c r="BK381" s="477"/>
      <c r="BL381" s="477"/>
      <c r="BM381" s="477"/>
      <c r="BN381" s="477"/>
      <c r="BO381" s="477"/>
      <c r="BP381" s="477"/>
      <c r="BQ381" s="477"/>
      <c r="BR381" s="477"/>
      <c r="BS381" s="477"/>
      <c r="BT381" s="477"/>
      <c r="BU381" s="477"/>
      <c r="BV381" s="477"/>
      <c r="BW381" s="477"/>
      <c r="BX381" s="477"/>
      <c r="BY381" s="477"/>
      <c r="BZ381" s="477"/>
      <c r="CA381" s="477"/>
      <c r="CB381" s="477"/>
      <c r="CC381" s="477"/>
      <c r="CD381" s="477"/>
      <c r="CE381" s="477"/>
      <c r="CF381" s="477"/>
      <c r="CG381" s="477"/>
      <c r="CH381" s="477"/>
      <c r="CI381" s="477"/>
      <c r="CJ381" s="477"/>
      <c r="CK381" s="477"/>
      <c r="CL381" s="477"/>
      <c r="CM381" s="477"/>
      <c r="CN381" s="477"/>
      <c r="CO381" s="477"/>
      <c r="CP381" s="477"/>
      <c r="CQ381" s="477"/>
      <c r="CR381" s="477"/>
      <c r="CS381" s="477"/>
      <c r="CT381" s="477"/>
      <c r="CU381" s="477"/>
      <c r="CV381" s="477"/>
      <c r="CW381" s="477"/>
      <c r="CX381" s="477"/>
      <c r="CY381" s="477"/>
      <c r="CZ381" s="477"/>
      <c r="DA381" s="477"/>
      <c r="DB381" s="477"/>
      <c r="DC381" s="477"/>
      <c r="DD381" s="477"/>
      <c r="DE381" s="477"/>
      <c r="DF381" s="477"/>
      <c r="DG381" s="477"/>
      <c r="DH381" s="477"/>
      <c r="DI381" s="477"/>
      <c r="DJ381" s="477"/>
      <c r="DK381" s="477"/>
      <c r="DL381" s="477"/>
      <c r="DM381" s="477"/>
      <c r="DN381" s="477"/>
      <c r="DO381" s="477"/>
      <c r="DP381" s="477"/>
      <c r="DQ381" s="477"/>
      <c r="DR381" s="477"/>
      <c r="DS381" s="477"/>
      <c r="DT381" s="477"/>
      <c r="DU381" s="477"/>
      <c r="DV381" s="477"/>
      <c r="DW381" s="477"/>
      <c r="DX381" s="477"/>
      <c r="DY381" s="477"/>
      <c r="DZ381" s="477"/>
      <c r="EA381" s="477"/>
      <c r="EB381" s="477"/>
      <c r="EC381" s="477"/>
      <c r="ED381" s="477"/>
      <c r="EE381" s="477"/>
      <c r="EF381" s="477"/>
      <c r="EG381" s="477"/>
      <c r="EH381" s="477"/>
      <c r="EI381" s="477"/>
      <c r="EJ381" s="477"/>
      <c r="EK381" s="477"/>
      <c r="EL381" s="477"/>
      <c r="EM381" s="477"/>
      <c r="EN381" s="477"/>
      <c r="EO381" s="477"/>
      <c r="EP381" s="477"/>
      <c r="EQ381" s="477"/>
      <c r="ER381" s="477"/>
      <c r="ES381" s="477"/>
      <c r="ET381" s="477"/>
      <c r="EU381" s="477"/>
      <c r="EV381" s="477"/>
      <c r="EW381" s="477"/>
      <c r="EX381" s="477"/>
      <c r="EY381" s="477"/>
      <c r="EZ381" s="477"/>
      <c r="FA381" s="477"/>
      <c r="FB381" s="477"/>
      <c r="FC381" s="477"/>
      <c r="FD381" s="477"/>
      <c r="FE381" s="477"/>
      <c r="FF381" s="477"/>
      <c r="FG381" s="477"/>
      <c r="FH381" s="477"/>
      <c r="FI381" s="477"/>
      <c r="FJ381" s="477"/>
      <c r="FK381" s="477"/>
      <c r="FL381" s="477"/>
      <c r="FM381" s="477"/>
      <c r="FN381" s="477"/>
      <c r="FO381" s="477"/>
      <c r="FP381" s="477"/>
      <c r="FQ381" s="477"/>
      <c r="FR381" s="477"/>
      <c r="FS381" s="477"/>
      <c r="FT381" s="477"/>
      <c r="FU381" s="477"/>
      <c r="FV381" s="477"/>
      <c r="FW381" s="477"/>
      <c r="FX381" s="477"/>
      <c r="FY381" s="477"/>
      <c r="FZ381" s="477"/>
      <c r="GA381" s="477"/>
      <c r="GB381" s="477"/>
      <c r="GC381" s="477"/>
      <c r="GD381" s="477"/>
      <c r="GE381" s="477"/>
      <c r="GF381" s="477"/>
      <c r="GG381" s="477"/>
      <c r="GH381" s="477"/>
      <c r="GI381" s="477"/>
      <c r="GJ381" s="477"/>
      <c r="GK381" s="477"/>
      <c r="GL381" s="477"/>
      <c r="GM381" s="477"/>
      <c r="GN381" s="477"/>
      <c r="GO381" s="477"/>
      <c r="GP381" s="477"/>
      <c r="GQ381" s="477"/>
      <c r="GR381" s="477"/>
      <c r="GS381" s="477"/>
      <c r="GT381" s="477"/>
      <c r="GU381" s="477"/>
      <c r="GV381" s="477"/>
      <c r="GW381" s="477"/>
      <c r="GX381" s="477"/>
      <c r="GY381" s="477"/>
      <c r="GZ381" s="477"/>
      <c r="HA381" s="477"/>
      <c r="HB381" s="477"/>
      <c r="HC381" s="477"/>
      <c r="HD381" s="477"/>
      <c r="HE381" s="477"/>
      <c r="HF381" s="477"/>
      <c r="HG381" s="477"/>
      <c r="HH381" s="477"/>
      <c r="HI381" s="477"/>
      <c r="HJ381" s="477"/>
      <c r="HK381" s="477"/>
      <c r="HL381" s="477"/>
      <c r="HM381" s="477"/>
      <c r="HN381" s="477"/>
      <c r="HO381" s="477"/>
      <c r="HP381" s="477"/>
      <c r="HQ381" s="477"/>
      <c r="HR381" s="477"/>
      <c r="HS381" s="477"/>
      <c r="HT381" s="477"/>
      <c r="HU381" s="477"/>
      <c r="HV381" s="477"/>
      <c r="HW381" s="477"/>
      <c r="HX381" s="477"/>
      <c r="HY381" s="477"/>
      <c r="HZ381" s="477"/>
      <c r="IA381" s="477"/>
      <c r="IB381" s="477"/>
      <c r="IC381" s="477"/>
      <c r="ID381" s="477"/>
      <c r="IE381" s="477"/>
      <c r="IF381" s="477"/>
      <c r="IG381" s="477"/>
      <c r="IH381" s="477"/>
      <c r="II381" s="477"/>
      <c r="IJ381" s="477"/>
      <c r="IK381" s="477"/>
      <c r="IL381" s="477"/>
      <c r="IM381" s="477"/>
      <c r="IN381" s="477"/>
      <c r="IO381" s="477"/>
      <c r="IP381" s="477"/>
      <c r="IQ381" s="477"/>
      <c r="IR381" s="477"/>
      <c r="IS381" s="477"/>
      <c r="IT381" s="477"/>
      <c r="IU381" s="477"/>
      <c r="IV381" s="477"/>
    </row>
    <row r="382" spans="1:13" s="146" customFormat="1" ht="18.75" customHeight="1">
      <c r="A382" s="88"/>
      <c r="B382" s="147"/>
      <c r="C382" s="147"/>
      <c r="D382" s="89"/>
      <c r="E382" s="63"/>
      <c r="F382" s="706"/>
      <c r="G382" s="704"/>
      <c r="H382" s="147"/>
      <c r="I382" s="147"/>
      <c r="J382" s="147"/>
      <c r="K382" s="147"/>
      <c r="L382" s="707"/>
      <c r="M382" s="705"/>
    </row>
    <row r="383" spans="1:15" s="146" customFormat="1" ht="28.5" customHeight="1">
      <c r="A383" s="88"/>
      <c r="B383" s="158"/>
      <c r="C383" s="158"/>
      <c r="D383" s="85"/>
      <c r="E383" s="475">
        <v>494822840</v>
      </c>
      <c r="F383" s="708">
        <v>109793849.26</v>
      </c>
      <c r="G383" s="475"/>
      <c r="H383" s="470">
        <v>69153360</v>
      </c>
      <c r="I383" s="470">
        <v>7603549.1</v>
      </c>
      <c r="J383" s="475"/>
      <c r="K383" s="709">
        <f>E383+H383</f>
        <v>563976200</v>
      </c>
      <c r="L383" s="709">
        <f>F383+I383</f>
        <v>117397398.36</v>
      </c>
      <c r="M383" s="469"/>
      <c r="N383" s="145"/>
      <c r="O383" s="145"/>
    </row>
    <row r="384" spans="5:12" ht="15">
      <c r="E384" s="476">
        <f>E379-E383</f>
        <v>0</v>
      </c>
      <c r="F384" s="476">
        <f>F379-F383</f>
        <v>0</v>
      </c>
      <c r="G384" s="638"/>
      <c r="H384" s="476">
        <f>H379-H383</f>
        <v>0</v>
      </c>
      <c r="I384" s="476">
        <f>I379-I383</f>
        <v>0</v>
      </c>
      <c r="K384" s="821">
        <f>K379-K383</f>
        <v>0</v>
      </c>
      <c r="L384" s="821">
        <f>L379-L383</f>
        <v>0</v>
      </c>
    </row>
    <row r="385" spans="1:15" s="146" customFormat="1" ht="27.75" customHeight="1">
      <c r="A385" s="88"/>
      <c r="B385" s="158"/>
      <c r="C385" s="158"/>
      <c r="D385" s="85"/>
      <c r="E385" s="469"/>
      <c r="F385" s="469"/>
      <c r="G385" s="469"/>
      <c r="H385" s="469"/>
      <c r="I385" s="469"/>
      <c r="J385" s="475"/>
      <c r="K385" s="709"/>
      <c r="L385" s="475"/>
      <c r="M385" s="469"/>
      <c r="O385" s="145"/>
    </row>
    <row r="386" spans="1:13" s="146" customFormat="1" ht="14.25" customHeight="1">
      <c r="A386" s="88"/>
      <c r="B386" s="158"/>
      <c r="C386" s="158"/>
      <c r="D386" s="85"/>
      <c r="E386" s="147"/>
      <c r="F386" s="711"/>
      <c r="G386" s="704"/>
      <c r="H386" s="472"/>
      <c r="I386" s="472"/>
      <c r="J386" s="475"/>
      <c r="K386" s="709">
        <f>K17+K27+K31+K35+K37+K40+K42+K44+K46+K48+K50+K53+K55+K61+K71+K78+K85+K93+K99+K103+K106+K110+K113+K117+K129+K133+K138+K146+K148+K150+K154+K156+K160+K163+K164+K165+K172+K181+K185+K191+K196+K198+K200+K208+K213+K217+K221+K226+K234+K236+K240+K244+K249+K251+K253+K257+K262+K264+K268+K272+K274+K277+K282+K288+K291+K294+K297+K306+K312+K315+K322+K329+K332+K335+K338+K342+K350+K360+K357+K363+K366+K370+K375+K377</f>
        <v>563976200</v>
      </c>
      <c r="L386" s="709">
        <f>L17+L27+L31+L35+L37+L40+L42+L44+L46+L48+L50+L53+L55+L61+L71+L78+L85+L93+L99+L103+L106+L110+L113+L117+L129+L133+L138+L146+L148+L150+L154+L156+L160+L163+L164+L165+L172+L181+L185+L191+L196+L198+L200+L208+L213+L217+L221+L226+L234+L236+L240+L244+L249+L251+L253+L257+L262+L264+L268+L272+L274+L277+L282+L288+L291+L294+L297+L306+L312+L315+L322+L329+L332+L335+L338+L342+L350+L360+L357+L363+L366+L370+L375+L377</f>
        <v>117397398.36000001</v>
      </c>
      <c r="M386" s="475"/>
    </row>
    <row r="387" spans="4:12" ht="15">
      <c r="D387" s="159" t="s">
        <v>254</v>
      </c>
      <c r="G387" s="638"/>
      <c r="H387" s="471">
        <f>H22+H26+H39+H52+H58+H70+H135+H207+H261+H271+H276+H290+H293+H296+H299+H308+H314+H324+H331+H334+H337+H365</f>
        <v>55922556</v>
      </c>
      <c r="I387" s="471">
        <f>I22+I26+I39+I52+I58+I70+I135+I207+I261+I271+I276+I290+I293+I296+I299+I308+I314+I324+I331+I334+I337+I365</f>
        <v>2977054.4400000004</v>
      </c>
      <c r="K387" s="471">
        <f>K22+K26+K39+K52+K58+K70+K135+K207+K261+K271+K276+K290+K293+K296+K299+K308+K314+K324+K331+K334+K337+K365</f>
        <v>55922556</v>
      </c>
      <c r="L387" s="471">
        <f>L22+L26+L39+L52+L58+L70+L135+L207+L261+L271+L276+L290+L293+L296+L299+L308+L314+L324+L331+L334+L337+L365</f>
        <v>2977054.4400000004</v>
      </c>
    </row>
    <row r="388" spans="4:13" ht="12.75" customHeight="1">
      <c r="D388" s="125" t="s">
        <v>251</v>
      </c>
      <c r="E388" s="471">
        <f>E19+E63+E67+E131+E140+E152+E158+E174+E187+E193+E204+E230+E259+E284+E344+E352+E359+E372+E127</f>
        <v>265445006</v>
      </c>
      <c r="F388" s="471">
        <f>F19+F63+F67+F131+F140+F152+F158+F174+F187+F193+F204+F230+F259+F284+F344+F352+F359+F372+F127</f>
        <v>57542142.96999999</v>
      </c>
      <c r="G388" s="454"/>
      <c r="H388" s="471">
        <f>H19+H63+H67+H140+H152+H174+H193+H259+H284+H344+H352+H359+H372</f>
        <v>4342918</v>
      </c>
      <c r="I388" s="471">
        <f>I19+I63+I67+I140+I152+I174+I193+I259+I284+I344+I352+I359+I372</f>
        <v>309031.58999999997</v>
      </c>
      <c r="J388" s="149"/>
      <c r="K388" s="454"/>
      <c r="M388" s="454"/>
    </row>
    <row r="389" spans="4:13" ht="12.75" customHeight="1">
      <c r="D389" s="125" t="s">
        <v>252</v>
      </c>
      <c r="E389" s="471">
        <f>E20+E64+E68+E132+E141+E153+E159+E194+E205+E231+E285</f>
        <v>35308359</v>
      </c>
      <c r="F389" s="471">
        <f>F20+F64+F68+F132+F141+F153+F159+F194+F205+F231+F285</f>
        <v>6875586.49</v>
      </c>
      <c r="G389" s="454"/>
      <c r="H389" s="471">
        <f>H20+H68+H141+H153+H285</f>
        <v>84765</v>
      </c>
      <c r="I389" s="471">
        <f>I20+I68+I141+I153+I285</f>
        <v>0</v>
      </c>
      <c r="J389" s="149"/>
      <c r="K389" s="454"/>
      <c r="M389" s="454"/>
    </row>
    <row r="390" spans="7:14" ht="12.75" customHeight="1">
      <c r="G390" s="712"/>
      <c r="H390" s="471"/>
      <c r="I390" s="471"/>
      <c r="K390" s="710">
        <f>K379-K386</f>
        <v>0</v>
      </c>
      <c r="L390" s="710">
        <f>L379-L386</f>
        <v>0</v>
      </c>
      <c r="N390" s="160"/>
    </row>
    <row r="391" spans="5:8" ht="12.75" customHeight="1">
      <c r="E391" s="471"/>
      <c r="G391" s="638"/>
      <c r="H391" s="471"/>
    </row>
    <row r="392" spans="5:9" ht="12.75" customHeight="1">
      <c r="E392" s="473">
        <v>265445006</v>
      </c>
      <c r="F392" s="713">
        <v>57542142.97</v>
      </c>
      <c r="G392" s="714"/>
      <c r="H392" s="733">
        <v>55922556</v>
      </c>
      <c r="I392" s="476">
        <v>2977054.44</v>
      </c>
    </row>
    <row r="393" spans="5:7" ht="12.75" customHeight="1">
      <c r="E393" s="471">
        <v>35308359</v>
      </c>
      <c r="F393" s="789">
        <v>6875586.49</v>
      </c>
      <c r="G393" s="638"/>
    </row>
    <row r="394" spans="5:7" ht="12.75" customHeight="1">
      <c r="E394" s="471"/>
      <c r="F394" s="710"/>
      <c r="G394" s="715"/>
    </row>
    <row r="395" spans="7:9" ht="12.75" customHeight="1">
      <c r="G395" s="715"/>
      <c r="I395" s="476"/>
    </row>
    <row r="396" spans="5:9" ht="12.75" customHeight="1">
      <c r="E396" s="471">
        <f>E392-E388</f>
        <v>0</v>
      </c>
      <c r="F396" s="471">
        <f>F392-F388</f>
        <v>0</v>
      </c>
      <c r="G396" s="638"/>
      <c r="H396" s="476">
        <f>H392-H387</f>
        <v>0</v>
      </c>
      <c r="I396" s="476">
        <f>I392-I387</f>
        <v>0</v>
      </c>
    </row>
    <row r="397" spans="5:7" ht="12.75" customHeight="1">
      <c r="E397" s="471">
        <f>E393-E389</f>
        <v>0</v>
      </c>
      <c r="F397" s="471">
        <f>F393-F389</f>
        <v>0</v>
      </c>
      <c r="G397" s="638"/>
    </row>
    <row r="398" spans="1:8" ht="12.75" customHeight="1">
      <c r="A398" s="93"/>
      <c r="B398" s="93"/>
      <c r="C398" s="93"/>
      <c r="E398" s="471"/>
      <c r="F398" s="710"/>
      <c r="G398" s="638"/>
      <c r="H398" s="471"/>
    </row>
    <row r="399" spans="1:13" ht="12.75" customHeight="1">
      <c r="A399" s="93"/>
      <c r="B399" s="93"/>
      <c r="C399" s="93"/>
      <c r="E399" s="471"/>
      <c r="F399" s="710"/>
      <c r="G399" s="638"/>
      <c r="H399" s="471"/>
      <c r="K399" s="710"/>
      <c r="L399" s="471"/>
      <c r="M399" s="476"/>
    </row>
    <row r="400" spans="1:8" ht="12.75" customHeight="1">
      <c r="A400" s="93"/>
      <c r="B400" s="93"/>
      <c r="C400" s="93"/>
      <c r="E400" s="471"/>
      <c r="F400" s="710"/>
      <c r="G400" s="638"/>
      <c r="H400" s="471"/>
    </row>
    <row r="401" spans="1:7" ht="12.75" customHeight="1">
      <c r="A401" s="93"/>
      <c r="B401" s="93"/>
      <c r="C401" s="93"/>
      <c r="G401" s="638"/>
    </row>
    <row r="402" spans="1:7" ht="12.75" customHeight="1">
      <c r="A402" s="93"/>
      <c r="B402" s="93"/>
      <c r="C402" s="93"/>
      <c r="G402" s="638"/>
    </row>
    <row r="403" spans="1:7" ht="12.75" customHeight="1">
      <c r="A403" s="93"/>
      <c r="B403" s="93"/>
      <c r="C403" s="93"/>
      <c r="G403" s="638"/>
    </row>
    <row r="404" spans="1:13" ht="12.75" customHeight="1">
      <c r="A404" s="93"/>
      <c r="B404" s="93"/>
      <c r="C404" s="93"/>
      <c r="G404" s="638"/>
      <c r="H404" s="471"/>
      <c r="I404" s="471"/>
      <c r="J404" s="471"/>
      <c r="K404" s="710"/>
      <c r="L404" s="471"/>
      <c r="M404" s="471"/>
    </row>
    <row r="405" spans="1:7" ht="12.75" customHeight="1">
      <c r="A405" s="93"/>
      <c r="B405" s="93"/>
      <c r="C405" s="93"/>
      <c r="D405" s="148"/>
      <c r="G405" s="638"/>
    </row>
    <row r="406" spans="1:7" ht="12.75" customHeight="1">
      <c r="A406" s="93"/>
      <c r="B406" s="93"/>
      <c r="C406" s="93"/>
      <c r="D406" s="87"/>
      <c r="G406" s="638"/>
    </row>
    <row r="407" spans="1:12" ht="12.75" customHeight="1">
      <c r="A407" s="93"/>
      <c r="B407" s="93"/>
      <c r="C407" s="93"/>
      <c r="G407" s="638"/>
      <c r="H407" s="471"/>
      <c r="L407" s="471"/>
    </row>
    <row r="408" spans="1:7" ht="15">
      <c r="A408" s="93"/>
      <c r="B408" s="93"/>
      <c r="C408" s="93"/>
      <c r="G408" s="638"/>
    </row>
    <row r="409" spans="1:7" ht="12.75" customHeight="1">
      <c r="A409" s="93"/>
      <c r="B409" s="93"/>
      <c r="C409" s="93"/>
      <c r="G409" s="638"/>
    </row>
    <row r="410" spans="1:7" ht="12.75" customHeight="1">
      <c r="A410" s="93"/>
      <c r="B410" s="93"/>
      <c r="C410" s="93"/>
      <c r="G410" s="638"/>
    </row>
    <row r="411" spans="1:7" ht="12.75" customHeight="1">
      <c r="A411" s="93"/>
      <c r="B411" s="93"/>
      <c r="C411" s="93"/>
      <c r="G411" s="638"/>
    </row>
    <row r="412" spans="1:7" ht="12.75" customHeight="1">
      <c r="A412" s="93"/>
      <c r="B412" s="93"/>
      <c r="C412" s="93"/>
      <c r="G412" s="638"/>
    </row>
    <row r="413" spans="1:7" ht="12.75" customHeight="1">
      <c r="A413" s="93"/>
      <c r="B413" s="93"/>
      <c r="C413" s="93"/>
      <c r="G413" s="638"/>
    </row>
    <row r="414" spans="1:13" ht="12.75" customHeight="1">
      <c r="A414" s="93"/>
      <c r="B414" s="93"/>
      <c r="C414" s="93"/>
      <c r="E414" s="93"/>
      <c r="F414" s="93"/>
      <c r="G414" s="638"/>
      <c r="H414" s="93"/>
      <c r="I414" s="93"/>
      <c r="J414" s="93"/>
      <c r="K414" s="93"/>
      <c r="L414" s="93"/>
      <c r="M414" s="93"/>
    </row>
    <row r="415" spans="1:13" ht="12.75" customHeight="1">
      <c r="A415" s="93"/>
      <c r="B415" s="93"/>
      <c r="C415" s="93"/>
      <c r="E415" s="93"/>
      <c r="F415" s="93"/>
      <c r="G415" s="638"/>
      <c r="H415" s="93"/>
      <c r="I415" s="93"/>
      <c r="J415" s="93"/>
      <c r="K415" s="93"/>
      <c r="L415" s="93"/>
      <c r="M415" s="93"/>
    </row>
    <row r="416" spans="1:13" ht="12.75" customHeight="1">
      <c r="A416" s="93"/>
      <c r="B416" s="93"/>
      <c r="C416" s="93"/>
      <c r="E416" s="93"/>
      <c r="F416" s="93"/>
      <c r="G416" s="638"/>
      <c r="H416" s="93"/>
      <c r="I416" s="93"/>
      <c r="J416" s="93"/>
      <c r="K416" s="93"/>
      <c r="L416" s="93"/>
      <c r="M416" s="93"/>
    </row>
    <row r="417" spans="1:13" ht="12.75" customHeight="1">
      <c r="A417" s="93"/>
      <c r="B417" s="93"/>
      <c r="C417" s="93"/>
      <c r="E417" s="93"/>
      <c r="F417" s="93"/>
      <c r="G417" s="638"/>
      <c r="H417" s="93"/>
      <c r="I417" s="93"/>
      <c r="J417" s="93"/>
      <c r="K417" s="93"/>
      <c r="L417" s="93"/>
      <c r="M417" s="93"/>
    </row>
    <row r="418" spans="1:13" ht="12.75" customHeight="1">
      <c r="A418" s="93"/>
      <c r="B418" s="93"/>
      <c r="C418" s="93"/>
      <c r="E418" s="93"/>
      <c r="F418" s="93"/>
      <c r="G418" s="638"/>
      <c r="H418" s="93"/>
      <c r="I418" s="93"/>
      <c r="J418" s="93"/>
      <c r="K418" s="93"/>
      <c r="L418" s="93"/>
      <c r="M418" s="93"/>
    </row>
    <row r="419" spans="1:13" ht="12.75" customHeight="1">
      <c r="A419" s="93"/>
      <c r="B419" s="93"/>
      <c r="C419" s="93"/>
      <c r="E419" s="93"/>
      <c r="F419" s="93"/>
      <c r="G419" s="638"/>
      <c r="H419" s="93"/>
      <c r="I419" s="93"/>
      <c r="J419" s="93"/>
      <c r="K419" s="93"/>
      <c r="L419" s="93"/>
      <c r="M419" s="93"/>
    </row>
    <row r="420" spans="1:13" ht="12.75" customHeight="1">
      <c r="A420" s="93"/>
      <c r="B420" s="93"/>
      <c r="C420" s="93"/>
      <c r="E420" s="93"/>
      <c r="F420" s="93"/>
      <c r="G420" s="638"/>
      <c r="H420" s="93"/>
      <c r="I420" s="93"/>
      <c r="J420" s="93"/>
      <c r="K420" s="93"/>
      <c r="L420" s="93"/>
      <c r="M420" s="93"/>
    </row>
    <row r="421" spans="1:13" ht="12.75" customHeight="1">
      <c r="A421" s="93"/>
      <c r="B421" s="93"/>
      <c r="C421" s="93"/>
      <c r="E421" s="93"/>
      <c r="F421" s="93"/>
      <c r="G421" s="638"/>
      <c r="H421" s="93"/>
      <c r="I421" s="93"/>
      <c r="J421" s="93"/>
      <c r="K421" s="93"/>
      <c r="L421" s="93"/>
      <c r="M421" s="93"/>
    </row>
    <row r="422" spans="1:13" ht="12.75" customHeight="1">
      <c r="A422" s="93"/>
      <c r="B422" s="93"/>
      <c r="C422" s="93"/>
      <c r="E422" s="93"/>
      <c r="F422" s="93"/>
      <c r="G422" s="638"/>
      <c r="H422" s="93"/>
      <c r="I422" s="93"/>
      <c r="J422" s="93"/>
      <c r="K422" s="93"/>
      <c r="L422" s="93"/>
      <c r="M422" s="93"/>
    </row>
    <row r="423" spans="1:13" ht="12.75" customHeight="1">
      <c r="A423" s="93"/>
      <c r="B423" s="93"/>
      <c r="C423" s="93"/>
      <c r="E423" s="93"/>
      <c r="F423" s="93"/>
      <c r="G423" s="638"/>
      <c r="H423" s="93"/>
      <c r="I423" s="93"/>
      <c r="J423" s="93"/>
      <c r="K423" s="93"/>
      <c r="L423" s="93"/>
      <c r="M423" s="93"/>
    </row>
    <row r="424" spans="1:13" ht="12.75" customHeight="1">
      <c r="A424" s="93"/>
      <c r="B424" s="93"/>
      <c r="C424" s="93"/>
      <c r="E424" s="93"/>
      <c r="F424" s="93"/>
      <c r="G424" s="638"/>
      <c r="H424" s="93"/>
      <c r="I424" s="93"/>
      <c r="J424" s="93"/>
      <c r="K424" s="93"/>
      <c r="L424" s="93"/>
      <c r="M424" s="93"/>
    </row>
    <row r="425" spans="1:13" ht="12.75" customHeight="1">
      <c r="A425" s="93"/>
      <c r="B425" s="93"/>
      <c r="C425" s="93"/>
      <c r="E425" s="93"/>
      <c r="F425" s="93"/>
      <c r="G425" s="638"/>
      <c r="H425" s="93"/>
      <c r="I425" s="93"/>
      <c r="J425" s="93"/>
      <c r="K425" s="93"/>
      <c r="L425" s="93"/>
      <c r="M425" s="93"/>
    </row>
    <row r="426" spans="1:13" ht="12.75" customHeight="1">
      <c r="A426" s="93"/>
      <c r="B426" s="93"/>
      <c r="C426" s="93"/>
      <c r="E426" s="93"/>
      <c r="F426" s="93"/>
      <c r="G426" s="638"/>
      <c r="H426" s="93"/>
      <c r="I426" s="93"/>
      <c r="J426" s="93"/>
      <c r="K426" s="93"/>
      <c r="L426" s="93"/>
      <c r="M426" s="93"/>
    </row>
    <row r="427" spans="1:13" ht="12.75" customHeight="1">
      <c r="A427" s="93"/>
      <c r="B427" s="93"/>
      <c r="C427" s="93"/>
      <c r="E427" s="93"/>
      <c r="F427" s="93"/>
      <c r="G427" s="638"/>
      <c r="H427" s="93"/>
      <c r="I427" s="93"/>
      <c r="J427" s="93"/>
      <c r="K427" s="93"/>
      <c r="L427" s="93"/>
      <c r="M427" s="93"/>
    </row>
    <row r="428" spans="1:13" ht="12.75" customHeight="1">
      <c r="A428" s="93"/>
      <c r="B428" s="93"/>
      <c r="C428" s="93"/>
      <c r="E428" s="93"/>
      <c r="F428" s="93"/>
      <c r="G428" s="638"/>
      <c r="H428" s="93"/>
      <c r="I428" s="93"/>
      <c r="J428" s="93"/>
      <c r="K428" s="93"/>
      <c r="L428" s="93"/>
      <c r="M428" s="93"/>
    </row>
    <row r="429" spans="1:13" ht="12.75" customHeight="1">
      <c r="A429" s="93"/>
      <c r="B429" s="93"/>
      <c r="C429" s="93"/>
      <c r="E429" s="93"/>
      <c r="F429" s="93"/>
      <c r="G429" s="638"/>
      <c r="H429" s="93"/>
      <c r="I429" s="93"/>
      <c r="J429" s="93"/>
      <c r="K429" s="93"/>
      <c r="L429" s="93"/>
      <c r="M429" s="93"/>
    </row>
    <row r="430" spans="1:13" ht="12.75" customHeight="1">
      <c r="A430" s="93"/>
      <c r="B430" s="93"/>
      <c r="C430" s="93"/>
      <c r="E430" s="93"/>
      <c r="F430" s="93"/>
      <c r="G430" s="638"/>
      <c r="H430" s="93"/>
      <c r="I430" s="93"/>
      <c r="J430" s="93"/>
      <c r="K430" s="93"/>
      <c r="L430" s="93"/>
      <c r="M430" s="93"/>
    </row>
    <row r="431" spans="1:13" ht="12.75" customHeight="1">
      <c r="A431" s="93"/>
      <c r="B431" s="93"/>
      <c r="C431" s="93"/>
      <c r="E431" s="93"/>
      <c r="F431" s="93"/>
      <c r="G431" s="638"/>
      <c r="H431" s="93"/>
      <c r="I431" s="93"/>
      <c r="J431" s="93"/>
      <c r="K431" s="93"/>
      <c r="L431" s="93"/>
      <c r="M431" s="93"/>
    </row>
    <row r="432" spans="1:13" ht="12.75" customHeight="1">
      <c r="A432" s="93"/>
      <c r="B432" s="93"/>
      <c r="C432" s="93"/>
      <c r="E432" s="93"/>
      <c r="F432" s="93"/>
      <c r="G432" s="638"/>
      <c r="H432" s="93"/>
      <c r="I432" s="93"/>
      <c r="J432" s="93"/>
      <c r="K432" s="93"/>
      <c r="L432" s="93"/>
      <c r="M432" s="93"/>
    </row>
    <row r="433" spans="1:13" ht="12.75" customHeight="1">
      <c r="A433" s="93"/>
      <c r="B433" s="93"/>
      <c r="C433" s="93"/>
      <c r="E433" s="93"/>
      <c r="F433" s="93"/>
      <c r="G433" s="638"/>
      <c r="H433" s="93"/>
      <c r="I433" s="93"/>
      <c r="J433" s="93"/>
      <c r="K433" s="93"/>
      <c r="L433" s="93"/>
      <c r="M433" s="93"/>
    </row>
    <row r="434" spans="1:13" ht="12.75" customHeight="1">
      <c r="A434" s="93"/>
      <c r="B434" s="93"/>
      <c r="C434" s="93"/>
      <c r="E434" s="93"/>
      <c r="F434" s="93"/>
      <c r="G434" s="638"/>
      <c r="H434" s="93"/>
      <c r="I434" s="93"/>
      <c r="J434" s="93"/>
      <c r="K434" s="93"/>
      <c r="L434" s="93"/>
      <c r="M434" s="93"/>
    </row>
    <row r="435" spans="1:13" ht="12.75" customHeight="1">
      <c r="A435" s="93"/>
      <c r="B435" s="93"/>
      <c r="C435" s="93"/>
      <c r="E435" s="93"/>
      <c r="F435" s="93"/>
      <c r="G435" s="638"/>
      <c r="H435" s="93"/>
      <c r="I435" s="93"/>
      <c r="J435" s="93"/>
      <c r="K435" s="93"/>
      <c r="L435" s="93"/>
      <c r="M435" s="93"/>
    </row>
    <row r="436" spans="1:13" ht="12.75" customHeight="1">
      <c r="A436" s="93"/>
      <c r="B436" s="93"/>
      <c r="C436" s="93"/>
      <c r="E436" s="93"/>
      <c r="F436" s="93"/>
      <c r="G436" s="638"/>
      <c r="H436" s="93"/>
      <c r="I436" s="93"/>
      <c r="J436" s="93"/>
      <c r="K436" s="93"/>
      <c r="L436" s="93"/>
      <c r="M436" s="93"/>
    </row>
    <row r="437" spans="1:13" ht="12.75" customHeight="1">
      <c r="A437" s="93"/>
      <c r="B437" s="93"/>
      <c r="C437" s="93"/>
      <c r="E437" s="93"/>
      <c r="F437" s="93"/>
      <c r="G437" s="638"/>
      <c r="H437" s="93"/>
      <c r="I437" s="93"/>
      <c r="J437" s="93"/>
      <c r="K437" s="93"/>
      <c r="L437" s="93"/>
      <c r="M437" s="93"/>
    </row>
    <row r="438" spans="1:13" ht="12.75" customHeight="1">
      <c r="A438" s="93"/>
      <c r="B438" s="93"/>
      <c r="C438" s="93"/>
      <c r="E438" s="93"/>
      <c r="F438" s="93"/>
      <c r="G438" s="638"/>
      <c r="H438" s="93"/>
      <c r="I438" s="93"/>
      <c r="J438" s="93"/>
      <c r="K438" s="93"/>
      <c r="L438" s="93"/>
      <c r="M438" s="93"/>
    </row>
    <row r="439" spans="1:13" ht="12.75" customHeight="1">
      <c r="A439" s="93"/>
      <c r="B439" s="93"/>
      <c r="C439" s="93"/>
      <c r="E439" s="93"/>
      <c r="F439" s="93"/>
      <c r="G439" s="638"/>
      <c r="H439" s="93"/>
      <c r="I439" s="93"/>
      <c r="J439" s="93"/>
      <c r="K439" s="93"/>
      <c r="L439" s="93"/>
      <c r="M439" s="93"/>
    </row>
    <row r="440" spans="1:13" ht="12.75" customHeight="1">
      <c r="A440" s="93"/>
      <c r="B440" s="93"/>
      <c r="C440" s="93"/>
      <c r="E440" s="93"/>
      <c r="F440" s="93"/>
      <c r="G440" s="638"/>
      <c r="H440" s="93"/>
      <c r="I440" s="93"/>
      <c r="J440" s="93"/>
      <c r="K440" s="93"/>
      <c r="L440" s="93"/>
      <c r="M440" s="93"/>
    </row>
    <row r="441" spans="1:13" ht="12.75" customHeight="1">
      <c r="A441" s="93"/>
      <c r="B441" s="93"/>
      <c r="C441" s="93"/>
      <c r="E441" s="93"/>
      <c r="F441" s="93"/>
      <c r="G441" s="638"/>
      <c r="H441" s="93"/>
      <c r="I441" s="93"/>
      <c r="J441" s="93"/>
      <c r="K441" s="93"/>
      <c r="L441" s="93"/>
      <c r="M441" s="93"/>
    </row>
    <row r="442" spans="1:13" ht="12.75" customHeight="1">
      <c r="A442" s="93"/>
      <c r="B442" s="93"/>
      <c r="C442" s="93"/>
      <c r="E442" s="93"/>
      <c r="F442" s="93"/>
      <c r="G442" s="638"/>
      <c r="H442" s="93"/>
      <c r="I442" s="93"/>
      <c r="J442" s="93"/>
      <c r="K442" s="93"/>
      <c r="L442" s="93"/>
      <c r="M442" s="93"/>
    </row>
    <row r="443" spans="1:13" ht="12.75" customHeight="1">
      <c r="A443" s="93"/>
      <c r="B443" s="93"/>
      <c r="C443" s="93"/>
      <c r="E443" s="93"/>
      <c r="F443" s="93"/>
      <c r="G443" s="638"/>
      <c r="H443" s="93"/>
      <c r="I443" s="93"/>
      <c r="J443" s="93"/>
      <c r="K443" s="93"/>
      <c r="L443" s="93"/>
      <c r="M443" s="93"/>
    </row>
    <row r="444" spans="1:13" ht="12.75" customHeight="1">
      <c r="A444" s="93"/>
      <c r="B444" s="93"/>
      <c r="C444" s="93"/>
      <c r="E444" s="93"/>
      <c r="F444" s="93"/>
      <c r="H444" s="93"/>
      <c r="I444" s="93"/>
      <c r="J444" s="93"/>
      <c r="K444" s="93"/>
      <c r="L444" s="93"/>
      <c r="M444" s="93"/>
    </row>
    <row r="445" spans="1:13" ht="12.75" customHeight="1">
      <c r="A445" s="93"/>
      <c r="B445" s="93"/>
      <c r="C445" s="93"/>
      <c r="E445" s="93"/>
      <c r="F445" s="93"/>
      <c r="H445" s="93"/>
      <c r="I445" s="93"/>
      <c r="J445" s="93"/>
      <c r="K445" s="93"/>
      <c r="L445" s="93"/>
      <c r="M445" s="93"/>
    </row>
    <row r="446" spans="1:13" ht="12.75" customHeight="1">
      <c r="A446" s="93"/>
      <c r="B446" s="93"/>
      <c r="C446" s="93"/>
      <c r="E446" s="93"/>
      <c r="F446" s="93"/>
      <c r="G446" s="93"/>
      <c r="H446" s="93"/>
      <c r="I446" s="93"/>
      <c r="J446" s="93"/>
      <c r="K446" s="93"/>
      <c r="L446" s="93"/>
      <c r="M446" s="93"/>
    </row>
    <row r="447" spans="1:13" ht="12.75" customHeight="1">
      <c r="A447" s="93"/>
      <c r="B447" s="93"/>
      <c r="C447" s="93"/>
      <c r="E447" s="93"/>
      <c r="F447" s="93"/>
      <c r="G447" s="93"/>
      <c r="H447" s="93"/>
      <c r="I447" s="93"/>
      <c r="J447" s="93"/>
      <c r="K447" s="93"/>
      <c r="L447" s="93"/>
      <c r="M447" s="93"/>
    </row>
    <row r="448" spans="1:13" ht="12.75" customHeight="1">
      <c r="A448" s="93"/>
      <c r="B448" s="93"/>
      <c r="C448" s="93"/>
      <c r="E448" s="93"/>
      <c r="F448" s="93"/>
      <c r="G448" s="93"/>
      <c r="H448" s="93"/>
      <c r="I448" s="93"/>
      <c r="J448" s="93"/>
      <c r="K448" s="93"/>
      <c r="L448" s="93"/>
      <c r="M448" s="93"/>
    </row>
    <row r="449" spans="1:13" ht="12.75" customHeight="1">
      <c r="A449" s="93"/>
      <c r="B449" s="93"/>
      <c r="C449" s="93"/>
      <c r="E449" s="93"/>
      <c r="F449" s="93"/>
      <c r="G449" s="93"/>
      <c r="H449" s="93"/>
      <c r="I449" s="93"/>
      <c r="J449" s="93"/>
      <c r="K449" s="93"/>
      <c r="L449" s="93"/>
      <c r="M449" s="93"/>
    </row>
    <row r="450" spans="1:13" ht="12.75" customHeight="1">
      <c r="A450" s="93"/>
      <c r="B450" s="93"/>
      <c r="C450" s="93"/>
      <c r="E450" s="93"/>
      <c r="F450" s="93"/>
      <c r="G450" s="93"/>
      <c r="H450" s="93"/>
      <c r="I450" s="93"/>
      <c r="J450" s="93"/>
      <c r="K450" s="93"/>
      <c r="L450" s="93"/>
      <c r="M450" s="93"/>
    </row>
    <row r="451" spans="1:13" ht="12.75" customHeight="1">
      <c r="A451" s="93"/>
      <c r="B451" s="93"/>
      <c r="C451" s="93"/>
      <c r="E451" s="93"/>
      <c r="F451" s="93"/>
      <c r="G451" s="93"/>
      <c r="H451" s="93"/>
      <c r="I451" s="93"/>
      <c r="J451" s="93"/>
      <c r="K451" s="93"/>
      <c r="L451" s="93"/>
      <c r="M451" s="93"/>
    </row>
    <row r="452" spans="1:13" ht="12.75" customHeight="1">
      <c r="A452" s="93"/>
      <c r="B452" s="93"/>
      <c r="C452" s="93"/>
      <c r="E452" s="93"/>
      <c r="F452" s="93"/>
      <c r="G452" s="93"/>
      <c r="H452" s="93"/>
      <c r="I452" s="93"/>
      <c r="J452" s="93"/>
      <c r="K452" s="93"/>
      <c r="L452" s="93"/>
      <c r="M452" s="93"/>
    </row>
    <row r="453" spans="1:13" ht="12.75" customHeight="1">
      <c r="A453" s="93"/>
      <c r="B453" s="93"/>
      <c r="C453" s="93"/>
      <c r="E453" s="93"/>
      <c r="F453" s="93"/>
      <c r="G453" s="93"/>
      <c r="H453" s="93"/>
      <c r="I453" s="93"/>
      <c r="J453" s="93"/>
      <c r="K453" s="93"/>
      <c r="L453" s="93"/>
      <c r="M453" s="93"/>
    </row>
    <row r="454" spans="1:13" ht="12.75" customHeight="1">
      <c r="A454" s="93"/>
      <c r="B454" s="93"/>
      <c r="C454" s="93"/>
      <c r="E454" s="93"/>
      <c r="F454" s="93"/>
      <c r="G454" s="93"/>
      <c r="H454" s="93"/>
      <c r="I454" s="93"/>
      <c r="J454" s="93"/>
      <c r="K454" s="93"/>
      <c r="L454" s="93"/>
      <c r="M454" s="93"/>
    </row>
    <row r="455" spans="1:13" ht="12.75" customHeight="1">
      <c r="A455" s="93"/>
      <c r="B455" s="93"/>
      <c r="C455" s="93"/>
      <c r="E455" s="93"/>
      <c r="F455" s="93"/>
      <c r="G455" s="93"/>
      <c r="H455" s="93"/>
      <c r="I455" s="93"/>
      <c r="J455" s="93"/>
      <c r="K455" s="93"/>
      <c r="L455" s="93"/>
      <c r="M455" s="93"/>
    </row>
    <row r="456" spans="1:13" ht="12.75" customHeight="1">
      <c r="A456" s="93"/>
      <c r="B456" s="93"/>
      <c r="C456" s="93"/>
      <c r="E456" s="93"/>
      <c r="F456" s="93"/>
      <c r="G456" s="93"/>
      <c r="H456" s="93"/>
      <c r="I456" s="93"/>
      <c r="J456" s="93"/>
      <c r="K456" s="93"/>
      <c r="L456" s="93"/>
      <c r="M456" s="93"/>
    </row>
    <row r="457" spans="1:13" ht="12.75" customHeight="1">
      <c r="A457" s="93"/>
      <c r="B457" s="93"/>
      <c r="C457" s="93"/>
      <c r="E457" s="93"/>
      <c r="F457" s="93"/>
      <c r="G457" s="93"/>
      <c r="H457" s="93"/>
      <c r="I457" s="93"/>
      <c r="J457" s="93"/>
      <c r="K457" s="93"/>
      <c r="L457" s="93"/>
      <c r="M457" s="93"/>
    </row>
    <row r="458" spans="1:13" ht="12.75" customHeight="1">
      <c r="A458" s="93"/>
      <c r="B458" s="93"/>
      <c r="C458" s="93"/>
      <c r="E458" s="93"/>
      <c r="F458" s="93"/>
      <c r="G458" s="93"/>
      <c r="H458" s="93"/>
      <c r="I458" s="93"/>
      <c r="J458" s="93"/>
      <c r="K458" s="93"/>
      <c r="L458" s="93"/>
      <c r="M458" s="93"/>
    </row>
    <row r="459" spans="1:13" ht="12.75" customHeight="1">
      <c r="A459" s="93"/>
      <c r="B459" s="93"/>
      <c r="C459" s="93"/>
      <c r="E459" s="93"/>
      <c r="F459" s="93"/>
      <c r="G459" s="93"/>
      <c r="H459" s="93"/>
      <c r="I459" s="93"/>
      <c r="J459" s="93"/>
      <c r="K459" s="93"/>
      <c r="L459" s="93"/>
      <c r="M459" s="93"/>
    </row>
    <row r="460" spans="1:13" ht="12.75" customHeight="1">
      <c r="A460" s="93"/>
      <c r="B460" s="93"/>
      <c r="C460" s="93"/>
      <c r="E460" s="93"/>
      <c r="F460" s="93"/>
      <c r="G460" s="93"/>
      <c r="H460" s="93"/>
      <c r="I460" s="93"/>
      <c r="J460" s="93"/>
      <c r="K460" s="93"/>
      <c r="L460" s="93"/>
      <c r="M460" s="93"/>
    </row>
    <row r="461" spans="1:13" ht="12.75" customHeight="1">
      <c r="A461" s="93"/>
      <c r="B461" s="93"/>
      <c r="C461" s="93"/>
      <c r="E461" s="93"/>
      <c r="F461" s="93"/>
      <c r="G461" s="93"/>
      <c r="H461" s="93"/>
      <c r="I461" s="93"/>
      <c r="J461" s="93"/>
      <c r="K461" s="93"/>
      <c r="L461" s="93"/>
      <c r="M461" s="93"/>
    </row>
    <row r="462" spans="1:13" ht="12.75" customHeight="1">
      <c r="A462" s="93"/>
      <c r="B462" s="93"/>
      <c r="C462" s="93"/>
      <c r="E462" s="93"/>
      <c r="F462" s="93"/>
      <c r="G462" s="93"/>
      <c r="H462" s="93"/>
      <c r="I462" s="93"/>
      <c r="J462" s="93"/>
      <c r="K462" s="93"/>
      <c r="L462" s="93"/>
      <c r="M462" s="93"/>
    </row>
    <row r="463" spans="1:13" ht="12.75" customHeight="1">
      <c r="A463" s="93"/>
      <c r="B463" s="93"/>
      <c r="C463" s="93"/>
      <c r="E463" s="93"/>
      <c r="F463" s="93"/>
      <c r="G463" s="93"/>
      <c r="H463" s="93"/>
      <c r="I463" s="93"/>
      <c r="J463" s="93"/>
      <c r="K463" s="93"/>
      <c r="L463" s="93"/>
      <c r="M463" s="93"/>
    </row>
    <row r="464" spans="1:13" ht="12.75" customHeight="1">
      <c r="A464" s="93"/>
      <c r="B464" s="93"/>
      <c r="C464" s="93"/>
      <c r="E464" s="93"/>
      <c r="F464" s="93"/>
      <c r="G464" s="93"/>
      <c r="H464" s="93"/>
      <c r="I464" s="93"/>
      <c r="J464" s="93"/>
      <c r="K464" s="93"/>
      <c r="L464" s="93"/>
      <c r="M464" s="93"/>
    </row>
    <row r="465" spans="1:13" ht="12.75" customHeight="1">
      <c r="A465" s="93"/>
      <c r="B465" s="93"/>
      <c r="C465" s="93"/>
      <c r="E465" s="93"/>
      <c r="F465" s="93"/>
      <c r="G465" s="93"/>
      <c r="H465" s="93"/>
      <c r="I465" s="93"/>
      <c r="J465" s="93"/>
      <c r="K465" s="93"/>
      <c r="L465" s="93"/>
      <c r="M465" s="93"/>
    </row>
    <row r="466" spans="1:13" ht="12.75" customHeight="1">
      <c r="A466" s="93"/>
      <c r="B466" s="93"/>
      <c r="C466" s="93"/>
      <c r="E466" s="93"/>
      <c r="F466" s="93"/>
      <c r="G466" s="93"/>
      <c r="H466" s="93"/>
      <c r="I466" s="93"/>
      <c r="J466" s="93"/>
      <c r="K466" s="93"/>
      <c r="L466" s="93"/>
      <c r="M466" s="93"/>
    </row>
    <row r="467" spans="1:13" ht="12.75" customHeight="1">
      <c r="A467" s="93"/>
      <c r="B467" s="93"/>
      <c r="C467" s="93"/>
      <c r="E467" s="93"/>
      <c r="F467" s="93"/>
      <c r="G467" s="93"/>
      <c r="H467" s="93"/>
      <c r="I467" s="93"/>
      <c r="J467" s="93"/>
      <c r="K467" s="93"/>
      <c r="L467" s="93"/>
      <c r="M467" s="93"/>
    </row>
    <row r="468" spans="1:13" ht="12.75" customHeight="1">
      <c r="A468" s="93"/>
      <c r="B468" s="93"/>
      <c r="C468" s="93"/>
      <c r="E468" s="93"/>
      <c r="F468" s="93"/>
      <c r="G468" s="93"/>
      <c r="H468" s="93"/>
      <c r="I468" s="93"/>
      <c r="J468" s="93"/>
      <c r="K468" s="93"/>
      <c r="L468" s="93"/>
      <c r="M468" s="93"/>
    </row>
    <row r="469" spans="1:13" ht="12.75" customHeight="1">
      <c r="A469" s="93"/>
      <c r="B469" s="93"/>
      <c r="C469" s="93"/>
      <c r="E469" s="93"/>
      <c r="F469" s="93"/>
      <c r="G469" s="93"/>
      <c r="H469" s="93"/>
      <c r="I469" s="93"/>
      <c r="J469" s="93"/>
      <c r="K469" s="93"/>
      <c r="L469" s="93"/>
      <c r="M469" s="93"/>
    </row>
    <row r="470" spans="1:13" ht="12.75" customHeight="1">
      <c r="A470" s="93"/>
      <c r="B470" s="93"/>
      <c r="C470" s="93"/>
      <c r="E470" s="93"/>
      <c r="F470" s="93"/>
      <c r="G470" s="93"/>
      <c r="H470" s="93"/>
      <c r="I470" s="93"/>
      <c r="J470" s="93"/>
      <c r="K470" s="93"/>
      <c r="L470" s="93"/>
      <c r="M470" s="93"/>
    </row>
    <row r="471" spans="1:13" ht="12.75" customHeight="1">
      <c r="A471" s="93"/>
      <c r="B471" s="93"/>
      <c r="C471" s="93"/>
      <c r="E471" s="93"/>
      <c r="F471" s="93"/>
      <c r="G471" s="93"/>
      <c r="H471" s="93"/>
      <c r="I471" s="93"/>
      <c r="J471" s="93"/>
      <c r="K471" s="93"/>
      <c r="L471" s="93"/>
      <c r="M471" s="93"/>
    </row>
    <row r="472" spans="1:13" ht="12.75" customHeight="1">
      <c r="A472" s="93"/>
      <c r="B472" s="93"/>
      <c r="C472" s="93"/>
      <c r="E472" s="93"/>
      <c r="F472" s="93"/>
      <c r="G472" s="93"/>
      <c r="H472" s="93"/>
      <c r="I472" s="93"/>
      <c r="J472" s="93"/>
      <c r="K472" s="93"/>
      <c r="L472" s="93"/>
      <c r="M472" s="93"/>
    </row>
    <row r="473" spans="1:13" ht="12.75" customHeight="1">
      <c r="A473" s="93"/>
      <c r="B473" s="93"/>
      <c r="C473" s="93"/>
      <c r="E473" s="93"/>
      <c r="F473" s="93"/>
      <c r="G473" s="93"/>
      <c r="H473" s="93"/>
      <c r="I473" s="93"/>
      <c r="J473" s="93"/>
      <c r="K473" s="93"/>
      <c r="L473" s="93"/>
      <c r="M473" s="93"/>
    </row>
    <row r="474" spans="1:13" ht="12.75" customHeight="1">
      <c r="A474" s="93"/>
      <c r="B474" s="93"/>
      <c r="C474" s="93"/>
      <c r="E474" s="93"/>
      <c r="F474" s="93"/>
      <c r="G474" s="93"/>
      <c r="H474" s="93"/>
      <c r="I474" s="93"/>
      <c r="J474" s="93"/>
      <c r="K474" s="93"/>
      <c r="L474" s="93"/>
      <c r="M474" s="93"/>
    </row>
    <row r="475" spans="1:13" ht="12.75" customHeight="1">
      <c r="A475" s="93"/>
      <c r="B475" s="93"/>
      <c r="C475" s="93"/>
      <c r="E475" s="93"/>
      <c r="F475" s="93"/>
      <c r="G475" s="93"/>
      <c r="H475" s="93"/>
      <c r="I475" s="93"/>
      <c r="J475" s="93"/>
      <c r="K475" s="93"/>
      <c r="L475" s="93"/>
      <c r="M475" s="93"/>
    </row>
    <row r="476" spans="1:13" ht="12.75" customHeight="1">
      <c r="A476" s="93"/>
      <c r="B476" s="93"/>
      <c r="C476" s="93"/>
      <c r="E476" s="93"/>
      <c r="F476" s="93"/>
      <c r="G476" s="93"/>
      <c r="H476" s="93"/>
      <c r="I476" s="93"/>
      <c r="J476" s="93"/>
      <c r="K476" s="93"/>
      <c r="L476" s="93"/>
      <c r="M476" s="93"/>
    </row>
    <row r="477" spans="1:13" ht="12.75" customHeight="1">
      <c r="A477" s="93"/>
      <c r="B477" s="93"/>
      <c r="C477" s="93"/>
      <c r="E477" s="93"/>
      <c r="F477" s="93"/>
      <c r="G477" s="93"/>
      <c r="H477" s="93"/>
      <c r="I477" s="93"/>
      <c r="J477" s="93"/>
      <c r="K477" s="93"/>
      <c r="L477" s="93"/>
      <c r="M477" s="93"/>
    </row>
    <row r="478" spans="1:13" ht="12.75" customHeight="1">
      <c r="A478" s="93"/>
      <c r="B478" s="93"/>
      <c r="C478" s="93"/>
      <c r="E478" s="93"/>
      <c r="F478" s="93"/>
      <c r="G478" s="93"/>
      <c r="H478" s="93"/>
      <c r="I478" s="93"/>
      <c r="J478" s="93"/>
      <c r="K478" s="93"/>
      <c r="L478" s="93"/>
      <c r="M478" s="93"/>
    </row>
    <row r="479" spans="1:13" ht="12.75" customHeight="1">
      <c r="A479" s="93"/>
      <c r="B479" s="93"/>
      <c r="C479" s="93"/>
      <c r="E479" s="93"/>
      <c r="F479" s="93"/>
      <c r="G479" s="93"/>
      <c r="H479" s="93"/>
      <c r="I479" s="93"/>
      <c r="J479" s="93"/>
      <c r="K479" s="93"/>
      <c r="L479" s="93"/>
      <c r="M479" s="93"/>
    </row>
    <row r="480" spans="1:13" ht="12.75" customHeight="1">
      <c r="A480" s="93"/>
      <c r="B480" s="93"/>
      <c r="C480" s="93"/>
      <c r="E480" s="93"/>
      <c r="F480" s="93"/>
      <c r="G480" s="93"/>
      <c r="H480" s="93"/>
      <c r="I480" s="93"/>
      <c r="J480" s="93"/>
      <c r="K480" s="93"/>
      <c r="L480" s="93"/>
      <c r="M480" s="93"/>
    </row>
    <row r="481" spans="1:13" ht="12.75" customHeight="1">
      <c r="A481" s="93"/>
      <c r="B481" s="93"/>
      <c r="C481" s="93"/>
      <c r="E481" s="93"/>
      <c r="F481" s="93"/>
      <c r="G481" s="93"/>
      <c r="H481" s="93"/>
      <c r="I481" s="93"/>
      <c r="J481" s="93"/>
      <c r="K481" s="93"/>
      <c r="L481" s="93"/>
      <c r="M481" s="93"/>
    </row>
    <row r="482" spans="1:13" ht="12.75" customHeight="1">
      <c r="A482" s="93"/>
      <c r="B482" s="93"/>
      <c r="C482" s="93"/>
      <c r="E482" s="93"/>
      <c r="F482" s="93"/>
      <c r="G482" s="93"/>
      <c r="H482" s="93"/>
      <c r="I482" s="93"/>
      <c r="J482" s="93"/>
      <c r="K482" s="93"/>
      <c r="L482" s="93"/>
      <c r="M482" s="93"/>
    </row>
    <row r="483" spans="1:13" ht="12.75" customHeight="1">
      <c r="A483" s="93"/>
      <c r="B483" s="93"/>
      <c r="C483" s="93"/>
      <c r="E483" s="93"/>
      <c r="F483" s="93"/>
      <c r="G483" s="93"/>
      <c r="H483" s="93"/>
      <c r="I483" s="93"/>
      <c r="J483" s="93"/>
      <c r="K483" s="93"/>
      <c r="L483" s="93"/>
      <c r="M483" s="93"/>
    </row>
    <row r="484" spans="1:13" ht="12.75" customHeight="1">
      <c r="A484" s="93"/>
      <c r="B484" s="93"/>
      <c r="C484" s="93"/>
      <c r="E484" s="93"/>
      <c r="F484" s="93"/>
      <c r="G484" s="93"/>
      <c r="H484" s="93"/>
      <c r="I484" s="93"/>
      <c r="J484" s="93"/>
      <c r="K484" s="93"/>
      <c r="L484" s="93"/>
      <c r="M484" s="93"/>
    </row>
    <row r="485" spans="1:13" ht="12.75" customHeight="1">
      <c r="A485" s="93"/>
      <c r="B485" s="93"/>
      <c r="C485" s="93"/>
      <c r="E485" s="93"/>
      <c r="F485" s="93"/>
      <c r="G485" s="93"/>
      <c r="H485" s="93"/>
      <c r="I485" s="93"/>
      <c r="J485" s="93"/>
      <c r="K485" s="93"/>
      <c r="L485" s="93"/>
      <c r="M485" s="93"/>
    </row>
    <row r="486" spans="1:13" ht="12.75" customHeight="1">
      <c r="A486" s="93"/>
      <c r="B486" s="93"/>
      <c r="C486" s="93"/>
      <c r="E486" s="93"/>
      <c r="F486" s="93"/>
      <c r="G486" s="93"/>
      <c r="H486" s="93"/>
      <c r="I486" s="93"/>
      <c r="J486" s="93"/>
      <c r="K486" s="93"/>
      <c r="L486" s="93"/>
      <c r="M486" s="93"/>
    </row>
    <row r="487" spans="1:13" ht="12.75" customHeight="1">
      <c r="A487" s="93"/>
      <c r="B487" s="93"/>
      <c r="C487" s="93"/>
      <c r="E487" s="93"/>
      <c r="F487" s="93"/>
      <c r="G487" s="93"/>
      <c r="H487" s="93"/>
      <c r="I487" s="93"/>
      <c r="J487" s="93"/>
      <c r="K487" s="93"/>
      <c r="L487" s="93"/>
      <c r="M487" s="93"/>
    </row>
    <row r="488" spans="1:13" ht="12.75" customHeight="1">
      <c r="A488" s="93"/>
      <c r="B488" s="93"/>
      <c r="C488" s="93"/>
      <c r="E488" s="93"/>
      <c r="F488" s="93"/>
      <c r="G488" s="93"/>
      <c r="H488" s="93"/>
      <c r="I488" s="93"/>
      <c r="J488" s="93"/>
      <c r="K488" s="93"/>
      <c r="L488" s="93"/>
      <c r="M488" s="93"/>
    </row>
    <row r="489" spans="1:13" ht="12.75" customHeight="1">
      <c r="A489" s="93"/>
      <c r="B489" s="93"/>
      <c r="C489" s="93"/>
      <c r="E489" s="93"/>
      <c r="F489" s="93"/>
      <c r="G489" s="93"/>
      <c r="H489" s="93"/>
      <c r="I489" s="93"/>
      <c r="J489" s="93"/>
      <c r="K489" s="93"/>
      <c r="L489" s="93"/>
      <c r="M489" s="93"/>
    </row>
    <row r="490" spans="1:13" ht="12.75" customHeight="1">
      <c r="A490" s="93"/>
      <c r="B490" s="93"/>
      <c r="C490" s="93"/>
      <c r="E490" s="93"/>
      <c r="F490" s="93"/>
      <c r="G490" s="93"/>
      <c r="H490" s="93"/>
      <c r="I490" s="93"/>
      <c r="J490" s="93"/>
      <c r="K490" s="93"/>
      <c r="L490" s="93"/>
      <c r="M490" s="93"/>
    </row>
    <row r="491" spans="1:13" ht="12.75" customHeight="1">
      <c r="A491" s="93"/>
      <c r="B491" s="93"/>
      <c r="C491" s="93"/>
      <c r="E491" s="93"/>
      <c r="F491" s="93"/>
      <c r="G491" s="93"/>
      <c r="H491" s="93"/>
      <c r="I491" s="93"/>
      <c r="J491" s="93"/>
      <c r="K491" s="93"/>
      <c r="L491" s="93"/>
      <c r="M491" s="93"/>
    </row>
    <row r="492" spans="1:13" ht="12.75" customHeight="1">
      <c r="A492" s="93"/>
      <c r="B492" s="93"/>
      <c r="C492" s="93"/>
      <c r="E492" s="93"/>
      <c r="F492" s="93"/>
      <c r="G492" s="93"/>
      <c r="H492" s="93"/>
      <c r="I492" s="93"/>
      <c r="J492" s="93"/>
      <c r="K492" s="93"/>
      <c r="L492" s="93"/>
      <c r="M492" s="93"/>
    </row>
    <row r="493" spans="1:13" ht="12.75" customHeight="1">
      <c r="A493" s="93"/>
      <c r="B493" s="93"/>
      <c r="C493" s="93"/>
      <c r="E493" s="93"/>
      <c r="F493" s="93"/>
      <c r="G493" s="93"/>
      <c r="H493" s="93"/>
      <c r="I493" s="93"/>
      <c r="J493" s="93"/>
      <c r="K493" s="93"/>
      <c r="L493" s="93"/>
      <c r="M493" s="93"/>
    </row>
    <row r="494" spans="1:13" ht="12.75" customHeight="1">
      <c r="A494" s="93"/>
      <c r="B494" s="93"/>
      <c r="C494" s="93"/>
      <c r="E494" s="93"/>
      <c r="F494" s="93"/>
      <c r="G494" s="93"/>
      <c r="H494" s="93"/>
      <c r="I494" s="93"/>
      <c r="J494" s="93"/>
      <c r="K494" s="93"/>
      <c r="L494" s="93"/>
      <c r="M494" s="93"/>
    </row>
    <row r="495" spans="1:13" ht="12.75" customHeight="1">
      <c r="A495" s="93"/>
      <c r="B495" s="93"/>
      <c r="C495" s="93"/>
      <c r="E495" s="93"/>
      <c r="F495" s="93"/>
      <c r="G495" s="93"/>
      <c r="H495" s="93"/>
      <c r="I495" s="93"/>
      <c r="J495" s="93"/>
      <c r="K495" s="93"/>
      <c r="L495" s="93"/>
      <c r="M495" s="93"/>
    </row>
    <row r="496" spans="1:13" ht="12.75" customHeight="1">
      <c r="A496" s="93"/>
      <c r="B496" s="93"/>
      <c r="C496" s="93"/>
      <c r="E496" s="93"/>
      <c r="F496" s="93"/>
      <c r="G496" s="93"/>
      <c r="H496" s="93"/>
      <c r="I496" s="93"/>
      <c r="J496" s="93"/>
      <c r="K496" s="93"/>
      <c r="L496" s="93"/>
      <c r="M496" s="93"/>
    </row>
    <row r="497" spans="1:13" ht="12.75" customHeight="1">
      <c r="A497" s="93"/>
      <c r="B497" s="93"/>
      <c r="C497" s="93"/>
      <c r="E497" s="93"/>
      <c r="F497" s="93"/>
      <c r="G497" s="93"/>
      <c r="H497" s="93"/>
      <c r="I497" s="93"/>
      <c r="J497" s="93"/>
      <c r="K497" s="93"/>
      <c r="L497" s="93"/>
      <c r="M497" s="93"/>
    </row>
    <row r="498" spans="1:13" ht="12.75" customHeight="1">
      <c r="A498" s="93"/>
      <c r="B498" s="93"/>
      <c r="C498" s="93"/>
      <c r="E498" s="93"/>
      <c r="F498" s="93"/>
      <c r="G498" s="93"/>
      <c r="H498" s="93"/>
      <c r="I498" s="93"/>
      <c r="J498" s="93"/>
      <c r="K498" s="93"/>
      <c r="L498" s="93"/>
      <c r="M498" s="93"/>
    </row>
    <row r="499" spans="1:13" ht="12.75" customHeight="1">
      <c r="A499" s="93"/>
      <c r="B499" s="93"/>
      <c r="C499" s="93"/>
      <c r="E499" s="93"/>
      <c r="F499" s="93"/>
      <c r="G499" s="93"/>
      <c r="H499" s="93"/>
      <c r="I499" s="93"/>
      <c r="J499" s="93"/>
      <c r="K499" s="93"/>
      <c r="L499" s="93"/>
      <c r="M499" s="93"/>
    </row>
    <row r="500" spans="1:13" ht="12.75" customHeight="1">
      <c r="A500" s="93"/>
      <c r="B500" s="93"/>
      <c r="C500" s="93"/>
      <c r="E500" s="93"/>
      <c r="F500" s="93"/>
      <c r="G500" s="93"/>
      <c r="H500" s="93"/>
      <c r="I500" s="93"/>
      <c r="J500" s="93"/>
      <c r="K500" s="93"/>
      <c r="L500" s="93"/>
      <c r="M500" s="93"/>
    </row>
    <row r="501" spans="1:13" ht="12.75" customHeight="1">
      <c r="A501" s="93"/>
      <c r="B501" s="93"/>
      <c r="C501" s="93"/>
      <c r="E501" s="93"/>
      <c r="F501" s="93"/>
      <c r="G501" s="93"/>
      <c r="H501" s="93"/>
      <c r="I501" s="93"/>
      <c r="J501" s="93"/>
      <c r="K501" s="93"/>
      <c r="L501" s="93"/>
      <c r="M501" s="93"/>
    </row>
    <row r="502" spans="1:13" ht="12.75" customHeight="1">
      <c r="A502" s="93"/>
      <c r="B502" s="93"/>
      <c r="C502" s="93"/>
      <c r="E502" s="93"/>
      <c r="F502" s="93"/>
      <c r="G502" s="93"/>
      <c r="H502" s="93"/>
      <c r="I502" s="93"/>
      <c r="J502" s="93"/>
      <c r="K502" s="93"/>
      <c r="L502" s="93"/>
      <c r="M502" s="93"/>
    </row>
    <row r="503" spans="1:13" ht="12.75" customHeight="1">
      <c r="A503" s="93"/>
      <c r="B503" s="93"/>
      <c r="C503" s="93"/>
      <c r="E503" s="93"/>
      <c r="F503" s="93"/>
      <c r="G503" s="93"/>
      <c r="H503" s="93"/>
      <c r="I503" s="93"/>
      <c r="J503" s="93"/>
      <c r="K503" s="93"/>
      <c r="L503" s="93"/>
      <c r="M503" s="93"/>
    </row>
    <row r="504" spans="1:13" ht="12.75" customHeight="1">
      <c r="A504" s="93"/>
      <c r="B504" s="93"/>
      <c r="C504" s="93"/>
      <c r="E504" s="93"/>
      <c r="F504" s="93"/>
      <c r="G504" s="93"/>
      <c r="H504" s="93"/>
      <c r="I504" s="93"/>
      <c r="J504" s="93"/>
      <c r="K504" s="93"/>
      <c r="L504" s="93"/>
      <c r="M504" s="93"/>
    </row>
    <row r="505" spans="1:13" ht="12.75" customHeight="1">
      <c r="A505" s="93"/>
      <c r="B505" s="93"/>
      <c r="C505" s="93"/>
      <c r="E505" s="93"/>
      <c r="F505" s="93"/>
      <c r="G505" s="93"/>
      <c r="H505" s="93"/>
      <c r="I505" s="93"/>
      <c r="J505" s="93"/>
      <c r="K505" s="93"/>
      <c r="L505" s="93"/>
      <c r="M505" s="93"/>
    </row>
    <row r="506" spans="1:13" ht="12.75" customHeight="1">
      <c r="A506" s="93"/>
      <c r="B506" s="93"/>
      <c r="C506" s="93"/>
      <c r="E506" s="93"/>
      <c r="F506" s="93"/>
      <c r="G506" s="93"/>
      <c r="H506" s="93"/>
      <c r="I506" s="93"/>
      <c r="J506" s="93"/>
      <c r="K506" s="93"/>
      <c r="L506" s="93"/>
      <c r="M506" s="93"/>
    </row>
    <row r="507" spans="1:13" ht="12.75" customHeight="1">
      <c r="A507" s="93"/>
      <c r="B507" s="93"/>
      <c r="C507" s="93"/>
      <c r="E507" s="93"/>
      <c r="F507" s="93"/>
      <c r="G507" s="93"/>
      <c r="H507" s="93"/>
      <c r="I507" s="93"/>
      <c r="J507" s="93"/>
      <c r="K507" s="93"/>
      <c r="L507" s="93"/>
      <c r="M507" s="93"/>
    </row>
    <row r="508" spans="1:13" ht="12.75" customHeight="1">
      <c r="A508" s="93"/>
      <c r="B508" s="93"/>
      <c r="C508" s="93"/>
      <c r="E508" s="93"/>
      <c r="F508" s="93"/>
      <c r="G508" s="93"/>
      <c r="H508" s="93"/>
      <c r="I508" s="93"/>
      <c r="J508" s="93"/>
      <c r="K508" s="93"/>
      <c r="L508" s="93"/>
      <c r="M508" s="93"/>
    </row>
    <row r="509" spans="1:13" ht="12.75" customHeight="1">
      <c r="A509" s="93"/>
      <c r="B509" s="93"/>
      <c r="C509" s="93"/>
      <c r="E509" s="93"/>
      <c r="F509" s="93"/>
      <c r="G509" s="93"/>
      <c r="H509" s="93"/>
      <c r="I509" s="93"/>
      <c r="J509" s="93"/>
      <c r="K509" s="93"/>
      <c r="L509" s="93"/>
      <c r="M509" s="93"/>
    </row>
    <row r="510" spans="1:13" ht="12.75" customHeight="1">
      <c r="A510" s="93"/>
      <c r="B510" s="93"/>
      <c r="C510" s="93"/>
      <c r="E510" s="93"/>
      <c r="F510" s="93"/>
      <c r="G510" s="93"/>
      <c r="H510" s="93"/>
      <c r="I510" s="93"/>
      <c r="J510" s="93"/>
      <c r="K510" s="93"/>
      <c r="L510" s="93"/>
      <c r="M510" s="93"/>
    </row>
    <row r="511" spans="1:13" ht="12.75" customHeight="1">
      <c r="A511" s="93"/>
      <c r="B511" s="93"/>
      <c r="C511" s="93"/>
      <c r="E511" s="93"/>
      <c r="F511" s="93"/>
      <c r="G511" s="93"/>
      <c r="H511" s="93"/>
      <c r="I511" s="93"/>
      <c r="J511" s="93"/>
      <c r="K511" s="93"/>
      <c r="L511" s="93"/>
      <c r="M511" s="93"/>
    </row>
    <row r="512" spans="1:13" ht="12.75" customHeight="1">
      <c r="A512" s="93"/>
      <c r="B512" s="93"/>
      <c r="C512" s="93"/>
      <c r="E512" s="93"/>
      <c r="F512" s="93"/>
      <c r="G512" s="93"/>
      <c r="H512" s="93"/>
      <c r="I512" s="93"/>
      <c r="J512" s="93"/>
      <c r="K512" s="93"/>
      <c r="L512" s="93"/>
      <c r="M512" s="93"/>
    </row>
    <row r="513" spans="1:13" ht="12.75" customHeight="1">
      <c r="A513" s="93"/>
      <c r="B513" s="93"/>
      <c r="C513" s="93"/>
      <c r="E513" s="93"/>
      <c r="F513" s="93"/>
      <c r="G513" s="93"/>
      <c r="H513" s="93"/>
      <c r="I513" s="93"/>
      <c r="J513" s="93"/>
      <c r="K513" s="93"/>
      <c r="L513" s="93"/>
      <c r="M513" s="93"/>
    </row>
    <row r="514" spans="1:13" ht="12.75" customHeight="1">
      <c r="A514" s="93"/>
      <c r="B514" s="93"/>
      <c r="C514" s="93"/>
      <c r="E514" s="93"/>
      <c r="F514" s="93"/>
      <c r="G514" s="93"/>
      <c r="H514" s="93"/>
      <c r="I514" s="93"/>
      <c r="J514" s="93"/>
      <c r="K514" s="93"/>
      <c r="L514" s="93"/>
      <c r="M514" s="93"/>
    </row>
    <row r="515" spans="1:13" ht="12.75" customHeight="1">
      <c r="A515" s="93"/>
      <c r="B515" s="93"/>
      <c r="C515" s="93"/>
      <c r="E515" s="93"/>
      <c r="F515" s="93"/>
      <c r="G515" s="93"/>
      <c r="H515" s="93"/>
      <c r="I515" s="93"/>
      <c r="J515" s="93"/>
      <c r="K515" s="93"/>
      <c r="L515" s="93"/>
      <c r="M515" s="93"/>
    </row>
    <row r="516" spans="1:13" ht="12.75" customHeight="1">
      <c r="A516" s="93"/>
      <c r="B516" s="93"/>
      <c r="C516" s="93"/>
      <c r="E516" s="93"/>
      <c r="F516" s="93"/>
      <c r="G516" s="93"/>
      <c r="H516" s="93"/>
      <c r="I516" s="93"/>
      <c r="J516" s="93"/>
      <c r="K516" s="93"/>
      <c r="L516" s="93"/>
      <c r="M516" s="93"/>
    </row>
    <row r="517" spans="1:13" ht="12.75" customHeight="1">
      <c r="A517" s="93"/>
      <c r="B517" s="93"/>
      <c r="C517" s="93"/>
      <c r="E517" s="93"/>
      <c r="F517" s="93"/>
      <c r="G517" s="93"/>
      <c r="H517" s="93"/>
      <c r="I517" s="93"/>
      <c r="J517" s="93"/>
      <c r="K517" s="93"/>
      <c r="L517" s="93"/>
      <c r="M517" s="93"/>
    </row>
    <row r="518" spans="1:13" ht="12.75" customHeight="1">
      <c r="A518" s="93"/>
      <c r="B518" s="93"/>
      <c r="C518" s="93"/>
      <c r="E518" s="93"/>
      <c r="F518" s="93"/>
      <c r="G518" s="93"/>
      <c r="H518" s="93"/>
      <c r="I518" s="93"/>
      <c r="J518" s="93"/>
      <c r="K518" s="93"/>
      <c r="L518" s="93"/>
      <c r="M518" s="93"/>
    </row>
    <row r="519" spans="1:13" ht="12.75" customHeight="1">
      <c r="A519" s="93"/>
      <c r="B519" s="93"/>
      <c r="C519" s="93"/>
      <c r="E519" s="93"/>
      <c r="F519" s="93"/>
      <c r="G519" s="93"/>
      <c r="H519" s="93"/>
      <c r="I519" s="93"/>
      <c r="J519" s="93"/>
      <c r="K519" s="93"/>
      <c r="L519" s="93"/>
      <c r="M519" s="93"/>
    </row>
    <row r="520" spans="1:13" ht="12.75" customHeight="1">
      <c r="A520" s="93"/>
      <c r="B520" s="93"/>
      <c r="C520" s="93"/>
      <c r="E520" s="93"/>
      <c r="F520" s="93"/>
      <c r="G520" s="93"/>
      <c r="H520" s="93"/>
      <c r="I520" s="93"/>
      <c r="J520" s="93"/>
      <c r="K520" s="93"/>
      <c r="L520" s="93"/>
      <c r="M520" s="93"/>
    </row>
    <row r="521" spans="1:13" ht="12.75" customHeight="1">
      <c r="A521" s="93"/>
      <c r="B521" s="93"/>
      <c r="C521" s="93"/>
      <c r="E521" s="93"/>
      <c r="F521" s="93"/>
      <c r="G521" s="93"/>
      <c r="H521" s="93"/>
      <c r="I521" s="93"/>
      <c r="J521" s="93"/>
      <c r="K521" s="93"/>
      <c r="L521" s="93"/>
      <c r="M521" s="93"/>
    </row>
    <row r="522" spans="1:13" ht="12.75" customHeight="1">
      <c r="A522" s="93"/>
      <c r="B522" s="93"/>
      <c r="C522" s="93"/>
      <c r="E522" s="93"/>
      <c r="F522" s="93"/>
      <c r="G522" s="93"/>
      <c r="H522" s="93"/>
      <c r="I522" s="93"/>
      <c r="J522" s="93"/>
      <c r="K522" s="93"/>
      <c r="L522" s="93"/>
      <c r="M522" s="93"/>
    </row>
    <row r="523" spans="1:13" ht="12.75" customHeight="1">
      <c r="A523" s="93"/>
      <c r="B523" s="93"/>
      <c r="C523" s="93"/>
      <c r="E523" s="93"/>
      <c r="F523" s="93"/>
      <c r="G523" s="93"/>
      <c r="H523" s="93"/>
      <c r="I523" s="93"/>
      <c r="J523" s="93"/>
      <c r="K523" s="93"/>
      <c r="L523" s="93"/>
      <c r="M523" s="93"/>
    </row>
    <row r="524" spans="1:13" ht="12.75" customHeight="1">
      <c r="A524" s="93"/>
      <c r="B524" s="93"/>
      <c r="C524" s="93"/>
      <c r="E524" s="93"/>
      <c r="F524" s="93"/>
      <c r="G524" s="93"/>
      <c r="H524" s="93"/>
      <c r="I524" s="93"/>
      <c r="J524" s="93"/>
      <c r="K524" s="93"/>
      <c r="L524" s="93"/>
      <c r="M524" s="93"/>
    </row>
    <row r="525" spans="1:13" ht="12.75" customHeight="1">
      <c r="A525" s="93"/>
      <c r="B525" s="93"/>
      <c r="C525" s="93"/>
      <c r="E525" s="93"/>
      <c r="F525" s="93"/>
      <c r="G525" s="93"/>
      <c r="H525" s="93"/>
      <c r="I525" s="93"/>
      <c r="J525" s="93"/>
      <c r="K525" s="93"/>
      <c r="L525" s="93"/>
      <c r="M525" s="93"/>
    </row>
    <row r="526" spans="1:13" ht="12.75" customHeight="1">
      <c r="A526" s="93"/>
      <c r="B526" s="93"/>
      <c r="C526" s="93"/>
      <c r="E526" s="93"/>
      <c r="F526" s="93"/>
      <c r="G526" s="93"/>
      <c r="H526" s="93"/>
      <c r="I526" s="93"/>
      <c r="J526" s="93"/>
      <c r="K526" s="93"/>
      <c r="L526" s="93"/>
      <c r="M526" s="93"/>
    </row>
    <row r="527" spans="1:13" ht="12.75" customHeight="1">
      <c r="A527" s="93"/>
      <c r="B527" s="93"/>
      <c r="C527" s="93"/>
      <c r="E527" s="93"/>
      <c r="F527" s="93"/>
      <c r="G527" s="93"/>
      <c r="H527" s="93"/>
      <c r="I527" s="93"/>
      <c r="J527" s="93"/>
      <c r="K527" s="93"/>
      <c r="L527" s="93"/>
      <c r="M527" s="93"/>
    </row>
    <row r="528" spans="1:13" ht="12.75" customHeight="1">
      <c r="A528" s="93"/>
      <c r="B528" s="93"/>
      <c r="C528" s="93"/>
      <c r="E528" s="93"/>
      <c r="F528" s="93"/>
      <c r="G528" s="93"/>
      <c r="H528" s="93"/>
      <c r="I528" s="93"/>
      <c r="J528" s="93"/>
      <c r="K528" s="93"/>
      <c r="L528" s="93"/>
      <c r="M528" s="93"/>
    </row>
    <row r="529" spans="1:13" ht="12.75" customHeight="1">
      <c r="A529" s="93"/>
      <c r="B529" s="93"/>
      <c r="C529" s="93"/>
      <c r="E529" s="93"/>
      <c r="F529" s="93"/>
      <c r="G529" s="93"/>
      <c r="H529" s="93"/>
      <c r="I529" s="93"/>
      <c r="J529" s="93"/>
      <c r="K529" s="93"/>
      <c r="L529" s="93"/>
      <c r="M529" s="93"/>
    </row>
    <row r="530" spans="1:13" ht="12.75" customHeight="1">
      <c r="A530" s="93"/>
      <c r="B530" s="93"/>
      <c r="C530" s="93"/>
      <c r="E530" s="93"/>
      <c r="F530" s="93"/>
      <c r="G530" s="93"/>
      <c r="H530" s="93"/>
      <c r="I530" s="93"/>
      <c r="J530" s="93"/>
      <c r="K530" s="93"/>
      <c r="L530" s="93"/>
      <c r="M530" s="93"/>
    </row>
    <row r="531" spans="1:13" ht="12.75" customHeight="1">
      <c r="A531" s="93"/>
      <c r="B531" s="93"/>
      <c r="C531" s="93"/>
      <c r="E531" s="93"/>
      <c r="F531" s="93"/>
      <c r="G531" s="93"/>
      <c r="H531" s="93"/>
      <c r="I531" s="93"/>
      <c r="J531" s="93"/>
      <c r="K531" s="93"/>
      <c r="L531" s="93"/>
      <c r="M531" s="93"/>
    </row>
    <row r="532" spans="1:13" ht="12.75" customHeight="1">
      <c r="A532" s="93"/>
      <c r="B532" s="93"/>
      <c r="C532" s="93"/>
      <c r="E532" s="93"/>
      <c r="F532" s="93"/>
      <c r="G532" s="93"/>
      <c r="H532" s="93"/>
      <c r="I532" s="93"/>
      <c r="J532" s="93"/>
      <c r="K532" s="93"/>
      <c r="L532" s="93"/>
      <c r="M532" s="93"/>
    </row>
    <row r="533" spans="1:13" ht="12.75" customHeight="1">
      <c r="A533" s="93"/>
      <c r="B533" s="93"/>
      <c r="C533" s="93"/>
      <c r="E533" s="93"/>
      <c r="F533" s="93"/>
      <c r="G533" s="93"/>
      <c r="H533" s="93"/>
      <c r="I533" s="93"/>
      <c r="J533" s="93"/>
      <c r="K533" s="93"/>
      <c r="L533" s="93"/>
      <c r="M533" s="93"/>
    </row>
    <row r="534" spans="1:13" ht="12.75" customHeight="1">
      <c r="A534" s="93"/>
      <c r="B534" s="93"/>
      <c r="C534" s="93"/>
      <c r="E534" s="93"/>
      <c r="F534" s="93"/>
      <c r="G534" s="93"/>
      <c r="H534" s="93"/>
      <c r="I534" s="93"/>
      <c r="J534" s="93"/>
      <c r="K534" s="93"/>
      <c r="L534" s="93"/>
      <c r="M534" s="93"/>
    </row>
    <row r="535" spans="1:13" ht="12.75" customHeight="1">
      <c r="A535" s="93"/>
      <c r="B535" s="93"/>
      <c r="C535" s="93"/>
      <c r="E535" s="93"/>
      <c r="F535" s="93"/>
      <c r="G535" s="93"/>
      <c r="H535" s="93"/>
      <c r="I535" s="93"/>
      <c r="J535" s="93"/>
      <c r="K535" s="93"/>
      <c r="L535" s="93"/>
      <c r="M535" s="93"/>
    </row>
    <row r="536" spans="1:13" ht="12.75" customHeight="1">
      <c r="A536" s="93"/>
      <c r="B536" s="93"/>
      <c r="C536" s="93"/>
      <c r="E536" s="93"/>
      <c r="F536" s="93"/>
      <c r="G536" s="93"/>
      <c r="H536" s="93"/>
      <c r="I536" s="93"/>
      <c r="J536" s="93"/>
      <c r="K536" s="93"/>
      <c r="L536" s="93"/>
      <c r="M536" s="93"/>
    </row>
    <row r="537" spans="1:13" ht="12.75" customHeight="1">
      <c r="A537" s="93"/>
      <c r="B537" s="93"/>
      <c r="C537" s="93"/>
      <c r="E537" s="93"/>
      <c r="F537" s="93"/>
      <c r="G537" s="93"/>
      <c r="H537" s="93"/>
      <c r="I537" s="93"/>
      <c r="J537" s="93"/>
      <c r="K537" s="93"/>
      <c r="L537" s="93"/>
      <c r="M537" s="93"/>
    </row>
    <row r="538" spans="1:13" ht="12.75" customHeight="1">
      <c r="A538" s="93"/>
      <c r="B538" s="93"/>
      <c r="C538" s="93"/>
      <c r="E538" s="93"/>
      <c r="F538" s="93"/>
      <c r="G538" s="93"/>
      <c r="H538" s="93"/>
      <c r="I538" s="93"/>
      <c r="J538" s="93"/>
      <c r="K538" s="93"/>
      <c r="L538" s="93"/>
      <c r="M538" s="93"/>
    </row>
    <row r="539" spans="1:13" ht="12.75" customHeight="1">
      <c r="A539" s="93"/>
      <c r="B539" s="93"/>
      <c r="C539" s="93"/>
      <c r="E539" s="93"/>
      <c r="F539" s="93"/>
      <c r="G539" s="93"/>
      <c r="H539" s="93"/>
      <c r="I539" s="93"/>
      <c r="J539" s="93"/>
      <c r="K539" s="93"/>
      <c r="L539" s="93"/>
      <c r="M539" s="93"/>
    </row>
    <row r="540" spans="1:13" ht="12.75" customHeight="1">
      <c r="A540" s="93"/>
      <c r="B540" s="93"/>
      <c r="C540" s="93"/>
      <c r="E540" s="93"/>
      <c r="F540" s="93"/>
      <c r="G540" s="93"/>
      <c r="H540" s="93"/>
      <c r="I540" s="93"/>
      <c r="J540" s="93"/>
      <c r="K540" s="93"/>
      <c r="L540" s="93"/>
      <c r="M540" s="93"/>
    </row>
    <row r="541" spans="1:13" ht="12.75" customHeight="1">
      <c r="A541" s="93"/>
      <c r="B541" s="93"/>
      <c r="C541" s="93"/>
      <c r="E541" s="93"/>
      <c r="F541" s="93"/>
      <c r="G541" s="93"/>
      <c r="H541" s="93"/>
      <c r="I541" s="93"/>
      <c r="J541" s="93"/>
      <c r="K541" s="93"/>
      <c r="L541" s="93"/>
      <c r="M541" s="93"/>
    </row>
    <row r="542" spans="1:13" ht="12.75" customHeight="1">
      <c r="A542" s="93"/>
      <c r="B542" s="93"/>
      <c r="C542" s="93"/>
      <c r="E542" s="93"/>
      <c r="F542" s="93"/>
      <c r="G542" s="93"/>
      <c r="H542" s="93"/>
      <c r="I542" s="93"/>
      <c r="J542" s="93"/>
      <c r="K542" s="93"/>
      <c r="L542" s="93"/>
      <c r="M542" s="93"/>
    </row>
    <row r="543" spans="1:13" ht="12.75" customHeight="1">
      <c r="A543" s="93"/>
      <c r="B543" s="93"/>
      <c r="C543" s="93"/>
      <c r="E543" s="93"/>
      <c r="F543" s="93"/>
      <c r="G543" s="93"/>
      <c r="H543" s="93"/>
      <c r="I543" s="93"/>
      <c r="J543" s="93"/>
      <c r="K543" s="93"/>
      <c r="L543" s="93"/>
      <c r="M543" s="93"/>
    </row>
    <row r="544" spans="1:13" ht="12.75" customHeight="1">
      <c r="A544" s="93"/>
      <c r="B544" s="93"/>
      <c r="C544" s="93"/>
      <c r="E544" s="93"/>
      <c r="F544" s="93"/>
      <c r="G544" s="93"/>
      <c r="H544" s="93"/>
      <c r="I544" s="93"/>
      <c r="J544" s="93"/>
      <c r="K544" s="93"/>
      <c r="L544" s="93"/>
      <c r="M544" s="93"/>
    </row>
    <row r="545" spans="1:13" ht="12.75" customHeight="1">
      <c r="A545" s="93"/>
      <c r="B545" s="93"/>
      <c r="C545" s="93"/>
      <c r="E545" s="93"/>
      <c r="F545" s="93"/>
      <c r="G545" s="93"/>
      <c r="H545" s="93"/>
      <c r="I545" s="93"/>
      <c r="J545" s="93"/>
      <c r="K545" s="93"/>
      <c r="L545" s="93"/>
      <c r="M545" s="93"/>
    </row>
    <row r="546" spans="1:13" ht="12.75" customHeight="1">
      <c r="A546" s="93"/>
      <c r="B546" s="93"/>
      <c r="C546" s="93"/>
      <c r="E546" s="93"/>
      <c r="F546" s="93"/>
      <c r="G546" s="93"/>
      <c r="H546" s="93"/>
      <c r="I546" s="93"/>
      <c r="J546" s="93"/>
      <c r="K546" s="93"/>
      <c r="L546" s="93"/>
      <c r="M546" s="93"/>
    </row>
    <row r="547" spans="1:13" ht="12.75" customHeight="1">
      <c r="A547" s="93"/>
      <c r="B547" s="93"/>
      <c r="C547" s="93"/>
      <c r="E547" s="93"/>
      <c r="F547" s="93"/>
      <c r="G547" s="93"/>
      <c r="H547" s="93"/>
      <c r="I547" s="93"/>
      <c r="J547" s="93"/>
      <c r="K547" s="93"/>
      <c r="L547" s="93"/>
      <c r="M547" s="93"/>
    </row>
    <row r="548" spans="1:13" ht="12.75" customHeight="1">
      <c r="A548" s="93"/>
      <c r="B548" s="93"/>
      <c r="C548" s="93"/>
      <c r="E548" s="93"/>
      <c r="F548" s="93"/>
      <c r="G548" s="93"/>
      <c r="H548" s="93"/>
      <c r="I548" s="93"/>
      <c r="J548" s="93"/>
      <c r="K548" s="93"/>
      <c r="L548" s="93"/>
      <c r="M548" s="93"/>
    </row>
    <row r="549" spans="1:13" ht="12.75" customHeight="1">
      <c r="A549" s="93"/>
      <c r="B549" s="93"/>
      <c r="C549" s="93"/>
      <c r="E549" s="93"/>
      <c r="F549" s="93"/>
      <c r="G549" s="93"/>
      <c r="H549" s="93"/>
      <c r="I549" s="93"/>
      <c r="J549" s="93"/>
      <c r="K549" s="93"/>
      <c r="L549" s="93"/>
      <c r="M549" s="93"/>
    </row>
    <row r="550" spans="1:13" ht="12.75" customHeight="1">
      <c r="A550" s="93"/>
      <c r="B550" s="93"/>
      <c r="C550" s="93"/>
      <c r="E550" s="93"/>
      <c r="F550" s="93"/>
      <c r="G550" s="93"/>
      <c r="H550" s="93"/>
      <c r="I550" s="93"/>
      <c r="J550" s="93"/>
      <c r="K550" s="93"/>
      <c r="L550" s="93"/>
      <c r="M550" s="93"/>
    </row>
    <row r="551" spans="1:13" ht="12.75" customHeight="1">
      <c r="A551" s="93"/>
      <c r="B551" s="93"/>
      <c r="C551" s="93"/>
      <c r="E551" s="93"/>
      <c r="F551" s="93"/>
      <c r="G551" s="93"/>
      <c r="H551" s="93"/>
      <c r="I551" s="93"/>
      <c r="J551" s="93"/>
      <c r="K551" s="93"/>
      <c r="L551" s="93"/>
      <c r="M551" s="93"/>
    </row>
    <row r="552" spans="1:13" ht="12.75" customHeight="1">
      <c r="A552" s="93"/>
      <c r="B552" s="93"/>
      <c r="C552" s="93"/>
      <c r="E552" s="93"/>
      <c r="F552" s="93"/>
      <c r="G552" s="93"/>
      <c r="H552" s="93"/>
      <c r="I552" s="93"/>
      <c r="J552" s="93"/>
      <c r="K552" s="93"/>
      <c r="L552" s="93"/>
      <c r="M552" s="93"/>
    </row>
    <row r="553" spans="1:13" ht="12.75" customHeight="1">
      <c r="A553" s="93"/>
      <c r="B553" s="93"/>
      <c r="C553" s="93"/>
      <c r="E553" s="93"/>
      <c r="F553" s="93"/>
      <c r="G553" s="93"/>
      <c r="H553" s="93"/>
      <c r="I553" s="93"/>
      <c r="J553" s="93"/>
      <c r="K553" s="93"/>
      <c r="L553" s="93"/>
      <c r="M553" s="93"/>
    </row>
    <row r="554" spans="1:13" ht="12.75" customHeight="1">
      <c r="A554" s="93"/>
      <c r="B554" s="93"/>
      <c r="C554" s="93"/>
      <c r="E554" s="93"/>
      <c r="F554" s="93"/>
      <c r="G554" s="93"/>
      <c r="H554" s="93"/>
      <c r="I554" s="93"/>
      <c r="J554" s="93"/>
      <c r="K554" s="93"/>
      <c r="L554" s="93"/>
      <c r="M554" s="93"/>
    </row>
    <row r="555" spans="1:13" ht="12.75" customHeight="1">
      <c r="A555" s="93"/>
      <c r="B555" s="93"/>
      <c r="C555" s="93"/>
      <c r="E555" s="93"/>
      <c r="F555" s="93"/>
      <c r="G555" s="93"/>
      <c r="H555" s="93"/>
      <c r="I555" s="93"/>
      <c r="J555" s="93"/>
      <c r="K555" s="93"/>
      <c r="L555" s="93"/>
      <c r="M555" s="93"/>
    </row>
    <row r="556" spans="1:13" ht="12.75" customHeight="1">
      <c r="A556" s="93"/>
      <c r="B556" s="93"/>
      <c r="C556" s="93"/>
      <c r="E556" s="93"/>
      <c r="F556" s="93"/>
      <c r="G556" s="93"/>
      <c r="H556" s="93"/>
      <c r="I556" s="93"/>
      <c r="J556" s="93"/>
      <c r="K556" s="93"/>
      <c r="L556" s="93"/>
      <c r="M556" s="93"/>
    </row>
    <row r="557" spans="1:13" ht="12.75" customHeight="1">
      <c r="A557" s="93"/>
      <c r="B557" s="93"/>
      <c r="C557" s="93"/>
      <c r="E557" s="93"/>
      <c r="F557" s="93"/>
      <c r="G557" s="93"/>
      <c r="H557" s="93"/>
      <c r="I557" s="93"/>
      <c r="J557" s="93"/>
      <c r="K557" s="93"/>
      <c r="L557" s="93"/>
      <c r="M557" s="93"/>
    </row>
    <row r="558" spans="1:13" ht="12.75" customHeight="1">
      <c r="A558" s="93"/>
      <c r="B558" s="93"/>
      <c r="C558" s="93"/>
      <c r="E558" s="93"/>
      <c r="F558" s="93"/>
      <c r="G558" s="93"/>
      <c r="H558" s="93"/>
      <c r="I558" s="93"/>
      <c r="J558" s="93"/>
      <c r="K558" s="93"/>
      <c r="L558" s="93"/>
      <c r="M558" s="93"/>
    </row>
    <row r="559" spans="1:13" ht="12.75" customHeight="1">
      <c r="A559" s="93"/>
      <c r="B559" s="93"/>
      <c r="C559" s="93"/>
      <c r="E559" s="93"/>
      <c r="F559" s="93"/>
      <c r="G559" s="93"/>
      <c r="H559" s="93"/>
      <c r="I559" s="93"/>
      <c r="J559" s="93"/>
      <c r="K559" s="93"/>
      <c r="L559" s="93"/>
      <c r="M559" s="93"/>
    </row>
    <row r="560" spans="1:13" ht="12.75" customHeight="1">
      <c r="A560" s="93"/>
      <c r="B560" s="93"/>
      <c r="C560" s="93"/>
      <c r="E560" s="93"/>
      <c r="F560" s="93"/>
      <c r="G560" s="93"/>
      <c r="H560" s="93"/>
      <c r="I560" s="93"/>
      <c r="J560" s="93"/>
      <c r="K560" s="93"/>
      <c r="L560" s="93"/>
      <c r="M560" s="93"/>
    </row>
    <row r="561" spans="1:13" ht="12.75" customHeight="1">
      <c r="A561" s="93"/>
      <c r="B561" s="93"/>
      <c r="C561" s="93"/>
      <c r="E561" s="93"/>
      <c r="F561" s="93"/>
      <c r="G561" s="93"/>
      <c r="H561" s="93"/>
      <c r="I561" s="93"/>
      <c r="J561" s="93"/>
      <c r="K561" s="93"/>
      <c r="L561" s="93"/>
      <c r="M561" s="93"/>
    </row>
    <row r="562" spans="1:13" ht="12.75" customHeight="1">
      <c r="A562" s="93"/>
      <c r="B562" s="93"/>
      <c r="C562" s="93"/>
      <c r="E562" s="93"/>
      <c r="F562" s="93"/>
      <c r="G562" s="93"/>
      <c r="H562" s="93"/>
      <c r="I562" s="93"/>
      <c r="J562" s="93"/>
      <c r="K562" s="93"/>
      <c r="L562" s="93"/>
      <c r="M562" s="93"/>
    </row>
    <row r="563" spans="1:13" ht="12.75" customHeight="1">
      <c r="A563" s="93"/>
      <c r="B563" s="93"/>
      <c r="C563" s="93"/>
      <c r="E563" s="93"/>
      <c r="F563" s="93"/>
      <c r="G563" s="93"/>
      <c r="H563" s="93"/>
      <c r="I563" s="93"/>
      <c r="J563" s="93"/>
      <c r="K563" s="93"/>
      <c r="L563" s="93"/>
      <c r="M563" s="93"/>
    </row>
    <row r="564" spans="1:13" ht="12.75" customHeight="1">
      <c r="A564" s="93"/>
      <c r="B564" s="93"/>
      <c r="C564" s="93"/>
      <c r="E564" s="93"/>
      <c r="F564" s="93"/>
      <c r="G564" s="93"/>
      <c r="H564" s="93"/>
      <c r="I564" s="93"/>
      <c r="J564" s="93"/>
      <c r="K564" s="93"/>
      <c r="L564" s="93"/>
      <c r="M564" s="93"/>
    </row>
    <row r="565" spans="1:13" ht="12.75" customHeight="1">
      <c r="A565" s="93"/>
      <c r="B565" s="93"/>
      <c r="C565" s="93"/>
      <c r="E565" s="93"/>
      <c r="F565" s="93"/>
      <c r="G565" s="93"/>
      <c r="H565" s="93"/>
      <c r="I565" s="93"/>
      <c r="J565" s="93"/>
      <c r="K565" s="93"/>
      <c r="L565" s="93"/>
      <c r="M565" s="93"/>
    </row>
    <row r="566" spans="1:13" ht="12.75" customHeight="1">
      <c r="A566" s="93"/>
      <c r="B566" s="93"/>
      <c r="C566" s="93"/>
      <c r="E566" s="93"/>
      <c r="F566" s="93"/>
      <c r="G566" s="93"/>
      <c r="H566" s="93"/>
      <c r="I566" s="93"/>
      <c r="J566" s="93"/>
      <c r="K566" s="93"/>
      <c r="L566" s="93"/>
      <c r="M566" s="93"/>
    </row>
    <row r="567" spans="1:13" ht="12.75" customHeight="1">
      <c r="A567" s="93"/>
      <c r="B567" s="93"/>
      <c r="C567" s="93"/>
      <c r="E567" s="93"/>
      <c r="F567" s="93"/>
      <c r="G567" s="93"/>
      <c r="H567" s="93"/>
      <c r="I567" s="93"/>
      <c r="J567" s="93"/>
      <c r="K567" s="93"/>
      <c r="L567" s="93"/>
      <c r="M567" s="93"/>
    </row>
    <row r="568" spans="1:13" ht="12.75" customHeight="1">
      <c r="A568" s="93"/>
      <c r="B568" s="93"/>
      <c r="C568" s="93"/>
      <c r="E568" s="93"/>
      <c r="F568" s="93"/>
      <c r="G568" s="93"/>
      <c r="H568" s="93"/>
      <c r="I568" s="93"/>
      <c r="J568" s="93"/>
      <c r="K568" s="93"/>
      <c r="L568" s="93"/>
      <c r="M568" s="93"/>
    </row>
    <row r="569" spans="1:13" ht="12.75" customHeight="1">
      <c r="A569" s="93"/>
      <c r="B569" s="93"/>
      <c r="C569" s="93"/>
      <c r="E569" s="93"/>
      <c r="F569" s="93"/>
      <c r="G569" s="93"/>
      <c r="H569" s="93"/>
      <c r="I569" s="93"/>
      <c r="J569" s="93"/>
      <c r="K569" s="93"/>
      <c r="L569" s="93"/>
      <c r="M569" s="93"/>
    </row>
    <row r="570" spans="1:13" ht="12.75" customHeight="1">
      <c r="A570" s="93"/>
      <c r="B570" s="93"/>
      <c r="C570" s="93"/>
      <c r="E570" s="93"/>
      <c r="F570" s="93"/>
      <c r="G570" s="93"/>
      <c r="H570" s="93"/>
      <c r="I570" s="93"/>
      <c r="J570" s="93"/>
      <c r="K570" s="93"/>
      <c r="L570" s="93"/>
      <c r="M570" s="93"/>
    </row>
    <row r="571" spans="1:13" ht="12.75" customHeight="1">
      <c r="A571" s="93"/>
      <c r="B571" s="93"/>
      <c r="C571" s="93"/>
      <c r="E571" s="93"/>
      <c r="F571" s="93"/>
      <c r="G571" s="93"/>
      <c r="H571" s="93"/>
      <c r="I571" s="93"/>
      <c r="J571" s="93"/>
      <c r="K571" s="93"/>
      <c r="L571" s="93"/>
      <c r="M571" s="93"/>
    </row>
    <row r="572" spans="1:13" ht="12.75" customHeight="1">
      <c r="A572" s="93"/>
      <c r="B572" s="93"/>
      <c r="C572" s="93"/>
      <c r="E572" s="93"/>
      <c r="F572" s="93"/>
      <c r="G572" s="93"/>
      <c r="H572" s="93"/>
      <c r="I572" s="93"/>
      <c r="J572" s="93"/>
      <c r="K572" s="93"/>
      <c r="L572" s="93"/>
      <c r="M572" s="93"/>
    </row>
    <row r="573" spans="1:13" ht="12.75" customHeight="1">
      <c r="A573" s="93"/>
      <c r="B573" s="93"/>
      <c r="C573" s="93"/>
      <c r="E573" s="93"/>
      <c r="F573" s="93"/>
      <c r="G573" s="93"/>
      <c r="H573" s="93"/>
      <c r="I573" s="93"/>
      <c r="J573" s="93"/>
      <c r="K573" s="93"/>
      <c r="L573" s="93"/>
      <c r="M573" s="93"/>
    </row>
    <row r="574" spans="1:13" ht="12.75" customHeight="1">
      <c r="A574" s="93"/>
      <c r="B574" s="93"/>
      <c r="C574" s="93"/>
      <c r="E574" s="93"/>
      <c r="F574" s="93"/>
      <c r="G574" s="93"/>
      <c r="H574" s="93"/>
      <c r="I574" s="93"/>
      <c r="J574" s="93"/>
      <c r="K574" s="93"/>
      <c r="L574" s="93"/>
      <c r="M574" s="93"/>
    </row>
    <row r="575" spans="1:13" ht="12.75" customHeight="1">
      <c r="A575" s="93"/>
      <c r="B575" s="93"/>
      <c r="C575" s="93"/>
      <c r="E575" s="93"/>
      <c r="F575" s="93"/>
      <c r="G575" s="93"/>
      <c r="H575" s="93"/>
      <c r="I575" s="93"/>
      <c r="J575" s="93"/>
      <c r="K575" s="93"/>
      <c r="L575" s="93"/>
      <c r="M575" s="93"/>
    </row>
    <row r="576" spans="1:13" ht="12.75" customHeight="1">
      <c r="A576" s="93"/>
      <c r="B576" s="93"/>
      <c r="C576" s="93"/>
      <c r="E576" s="93"/>
      <c r="F576" s="93"/>
      <c r="G576" s="93"/>
      <c r="H576" s="93"/>
      <c r="I576" s="93"/>
      <c r="J576" s="93"/>
      <c r="K576" s="93"/>
      <c r="L576" s="93"/>
      <c r="M576" s="93"/>
    </row>
    <row r="577" spans="1:13" ht="12.75" customHeight="1">
      <c r="A577" s="93"/>
      <c r="B577" s="93"/>
      <c r="C577" s="93"/>
      <c r="E577" s="93"/>
      <c r="F577" s="93"/>
      <c r="G577" s="93"/>
      <c r="H577" s="93"/>
      <c r="I577" s="93"/>
      <c r="J577" s="93"/>
      <c r="K577" s="93"/>
      <c r="L577" s="93"/>
      <c r="M577" s="93"/>
    </row>
    <row r="578" spans="1:13" ht="12.75" customHeight="1">
      <c r="A578" s="93"/>
      <c r="B578" s="93"/>
      <c r="C578" s="93"/>
      <c r="E578" s="93"/>
      <c r="F578" s="93"/>
      <c r="G578" s="93"/>
      <c r="H578" s="93"/>
      <c r="I578" s="93"/>
      <c r="J578" s="93"/>
      <c r="K578" s="93"/>
      <c r="L578" s="93"/>
      <c r="M578" s="93"/>
    </row>
    <row r="579" spans="1:13" ht="12.75" customHeight="1">
      <c r="A579" s="93"/>
      <c r="B579" s="93"/>
      <c r="C579" s="93"/>
      <c r="E579" s="93"/>
      <c r="F579" s="93"/>
      <c r="G579" s="93"/>
      <c r="H579" s="93"/>
      <c r="I579" s="93"/>
      <c r="J579" s="93"/>
      <c r="K579" s="93"/>
      <c r="L579" s="93"/>
      <c r="M579" s="93"/>
    </row>
    <row r="580" spans="1:13" ht="12.75" customHeight="1">
      <c r="A580" s="93"/>
      <c r="B580" s="93"/>
      <c r="C580" s="93"/>
      <c r="E580" s="93"/>
      <c r="F580" s="93"/>
      <c r="G580" s="93"/>
      <c r="H580" s="93"/>
      <c r="I580" s="93"/>
      <c r="J580" s="93"/>
      <c r="K580" s="93"/>
      <c r="L580" s="93"/>
      <c r="M580" s="93"/>
    </row>
    <row r="581" spans="1:13" ht="12.75" customHeight="1">
      <c r="A581" s="93"/>
      <c r="B581" s="93"/>
      <c r="C581" s="93"/>
      <c r="E581" s="93"/>
      <c r="F581" s="93"/>
      <c r="G581" s="93"/>
      <c r="H581" s="93"/>
      <c r="I581" s="93"/>
      <c r="J581" s="93"/>
      <c r="K581" s="93"/>
      <c r="L581" s="93"/>
      <c r="M581" s="93"/>
    </row>
    <row r="582" spans="1:13" ht="12.75" customHeight="1">
      <c r="A582" s="93"/>
      <c r="B582" s="93"/>
      <c r="C582" s="93"/>
      <c r="E582" s="93"/>
      <c r="F582" s="93"/>
      <c r="G582" s="93"/>
      <c r="H582" s="93"/>
      <c r="I582" s="93"/>
      <c r="J582" s="93"/>
      <c r="K582" s="93"/>
      <c r="L582" s="93"/>
      <c r="M582" s="93"/>
    </row>
    <row r="583" spans="1:13" ht="12.75" customHeight="1">
      <c r="A583" s="93"/>
      <c r="B583" s="93"/>
      <c r="C583" s="93"/>
      <c r="E583" s="93"/>
      <c r="F583" s="93"/>
      <c r="G583" s="93"/>
      <c r="H583" s="93"/>
      <c r="I583" s="93"/>
      <c r="J583" s="93"/>
      <c r="K583" s="93"/>
      <c r="L583" s="93"/>
      <c r="M583" s="93"/>
    </row>
    <row r="584" spans="1:13" ht="12.75" customHeight="1">
      <c r="A584" s="93"/>
      <c r="B584" s="93"/>
      <c r="C584" s="93"/>
      <c r="E584" s="93"/>
      <c r="F584" s="93"/>
      <c r="G584" s="93"/>
      <c r="H584" s="93"/>
      <c r="I584" s="93"/>
      <c r="J584" s="93"/>
      <c r="K584" s="93"/>
      <c r="L584" s="93"/>
      <c r="M584" s="93"/>
    </row>
    <row r="585" spans="1:13" ht="12.75" customHeight="1">
      <c r="A585" s="93"/>
      <c r="B585" s="93"/>
      <c r="C585" s="93"/>
      <c r="E585" s="93"/>
      <c r="F585" s="93"/>
      <c r="G585" s="93"/>
      <c r="H585" s="93"/>
      <c r="I585" s="93"/>
      <c r="J585" s="93"/>
      <c r="K585" s="93"/>
      <c r="L585" s="93"/>
      <c r="M585" s="93"/>
    </row>
    <row r="586" spans="1:13" ht="12.75" customHeight="1">
      <c r="A586" s="93"/>
      <c r="B586" s="93"/>
      <c r="C586" s="93"/>
      <c r="E586" s="93"/>
      <c r="F586" s="93"/>
      <c r="G586" s="93"/>
      <c r="H586" s="93"/>
      <c r="I586" s="93"/>
      <c r="J586" s="93"/>
      <c r="K586" s="93"/>
      <c r="L586" s="93"/>
      <c r="M586" s="93"/>
    </row>
    <row r="587" spans="1:13" ht="12.75" customHeight="1">
      <c r="A587" s="93"/>
      <c r="B587" s="93"/>
      <c r="C587" s="93"/>
      <c r="E587" s="93"/>
      <c r="F587" s="93"/>
      <c r="G587" s="93"/>
      <c r="H587" s="93"/>
      <c r="I587" s="93"/>
      <c r="J587" s="93"/>
      <c r="K587" s="93"/>
      <c r="L587" s="93"/>
      <c r="M587" s="93"/>
    </row>
    <row r="588" spans="1:13" ht="12.75" customHeight="1">
      <c r="A588" s="93"/>
      <c r="B588" s="93"/>
      <c r="C588" s="93"/>
      <c r="E588" s="93"/>
      <c r="F588" s="93"/>
      <c r="G588" s="93"/>
      <c r="H588" s="93"/>
      <c r="I588" s="93"/>
      <c r="J588" s="93"/>
      <c r="K588" s="93"/>
      <c r="L588" s="93"/>
      <c r="M588" s="93"/>
    </row>
    <row r="589" spans="1:13" ht="12.75" customHeight="1">
      <c r="A589" s="93"/>
      <c r="B589" s="93"/>
      <c r="C589" s="93"/>
      <c r="E589" s="93"/>
      <c r="F589" s="93"/>
      <c r="G589" s="93"/>
      <c r="H589" s="93"/>
      <c r="I589" s="93"/>
      <c r="J589" s="93"/>
      <c r="K589" s="93"/>
      <c r="L589" s="93"/>
      <c r="M589" s="93"/>
    </row>
    <row r="590" spans="1:13" ht="12.75" customHeight="1">
      <c r="A590" s="93"/>
      <c r="B590" s="93"/>
      <c r="C590" s="93"/>
      <c r="E590" s="93"/>
      <c r="F590" s="93"/>
      <c r="G590" s="93"/>
      <c r="H590" s="93"/>
      <c r="I590" s="93"/>
      <c r="J590" s="93"/>
      <c r="K590" s="93"/>
      <c r="L590" s="93"/>
      <c r="M590" s="93"/>
    </row>
    <row r="591" spans="1:13" ht="12.75" customHeight="1">
      <c r="A591" s="93"/>
      <c r="B591" s="93"/>
      <c r="C591" s="93"/>
      <c r="E591" s="93"/>
      <c r="F591" s="93"/>
      <c r="G591" s="93"/>
      <c r="H591" s="93"/>
      <c r="I591" s="93"/>
      <c r="J591" s="93"/>
      <c r="K591" s="93"/>
      <c r="L591" s="93"/>
      <c r="M591" s="93"/>
    </row>
    <row r="592" spans="1:13" ht="12.75" customHeight="1">
      <c r="A592" s="93"/>
      <c r="B592" s="93"/>
      <c r="C592" s="93"/>
      <c r="E592" s="93"/>
      <c r="F592" s="93"/>
      <c r="G592" s="93"/>
      <c r="H592" s="93"/>
      <c r="I592" s="93"/>
      <c r="J592" s="93"/>
      <c r="K592" s="93"/>
      <c r="L592" s="93"/>
      <c r="M592" s="93"/>
    </row>
    <row r="593" spans="1:13" ht="12.75" customHeight="1">
      <c r="A593" s="93"/>
      <c r="B593" s="93"/>
      <c r="C593" s="93"/>
      <c r="E593" s="93"/>
      <c r="F593" s="93"/>
      <c r="G593" s="93"/>
      <c r="H593" s="93"/>
      <c r="I593" s="93"/>
      <c r="J593" s="93"/>
      <c r="K593" s="93"/>
      <c r="L593" s="93"/>
      <c r="M593" s="93"/>
    </row>
    <row r="594" spans="1:13" ht="12.75" customHeight="1">
      <c r="A594" s="93"/>
      <c r="B594" s="93"/>
      <c r="C594" s="93"/>
      <c r="E594" s="93"/>
      <c r="F594" s="93"/>
      <c r="G594" s="93"/>
      <c r="H594" s="93"/>
      <c r="I594" s="93"/>
      <c r="J594" s="93"/>
      <c r="K594" s="93"/>
      <c r="L594" s="93"/>
      <c r="M594" s="93"/>
    </row>
    <row r="595" spans="1:13" ht="12.75" customHeight="1">
      <c r="A595" s="93"/>
      <c r="B595" s="93"/>
      <c r="C595" s="93"/>
      <c r="E595" s="93"/>
      <c r="F595" s="93"/>
      <c r="G595" s="93"/>
      <c r="H595" s="93"/>
      <c r="I595" s="93"/>
      <c r="J595" s="93"/>
      <c r="K595" s="93"/>
      <c r="L595" s="93"/>
      <c r="M595" s="93"/>
    </row>
    <row r="596" spans="1:13" ht="12.75" customHeight="1">
      <c r="A596" s="93"/>
      <c r="B596" s="93"/>
      <c r="C596" s="93"/>
      <c r="E596" s="93"/>
      <c r="F596" s="93"/>
      <c r="G596" s="93"/>
      <c r="H596" s="93"/>
      <c r="I596" s="93"/>
      <c r="J596" s="93"/>
      <c r="K596" s="93"/>
      <c r="L596" s="93"/>
      <c r="M596" s="93"/>
    </row>
    <row r="597" spans="1:13" ht="12.75" customHeight="1">
      <c r="A597" s="93"/>
      <c r="B597" s="93"/>
      <c r="C597" s="93"/>
      <c r="E597" s="93"/>
      <c r="F597" s="93"/>
      <c r="G597" s="93"/>
      <c r="H597" s="93"/>
      <c r="I597" s="93"/>
      <c r="J597" s="93"/>
      <c r="K597" s="93"/>
      <c r="L597" s="93"/>
      <c r="M597" s="93"/>
    </row>
    <row r="598" spans="1:13" ht="12.75" customHeight="1">
      <c r="A598" s="93"/>
      <c r="B598" s="93"/>
      <c r="C598" s="93"/>
      <c r="E598" s="93"/>
      <c r="F598" s="93"/>
      <c r="G598" s="93"/>
      <c r="H598" s="93"/>
      <c r="I598" s="93"/>
      <c r="J598" s="93"/>
      <c r="K598" s="93"/>
      <c r="L598" s="93"/>
      <c r="M598" s="93"/>
    </row>
    <row r="599" spans="1:13" ht="12.75" customHeight="1">
      <c r="A599" s="93"/>
      <c r="B599" s="93"/>
      <c r="C599" s="93"/>
      <c r="E599" s="93"/>
      <c r="F599" s="93"/>
      <c r="G599" s="93"/>
      <c r="H599" s="93"/>
      <c r="I599" s="93"/>
      <c r="J599" s="93"/>
      <c r="K599" s="93"/>
      <c r="L599" s="93"/>
      <c r="M599" s="93"/>
    </row>
    <row r="600" spans="1:13" ht="12.75" customHeight="1">
      <c r="A600" s="93"/>
      <c r="B600" s="93"/>
      <c r="C600" s="93"/>
      <c r="E600" s="93"/>
      <c r="F600" s="93"/>
      <c r="G600" s="93"/>
      <c r="H600" s="93"/>
      <c r="I600" s="93"/>
      <c r="J600" s="93"/>
      <c r="K600" s="93"/>
      <c r="L600" s="93"/>
      <c r="M600" s="93"/>
    </row>
    <row r="601" spans="1:13" ht="12.75" customHeight="1">
      <c r="A601" s="93"/>
      <c r="B601" s="93"/>
      <c r="C601" s="93"/>
      <c r="E601" s="93"/>
      <c r="F601" s="93"/>
      <c r="G601" s="93"/>
      <c r="H601" s="93"/>
      <c r="I601" s="93"/>
      <c r="J601" s="93"/>
      <c r="K601" s="93"/>
      <c r="L601" s="93"/>
      <c r="M601" s="93"/>
    </row>
    <row r="602" spans="1:13" ht="12.75" customHeight="1">
      <c r="A602" s="93"/>
      <c r="B602" s="93"/>
      <c r="C602" s="93"/>
      <c r="E602" s="93"/>
      <c r="F602" s="93"/>
      <c r="G602" s="93"/>
      <c r="H602" s="93"/>
      <c r="I602" s="93"/>
      <c r="J602" s="93"/>
      <c r="K602" s="93"/>
      <c r="L602" s="93"/>
      <c r="M602" s="93"/>
    </row>
    <row r="603" spans="1:13" ht="12.75" customHeight="1">
      <c r="A603" s="93"/>
      <c r="B603" s="93"/>
      <c r="C603" s="93"/>
      <c r="E603" s="93"/>
      <c r="F603" s="93"/>
      <c r="G603" s="93"/>
      <c r="H603" s="93"/>
      <c r="I603" s="93"/>
      <c r="J603" s="93"/>
      <c r="K603" s="93"/>
      <c r="L603" s="93"/>
      <c r="M603" s="93"/>
    </row>
    <row r="604" spans="1:13" ht="12.75" customHeight="1">
      <c r="A604" s="93"/>
      <c r="B604" s="93"/>
      <c r="C604" s="93"/>
      <c r="E604" s="93"/>
      <c r="F604" s="93"/>
      <c r="G604" s="93"/>
      <c r="H604" s="93"/>
      <c r="I604" s="93"/>
      <c r="J604" s="93"/>
      <c r="K604" s="93"/>
      <c r="L604" s="93"/>
      <c r="M604" s="93"/>
    </row>
    <row r="605" spans="1:13" ht="12.75" customHeight="1">
      <c r="A605" s="93"/>
      <c r="B605" s="93"/>
      <c r="C605" s="93"/>
      <c r="E605" s="93"/>
      <c r="F605" s="93"/>
      <c r="G605" s="93"/>
      <c r="H605" s="93"/>
      <c r="I605" s="93"/>
      <c r="J605" s="93"/>
      <c r="K605" s="93"/>
      <c r="L605" s="93"/>
      <c r="M605" s="93"/>
    </row>
    <row r="606" spans="1:13" ht="12.75" customHeight="1">
      <c r="A606" s="93"/>
      <c r="B606" s="93"/>
      <c r="C606" s="93"/>
      <c r="E606" s="93"/>
      <c r="F606" s="93"/>
      <c r="G606" s="93"/>
      <c r="H606" s="93"/>
      <c r="I606" s="93"/>
      <c r="J606" s="93"/>
      <c r="K606" s="93"/>
      <c r="L606" s="93"/>
      <c r="M606" s="93"/>
    </row>
    <row r="607" spans="1:13" ht="12.75" customHeight="1">
      <c r="A607" s="93"/>
      <c r="B607" s="93"/>
      <c r="C607" s="93"/>
      <c r="E607" s="93"/>
      <c r="F607" s="93"/>
      <c r="G607" s="93"/>
      <c r="H607" s="93"/>
      <c r="I607" s="93"/>
      <c r="J607" s="93"/>
      <c r="K607" s="93"/>
      <c r="L607" s="93"/>
      <c r="M607" s="93"/>
    </row>
    <row r="608" spans="1:13" ht="12.75" customHeight="1">
      <c r="A608" s="93"/>
      <c r="B608" s="93"/>
      <c r="C608" s="93"/>
      <c r="E608" s="93"/>
      <c r="F608" s="93"/>
      <c r="G608" s="93"/>
      <c r="H608" s="93"/>
      <c r="I608" s="93"/>
      <c r="J608" s="93"/>
      <c r="K608" s="93"/>
      <c r="L608" s="93"/>
      <c r="M608" s="93"/>
    </row>
    <row r="609" spans="1:13" ht="12.75" customHeight="1">
      <c r="A609" s="93"/>
      <c r="B609" s="93"/>
      <c r="C609" s="93"/>
      <c r="E609" s="93"/>
      <c r="F609" s="93"/>
      <c r="G609" s="93"/>
      <c r="H609" s="93"/>
      <c r="I609" s="93"/>
      <c r="J609" s="93"/>
      <c r="K609" s="93"/>
      <c r="L609" s="93"/>
      <c r="M609" s="93"/>
    </row>
    <row r="610" spans="1:13" ht="12.75" customHeight="1">
      <c r="A610" s="93"/>
      <c r="B610" s="93"/>
      <c r="C610" s="93"/>
      <c r="E610" s="93"/>
      <c r="F610" s="93"/>
      <c r="G610" s="93"/>
      <c r="H610" s="93"/>
      <c r="I610" s="93"/>
      <c r="J610" s="93"/>
      <c r="K610" s="93"/>
      <c r="L610" s="93"/>
      <c r="M610" s="93"/>
    </row>
    <row r="611" spans="1:13" ht="12.75" customHeight="1">
      <c r="A611" s="93"/>
      <c r="B611" s="93"/>
      <c r="C611" s="93"/>
      <c r="E611" s="93"/>
      <c r="F611" s="93"/>
      <c r="G611" s="93"/>
      <c r="H611" s="93"/>
      <c r="I611" s="93"/>
      <c r="J611" s="93"/>
      <c r="K611" s="93"/>
      <c r="L611" s="93"/>
      <c r="M611" s="93"/>
    </row>
    <row r="612" spans="1:13" ht="12.75" customHeight="1">
      <c r="A612" s="93"/>
      <c r="B612" s="93"/>
      <c r="C612" s="93"/>
      <c r="E612" s="93"/>
      <c r="F612" s="93"/>
      <c r="G612" s="93"/>
      <c r="H612" s="93"/>
      <c r="I612" s="93"/>
      <c r="J612" s="93"/>
      <c r="K612" s="93"/>
      <c r="L612" s="93"/>
      <c r="M612" s="93"/>
    </row>
    <row r="613" spans="1:13" ht="12.75" customHeight="1">
      <c r="A613" s="93"/>
      <c r="B613" s="93"/>
      <c r="C613" s="93"/>
      <c r="E613" s="93"/>
      <c r="F613" s="93"/>
      <c r="G613" s="93"/>
      <c r="H613" s="93"/>
      <c r="I613" s="93"/>
      <c r="J613" s="93"/>
      <c r="K613" s="93"/>
      <c r="L613" s="93"/>
      <c r="M613" s="93"/>
    </row>
    <row r="614" spans="1:13" ht="12.75" customHeight="1">
      <c r="A614" s="93"/>
      <c r="B614" s="93"/>
      <c r="C614" s="93"/>
      <c r="E614" s="93"/>
      <c r="F614" s="93"/>
      <c r="G614" s="93"/>
      <c r="H614" s="93"/>
      <c r="I614" s="93"/>
      <c r="J614" s="93"/>
      <c r="K614" s="93"/>
      <c r="L614" s="93"/>
      <c r="M614" s="93"/>
    </row>
    <row r="615" spans="1:13" ht="12.75" customHeight="1">
      <c r="A615" s="93"/>
      <c r="B615" s="93"/>
      <c r="C615" s="93"/>
      <c r="E615" s="93"/>
      <c r="F615" s="93"/>
      <c r="G615" s="93"/>
      <c r="H615" s="93"/>
      <c r="I615" s="93"/>
      <c r="J615" s="93"/>
      <c r="K615" s="93"/>
      <c r="L615" s="93"/>
      <c r="M615" s="93"/>
    </row>
    <row r="616" spans="1:13" ht="12.75" customHeight="1">
      <c r="A616" s="93"/>
      <c r="B616" s="93"/>
      <c r="C616" s="93"/>
      <c r="E616" s="93"/>
      <c r="F616" s="93"/>
      <c r="G616" s="93"/>
      <c r="H616" s="93"/>
      <c r="I616" s="93"/>
      <c r="J616" s="93"/>
      <c r="K616" s="93"/>
      <c r="L616" s="93"/>
      <c r="M616" s="93"/>
    </row>
    <row r="617" spans="1:13" ht="12.75" customHeight="1">
      <c r="A617" s="93"/>
      <c r="B617" s="93"/>
      <c r="C617" s="93"/>
      <c r="E617" s="93"/>
      <c r="F617" s="93"/>
      <c r="G617" s="93"/>
      <c r="H617" s="93"/>
      <c r="I617" s="93"/>
      <c r="J617" s="93"/>
      <c r="K617" s="93"/>
      <c r="L617" s="93"/>
      <c r="M617" s="93"/>
    </row>
    <row r="618" spans="1:13" ht="12.75" customHeight="1">
      <c r="A618" s="93"/>
      <c r="B618" s="93"/>
      <c r="C618" s="93"/>
      <c r="E618" s="93"/>
      <c r="F618" s="93"/>
      <c r="G618" s="93"/>
      <c r="H618" s="93"/>
      <c r="I618" s="93"/>
      <c r="J618" s="93"/>
      <c r="K618" s="93"/>
      <c r="L618" s="93"/>
      <c r="M618" s="93"/>
    </row>
    <row r="619" spans="1:13" ht="12.75" customHeight="1">
      <c r="A619" s="93"/>
      <c r="B619" s="93"/>
      <c r="C619" s="93"/>
      <c r="E619" s="93"/>
      <c r="F619" s="93"/>
      <c r="G619" s="93"/>
      <c r="H619" s="93"/>
      <c r="I619" s="93"/>
      <c r="J619" s="93"/>
      <c r="K619" s="93"/>
      <c r="L619" s="93"/>
      <c r="M619" s="93"/>
    </row>
    <row r="620" spans="1:13" ht="12.75" customHeight="1">
      <c r="A620" s="93"/>
      <c r="B620" s="93"/>
      <c r="C620" s="93"/>
      <c r="E620" s="93"/>
      <c r="F620" s="93"/>
      <c r="G620" s="93"/>
      <c r="H620" s="93"/>
      <c r="I620" s="93"/>
      <c r="J620" s="93"/>
      <c r="K620" s="93"/>
      <c r="L620" s="93"/>
      <c r="M620" s="93"/>
    </row>
    <row r="621" spans="1:13" ht="12.75" customHeight="1">
      <c r="A621" s="93"/>
      <c r="B621" s="93"/>
      <c r="C621" s="93"/>
      <c r="E621" s="93"/>
      <c r="F621" s="93"/>
      <c r="G621" s="93"/>
      <c r="H621" s="93"/>
      <c r="I621" s="93"/>
      <c r="J621" s="93"/>
      <c r="K621" s="93"/>
      <c r="L621" s="93"/>
      <c r="M621" s="93"/>
    </row>
    <row r="622" spans="1:13" ht="12.75" customHeight="1">
      <c r="A622" s="93"/>
      <c r="B622" s="93"/>
      <c r="C622" s="93"/>
      <c r="E622" s="93"/>
      <c r="F622" s="93"/>
      <c r="G622" s="93"/>
      <c r="H622" s="93"/>
      <c r="I622" s="93"/>
      <c r="J622" s="93"/>
      <c r="K622" s="93"/>
      <c r="L622" s="93"/>
      <c r="M622" s="93"/>
    </row>
    <row r="623" spans="1:13" ht="12.75" customHeight="1">
      <c r="A623" s="93"/>
      <c r="B623" s="93"/>
      <c r="C623" s="93"/>
      <c r="E623" s="93"/>
      <c r="F623" s="93"/>
      <c r="G623" s="93"/>
      <c r="H623" s="93"/>
      <c r="I623" s="93"/>
      <c r="J623" s="93"/>
      <c r="K623" s="93"/>
      <c r="L623" s="93"/>
      <c r="M623" s="93"/>
    </row>
    <row r="624" spans="1:13" ht="12.75" customHeight="1">
      <c r="A624" s="93"/>
      <c r="B624" s="93"/>
      <c r="C624" s="93"/>
      <c r="E624" s="93"/>
      <c r="F624" s="93"/>
      <c r="G624" s="93"/>
      <c r="H624" s="93"/>
      <c r="I624" s="93"/>
      <c r="J624" s="93"/>
      <c r="K624" s="93"/>
      <c r="L624" s="93"/>
      <c r="M624" s="93"/>
    </row>
    <row r="625" spans="1:13" ht="12.75" customHeight="1">
      <c r="A625" s="93"/>
      <c r="B625" s="93"/>
      <c r="C625" s="93"/>
      <c r="E625" s="93"/>
      <c r="F625" s="93"/>
      <c r="G625" s="93"/>
      <c r="H625" s="93"/>
      <c r="I625" s="93"/>
      <c r="J625" s="93"/>
      <c r="K625" s="93"/>
      <c r="L625" s="93"/>
      <c r="M625" s="93"/>
    </row>
    <row r="626" spans="1:13" ht="12.75" customHeight="1">
      <c r="A626" s="93"/>
      <c r="B626" s="93"/>
      <c r="C626" s="93"/>
      <c r="E626" s="93"/>
      <c r="F626" s="93"/>
      <c r="G626" s="93"/>
      <c r="H626" s="93"/>
      <c r="I626" s="93"/>
      <c r="J626" s="93"/>
      <c r="K626" s="93"/>
      <c r="L626" s="93"/>
      <c r="M626" s="93"/>
    </row>
    <row r="627" spans="1:13" ht="12.75" customHeight="1">
      <c r="A627" s="93"/>
      <c r="B627" s="93"/>
      <c r="C627" s="93"/>
      <c r="E627" s="93"/>
      <c r="F627" s="93"/>
      <c r="G627" s="93"/>
      <c r="H627" s="93"/>
      <c r="I627" s="93"/>
      <c r="J627" s="93"/>
      <c r="K627" s="93"/>
      <c r="L627" s="93"/>
      <c r="M627" s="93"/>
    </row>
    <row r="628" spans="1:13" ht="12.75" customHeight="1">
      <c r="A628" s="93"/>
      <c r="B628" s="93"/>
      <c r="C628" s="93"/>
      <c r="E628" s="93"/>
      <c r="F628" s="93"/>
      <c r="G628" s="93"/>
      <c r="H628" s="93"/>
      <c r="I628" s="93"/>
      <c r="J628" s="93"/>
      <c r="K628" s="93"/>
      <c r="L628" s="93"/>
      <c r="M628" s="93"/>
    </row>
    <row r="629" spans="1:13" ht="12.75" customHeight="1">
      <c r="A629" s="93"/>
      <c r="B629" s="93"/>
      <c r="C629" s="93"/>
      <c r="E629" s="93"/>
      <c r="F629" s="93"/>
      <c r="G629" s="93"/>
      <c r="H629" s="93"/>
      <c r="I629" s="93"/>
      <c r="J629" s="93"/>
      <c r="K629" s="93"/>
      <c r="L629" s="93"/>
      <c r="M629" s="93"/>
    </row>
    <row r="630" spans="1:13" ht="12.75" customHeight="1">
      <c r="A630" s="93"/>
      <c r="B630" s="93"/>
      <c r="C630" s="93"/>
      <c r="E630" s="93"/>
      <c r="F630" s="93"/>
      <c r="G630" s="93"/>
      <c r="H630" s="93"/>
      <c r="I630" s="93"/>
      <c r="J630" s="93"/>
      <c r="K630" s="93"/>
      <c r="L630" s="93"/>
      <c r="M630" s="93"/>
    </row>
    <row r="631" spans="1:13" ht="12.75" customHeight="1">
      <c r="A631" s="93"/>
      <c r="B631" s="93"/>
      <c r="C631" s="93"/>
      <c r="E631" s="93"/>
      <c r="F631" s="93"/>
      <c r="G631" s="93"/>
      <c r="H631" s="93"/>
      <c r="I631" s="93"/>
      <c r="J631" s="93"/>
      <c r="K631" s="93"/>
      <c r="L631" s="93"/>
      <c r="M631" s="93"/>
    </row>
    <row r="632" spans="1:13" ht="12.75" customHeight="1">
      <c r="A632" s="93"/>
      <c r="B632" s="93"/>
      <c r="C632" s="93"/>
      <c r="E632" s="93"/>
      <c r="F632" s="93"/>
      <c r="G632" s="93"/>
      <c r="H632" s="93"/>
      <c r="I632" s="93"/>
      <c r="J632" s="93"/>
      <c r="K632" s="93"/>
      <c r="L632" s="93"/>
      <c r="M632" s="93"/>
    </row>
    <row r="633" spans="1:13" ht="12.75" customHeight="1">
      <c r="A633" s="93"/>
      <c r="B633" s="93"/>
      <c r="C633" s="93"/>
      <c r="E633" s="93"/>
      <c r="F633" s="93"/>
      <c r="G633" s="93"/>
      <c r="H633" s="93"/>
      <c r="I633" s="93"/>
      <c r="J633" s="93"/>
      <c r="K633" s="93"/>
      <c r="L633" s="93"/>
      <c r="M633" s="93"/>
    </row>
    <row r="634" spans="1:13" ht="12.75" customHeight="1">
      <c r="A634" s="93"/>
      <c r="B634" s="93"/>
      <c r="C634" s="93"/>
      <c r="E634" s="93"/>
      <c r="F634" s="93"/>
      <c r="G634" s="93"/>
      <c r="H634" s="93"/>
      <c r="I634" s="93"/>
      <c r="J634" s="93"/>
      <c r="K634" s="93"/>
      <c r="L634" s="93"/>
      <c r="M634" s="93"/>
    </row>
    <row r="635" spans="1:13" ht="12.75" customHeight="1">
      <c r="A635" s="93"/>
      <c r="B635" s="93"/>
      <c r="C635" s="93"/>
      <c r="E635" s="93"/>
      <c r="F635" s="93"/>
      <c r="G635" s="93"/>
      <c r="H635" s="93"/>
      <c r="I635" s="93"/>
      <c r="J635" s="93"/>
      <c r="K635" s="93"/>
      <c r="L635" s="93"/>
      <c r="M635" s="93"/>
    </row>
    <row r="636" spans="1:13" ht="12.75" customHeight="1">
      <c r="A636" s="93"/>
      <c r="B636" s="93"/>
      <c r="C636" s="93"/>
      <c r="E636" s="93"/>
      <c r="F636" s="93"/>
      <c r="G636" s="93"/>
      <c r="H636" s="93"/>
      <c r="I636" s="93"/>
      <c r="J636" s="93"/>
      <c r="K636" s="93"/>
      <c r="L636" s="93"/>
      <c r="M636" s="93"/>
    </row>
    <row r="637" spans="1:13" ht="12.75" customHeight="1">
      <c r="A637" s="93"/>
      <c r="B637" s="93"/>
      <c r="C637" s="93"/>
      <c r="E637" s="93"/>
      <c r="F637" s="93"/>
      <c r="G637" s="93"/>
      <c r="H637" s="93"/>
      <c r="I637" s="93"/>
      <c r="J637" s="93"/>
      <c r="K637" s="93"/>
      <c r="L637" s="93"/>
      <c r="M637" s="93"/>
    </row>
    <row r="638" spans="1:13" ht="12.75" customHeight="1">
      <c r="A638" s="93"/>
      <c r="B638" s="93"/>
      <c r="C638" s="93"/>
      <c r="E638" s="93"/>
      <c r="F638" s="93"/>
      <c r="G638" s="93"/>
      <c r="H638" s="93"/>
      <c r="I638" s="93"/>
      <c r="J638" s="93"/>
      <c r="K638" s="93"/>
      <c r="L638" s="93"/>
      <c r="M638" s="93"/>
    </row>
    <row r="639" spans="1:13" ht="12.75" customHeight="1">
      <c r="A639" s="93"/>
      <c r="B639" s="93"/>
      <c r="C639" s="93"/>
      <c r="E639" s="93"/>
      <c r="F639" s="93"/>
      <c r="G639" s="93"/>
      <c r="H639" s="93"/>
      <c r="I639" s="93"/>
      <c r="J639" s="93"/>
      <c r="K639" s="93"/>
      <c r="L639" s="93"/>
      <c r="M639" s="93"/>
    </row>
    <row r="640" spans="1:13" ht="12.75" customHeight="1">
      <c r="A640" s="93"/>
      <c r="B640" s="93"/>
      <c r="C640" s="93"/>
      <c r="E640" s="93"/>
      <c r="F640" s="93"/>
      <c r="G640" s="93"/>
      <c r="H640" s="93"/>
      <c r="I640" s="93"/>
      <c r="J640" s="93"/>
      <c r="K640" s="93"/>
      <c r="L640" s="93"/>
      <c r="M640" s="93"/>
    </row>
    <row r="641" spans="1:13" ht="12.75" customHeight="1">
      <c r="A641" s="93"/>
      <c r="B641" s="93"/>
      <c r="C641" s="93"/>
      <c r="E641" s="93"/>
      <c r="F641" s="93"/>
      <c r="G641" s="93"/>
      <c r="H641" s="93"/>
      <c r="I641" s="93"/>
      <c r="J641" s="93"/>
      <c r="K641" s="93"/>
      <c r="L641" s="93"/>
      <c r="M641" s="93"/>
    </row>
    <row r="642" spans="1:13" ht="12.75" customHeight="1">
      <c r="A642" s="93"/>
      <c r="B642" s="93"/>
      <c r="C642" s="93"/>
      <c r="E642" s="93"/>
      <c r="F642" s="93"/>
      <c r="G642" s="93"/>
      <c r="H642" s="93"/>
      <c r="I642" s="93"/>
      <c r="J642" s="93"/>
      <c r="K642" s="93"/>
      <c r="L642" s="93"/>
      <c r="M642" s="93"/>
    </row>
    <row r="643" spans="1:13" ht="12.75" customHeight="1">
      <c r="A643" s="93"/>
      <c r="B643" s="93"/>
      <c r="C643" s="93"/>
      <c r="E643" s="93"/>
      <c r="F643" s="93"/>
      <c r="G643" s="93"/>
      <c r="H643" s="93"/>
      <c r="I643" s="93"/>
      <c r="J643" s="93"/>
      <c r="K643" s="93"/>
      <c r="L643" s="93"/>
      <c r="M643" s="93"/>
    </row>
    <row r="644" spans="1:13" ht="12.75" customHeight="1">
      <c r="A644" s="93"/>
      <c r="B644" s="93"/>
      <c r="C644" s="93"/>
      <c r="E644" s="93"/>
      <c r="F644" s="93"/>
      <c r="G644" s="93"/>
      <c r="H644" s="93"/>
      <c r="I644" s="93"/>
      <c r="J644" s="93"/>
      <c r="K644" s="93"/>
      <c r="L644" s="93"/>
      <c r="M644" s="93"/>
    </row>
    <row r="645" spans="1:13" ht="12.75" customHeight="1">
      <c r="A645" s="93"/>
      <c r="B645" s="93"/>
      <c r="C645" s="93"/>
      <c r="E645" s="93"/>
      <c r="F645" s="93"/>
      <c r="G645" s="93"/>
      <c r="H645" s="93"/>
      <c r="I645" s="93"/>
      <c r="J645" s="93"/>
      <c r="K645" s="93"/>
      <c r="L645" s="93"/>
      <c r="M645" s="93"/>
    </row>
    <row r="646" spans="1:13" ht="12.75" customHeight="1">
      <c r="A646" s="93"/>
      <c r="B646" s="93"/>
      <c r="C646" s="93"/>
      <c r="E646" s="93"/>
      <c r="F646" s="93"/>
      <c r="G646" s="93"/>
      <c r="H646" s="93"/>
      <c r="I646" s="93"/>
      <c r="J646" s="93"/>
      <c r="K646" s="93"/>
      <c r="L646" s="93"/>
      <c r="M646" s="93"/>
    </row>
    <row r="647" spans="1:13" ht="12.75" customHeight="1">
      <c r="A647" s="93"/>
      <c r="B647" s="93"/>
      <c r="C647" s="93"/>
      <c r="E647" s="93"/>
      <c r="F647" s="93"/>
      <c r="G647" s="93"/>
      <c r="H647" s="93"/>
      <c r="I647" s="93"/>
      <c r="J647" s="93"/>
      <c r="K647" s="93"/>
      <c r="L647" s="93"/>
      <c r="M647" s="93"/>
    </row>
    <row r="648" spans="1:13" ht="12.75" customHeight="1">
      <c r="A648" s="93"/>
      <c r="B648" s="93"/>
      <c r="C648" s="93"/>
      <c r="E648" s="93"/>
      <c r="F648" s="93"/>
      <c r="G648" s="93"/>
      <c r="H648" s="93"/>
      <c r="I648" s="93"/>
      <c r="J648" s="93"/>
      <c r="K648" s="93"/>
      <c r="L648" s="93"/>
      <c r="M648" s="93"/>
    </row>
    <row r="649" spans="1:13" ht="12.75" customHeight="1">
      <c r="A649" s="93"/>
      <c r="B649" s="93"/>
      <c r="C649" s="93"/>
      <c r="E649" s="93"/>
      <c r="F649" s="93"/>
      <c r="G649" s="93"/>
      <c r="H649" s="93"/>
      <c r="I649" s="93"/>
      <c r="J649" s="93"/>
      <c r="K649" s="93"/>
      <c r="L649" s="93"/>
      <c r="M649" s="93"/>
    </row>
    <row r="650" spans="1:13" ht="12.75" customHeight="1">
      <c r="A650" s="93"/>
      <c r="B650" s="93"/>
      <c r="C650" s="93"/>
      <c r="E650" s="93"/>
      <c r="F650" s="93"/>
      <c r="G650" s="93"/>
      <c r="H650" s="93"/>
      <c r="I650" s="93"/>
      <c r="J650" s="93"/>
      <c r="K650" s="93"/>
      <c r="L650" s="93"/>
      <c r="M650" s="93"/>
    </row>
    <row r="651" spans="1:13" ht="12.75" customHeight="1">
      <c r="A651" s="93"/>
      <c r="B651" s="93"/>
      <c r="C651" s="93"/>
      <c r="E651" s="93"/>
      <c r="F651" s="93"/>
      <c r="G651" s="93"/>
      <c r="H651" s="93"/>
      <c r="I651" s="93"/>
      <c r="J651" s="93"/>
      <c r="K651" s="93"/>
      <c r="L651" s="93"/>
      <c r="M651" s="93"/>
    </row>
    <row r="652" spans="1:13" ht="12.75" customHeight="1">
      <c r="A652" s="93"/>
      <c r="B652" s="93"/>
      <c r="C652" s="93"/>
      <c r="E652" s="93"/>
      <c r="F652" s="93"/>
      <c r="G652" s="93"/>
      <c r="H652" s="93"/>
      <c r="I652" s="93"/>
      <c r="J652" s="93"/>
      <c r="K652" s="93"/>
      <c r="L652" s="93"/>
      <c r="M652" s="93"/>
    </row>
    <row r="653" spans="1:13" ht="12.75" customHeight="1">
      <c r="A653" s="93"/>
      <c r="B653" s="93"/>
      <c r="C653" s="93"/>
      <c r="E653" s="93"/>
      <c r="F653" s="93"/>
      <c r="G653" s="93"/>
      <c r="H653" s="93"/>
      <c r="I653" s="93"/>
      <c r="J653" s="93"/>
      <c r="K653" s="93"/>
      <c r="L653" s="93"/>
      <c r="M653" s="93"/>
    </row>
  </sheetData>
  <sheetProtection/>
  <mergeCells count="21">
    <mergeCell ref="A9:D9"/>
    <mergeCell ref="B11:B13"/>
    <mergeCell ref="C11:C13"/>
    <mergeCell ref="K11:M11"/>
    <mergeCell ref="P77:R77"/>
    <mergeCell ref="E12:E13"/>
    <mergeCell ref="I12:I13"/>
    <mergeCell ref="K12:K13"/>
    <mergeCell ref="F12:F13"/>
    <mergeCell ref="A381:D381"/>
    <mergeCell ref="L12:L13"/>
    <mergeCell ref="C6:M6"/>
    <mergeCell ref="G12:G13"/>
    <mergeCell ref="H12:H13"/>
    <mergeCell ref="D11:D13"/>
    <mergeCell ref="J12:J13"/>
    <mergeCell ref="E11:G11"/>
    <mergeCell ref="A8:D8"/>
    <mergeCell ref="M12:M13"/>
    <mergeCell ref="A11:A13"/>
    <mergeCell ref="H11:J11"/>
  </mergeCells>
  <printOptions/>
  <pageMargins left="0.7874015748031497" right="0.7874015748031497" top="1.1811023622047245" bottom="0.3937007874015748" header="0.5905511811023623" footer="0.5905511811023623"/>
  <pageSetup fitToHeight="0" fitToWidth="1" horizontalDpi="600" verticalDpi="600" orientation="landscape" paperSize="9" scale="66" r:id="rId1"/>
  <rowBreaks count="1" manualBreakCount="1">
    <brk id="38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K72"/>
  <sheetViews>
    <sheetView view="pageBreakPreview" zoomScale="80" zoomScaleSheetLayoutView="80" zoomScalePageLayoutView="0" workbookViewId="0" topLeftCell="A19">
      <selection activeCell="E48" sqref="E48"/>
    </sheetView>
  </sheetViews>
  <sheetFormatPr defaultColWidth="9.00390625" defaultRowHeight="12.75"/>
  <cols>
    <col min="1" max="1" width="14.375" style="0" customWidth="1"/>
    <col min="2" max="2" width="15.50390625" style="0" customWidth="1"/>
    <col min="3" max="3" width="85.125" style="0" customWidth="1"/>
    <col min="4" max="4" width="14.125" style="0" customWidth="1"/>
    <col min="5" max="5" width="15.125" style="0" customWidth="1"/>
    <col min="6" max="6" width="11.625" style="0" customWidth="1"/>
  </cols>
  <sheetData>
    <row r="2" spans="3:6" ht="15">
      <c r="C2" s="498" t="s">
        <v>429</v>
      </c>
      <c r="D2" s="583" t="s">
        <v>430</v>
      </c>
      <c r="F2" s="499"/>
    </row>
    <row r="3" spans="3:6" ht="15">
      <c r="C3" s="500"/>
      <c r="D3" s="583" t="s">
        <v>194</v>
      </c>
      <c r="E3" s="499"/>
      <c r="F3" s="499"/>
    </row>
    <row r="4" spans="3:6" ht="15">
      <c r="C4" s="500" t="s">
        <v>388</v>
      </c>
      <c r="D4" s="862" t="s">
        <v>595</v>
      </c>
      <c r="E4" s="545"/>
      <c r="F4" s="545"/>
    </row>
    <row r="5" spans="3:9" ht="15">
      <c r="C5" s="544" t="s">
        <v>501</v>
      </c>
      <c r="D5" s="861" t="s">
        <v>596</v>
      </c>
      <c r="E5" s="584"/>
      <c r="F5" s="584"/>
      <c r="I5" s="333"/>
    </row>
    <row r="6" ht="12" customHeight="1"/>
    <row r="7" spans="1:9" ht="15" customHeight="1">
      <c r="A7" s="1484" t="s">
        <v>597</v>
      </c>
      <c r="B7" s="1484"/>
      <c r="C7" s="1484"/>
      <c r="D7" s="1484"/>
      <c r="E7" s="1484"/>
      <c r="F7" s="1484"/>
      <c r="I7" s="483"/>
    </row>
    <row r="8" spans="3:4" ht="15" customHeight="1">
      <c r="C8" s="492"/>
      <c r="D8" s="87"/>
    </row>
    <row r="9" spans="1:4" ht="15" customHeight="1">
      <c r="A9" s="1517">
        <v>15591000000</v>
      </c>
      <c r="B9" s="1517"/>
      <c r="C9" s="1517"/>
      <c r="D9" s="1517"/>
    </row>
    <row r="10" spans="1:4" ht="15" customHeight="1">
      <c r="A10" s="1530" t="s">
        <v>339</v>
      </c>
      <c r="B10" s="1530"/>
      <c r="C10" s="1530"/>
      <c r="D10" s="1530"/>
    </row>
    <row r="11" spans="1:6" s="45" customFormat="1" ht="14.25" customHeight="1">
      <c r="A11" s="1518" t="s">
        <v>364</v>
      </c>
      <c r="B11" s="1518"/>
      <c r="C11" s="1518"/>
      <c r="D11" s="1518"/>
      <c r="E11" s="1518"/>
      <c r="F11" s="1518"/>
    </row>
    <row r="12" spans="4:6" ht="13.5" thickBot="1">
      <c r="D12" s="358" t="s">
        <v>389</v>
      </c>
      <c r="F12" s="543" t="s">
        <v>390</v>
      </c>
    </row>
    <row r="13" spans="1:6" s="486" customFormat="1" ht="81.75" customHeight="1" thickBot="1">
      <c r="A13" s="484" t="s">
        <v>365</v>
      </c>
      <c r="B13" s="1519" t="s">
        <v>366</v>
      </c>
      <c r="C13" s="1520"/>
      <c r="D13" s="501" t="s">
        <v>506</v>
      </c>
      <c r="E13" s="478" t="s">
        <v>598</v>
      </c>
      <c r="F13" s="502" t="s">
        <v>245</v>
      </c>
    </row>
    <row r="14" spans="1:6" s="486" customFormat="1" ht="15">
      <c r="A14" s="386">
        <v>1</v>
      </c>
      <c r="B14" s="1521">
        <v>2</v>
      </c>
      <c r="C14" s="1522"/>
      <c r="D14" s="503">
        <v>3</v>
      </c>
      <c r="E14" s="504">
        <v>4</v>
      </c>
      <c r="F14" s="505">
        <v>5</v>
      </c>
    </row>
    <row r="15" spans="1:6" s="486" customFormat="1" ht="17.25" customHeight="1">
      <c r="A15" s="1523" t="s">
        <v>367</v>
      </c>
      <c r="B15" s="1524"/>
      <c r="C15" s="1524"/>
      <c r="D15" s="1524"/>
      <c r="E15" s="1524"/>
      <c r="F15" s="1525"/>
    </row>
    <row r="16" spans="1:6" s="486" customFormat="1" ht="68.25" customHeight="1">
      <c r="A16" s="1015">
        <v>41021400</v>
      </c>
      <c r="B16" s="1531" t="s">
        <v>592</v>
      </c>
      <c r="C16" s="1531"/>
      <c r="D16" s="1016">
        <f>D17</f>
        <v>0</v>
      </c>
      <c r="E16" s="1017">
        <f>E17</f>
        <v>4155600</v>
      </c>
      <c r="F16" s="614" t="s">
        <v>263</v>
      </c>
    </row>
    <row r="17" spans="1:6" s="486" customFormat="1" ht="17.25" customHeight="1">
      <c r="A17" s="607">
        <v>99000000000</v>
      </c>
      <c r="B17" s="1533" t="s">
        <v>368</v>
      </c>
      <c r="C17" s="1534"/>
      <c r="D17" s="1018">
        <v>0</v>
      </c>
      <c r="E17" s="1019">
        <v>4155600</v>
      </c>
      <c r="F17" s="1020" t="s">
        <v>263</v>
      </c>
    </row>
    <row r="18" spans="1:6" s="100" customFormat="1" ht="21.75" customHeight="1">
      <c r="A18" s="605">
        <v>41033900</v>
      </c>
      <c r="B18" s="1528" t="s">
        <v>278</v>
      </c>
      <c r="C18" s="1529"/>
      <c r="D18" s="506">
        <f>D19</f>
        <v>63608200</v>
      </c>
      <c r="E18" s="506">
        <f>E19</f>
        <v>14915600</v>
      </c>
      <c r="F18" s="606">
        <f>E18/D18*100</f>
        <v>23.44917793617804</v>
      </c>
    </row>
    <row r="19" spans="1:6" s="486" customFormat="1" ht="21.75" customHeight="1">
      <c r="A19" s="607">
        <v>99000000000</v>
      </c>
      <c r="B19" s="1533" t="s">
        <v>368</v>
      </c>
      <c r="C19" s="1534"/>
      <c r="D19" s="507">
        <v>63608200</v>
      </c>
      <c r="E19" s="507">
        <v>14915600</v>
      </c>
      <c r="F19" s="608">
        <f>F18</f>
        <v>23.44917793617804</v>
      </c>
    </row>
    <row r="20" spans="1:6" s="486" customFormat="1" ht="39" customHeight="1" hidden="1">
      <c r="A20" s="609">
        <v>41034500</v>
      </c>
      <c r="B20" s="1528" t="s">
        <v>445</v>
      </c>
      <c r="C20" s="1532"/>
      <c r="D20" s="506"/>
      <c r="E20" s="506"/>
      <c r="F20" s="610" t="e">
        <f>E20/D20*100</f>
        <v>#DIV/0!</v>
      </c>
    </row>
    <row r="21" spans="1:6" s="486" customFormat="1" ht="15" customHeight="1" hidden="1">
      <c r="A21" s="607">
        <v>99000000000</v>
      </c>
      <c r="B21" s="1533" t="s">
        <v>368</v>
      </c>
      <c r="C21" s="1534"/>
      <c r="D21" s="507">
        <f>D20</f>
        <v>0</v>
      </c>
      <c r="E21" s="507">
        <f>E20</f>
        <v>0</v>
      </c>
      <c r="F21" s="608" t="e">
        <f>F20</f>
        <v>#DIV/0!</v>
      </c>
    </row>
    <row r="22" spans="1:6" s="486" customFormat="1" ht="184.5" customHeight="1" hidden="1">
      <c r="A22" s="609">
        <v>41050600</v>
      </c>
      <c r="B22" s="1528" t="s">
        <v>447</v>
      </c>
      <c r="C22" s="1529"/>
      <c r="D22" s="611"/>
      <c r="E22" s="611"/>
      <c r="F22" s="761" t="e">
        <f>E22/D22*100</f>
        <v>#DIV/0!</v>
      </c>
    </row>
    <row r="23" spans="1:6" s="486" customFormat="1" ht="15" customHeight="1" hidden="1">
      <c r="A23" s="612" t="s">
        <v>383</v>
      </c>
      <c r="B23" s="1533" t="s">
        <v>370</v>
      </c>
      <c r="C23" s="1534"/>
      <c r="D23" s="507">
        <f>D22</f>
        <v>0</v>
      </c>
      <c r="E23" s="507">
        <f>E22</f>
        <v>0</v>
      </c>
      <c r="F23" s="608" t="e">
        <f>F22</f>
        <v>#DIV/0!</v>
      </c>
    </row>
    <row r="24" spans="1:6" s="486" customFormat="1" ht="61.5" customHeight="1" hidden="1">
      <c r="A24" s="613" t="s">
        <v>471</v>
      </c>
      <c r="B24" s="1528" t="s">
        <v>469</v>
      </c>
      <c r="C24" s="1535"/>
      <c r="D24" s="615"/>
      <c r="E24" s="615"/>
      <c r="F24" s="761" t="e">
        <f>E24/D24*100</f>
        <v>#DIV/0!</v>
      </c>
    </row>
    <row r="25" spans="1:6" s="486" customFormat="1" ht="15" customHeight="1" hidden="1">
      <c r="A25" s="612" t="s">
        <v>383</v>
      </c>
      <c r="B25" s="1539" t="s">
        <v>370</v>
      </c>
      <c r="C25" s="1540"/>
      <c r="D25" s="507">
        <f>D24</f>
        <v>0</v>
      </c>
      <c r="E25" s="507">
        <f>E24</f>
        <v>0</v>
      </c>
      <c r="F25" s="608" t="e">
        <f>F24</f>
        <v>#DIV/0!</v>
      </c>
    </row>
    <row r="26" spans="1:6" s="486" customFormat="1" ht="35.25" customHeight="1">
      <c r="A26" s="613">
        <v>41051000</v>
      </c>
      <c r="B26" s="1528" t="s">
        <v>369</v>
      </c>
      <c r="C26" s="1529"/>
      <c r="D26" s="611">
        <f>D27</f>
        <v>715470</v>
      </c>
      <c r="E26" s="611">
        <f>E27</f>
        <v>357600</v>
      </c>
      <c r="F26" s="614">
        <f>E26/D26*100</f>
        <v>49.98113128433058</v>
      </c>
    </row>
    <row r="27" spans="1:6" s="486" customFormat="1" ht="15" customHeight="1">
      <c r="A27" s="612" t="s">
        <v>383</v>
      </c>
      <c r="B27" s="1533" t="s">
        <v>370</v>
      </c>
      <c r="C27" s="1534"/>
      <c r="D27" s="507">
        <v>715470</v>
      </c>
      <c r="E27" s="507">
        <v>357600</v>
      </c>
      <c r="F27" s="608">
        <f>F26</f>
        <v>49.98113128433058</v>
      </c>
    </row>
    <row r="28" spans="1:6" s="486" customFormat="1" ht="66" customHeight="1">
      <c r="A28" s="609">
        <v>41051200</v>
      </c>
      <c r="B28" s="1528" t="s">
        <v>348</v>
      </c>
      <c r="C28" s="1529"/>
      <c r="D28" s="762">
        <f>D29</f>
        <v>138306</v>
      </c>
      <c r="E28" s="762">
        <f>E29</f>
        <v>69153</v>
      </c>
      <c r="F28" s="614">
        <f>E28/D28*100</f>
        <v>50</v>
      </c>
    </row>
    <row r="29" spans="1:6" s="486" customFormat="1" ht="15" customHeight="1">
      <c r="A29" s="612" t="s">
        <v>383</v>
      </c>
      <c r="B29" s="1533" t="s">
        <v>370</v>
      </c>
      <c r="C29" s="1534"/>
      <c r="D29" s="507">
        <v>138306</v>
      </c>
      <c r="E29" s="507">
        <v>69153</v>
      </c>
      <c r="F29" s="608">
        <f>F28</f>
        <v>50</v>
      </c>
    </row>
    <row r="30" spans="1:6" s="486" customFormat="1" ht="62.25" customHeight="1">
      <c r="A30" s="609">
        <v>41051200</v>
      </c>
      <c r="B30" s="1528" t="s">
        <v>371</v>
      </c>
      <c r="C30" s="1529"/>
      <c r="D30" s="832">
        <v>85974</v>
      </c>
      <c r="E30" s="832">
        <v>42987</v>
      </c>
      <c r="F30" s="614">
        <f>E30/D30*100</f>
        <v>50</v>
      </c>
    </row>
    <row r="31" spans="1:6" s="486" customFormat="1" ht="21" customHeight="1">
      <c r="A31" s="612" t="s">
        <v>383</v>
      </c>
      <c r="B31" s="1526" t="s">
        <v>370</v>
      </c>
      <c r="C31" s="1527"/>
      <c r="D31" s="831">
        <v>85974</v>
      </c>
      <c r="E31" s="507">
        <v>42987</v>
      </c>
      <c r="F31" s="608">
        <f>F30</f>
        <v>50</v>
      </c>
    </row>
    <row r="32" spans="1:6" s="486" customFormat="1" ht="50.25" customHeight="1" hidden="1">
      <c r="A32" s="613" t="s">
        <v>448</v>
      </c>
      <c r="B32" s="1528" t="s">
        <v>446</v>
      </c>
      <c r="C32" s="1529"/>
      <c r="D32" s="615"/>
      <c r="E32" s="615"/>
      <c r="F32" s="761" t="e">
        <f>E32/D32*100</f>
        <v>#DIV/0!</v>
      </c>
    </row>
    <row r="33" spans="1:6" s="486" customFormat="1" ht="21" customHeight="1" hidden="1">
      <c r="A33" s="612" t="s">
        <v>383</v>
      </c>
      <c r="B33" s="1539" t="s">
        <v>370</v>
      </c>
      <c r="C33" s="1545"/>
      <c r="D33" s="506"/>
      <c r="E33" s="506"/>
      <c r="F33" s="610"/>
    </row>
    <row r="34" spans="1:6" s="486" customFormat="1" ht="45" customHeight="1" hidden="1">
      <c r="A34" s="613" t="s">
        <v>472</v>
      </c>
      <c r="B34" s="1546" t="s">
        <v>470</v>
      </c>
      <c r="C34" s="1547"/>
      <c r="D34" s="615"/>
      <c r="E34" s="615"/>
      <c r="F34" s="761" t="e">
        <f>E34/D34*100</f>
        <v>#DIV/0!</v>
      </c>
    </row>
    <row r="35" spans="1:6" s="486" customFormat="1" ht="15" customHeight="1" hidden="1">
      <c r="A35" s="607" t="s">
        <v>383</v>
      </c>
      <c r="B35" s="1533" t="s">
        <v>370</v>
      </c>
      <c r="C35" s="1534"/>
      <c r="D35" s="507">
        <f>D32</f>
        <v>0</v>
      </c>
      <c r="E35" s="507">
        <f>E32</f>
        <v>0</v>
      </c>
      <c r="F35" s="608" t="e">
        <f>F32</f>
        <v>#DIV/0!</v>
      </c>
    </row>
    <row r="36" spans="1:6" s="486" customFormat="1" ht="33.75" customHeight="1">
      <c r="A36" s="613" t="s">
        <v>427</v>
      </c>
      <c r="B36" s="1537" t="s">
        <v>349</v>
      </c>
      <c r="C36" s="1538"/>
      <c r="D36" s="615">
        <v>50445</v>
      </c>
      <c r="E36" s="615">
        <v>0</v>
      </c>
      <c r="F36" s="614">
        <f>E36/D36*100</f>
        <v>0</v>
      </c>
    </row>
    <row r="37" spans="1:6" s="486" customFormat="1" ht="17.25" customHeight="1">
      <c r="A37" s="612" t="s">
        <v>383</v>
      </c>
      <c r="B37" s="1533" t="s">
        <v>370</v>
      </c>
      <c r="C37" s="1534"/>
      <c r="D37" s="507">
        <v>50445</v>
      </c>
      <c r="E37" s="507">
        <v>0</v>
      </c>
      <c r="F37" s="608">
        <f>F36</f>
        <v>0</v>
      </c>
    </row>
    <row r="38" spans="1:6" s="486" customFormat="1" ht="33" customHeight="1">
      <c r="A38" s="613" t="s">
        <v>427</v>
      </c>
      <c r="B38" s="1537" t="s">
        <v>350</v>
      </c>
      <c r="C38" s="1538"/>
      <c r="D38" s="763">
        <v>50420</v>
      </c>
      <c r="E38" s="763">
        <v>0</v>
      </c>
      <c r="F38" s="614">
        <f>E38/D38*100</f>
        <v>0</v>
      </c>
    </row>
    <row r="39" spans="1:6" s="486" customFormat="1" ht="15" customHeight="1">
      <c r="A39" s="612" t="s">
        <v>383</v>
      </c>
      <c r="B39" s="1526" t="s">
        <v>370</v>
      </c>
      <c r="C39" s="1527"/>
      <c r="D39" s="507">
        <v>50420</v>
      </c>
      <c r="E39" s="509">
        <v>0</v>
      </c>
      <c r="F39" s="616">
        <f>E39/D39*100</f>
        <v>0</v>
      </c>
    </row>
    <row r="40" spans="1:6" s="486" customFormat="1" ht="48" customHeight="1">
      <c r="A40" s="613" t="s">
        <v>427</v>
      </c>
      <c r="B40" s="1537" t="s">
        <v>351</v>
      </c>
      <c r="C40" s="1538"/>
      <c r="D40" s="763">
        <v>18905</v>
      </c>
      <c r="E40" s="763">
        <v>7775.57</v>
      </c>
      <c r="F40" s="614">
        <f>E40/D40*100</f>
        <v>41.12970113726527</v>
      </c>
    </row>
    <row r="41" spans="1:6" s="486" customFormat="1" ht="15" customHeight="1">
      <c r="A41" s="395" t="s">
        <v>383</v>
      </c>
      <c r="B41" s="1533" t="s">
        <v>370</v>
      </c>
      <c r="C41" s="1534"/>
      <c r="D41" s="507">
        <v>18905</v>
      </c>
      <c r="E41" s="509">
        <v>7775.57</v>
      </c>
      <c r="F41" s="616">
        <f>F40</f>
        <v>41.12970113726527</v>
      </c>
    </row>
    <row r="42" spans="1:6" s="486" customFormat="1" ht="0" customHeight="1" hidden="1">
      <c r="A42" s="511"/>
      <c r="B42" s="1536"/>
      <c r="C42" s="1532"/>
      <c r="D42" s="512"/>
      <c r="E42" s="509"/>
      <c r="F42" s="510"/>
    </row>
    <row r="43" spans="1:6" s="486" customFormat="1" ht="15.75" customHeight="1">
      <c r="A43" s="1541" t="s">
        <v>372</v>
      </c>
      <c r="B43" s="1542"/>
      <c r="C43" s="1542"/>
      <c r="D43" s="1542"/>
      <c r="E43" s="1542"/>
      <c r="F43" s="1543"/>
    </row>
    <row r="44" spans="1:6" s="486" customFormat="1" ht="21.75" customHeight="1" hidden="1">
      <c r="A44" s="487">
        <v>41053400</v>
      </c>
      <c r="B44" s="1528" t="s">
        <v>428</v>
      </c>
      <c r="C44" s="1529"/>
      <c r="D44" s="579"/>
      <c r="E44" s="579"/>
      <c r="F44" s="508" t="e">
        <f>E44/D44*100</f>
        <v>#DIV/0!</v>
      </c>
    </row>
    <row r="45" spans="1:6" ht="15" customHeight="1" hidden="1">
      <c r="A45" s="359">
        <v>15100000000</v>
      </c>
      <c r="B45" s="1533" t="s">
        <v>370</v>
      </c>
      <c r="C45" s="1534"/>
      <c r="D45" s="512">
        <f>D44</f>
        <v>0</v>
      </c>
      <c r="E45" s="580">
        <f>E44</f>
        <v>0</v>
      </c>
      <c r="F45" s="616" t="e">
        <f>E45/D45*100</f>
        <v>#DIV/0!</v>
      </c>
    </row>
    <row r="46" spans="1:6" ht="15">
      <c r="A46" s="489"/>
      <c r="B46" s="1536" t="s">
        <v>384</v>
      </c>
      <c r="C46" s="1532"/>
      <c r="D46" s="507"/>
      <c r="E46" s="617"/>
      <c r="F46" s="616"/>
    </row>
    <row r="47" spans="1:6" ht="15">
      <c r="A47" s="359" t="s">
        <v>373</v>
      </c>
      <c r="B47" s="1528" t="s">
        <v>374</v>
      </c>
      <c r="C47" s="1529"/>
      <c r="D47" s="506">
        <f>D48+D49</f>
        <v>64667720</v>
      </c>
      <c r="E47" s="506">
        <f>E48+E49</f>
        <v>19548715.57</v>
      </c>
      <c r="F47" s="606">
        <f>E47/D47*100</f>
        <v>30.229480133210203</v>
      </c>
    </row>
    <row r="48" spans="1:6" ht="15">
      <c r="A48" s="359" t="s">
        <v>373</v>
      </c>
      <c r="B48" s="1536" t="s">
        <v>375</v>
      </c>
      <c r="C48" s="1532"/>
      <c r="D48" s="507">
        <f>D16+D18+D26+D28+D30+D36+D38+D40+D20+D22+D32+D34+D24</f>
        <v>64667720</v>
      </c>
      <c r="E48" s="507">
        <f>E16+E18+E26+E28+E30+E36+E38+E40+E20+E22+E32+E34+E24</f>
        <v>19548715.57</v>
      </c>
      <c r="F48" s="608">
        <f>E48/D48*100</f>
        <v>30.229480133210203</v>
      </c>
    </row>
    <row r="49" spans="1:6" ht="15" customHeight="1" thickBot="1">
      <c r="A49" s="490" t="s">
        <v>373</v>
      </c>
      <c r="B49" s="1548" t="s">
        <v>376</v>
      </c>
      <c r="C49" s="1549"/>
      <c r="D49" s="581">
        <f>D45</f>
        <v>0</v>
      </c>
      <c r="E49" s="582">
        <f>E45</f>
        <v>0</v>
      </c>
      <c r="F49" s="618">
        <v>0</v>
      </c>
    </row>
    <row r="50" spans="1:6" ht="15" customHeight="1">
      <c r="A50" s="492"/>
      <c r="B50" s="492"/>
      <c r="C50" s="492"/>
      <c r="D50" s="492"/>
      <c r="E50" s="103"/>
      <c r="F50" s="103"/>
    </row>
    <row r="51" spans="1:6" ht="15">
      <c r="A51" s="1544" t="s">
        <v>377</v>
      </c>
      <c r="B51" s="1544"/>
      <c r="C51" s="1544"/>
      <c r="D51" s="1544"/>
      <c r="E51" s="44"/>
      <c r="F51" s="44"/>
    </row>
    <row r="52" spans="1:6" ht="13.5" thickBot="1">
      <c r="A52" s="493"/>
      <c r="B52" s="493"/>
      <c r="C52" s="493"/>
      <c r="D52" s="358" t="s">
        <v>385</v>
      </c>
      <c r="E52" s="44"/>
      <c r="F52" s="543" t="s">
        <v>390</v>
      </c>
    </row>
    <row r="53" spans="1:6" ht="125.25" thickBot="1">
      <c r="A53" s="484" t="s">
        <v>378</v>
      </c>
      <c r="B53" s="485" t="s">
        <v>379</v>
      </c>
      <c r="C53" s="373" t="s">
        <v>380</v>
      </c>
      <c r="D53" s="501" t="s">
        <v>506</v>
      </c>
      <c r="E53" s="478" t="s">
        <v>598</v>
      </c>
      <c r="F53" s="502" t="s">
        <v>245</v>
      </c>
    </row>
    <row r="54" spans="1:6" s="99" customFormat="1" ht="15">
      <c r="A54" s="386">
        <v>1</v>
      </c>
      <c r="B54" s="1521">
        <v>2</v>
      </c>
      <c r="C54" s="1522"/>
      <c r="D54" s="503">
        <v>3</v>
      </c>
      <c r="E54" s="513">
        <v>4</v>
      </c>
      <c r="F54" s="514">
        <v>5</v>
      </c>
    </row>
    <row r="55" spans="1:6" ht="15">
      <c r="A55" s="1511" t="s">
        <v>381</v>
      </c>
      <c r="B55" s="1512"/>
      <c r="C55" s="1512"/>
      <c r="D55" s="1512"/>
      <c r="E55" s="1512"/>
      <c r="F55" s="1513"/>
    </row>
    <row r="56" spans="1:6" ht="15">
      <c r="A56" s="515" t="s">
        <v>67</v>
      </c>
      <c r="B56" s="488">
        <v>9110</v>
      </c>
      <c r="C56" s="1021" t="s">
        <v>196</v>
      </c>
      <c r="D56" s="506">
        <f>D57</f>
        <v>37085200</v>
      </c>
      <c r="E56" s="506">
        <f>E57</f>
        <v>9271200</v>
      </c>
      <c r="F56" s="619">
        <f>E56/D56*100</f>
        <v>24.999730350652012</v>
      </c>
    </row>
    <row r="57" spans="1:6" ht="15">
      <c r="A57" s="359">
        <v>99000000000</v>
      </c>
      <c r="B57" s="495"/>
      <c r="C57" s="496" t="s">
        <v>368</v>
      </c>
      <c r="D57" s="512">
        <v>37085200</v>
      </c>
      <c r="E57" s="506">
        <v>9271200</v>
      </c>
      <c r="F57" s="620">
        <f>F56</f>
        <v>24.999730350652012</v>
      </c>
    </row>
    <row r="58" spans="1:6" ht="15">
      <c r="A58" s="1022" t="s">
        <v>599</v>
      </c>
      <c r="B58" s="1023">
        <v>9770</v>
      </c>
      <c r="C58" s="1024" t="s">
        <v>600</v>
      </c>
      <c r="D58" s="1025">
        <f>D59</f>
        <v>350000</v>
      </c>
      <c r="E58" s="1025">
        <f>E59</f>
        <v>350000</v>
      </c>
      <c r="F58" s="619">
        <f>E58/D58*100</f>
        <v>100</v>
      </c>
    </row>
    <row r="59" spans="1:6" ht="15">
      <c r="A59" s="1026">
        <v>15327200000</v>
      </c>
      <c r="B59" s="1027">
        <v>9770</v>
      </c>
      <c r="C59" s="1028" t="s">
        <v>601</v>
      </c>
      <c r="D59" s="1029">
        <v>350000</v>
      </c>
      <c r="E59" s="1029">
        <v>350000</v>
      </c>
      <c r="F59" s="1030">
        <f>E59/D59*100</f>
        <v>100</v>
      </c>
    </row>
    <row r="60" spans="1:6" ht="30.75">
      <c r="A60" s="1022" t="s">
        <v>449</v>
      </c>
      <c r="B60" s="1023">
        <v>9800</v>
      </c>
      <c r="C60" s="1031" t="s">
        <v>553</v>
      </c>
      <c r="D60" s="1025">
        <f>D61+D62</f>
        <v>9400000</v>
      </c>
      <c r="E60" s="1025">
        <f>E61+E62</f>
        <v>9400000</v>
      </c>
      <c r="F60" s="614">
        <f>E60/D60*100</f>
        <v>100</v>
      </c>
    </row>
    <row r="61" spans="1:6" ht="15">
      <c r="A61" s="1032" t="s">
        <v>602</v>
      </c>
      <c r="B61" s="1033">
        <v>9800</v>
      </c>
      <c r="C61" s="1034" t="s">
        <v>603</v>
      </c>
      <c r="D61" s="1035">
        <v>1000000</v>
      </c>
      <c r="E61" s="1035">
        <v>1000000</v>
      </c>
      <c r="F61" s="1020">
        <f>E61/D61*100</f>
        <v>100</v>
      </c>
    </row>
    <row r="62" spans="1:6" ht="15">
      <c r="A62" s="1032" t="s">
        <v>602</v>
      </c>
      <c r="B62" s="1033">
        <v>9800</v>
      </c>
      <c r="C62" s="1034" t="s">
        <v>603</v>
      </c>
      <c r="D62" s="1035">
        <v>8400000</v>
      </c>
      <c r="E62" s="1035">
        <v>8400000</v>
      </c>
      <c r="F62" s="198">
        <f>E62/D62*100</f>
        <v>100</v>
      </c>
    </row>
    <row r="63" spans="1:6" ht="15">
      <c r="A63" s="1036"/>
      <c r="B63" s="1037"/>
      <c r="C63" s="1038"/>
      <c r="D63" s="1039"/>
      <c r="E63" s="1040"/>
      <c r="F63" s="1041"/>
    </row>
    <row r="64" spans="1:6" ht="15">
      <c r="A64" s="1514" t="s">
        <v>382</v>
      </c>
      <c r="B64" s="1515"/>
      <c r="C64" s="1515"/>
      <c r="D64" s="1515"/>
      <c r="E64" s="1515"/>
      <c r="F64" s="1516"/>
    </row>
    <row r="65" spans="1:6" ht="30.75">
      <c r="A65" s="1022" t="s">
        <v>449</v>
      </c>
      <c r="B65" s="1023">
        <v>9800</v>
      </c>
      <c r="C65" s="1031" t="s">
        <v>553</v>
      </c>
      <c r="D65" s="1042">
        <f>D66</f>
        <v>900000</v>
      </c>
      <c r="E65" s="1043">
        <f>E66</f>
        <v>0</v>
      </c>
      <c r="F65" s="614">
        <f>E65/D65*100</f>
        <v>0</v>
      </c>
    </row>
    <row r="66" spans="1:11" s="93" customFormat="1" ht="15">
      <c r="A66" s="1032" t="s">
        <v>602</v>
      </c>
      <c r="B66" s="1033">
        <v>9800</v>
      </c>
      <c r="C66" s="1034" t="s">
        <v>603</v>
      </c>
      <c r="D66" s="1044">
        <v>900000</v>
      </c>
      <c r="E66" s="195">
        <v>0</v>
      </c>
      <c r="F66" s="198">
        <f>E66/D66*100</f>
        <v>0</v>
      </c>
      <c r="G66" s="89"/>
      <c r="H66" s="89"/>
      <c r="I66" s="89"/>
      <c r="K66" s="89"/>
    </row>
    <row r="67" spans="1:6" ht="15">
      <c r="A67" s="487" t="s">
        <v>373</v>
      </c>
      <c r="B67" s="488" t="s">
        <v>373</v>
      </c>
      <c r="C67" s="494" t="s">
        <v>374</v>
      </c>
      <c r="D67" s="1045">
        <f>D68+D69</f>
        <v>47735200</v>
      </c>
      <c r="E67" s="1045">
        <f>E68+E69</f>
        <v>19021200</v>
      </c>
      <c r="F67" s="610">
        <f>E67/D67*100</f>
        <v>39.84732440630813</v>
      </c>
    </row>
    <row r="68" spans="1:6" ht="15">
      <c r="A68" s="359" t="s">
        <v>373</v>
      </c>
      <c r="B68" s="387" t="s">
        <v>373</v>
      </c>
      <c r="C68" s="496" t="s">
        <v>375</v>
      </c>
      <c r="D68" s="1046">
        <f>D56+D58+D60</f>
        <v>46835200</v>
      </c>
      <c r="E68" s="1046">
        <f>E56+E58+E60</f>
        <v>19021200</v>
      </c>
      <c r="F68" s="608">
        <f>E68/D68*100</f>
        <v>40.61304318119705</v>
      </c>
    </row>
    <row r="69" spans="1:6" ht="15.75" thickBot="1">
      <c r="A69" s="490" t="s">
        <v>373</v>
      </c>
      <c r="B69" s="491" t="s">
        <v>373</v>
      </c>
      <c r="C69" s="497" t="s">
        <v>376</v>
      </c>
      <c r="D69" s="1047">
        <f>D65</f>
        <v>900000</v>
      </c>
      <c r="E69" s="1048">
        <f>E65</f>
        <v>0</v>
      </c>
      <c r="F69" s="1049">
        <f>E69/D69*100</f>
        <v>0</v>
      </c>
    </row>
    <row r="70" spans="5:6" ht="12.75">
      <c r="E70" s="44"/>
      <c r="F70" s="44"/>
    </row>
    <row r="71" spans="5:6" ht="12.75">
      <c r="E71" s="44"/>
      <c r="F71" s="44"/>
    </row>
    <row r="72" spans="1:4" ht="17.25">
      <c r="A72" s="477" t="s">
        <v>593</v>
      </c>
      <c r="B72" s="477"/>
      <c r="D72" s="1050" t="s">
        <v>594</v>
      </c>
    </row>
  </sheetData>
  <sheetProtection/>
  <mergeCells count="45">
    <mergeCell ref="A51:D51"/>
    <mergeCell ref="B33:C33"/>
    <mergeCell ref="B40:C40"/>
    <mergeCell ref="B41:C41"/>
    <mergeCell ref="B34:C34"/>
    <mergeCell ref="B37:C37"/>
    <mergeCell ref="B49:C49"/>
    <mergeCell ref="B44:C44"/>
    <mergeCell ref="B29:C29"/>
    <mergeCell ref="B30:C30"/>
    <mergeCell ref="B32:C32"/>
    <mergeCell ref="A43:F43"/>
    <mergeCell ref="B42:C42"/>
    <mergeCell ref="B46:C46"/>
    <mergeCell ref="B45:C45"/>
    <mergeCell ref="B19:C19"/>
    <mergeCell ref="B48:C48"/>
    <mergeCell ref="B35:C35"/>
    <mergeCell ref="B36:C36"/>
    <mergeCell ref="B38:C38"/>
    <mergeCell ref="B25:C25"/>
    <mergeCell ref="B26:C26"/>
    <mergeCell ref="B27:C27"/>
    <mergeCell ref="B28:C28"/>
    <mergeCell ref="B31:C31"/>
    <mergeCell ref="B54:C54"/>
    <mergeCell ref="A10:D10"/>
    <mergeCell ref="B16:C16"/>
    <mergeCell ref="B18:C18"/>
    <mergeCell ref="B20:C20"/>
    <mergeCell ref="B17:C17"/>
    <mergeCell ref="B21:C21"/>
    <mergeCell ref="B22:C22"/>
    <mergeCell ref="B23:C23"/>
    <mergeCell ref="B24:C24"/>
    <mergeCell ref="A55:F55"/>
    <mergeCell ref="A64:F64"/>
    <mergeCell ref="A7:F7"/>
    <mergeCell ref="A9:D9"/>
    <mergeCell ref="A11:F11"/>
    <mergeCell ref="B13:C13"/>
    <mergeCell ref="B14:C14"/>
    <mergeCell ref="A15:F15"/>
    <mergeCell ref="B39:C39"/>
    <mergeCell ref="B47:C47"/>
  </mergeCells>
  <printOptions/>
  <pageMargins left="1.1811023622047245" right="0.3937007874015748" top="0.7874015748031497" bottom="0.7874015748031497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V65"/>
  <sheetViews>
    <sheetView view="pageBreakPreview" zoomScale="50" zoomScaleNormal="50" zoomScaleSheetLayoutView="50" zoomScalePageLayoutView="0" workbookViewId="0" topLeftCell="A52">
      <selection activeCell="L56" sqref="L56"/>
    </sheetView>
  </sheetViews>
  <sheetFormatPr defaultColWidth="9.375" defaultRowHeight="12.75"/>
  <cols>
    <col min="1" max="1" width="13.375" style="68" customWidth="1"/>
    <col min="2" max="2" width="13.375" style="69" customWidth="1"/>
    <col min="3" max="3" width="11.625" style="70" customWidth="1"/>
    <col min="4" max="4" width="52.625" style="71" customWidth="1"/>
    <col min="5" max="5" width="56.50390625" style="72" customWidth="1"/>
    <col min="6" max="6" width="14.50390625" style="70" customWidth="1"/>
    <col min="7" max="8" width="16.375" style="247" customWidth="1"/>
    <col min="9" max="9" width="15.125" style="248" customWidth="1"/>
    <col min="10" max="10" width="20.00390625" style="597" customWidth="1"/>
    <col min="11" max="11" width="19.125" style="597" customWidth="1"/>
    <col min="12" max="12" width="12.75390625" style="1269" customWidth="1"/>
    <col min="13" max="13" width="50.00390625" style="68" customWidth="1"/>
    <col min="14" max="16384" width="9.375" style="68" customWidth="1"/>
  </cols>
  <sheetData>
    <row r="1" spans="9:13" ht="21">
      <c r="I1" s="82" t="s">
        <v>425</v>
      </c>
      <c r="L1" s="1277"/>
      <c r="M1" s="93"/>
    </row>
    <row r="2" spans="9:13" ht="21">
      <c r="I2" s="82" t="s">
        <v>194</v>
      </c>
      <c r="L2" s="1277"/>
      <c r="M2" s="93"/>
    </row>
    <row r="3" spans="9:13" ht="21">
      <c r="I3" s="245" t="s">
        <v>691</v>
      </c>
      <c r="J3" s="598"/>
      <c r="K3" s="598"/>
      <c r="L3" s="1278"/>
      <c r="M3" s="93"/>
    </row>
    <row r="4" spans="9:13" ht="21">
      <c r="I4" s="245" t="s">
        <v>660</v>
      </c>
      <c r="J4" s="599"/>
      <c r="K4" s="599"/>
      <c r="L4" s="1277"/>
      <c r="M4" s="93"/>
    </row>
    <row r="5" spans="9:13" ht="15">
      <c r="I5" s="1550"/>
      <c r="J5" s="1550"/>
      <c r="K5" s="1550"/>
      <c r="L5" s="1550"/>
      <c r="M5" s="93"/>
    </row>
    <row r="6" spans="1:12" ht="27" customHeight="1">
      <c r="A6" s="1551" t="s">
        <v>661</v>
      </c>
      <c r="B6" s="1551"/>
      <c r="C6" s="1551"/>
      <c r="D6" s="1551"/>
      <c r="E6" s="1551"/>
      <c r="F6" s="1551"/>
      <c r="G6" s="1551"/>
      <c r="H6" s="1551"/>
      <c r="I6" s="1551"/>
      <c r="J6" s="1551"/>
      <c r="K6" s="1551"/>
      <c r="L6" s="1551"/>
    </row>
    <row r="7" spans="1:12" ht="27.75" customHeight="1">
      <c r="A7" s="1517">
        <v>15591000000</v>
      </c>
      <c r="B7" s="1517"/>
      <c r="C7" s="1517"/>
      <c r="D7" s="1552"/>
      <c r="E7" s="1552"/>
      <c r="F7" s="1552"/>
      <c r="G7" s="1552"/>
      <c r="H7" s="1552"/>
      <c r="I7" s="1552"/>
      <c r="J7" s="1552"/>
      <c r="K7" s="1552"/>
      <c r="L7" s="1552"/>
    </row>
    <row r="8" spans="1:12" ht="20.25">
      <c r="A8" s="1530" t="s">
        <v>339</v>
      </c>
      <c r="B8" s="1530"/>
      <c r="C8" s="1530"/>
      <c r="D8" s="98"/>
      <c r="E8" s="98"/>
      <c r="F8" s="550"/>
      <c r="G8" s="98"/>
      <c r="H8" s="98"/>
      <c r="I8" s="98"/>
      <c r="J8" s="600"/>
      <c r="K8" s="600"/>
      <c r="L8" s="1274"/>
    </row>
    <row r="9" spans="1:12" s="73" customFormat="1" ht="33.75" customHeight="1" thickBot="1">
      <c r="A9" s="859"/>
      <c r="B9" s="74"/>
      <c r="C9" s="75"/>
      <c r="D9" s="76"/>
      <c r="E9" s="74"/>
      <c r="F9" s="75"/>
      <c r="G9" s="360"/>
      <c r="H9" s="360"/>
      <c r="I9" s="246"/>
      <c r="J9" s="600"/>
      <c r="K9" s="551" t="s">
        <v>309</v>
      </c>
      <c r="L9" s="1275"/>
    </row>
    <row r="10" spans="1:256" s="73" customFormat="1" ht="27" customHeight="1">
      <c r="A10" s="1553" t="s">
        <v>343</v>
      </c>
      <c r="B10" s="1555" t="s">
        <v>344</v>
      </c>
      <c r="C10" s="1557" t="s">
        <v>310</v>
      </c>
      <c r="D10" s="1555" t="s">
        <v>352</v>
      </c>
      <c r="E10" s="1557" t="s">
        <v>7</v>
      </c>
      <c r="F10" s="1555" t="s">
        <v>692</v>
      </c>
      <c r="G10" s="1557" t="s">
        <v>497</v>
      </c>
      <c r="H10" s="1571" t="s">
        <v>632</v>
      </c>
      <c r="I10" s="1555" t="s">
        <v>420</v>
      </c>
      <c r="J10" s="1571" t="s">
        <v>459</v>
      </c>
      <c r="K10" s="1573" t="s">
        <v>598</v>
      </c>
      <c r="L10" s="1559" t="s">
        <v>662</v>
      </c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B10" s="103"/>
      <c r="HC10" s="103"/>
      <c r="HD10" s="103"/>
      <c r="HE10" s="103"/>
      <c r="HF10" s="103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K10" s="103"/>
      <c r="IL10" s="103"/>
      <c r="IM10" s="103"/>
      <c r="IN10" s="103"/>
      <c r="IO10" s="103"/>
      <c r="IP10" s="103"/>
      <c r="IQ10" s="103"/>
      <c r="IR10" s="103"/>
      <c r="IS10" s="103"/>
      <c r="IT10" s="103"/>
      <c r="IU10" s="103"/>
      <c r="IV10" s="103"/>
    </row>
    <row r="11" spans="1:256" s="73" customFormat="1" ht="169.5" customHeight="1" thickBot="1">
      <c r="A11" s="1554"/>
      <c r="B11" s="1556"/>
      <c r="C11" s="1558"/>
      <c r="D11" s="1556"/>
      <c r="E11" s="1558"/>
      <c r="F11" s="1556"/>
      <c r="G11" s="1558"/>
      <c r="H11" s="1572"/>
      <c r="I11" s="1556"/>
      <c r="J11" s="1572"/>
      <c r="K11" s="1574"/>
      <c r="L11" s="1560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s="105" customFormat="1" ht="18" customHeight="1" thickBot="1">
      <c r="A12" s="1114" t="s">
        <v>311</v>
      </c>
      <c r="B12" s="1115" t="s">
        <v>312</v>
      </c>
      <c r="C12" s="1116" t="s">
        <v>313</v>
      </c>
      <c r="D12" s="1115" t="s">
        <v>314</v>
      </c>
      <c r="E12" s="1115" t="s">
        <v>315</v>
      </c>
      <c r="F12" s="1115" t="s">
        <v>353</v>
      </c>
      <c r="G12" s="1115" t="s">
        <v>354</v>
      </c>
      <c r="H12" s="1116" t="s">
        <v>421</v>
      </c>
      <c r="I12" s="1116" t="s">
        <v>633</v>
      </c>
      <c r="J12" s="1117">
        <v>10</v>
      </c>
      <c r="K12" s="1118">
        <v>11</v>
      </c>
      <c r="L12" s="1276">
        <v>12</v>
      </c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</row>
    <row r="13" spans="1:256" s="105" customFormat="1" ht="66" customHeight="1" thickBot="1">
      <c r="A13" s="801" t="s">
        <v>79</v>
      </c>
      <c r="B13" s="1119"/>
      <c r="C13" s="1120"/>
      <c r="D13" s="1121" t="s">
        <v>10</v>
      </c>
      <c r="E13" s="1122"/>
      <c r="F13" s="365"/>
      <c r="G13" s="736"/>
      <c r="H13" s="802"/>
      <c r="I13" s="802"/>
      <c r="J13" s="803">
        <f>J14</f>
        <v>9611962</v>
      </c>
      <c r="K13" s="803">
        <f>K14</f>
        <v>0</v>
      </c>
      <c r="L13" s="1270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</row>
    <row r="14" spans="1:256" s="105" customFormat="1" ht="63">
      <c r="A14" s="804" t="s">
        <v>80</v>
      </c>
      <c r="B14" s="1123"/>
      <c r="C14" s="1123"/>
      <c r="D14" s="1124" t="s">
        <v>10</v>
      </c>
      <c r="E14" s="1125"/>
      <c r="F14" s="718"/>
      <c r="G14" s="805"/>
      <c r="H14" s="806"/>
      <c r="I14" s="806"/>
      <c r="J14" s="807">
        <f>J15+J16+J17+J18+J19+J20</f>
        <v>9611962</v>
      </c>
      <c r="K14" s="807">
        <f>K15+K16+K17+K18+K19+K20</f>
        <v>0</v>
      </c>
      <c r="L14" s="1271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</row>
    <row r="15" spans="1:256" s="105" customFormat="1" ht="126">
      <c r="A15" s="364" t="s">
        <v>81</v>
      </c>
      <c r="B15" s="1126" t="s">
        <v>82</v>
      </c>
      <c r="C15" s="1126" t="s">
        <v>197</v>
      </c>
      <c r="D15" s="1127" t="s">
        <v>634</v>
      </c>
      <c r="E15" s="1128" t="s">
        <v>183</v>
      </c>
      <c r="F15" s="1129"/>
      <c r="G15" s="1130"/>
      <c r="H15" s="1130"/>
      <c r="I15" s="1130"/>
      <c r="J15" s="719">
        <v>160990</v>
      </c>
      <c r="K15" s="517"/>
      <c r="L15" s="1272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</row>
    <row r="16" spans="1:256" s="552" customFormat="1" ht="68.25">
      <c r="A16" s="811" t="s">
        <v>83</v>
      </c>
      <c r="B16" s="809" t="s">
        <v>224</v>
      </c>
      <c r="C16" s="809" t="s">
        <v>198</v>
      </c>
      <c r="D16" s="1131" t="s">
        <v>480</v>
      </c>
      <c r="E16" s="1132" t="s">
        <v>316</v>
      </c>
      <c r="F16" s="1133"/>
      <c r="G16" s="1134"/>
      <c r="H16" s="1134"/>
      <c r="I16" s="1134"/>
      <c r="J16" s="1135">
        <v>7440800</v>
      </c>
      <c r="K16" s="1136"/>
      <c r="L16" s="1272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</row>
    <row r="17" spans="1:256" s="105" customFormat="1" ht="66" customHeight="1">
      <c r="A17" s="811" t="s">
        <v>279</v>
      </c>
      <c r="B17" s="809" t="s">
        <v>280</v>
      </c>
      <c r="C17" s="809" t="s">
        <v>281</v>
      </c>
      <c r="D17" s="1131" t="s">
        <v>308</v>
      </c>
      <c r="E17" s="1132" t="s">
        <v>316</v>
      </c>
      <c r="F17" s="1133"/>
      <c r="G17" s="1134"/>
      <c r="H17" s="1134"/>
      <c r="I17" s="1134"/>
      <c r="J17" s="1135">
        <v>304000</v>
      </c>
      <c r="K17" s="1136"/>
      <c r="L17" s="1272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</row>
    <row r="18" spans="1:256" s="105" customFormat="1" ht="66" customHeight="1">
      <c r="A18" s="1381" t="s">
        <v>69</v>
      </c>
      <c r="B18" s="1137" t="s">
        <v>70</v>
      </c>
      <c r="C18" s="1137" t="s">
        <v>200</v>
      </c>
      <c r="D18" s="1138" t="s">
        <v>71</v>
      </c>
      <c r="E18" s="1128" t="s">
        <v>498</v>
      </c>
      <c r="F18" s="1133"/>
      <c r="G18" s="1134"/>
      <c r="H18" s="1134"/>
      <c r="I18" s="1134"/>
      <c r="J18" s="1135">
        <v>51172</v>
      </c>
      <c r="K18" s="1136"/>
      <c r="L18" s="1272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</row>
    <row r="19" spans="1:256" s="106" customFormat="1" ht="48" customHeight="1">
      <c r="A19" s="1402" t="s">
        <v>473</v>
      </c>
      <c r="B19" s="1137" t="s">
        <v>549</v>
      </c>
      <c r="C19" s="1137" t="s">
        <v>186</v>
      </c>
      <c r="D19" s="1138" t="s">
        <v>474</v>
      </c>
      <c r="E19" s="1139" t="s">
        <v>183</v>
      </c>
      <c r="F19" s="1133"/>
      <c r="G19" s="1134"/>
      <c r="H19" s="1134"/>
      <c r="I19" s="1134"/>
      <c r="J19" s="1135">
        <v>755000</v>
      </c>
      <c r="K19" s="1136"/>
      <c r="L19" s="1272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</row>
    <row r="20" spans="1:256" s="106" customFormat="1" ht="114.75" customHeight="1" thickBot="1">
      <c r="A20" s="1377" t="s">
        <v>449</v>
      </c>
      <c r="B20" s="1140">
        <v>9800</v>
      </c>
      <c r="C20" s="1384" t="s">
        <v>218</v>
      </c>
      <c r="D20" s="1141" t="s">
        <v>553</v>
      </c>
      <c r="E20" s="1142" t="s">
        <v>635</v>
      </c>
      <c r="F20" s="1143"/>
      <c r="G20" s="1144"/>
      <c r="H20" s="1144"/>
      <c r="I20" s="1144"/>
      <c r="J20" s="1145">
        <v>900000</v>
      </c>
      <c r="K20" s="1146"/>
      <c r="L20" s="1273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</row>
    <row r="21" spans="1:256" s="106" customFormat="1" ht="61.5" thickBot="1">
      <c r="A21" s="1147" t="s">
        <v>86</v>
      </c>
      <c r="B21" s="1148" t="s">
        <v>604</v>
      </c>
      <c r="C21" s="1148" t="s">
        <v>604</v>
      </c>
      <c r="D21" s="1149" t="s">
        <v>636</v>
      </c>
      <c r="E21" s="1150"/>
      <c r="F21" s="1151"/>
      <c r="G21" s="1152"/>
      <c r="H21" s="1152"/>
      <c r="I21" s="1152"/>
      <c r="J21" s="808">
        <f>J22</f>
        <v>47850</v>
      </c>
      <c r="K21" s="808">
        <f>K22</f>
        <v>0</v>
      </c>
      <c r="L21" s="1279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</row>
    <row r="22" spans="1:256" s="553" customFormat="1" ht="63">
      <c r="A22" s="1154" t="s">
        <v>87</v>
      </c>
      <c r="B22" s="1155" t="s">
        <v>604</v>
      </c>
      <c r="C22" s="1155" t="s">
        <v>604</v>
      </c>
      <c r="D22" s="1156" t="s">
        <v>636</v>
      </c>
      <c r="E22" s="1157"/>
      <c r="F22" s="1158"/>
      <c r="G22" s="1159"/>
      <c r="H22" s="1159"/>
      <c r="I22" s="1159"/>
      <c r="J22" s="720">
        <f>SUM(J23:J23)</f>
        <v>47850</v>
      </c>
      <c r="K22" s="720">
        <f>SUM(K23:K23)</f>
        <v>0</v>
      </c>
      <c r="L22" s="1280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</row>
    <row r="23" spans="1:256" s="554" customFormat="1" ht="58.5" customHeight="1">
      <c r="A23" s="1561" t="s">
        <v>522</v>
      </c>
      <c r="B23" s="1563" t="s">
        <v>431</v>
      </c>
      <c r="C23" s="1565" t="s">
        <v>201</v>
      </c>
      <c r="D23" s="1567" t="s">
        <v>475</v>
      </c>
      <c r="E23" s="1142" t="s">
        <v>183</v>
      </c>
      <c r="F23" s="1161"/>
      <c r="G23" s="1162"/>
      <c r="H23" s="1162"/>
      <c r="I23" s="1162"/>
      <c r="J23" s="558">
        <v>47850</v>
      </c>
      <c r="K23" s="516"/>
      <c r="L23" s="1569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</row>
    <row r="24" spans="1:256" s="554" customFormat="1" ht="78" customHeight="1" thickBot="1">
      <c r="A24" s="1562"/>
      <c r="B24" s="1564"/>
      <c r="C24" s="1566"/>
      <c r="D24" s="1568"/>
      <c r="E24" s="1262" t="s">
        <v>637</v>
      </c>
      <c r="F24" s="1263"/>
      <c r="G24" s="1264"/>
      <c r="H24" s="1264"/>
      <c r="I24" s="1264"/>
      <c r="J24" s="1265">
        <v>47850</v>
      </c>
      <c r="K24" s="1266"/>
      <c r="L24" s="1570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</row>
    <row r="25" spans="1:256" s="554" customFormat="1" ht="81" customHeight="1" thickBot="1">
      <c r="A25" s="362" t="s">
        <v>102</v>
      </c>
      <c r="B25" s="1119"/>
      <c r="C25" s="1119"/>
      <c r="D25" s="1267" t="s">
        <v>356</v>
      </c>
      <c r="E25" s="1268"/>
      <c r="F25" s="365"/>
      <c r="G25" s="363"/>
      <c r="H25" s="363"/>
      <c r="I25" s="363"/>
      <c r="J25" s="808">
        <f>J26</f>
        <v>1119376</v>
      </c>
      <c r="K25" s="1153"/>
      <c r="L25" s="1270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</row>
    <row r="26" spans="1:256" s="601" customFormat="1" ht="87.75" customHeight="1">
      <c r="A26" s="1164" t="s">
        <v>103</v>
      </c>
      <c r="B26" s="1165"/>
      <c r="C26" s="1165"/>
      <c r="D26" s="1166" t="s">
        <v>356</v>
      </c>
      <c r="E26" s="1167"/>
      <c r="F26" s="1168"/>
      <c r="G26" s="1169"/>
      <c r="H26" s="1169"/>
      <c r="I26" s="1169"/>
      <c r="J26" s="720">
        <f>SUM(J27:J28)</f>
        <v>1119376</v>
      </c>
      <c r="K26" s="1160"/>
      <c r="L26" s="1281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</row>
    <row r="27" spans="1:256" s="554" customFormat="1" ht="96" customHeight="1">
      <c r="A27" s="364" t="s">
        <v>104</v>
      </c>
      <c r="B27" s="1126" t="s">
        <v>89</v>
      </c>
      <c r="C27" s="1126" t="s">
        <v>197</v>
      </c>
      <c r="D27" s="1127" t="s">
        <v>14</v>
      </c>
      <c r="E27" s="1128" t="s">
        <v>183</v>
      </c>
      <c r="F27" s="1170"/>
      <c r="G27" s="1171"/>
      <c r="H27" s="1171"/>
      <c r="I27" s="1171"/>
      <c r="J27" s="719">
        <v>23000</v>
      </c>
      <c r="K27" s="517"/>
      <c r="L27" s="1282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</row>
    <row r="28" spans="1:256" s="328" customFormat="1" ht="205.5" customHeight="1" thickBot="1">
      <c r="A28" s="1377" t="s">
        <v>523</v>
      </c>
      <c r="B28" s="1378" t="s">
        <v>524</v>
      </c>
      <c r="C28" s="1378" t="s">
        <v>336</v>
      </c>
      <c r="D28" s="1380" t="s">
        <v>525</v>
      </c>
      <c r="E28" s="1256" t="s">
        <v>638</v>
      </c>
      <c r="F28" s="1140" t="s">
        <v>639</v>
      </c>
      <c r="G28" s="1144">
        <v>19130675</v>
      </c>
      <c r="H28" s="1144">
        <f>5536036+201301.9+19600</f>
        <v>5756937.9</v>
      </c>
      <c r="I28" s="1257">
        <f>H28/G28</f>
        <v>0.30092706608627245</v>
      </c>
      <c r="J28" s="558">
        <v>1096376</v>
      </c>
      <c r="K28" s="516"/>
      <c r="L28" s="1273">
        <v>0.3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4"/>
    </row>
    <row r="29" spans="1:256" s="328" customFormat="1" ht="87" customHeight="1" thickBot="1">
      <c r="A29" s="362" t="s">
        <v>227</v>
      </c>
      <c r="B29" s="1258"/>
      <c r="C29" s="1258"/>
      <c r="D29" s="1259" t="s">
        <v>357</v>
      </c>
      <c r="E29" s="1260"/>
      <c r="F29" s="1258"/>
      <c r="G29" s="1261"/>
      <c r="H29" s="1261"/>
      <c r="I29" s="1261"/>
      <c r="J29" s="810">
        <f>J30</f>
        <v>45123368</v>
      </c>
      <c r="K29" s="810">
        <f>K30</f>
        <v>2977054.4400000004</v>
      </c>
      <c r="L29" s="1283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4"/>
    </row>
    <row r="30" spans="1:256" s="328" customFormat="1" ht="84">
      <c r="A30" s="1164" t="s">
        <v>228</v>
      </c>
      <c r="B30" s="1158"/>
      <c r="C30" s="1173"/>
      <c r="D30" s="1174" t="s">
        <v>357</v>
      </c>
      <c r="E30" s="1175"/>
      <c r="F30" s="1176"/>
      <c r="G30" s="1177"/>
      <c r="H30" s="1177"/>
      <c r="I30" s="1177"/>
      <c r="J30" s="1177">
        <f>J33+J31+J35+J37+J38+J39+J41+J43+J45+J46+J47+J49+J51+J52+J54+J56+J58</f>
        <v>45123368</v>
      </c>
      <c r="K30" s="1177">
        <f>K33+K31+K35+K37+K38+K39+K41+K43+K45+K46+K47+K49+K51+K52+K54+K56+K58</f>
        <v>2977054.4400000004</v>
      </c>
      <c r="L30" s="128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4"/>
    </row>
    <row r="31" spans="1:256" s="330" customFormat="1" ht="182.25">
      <c r="A31" s="1583">
        <v>1511010</v>
      </c>
      <c r="B31" s="1585" t="s">
        <v>212</v>
      </c>
      <c r="C31" s="1585" t="s">
        <v>203</v>
      </c>
      <c r="D31" s="1587" t="s">
        <v>92</v>
      </c>
      <c r="E31" s="1179" t="s">
        <v>640</v>
      </c>
      <c r="F31" s="1581" t="s">
        <v>639</v>
      </c>
      <c r="G31" s="1190">
        <v>4740850</v>
      </c>
      <c r="H31" s="1190">
        <v>46740</v>
      </c>
      <c r="I31" s="1417">
        <f>H31/G31</f>
        <v>0.009858991531054557</v>
      </c>
      <c r="J31" s="1190">
        <v>4694110</v>
      </c>
      <c r="K31" s="1190"/>
      <c r="L31" s="1285">
        <v>0.01</v>
      </c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4"/>
    </row>
    <row r="32" spans="1:256" s="555" customFormat="1" ht="51" customHeight="1">
      <c r="A32" s="1584"/>
      <c r="B32" s="1586"/>
      <c r="C32" s="1586"/>
      <c r="D32" s="1588"/>
      <c r="E32" s="1183" t="s">
        <v>641</v>
      </c>
      <c r="F32" s="1582"/>
      <c r="G32" s="1178">
        <v>33308</v>
      </c>
      <c r="H32" s="1178"/>
      <c r="I32" s="1177"/>
      <c r="J32" s="1178">
        <v>33308</v>
      </c>
      <c r="K32" s="1178"/>
      <c r="L32" s="1286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  <c r="CC32" s="64"/>
      <c r="CD32" s="64"/>
      <c r="CE32" s="64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  <c r="IU32" s="64"/>
      <c r="IV32" s="64"/>
    </row>
    <row r="33" spans="1:256" s="328" customFormat="1" ht="233.25" customHeight="1">
      <c r="A33" s="1589" t="s">
        <v>477</v>
      </c>
      <c r="B33" s="1591" t="s">
        <v>17</v>
      </c>
      <c r="C33" s="1591" t="s">
        <v>204</v>
      </c>
      <c r="D33" s="1579" t="s">
        <v>512</v>
      </c>
      <c r="E33" s="1184" t="s">
        <v>642</v>
      </c>
      <c r="F33" s="1581" t="s">
        <v>643</v>
      </c>
      <c r="G33" s="1181">
        <v>14199683</v>
      </c>
      <c r="H33" s="1185">
        <v>1040629</v>
      </c>
      <c r="I33" s="1182">
        <f>H33/G33</f>
        <v>0.0732853684128019</v>
      </c>
      <c r="J33" s="1181">
        <f>6202186+6588451</f>
        <v>12790637</v>
      </c>
      <c r="K33" s="1181">
        <v>1594718.37</v>
      </c>
      <c r="L33" s="1285">
        <v>0.186</v>
      </c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  <c r="IU33" s="64"/>
      <c r="IV33" s="64"/>
    </row>
    <row r="34" spans="1:256" s="330" customFormat="1" ht="39.75" customHeight="1">
      <c r="A34" s="1590"/>
      <c r="B34" s="1592"/>
      <c r="C34" s="1592"/>
      <c r="D34" s="1580"/>
      <c r="E34" s="1183" t="s">
        <v>644</v>
      </c>
      <c r="F34" s="1582"/>
      <c r="G34" s="1178">
        <v>1218131</v>
      </c>
      <c r="H34" s="1186">
        <v>1040629</v>
      </c>
      <c r="I34" s="1187">
        <v>1</v>
      </c>
      <c r="J34" s="1181"/>
      <c r="K34" s="1181"/>
      <c r="L34" s="1284">
        <v>1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</row>
    <row r="35" spans="1:256" s="328" customFormat="1" ht="182.25">
      <c r="A35" s="1589" t="s">
        <v>477</v>
      </c>
      <c r="B35" s="1591" t="s">
        <v>17</v>
      </c>
      <c r="C35" s="1591" t="s">
        <v>204</v>
      </c>
      <c r="D35" s="1579" t="s">
        <v>512</v>
      </c>
      <c r="E35" s="1184" t="s">
        <v>645</v>
      </c>
      <c r="F35" s="1581" t="s">
        <v>639</v>
      </c>
      <c r="G35" s="1181">
        <v>2061215</v>
      </c>
      <c r="H35" s="1181">
        <v>48439</v>
      </c>
      <c r="I35" s="1182">
        <f>H35/G35</f>
        <v>0.02350021710495994</v>
      </c>
      <c r="J35" s="1181">
        <v>2012776</v>
      </c>
      <c r="K35" s="1181"/>
      <c r="L35" s="1285">
        <v>0.024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4"/>
    </row>
    <row r="36" spans="1:256" s="328" customFormat="1" ht="50.25" customHeight="1">
      <c r="A36" s="1590"/>
      <c r="B36" s="1592"/>
      <c r="C36" s="1592"/>
      <c r="D36" s="1580"/>
      <c r="E36" s="1183" t="s">
        <v>641</v>
      </c>
      <c r="F36" s="1582"/>
      <c r="G36" s="1178">
        <v>33308</v>
      </c>
      <c r="H36" s="1178"/>
      <c r="I36" s="1177"/>
      <c r="J36" s="1178">
        <v>33308</v>
      </c>
      <c r="K36" s="1178"/>
      <c r="L36" s="1286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</row>
    <row r="37" spans="1:256" s="328" customFormat="1" ht="201" customHeight="1">
      <c r="A37" s="1402" t="s">
        <v>478</v>
      </c>
      <c r="B37" s="1403" t="s">
        <v>224</v>
      </c>
      <c r="C37" s="1403" t="s">
        <v>198</v>
      </c>
      <c r="D37" s="1404" t="s">
        <v>480</v>
      </c>
      <c r="E37" s="1188" t="s">
        <v>646</v>
      </c>
      <c r="F37" s="557" t="s">
        <v>639</v>
      </c>
      <c r="G37" s="1189">
        <v>1463482</v>
      </c>
      <c r="H37" s="1189">
        <v>1264348</v>
      </c>
      <c r="I37" s="1417">
        <f>H37/G37</f>
        <v>0.8639313636928914</v>
      </c>
      <c r="J37" s="1190">
        <v>103135</v>
      </c>
      <c r="K37" s="1190"/>
      <c r="L37" s="1285">
        <v>0.8639313636928914</v>
      </c>
      <c r="M37" s="1191"/>
      <c r="N37" s="1191"/>
      <c r="O37" s="1191"/>
      <c r="P37" s="1191"/>
      <c r="Q37" s="1191"/>
      <c r="R37" s="1191"/>
      <c r="S37" s="1191"/>
      <c r="T37" s="1191"/>
      <c r="U37" s="1191"/>
      <c r="V37" s="1191"/>
      <c r="W37" s="1191"/>
      <c r="X37" s="1191"/>
      <c r="Y37" s="1191"/>
      <c r="Z37" s="1191"/>
      <c r="AA37" s="1191"/>
      <c r="AB37" s="1191"/>
      <c r="AC37" s="1191"/>
      <c r="AD37" s="1191"/>
      <c r="AE37" s="1191"/>
      <c r="AF37" s="1191"/>
      <c r="AG37" s="1191"/>
      <c r="AH37" s="1191"/>
      <c r="AI37" s="1191"/>
      <c r="AJ37" s="1191"/>
      <c r="AK37" s="1191"/>
      <c r="AL37" s="1191"/>
      <c r="AM37" s="1191"/>
      <c r="AN37" s="1191"/>
      <c r="AO37" s="1191"/>
      <c r="AP37" s="1191"/>
      <c r="AQ37" s="1191"/>
      <c r="AR37" s="1191"/>
      <c r="AS37" s="1191"/>
      <c r="AT37" s="1191"/>
      <c r="AU37" s="1191"/>
      <c r="AV37" s="1191"/>
      <c r="AW37" s="1191"/>
      <c r="AX37" s="1191"/>
      <c r="AY37" s="1191"/>
      <c r="AZ37" s="1191"/>
      <c r="BA37" s="1191"/>
      <c r="BB37" s="1191"/>
      <c r="BC37" s="1191"/>
      <c r="BD37" s="1191"/>
      <c r="BE37" s="1191"/>
      <c r="BF37" s="1191"/>
      <c r="BG37" s="1191"/>
      <c r="BH37" s="1191"/>
      <c r="BI37" s="1191"/>
      <c r="BJ37" s="1191"/>
      <c r="BK37" s="1191"/>
      <c r="BL37" s="1191"/>
      <c r="BM37" s="1191"/>
      <c r="BN37" s="1191"/>
      <c r="BO37" s="1191"/>
      <c r="BP37" s="1191"/>
      <c r="BQ37" s="1191"/>
      <c r="BR37" s="1191"/>
      <c r="BS37" s="1191"/>
      <c r="BT37" s="1191"/>
      <c r="BU37" s="1191"/>
      <c r="BV37" s="1191"/>
      <c r="BW37" s="1191"/>
      <c r="BX37" s="1191"/>
      <c r="BY37" s="1191"/>
      <c r="BZ37" s="1191"/>
      <c r="CA37" s="1191"/>
      <c r="CB37" s="1191"/>
      <c r="CC37" s="1191"/>
      <c r="CD37" s="1191"/>
      <c r="CE37" s="1191"/>
      <c r="CF37" s="1191"/>
      <c r="CG37" s="1191"/>
      <c r="CH37" s="1191"/>
      <c r="CI37" s="1191"/>
      <c r="CJ37" s="1191"/>
      <c r="CK37" s="1191"/>
      <c r="CL37" s="1191"/>
      <c r="CM37" s="1191"/>
      <c r="CN37" s="1191"/>
      <c r="CO37" s="1191"/>
      <c r="CP37" s="1191"/>
      <c r="CQ37" s="1191"/>
      <c r="CR37" s="1191"/>
      <c r="CS37" s="1191"/>
      <c r="CT37" s="1191"/>
      <c r="CU37" s="1191"/>
      <c r="CV37" s="1191"/>
      <c r="CW37" s="1191"/>
      <c r="CX37" s="1191"/>
      <c r="CY37" s="1191"/>
      <c r="CZ37" s="1191"/>
      <c r="DA37" s="1191"/>
      <c r="DB37" s="1191"/>
      <c r="DC37" s="1191"/>
      <c r="DD37" s="1191"/>
      <c r="DE37" s="1191"/>
      <c r="DF37" s="1191"/>
      <c r="DG37" s="1191"/>
      <c r="DH37" s="1191"/>
      <c r="DI37" s="1191"/>
      <c r="DJ37" s="1191"/>
      <c r="DK37" s="1191"/>
      <c r="DL37" s="1191"/>
      <c r="DM37" s="1191"/>
      <c r="DN37" s="1191"/>
      <c r="DO37" s="1191"/>
      <c r="DP37" s="1191"/>
      <c r="DQ37" s="1191"/>
      <c r="DR37" s="1191"/>
      <c r="DS37" s="1191"/>
      <c r="DT37" s="1191"/>
      <c r="DU37" s="1191"/>
      <c r="DV37" s="1191"/>
      <c r="DW37" s="1191"/>
      <c r="DX37" s="1191"/>
      <c r="DY37" s="1191"/>
      <c r="DZ37" s="1191"/>
      <c r="EA37" s="1191"/>
      <c r="EB37" s="1191"/>
      <c r="EC37" s="1191"/>
      <c r="ED37" s="1191"/>
      <c r="EE37" s="1191"/>
      <c r="EF37" s="1191"/>
      <c r="EG37" s="1191"/>
      <c r="EH37" s="1191"/>
      <c r="EI37" s="1191"/>
      <c r="EJ37" s="1191"/>
      <c r="EK37" s="1191"/>
      <c r="EL37" s="1191"/>
      <c r="EM37" s="1191"/>
      <c r="EN37" s="1191"/>
      <c r="EO37" s="1191"/>
      <c r="EP37" s="1191"/>
      <c r="EQ37" s="1191"/>
      <c r="ER37" s="1191"/>
      <c r="ES37" s="1191"/>
      <c r="ET37" s="1191"/>
      <c r="EU37" s="1191"/>
      <c r="EV37" s="1191"/>
      <c r="EW37" s="1191"/>
      <c r="EX37" s="1191"/>
      <c r="EY37" s="1191"/>
      <c r="EZ37" s="1191"/>
      <c r="FA37" s="1191"/>
      <c r="FB37" s="1191"/>
      <c r="FC37" s="1191"/>
      <c r="FD37" s="1191"/>
      <c r="FE37" s="1191"/>
      <c r="FF37" s="1191"/>
      <c r="FG37" s="1191"/>
      <c r="FH37" s="1191"/>
      <c r="FI37" s="1191"/>
      <c r="FJ37" s="1191"/>
      <c r="FK37" s="1191"/>
      <c r="FL37" s="1191"/>
      <c r="FM37" s="1191"/>
      <c r="FN37" s="1191"/>
      <c r="FO37" s="1191"/>
      <c r="FP37" s="1191"/>
      <c r="FQ37" s="1191"/>
      <c r="FR37" s="1191"/>
      <c r="FS37" s="1191"/>
      <c r="FT37" s="1191"/>
      <c r="FU37" s="1191"/>
      <c r="FV37" s="1191"/>
      <c r="FW37" s="1191"/>
      <c r="FX37" s="1191"/>
      <c r="FY37" s="1191"/>
      <c r="FZ37" s="1191"/>
      <c r="GA37" s="1191"/>
      <c r="GB37" s="1191"/>
      <c r="GC37" s="1191"/>
      <c r="GD37" s="1191"/>
      <c r="GE37" s="1191"/>
      <c r="GF37" s="1191"/>
      <c r="GG37" s="1191"/>
      <c r="GH37" s="1191"/>
      <c r="GI37" s="1191"/>
      <c r="GJ37" s="1191"/>
      <c r="GK37" s="1191"/>
      <c r="GL37" s="1191"/>
      <c r="GM37" s="1191"/>
      <c r="GN37" s="1191"/>
      <c r="GO37" s="1191"/>
      <c r="GP37" s="1191"/>
      <c r="GQ37" s="1191"/>
      <c r="GR37" s="1191"/>
      <c r="GS37" s="1191"/>
      <c r="GT37" s="1191"/>
      <c r="GU37" s="1191"/>
      <c r="GV37" s="1191"/>
      <c r="GW37" s="1191"/>
      <c r="GX37" s="1191"/>
      <c r="GY37" s="1191"/>
      <c r="GZ37" s="1191"/>
      <c r="HA37" s="1191"/>
      <c r="HB37" s="1191"/>
      <c r="HC37" s="1191"/>
      <c r="HD37" s="1191"/>
      <c r="HE37" s="1191"/>
      <c r="HF37" s="1191"/>
      <c r="HG37" s="1191"/>
      <c r="HH37" s="1191"/>
      <c r="HI37" s="1191"/>
      <c r="HJ37" s="1191"/>
      <c r="HK37" s="1191"/>
      <c r="HL37" s="1191"/>
      <c r="HM37" s="1191"/>
      <c r="HN37" s="1191"/>
      <c r="HO37" s="1191"/>
      <c r="HP37" s="1191"/>
      <c r="HQ37" s="1191"/>
      <c r="HR37" s="1191"/>
      <c r="HS37" s="1191"/>
      <c r="HT37" s="1191"/>
      <c r="HU37" s="1191"/>
      <c r="HV37" s="1191"/>
      <c r="HW37" s="1191"/>
      <c r="HX37" s="1191"/>
      <c r="HY37" s="1191"/>
      <c r="HZ37" s="1191"/>
      <c r="IA37" s="1191"/>
      <c r="IB37" s="1191"/>
      <c r="IC37" s="1191"/>
      <c r="ID37" s="1191"/>
      <c r="IE37" s="1191"/>
      <c r="IF37" s="1191"/>
      <c r="IG37" s="1191"/>
      <c r="IH37" s="1191"/>
      <c r="II37" s="1191"/>
      <c r="IJ37" s="1191"/>
      <c r="IK37" s="1191"/>
      <c r="IL37" s="1191"/>
      <c r="IM37" s="1191"/>
      <c r="IN37" s="1191"/>
      <c r="IO37" s="1191"/>
      <c r="IP37" s="1191"/>
      <c r="IQ37" s="1191"/>
      <c r="IR37" s="1191"/>
      <c r="IS37" s="1191"/>
      <c r="IT37" s="1191"/>
      <c r="IU37" s="1191"/>
      <c r="IV37" s="1191"/>
    </row>
    <row r="38" spans="1:256" s="328" customFormat="1" ht="204.75">
      <c r="A38" s="1377" t="s">
        <v>478</v>
      </c>
      <c r="B38" s="1378" t="s">
        <v>224</v>
      </c>
      <c r="C38" s="1378" t="s">
        <v>198</v>
      </c>
      <c r="D38" s="1379" t="s">
        <v>480</v>
      </c>
      <c r="E38" s="1192" t="s">
        <v>444</v>
      </c>
      <c r="F38" s="556" t="s">
        <v>639</v>
      </c>
      <c r="G38" s="1189">
        <v>959821</v>
      </c>
      <c r="H38" s="1189">
        <v>365336</v>
      </c>
      <c r="I38" s="1182">
        <f>H38/G38</f>
        <v>0.3806293048391315</v>
      </c>
      <c r="J38" s="1190">
        <v>509663</v>
      </c>
      <c r="K38" s="1190"/>
      <c r="L38" s="1285">
        <v>0.3806293048391315</v>
      </c>
      <c r="M38" s="1191"/>
      <c r="N38" s="1191"/>
      <c r="O38" s="1191"/>
      <c r="P38" s="1191"/>
      <c r="Q38" s="1191"/>
      <c r="R38" s="1191"/>
      <c r="S38" s="1191"/>
      <c r="T38" s="1191"/>
      <c r="U38" s="1191"/>
      <c r="V38" s="1191"/>
      <c r="W38" s="1191"/>
      <c r="X38" s="1191"/>
      <c r="Y38" s="1191"/>
      <c r="Z38" s="1191"/>
      <c r="AA38" s="1191"/>
      <c r="AB38" s="1191"/>
      <c r="AC38" s="1191"/>
      <c r="AD38" s="1191"/>
      <c r="AE38" s="1191"/>
      <c r="AF38" s="1191"/>
      <c r="AG38" s="1191"/>
      <c r="AH38" s="1191"/>
      <c r="AI38" s="1191"/>
      <c r="AJ38" s="1191"/>
      <c r="AK38" s="1191"/>
      <c r="AL38" s="1191"/>
      <c r="AM38" s="1191"/>
      <c r="AN38" s="1191"/>
      <c r="AO38" s="1191"/>
      <c r="AP38" s="1191"/>
      <c r="AQ38" s="1191"/>
      <c r="AR38" s="1191"/>
      <c r="AS38" s="1191"/>
      <c r="AT38" s="1191"/>
      <c r="AU38" s="1191"/>
      <c r="AV38" s="1191"/>
      <c r="AW38" s="1191"/>
      <c r="AX38" s="1191"/>
      <c r="AY38" s="1191"/>
      <c r="AZ38" s="1191"/>
      <c r="BA38" s="1191"/>
      <c r="BB38" s="1191"/>
      <c r="BC38" s="1191"/>
      <c r="BD38" s="1191"/>
      <c r="BE38" s="1191"/>
      <c r="BF38" s="1191"/>
      <c r="BG38" s="1191"/>
      <c r="BH38" s="1191"/>
      <c r="BI38" s="1191"/>
      <c r="BJ38" s="1191"/>
      <c r="BK38" s="1191"/>
      <c r="BL38" s="1191"/>
      <c r="BM38" s="1191"/>
      <c r="BN38" s="1191"/>
      <c r="BO38" s="1191"/>
      <c r="BP38" s="1191"/>
      <c r="BQ38" s="1191"/>
      <c r="BR38" s="1191"/>
      <c r="BS38" s="1191"/>
      <c r="BT38" s="1191"/>
      <c r="BU38" s="1191"/>
      <c r="BV38" s="1191"/>
      <c r="BW38" s="1191"/>
      <c r="BX38" s="1191"/>
      <c r="BY38" s="1191"/>
      <c r="BZ38" s="1191"/>
      <c r="CA38" s="1191"/>
      <c r="CB38" s="1191"/>
      <c r="CC38" s="1191"/>
      <c r="CD38" s="1191"/>
      <c r="CE38" s="1191"/>
      <c r="CF38" s="1191"/>
      <c r="CG38" s="1191"/>
      <c r="CH38" s="1191"/>
      <c r="CI38" s="1191"/>
      <c r="CJ38" s="1191"/>
      <c r="CK38" s="1191"/>
      <c r="CL38" s="1191"/>
      <c r="CM38" s="1191"/>
      <c r="CN38" s="1191"/>
      <c r="CO38" s="1191"/>
      <c r="CP38" s="1191"/>
      <c r="CQ38" s="1191"/>
      <c r="CR38" s="1191"/>
      <c r="CS38" s="1191"/>
      <c r="CT38" s="1191"/>
      <c r="CU38" s="1191"/>
      <c r="CV38" s="1191"/>
      <c r="CW38" s="1191"/>
      <c r="CX38" s="1191"/>
      <c r="CY38" s="1191"/>
      <c r="CZ38" s="1191"/>
      <c r="DA38" s="1191"/>
      <c r="DB38" s="1191"/>
      <c r="DC38" s="1191"/>
      <c r="DD38" s="1191"/>
      <c r="DE38" s="1191"/>
      <c r="DF38" s="1191"/>
      <c r="DG38" s="1191"/>
      <c r="DH38" s="1191"/>
      <c r="DI38" s="1191"/>
      <c r="DJ38" s="1191"/>
      <c r="DK38" s="1191"/>
      <c r="DL38" s="1191"/>
      <c r="DM38" s="1191"/>
      <c r="DN38" s="1191"/>
      <c r="DO38" s="1191"/>
      <c r="DP38" s="1191"/>
      <c r="DQ38" s="1191"/>
      <c r="DR38" s="1191"/>
      <c r="DS38" s="1191"/>
      <c r="DT38" s="1191"/>
      <c r="DU38" s="1191"/>
      <c r="DV38" s="1191"/>
      <c r="DW38" s="1191"/>
      <c r="DX38" s="1191"/>
      <c r="DY38" s="1191"/>
      <c r="DZ38" s="1191"/>
      <c r="EA38" s="1191"/>
      <c r="EB38" s="1191"/>
      <c r="EC38" s="1191"/>
      <c r="ED38" s="1191"/>
      <c r="EE38" s="1191"/>
      <c r="EF38" s="1191"/>
      <c r="EG38" s="1191"/>
      <c r="EH38" s="1191"/>
      <c r="EI38" s="1191"/>
      <c r="EJ38" s="1191"/>
      <c r="EK38" s="1191"/>
      <c r="EL38" s="1191"/>
      <c r="EM38" s="1191"/>
      <c r="EN38" s="1191"/>
      <c r="EO38" s="1191"/>
      <c r="EP38" s="1191"/>
      <c r="EQ38" s="1191"/>
      <c r="ER38" s="1191"/>
      <c r="ES38" s="1191"/>
      <c r="ET38" s="1191"/>
      <c r="EU38" s="1191"/>
      <c r="EV38" s="1191"/>
      <c r="EW38" s="1191"/>
      <c r="EX38" s="1191"/>
      <c r="EY38" s="1191"/>
      <c r="EZ38" s="1191"/>
      <c r="FA38" s="1191"/>
      <c r="FB38" s="1191"/>
      <c r="FC38" s="1191"/>
      <c r="FD38" s="1191"/>
      <c r="FE38" s="1191"/>
      <c r="FF38" s="1191"/>
      <c r="FG38" s="1191"/>
      <c r="FH38" s="1191"/>
      <c r="FI38" s="1191"/>
      <c r="FJ38" s="1191"/>
      <c r="FK38" s="1191"/>
      <c r="FL38" s="1191"/>
      <c r="FM38" s="1191"/>
      <c r="FN38" s="1191"/>
      <c r="FO38" s="1191"/>
      <c r="FP38" s="1191"/>
      <c r="FQ38" s="1191"/>
      <c r="FR38" s="1191"/>
      <c r="FS38" s="1191"/>
      <c r="FT38" s="1191"/>
      <c r="FU38" s="1191"/>
      <c r="FV38" s="1191"/>
      <c r="FW38" s="1191"/>
      <c r="FX38" s="1191"/>
      <c r="FY38" s="1191"/>
      <c r="FZ38" s="1191"/>
      <c r="GA38" s="1191"/>
      <c r="GB38" s="1191"/>
      <c r="GC38" s="1191"/>
      <c r="GD38" s="1191"/>
      <c r="GE38" s="1191"/>
      <c r="GF38" s="1191"/>
      <c r="GG38" s="1191"/>
      <c r="GH38" s="1191"/>
      <c r="GI38" s="1191"/>
      <c r="GJ38" s="1191"/>
      <c r="GK38" s="1191"/>
      <c r="GL38" s="1191"/>
      <c r="GM38" s="1191"/>
      <c r="GN38" s="1191"/>
      <c r="GO38" s="1191"/>
      <c r="GP38" s="1191"/>
      <c r="GQ38" s="1191"/>
      <c r="GR38" s="1191"/>
      <c r="GS38" s="1191"/>
      <c r="GT38" s="1191"/>
      <c r="GU38" s="1191"/>
      <c r="GV38" s="1191"/>
      <c r="GW38" s="1191"/>
      <c r="GX38" s="1191"/>
      <c r="GY38" s="1191"/>
      <c r="GZ38" s="1191"/>
      <c r="HA38" s="1191"/>
      <c r="HB38" s="1191"/>
      <c r="HC38" s="1191"/>
      <c r="HD38" s="1191"/>
      <c r="HE38" s="1191"/>
      <c r="HF38" s="1191"/>
      <c r="HG38" s="1191"/>
      <c r="HH38" s="1191"/>
      <c r="HI38" s="1191"/>
      <c r="HJ38" s="1191"/>
      <c r="HK38" s="1191"/>
      <c r="HL38" s="1191"/>
      <c r="HM38" s="1191"/>
      <c r="HN38" s="1191"/>
      <c r="HO38" s="1191"/>
      <c r="HP38" s="1191"/>
      <c r="HQ38" s="1191"/>
      <c r="HR38" s="1191"/>
      <c r="HS38" s="1191"/>
      <c r="HT38" s="1191"/>
      <c r="HU38" s="1191"/>
      <c r="HV38" s="1191"/>
      <c r="HW38" s="1191"/>
      <c r="HX38" s="1191"/>
      <c r="HY38" s="1191"/>
      <c r="HZ38" s="1191"/>
      <c r="IA38" s="1191"/>
      <c r="IB38" s="1191"/>
      <c r="IC38" s="1191"/>
      <c r="ID38" s="1191"/>
      <c r="IE38" s="1191"/>
      <c r="IF38" s="1191"/>
      <c r="IG38" s="1191"/>
      <c r="IH38" s="1191"/>
      <c r="II38" s="1191"/>
      <c r="IJ38" s="1191"/>
      <c r="IK38" s="1191"/>
      <c r="IL38" s="1191"/>
      <c r="IM38" s="1191"/>
      <c r="IN38" s="1191"/>
      <c r="IO38" s="1191"/>
      <c r="IP38" s="1191"/>
      <c r="IQ38" s="1191"/>
      <c r="IR38" s="1191"/>
      <c r="IS38" s="1191"/>
      <c r="IT38" s="1191"/>
      <c r="IU38" s="1191"/>
      <c r="IV38" s="1191"/>
    </row>
    <row r="39" spans="1:256" s="328" customFormat="1" ht="114">
      <c r="A39" s="1561" t="s">
        <v>479</v>
      </c>
      <c r="B39" s="1563" t="s">
        <v>225</v>
      </c>
      <c r="C39" s="1563" t="s">
        <v>153</v>
      </c>
      <c r="D39" s="1575" t="s">
        <v>499</v>
      </c>
      <c r="E39" s="1192" t="s">
        <v>647</v>
      </c>
      <c r="F39" s="1577" t="s">
        <v>639</v>
      </c>
      <c r="G39" s="1189">
        <v>385436</v>
      </c>
      <c r="H39" s="1414">
        <v>0</v>
      </c>
      <c r="I39" s="1415">
        <v>0</v>
      </c>
      <c r="J39" s="1190">
        <v>385436</v>
      </c>
      <c r="K39" s="1190"/>
      <c r="L39" s="1285">
        <v>0</v>
      </c>
      <c r="M39" s="1191"/>
      <c r="N39" s="1191"/>
      <c r="O39" s="1191"/>
      <c r="P39" s="1191"/>
      <c r="Q39" s="1191"/>
      <c r="R39" s="1191"/>
      <c r="S39" s="1191"/>
      <c r="T39" s="1191"/>
      <c r="U39" s="1191"/>
      <c r="V39" s="1191"/>
      <c r="W39" s="1191"/>
      <c r="X39" s="1191"/>
      <c r="Y39" s="1191"/>
      <c r="Z39" s="1191"/>
      <c r="AA39" s="1191"/>
      <c r="AB39" s="1191"/>
      <c r="AC39" s="1191"/>
      <c r="AD39" s="1191"/>
      <c r="AE39" s="1191"/>
      <c r="AF39" s="1191"/>
      <c r="AG39" s="1191"/>
      <c r="AH39" s="1191"/>
      <c r="AI39" s="1191"/>
      <c r="AJ39" s="1191"/>
      <c r="AK39" s="1191"/>
      <c r="AL39" s="1191"/>
      <c r="AM39" s="1191"/>
      <c r="AN39" s="1191"/>
      <c r="AO39" s="1191"/>
      <c r="AP39" s="1191"/>
      <c r="AQ39" s="1191"/>
      <c r="AR39" s="1191"/>
      <c r="AS39" s="1191"/>
      <c r="AT39" s="1191"/>
      <c r="AU39" s="1191"/>
      <c r="AV39" s="1191"/>
      <c r="AW39" s="1191"/>
      <c r="AX39" s="1191"/>
      <c r="AY39" s="1191"/>
      <c r="AZ39" s="1191"/>
      <c r="BA39" s="1191"/>
      <c r="BB39" s="1191"/>
      <c r="BC39" s="1191"/>
      <c r="BD39" s="1191"/>
      <c r="BE39" s="1191"/>
      <c r="BF39" s="1191"/>
      <c r="BG39" s="1191"/>
      <c r="BH39" s="1191"/>
      <c r="BI39" s="1191"/>
      <c r="BJ39" s="1191"/>
      <c r="BK39" s="1191"/>
      <c r="BL39" s="1191"/>
      <c r="BM39" s="1191"/>
      <c r="BN39" s="1191"/>
      <c r="BO39" s="1191"/>
      <c r="BP39" s="1191"/>
      <c r="BQ39" s="1191"/>
      <c r="BR39" s="1191"/>
      <c r="BS39" s="1191"/>
      <c r="BT39" s="1191"/>
      <c r="BU39" s="1191"/>
      <c r="BV39" s="1191"/>
      <c r="BW39" s="1191"/>
      <c r="BX39" s="1191"/>
      <c r="BY39" s="1191"/>
      <c r="BZ39" s="1191"/>
      <c r="CA39" s="1191"/>
      <c r="CB39" s="1191"/>
      <c r="CC39" s="1191"/>
      <c r="CD39" s="1191"/>
      <c r="CE39" s="1191"/>
      <c r="CF39" s="1191"/>
      <c r="CG39" s="1191"/>
      <c r="CH39" s="1191"/>
      <c r="CI39" s="1191"/>
      <c r="CJ39" s="1191"/>
      <c r="CK39" s="1191"/>
      <c r="CL39" s="1191"/>
      <c r="CM39" s="1191"/>
      <c r="CN39" s="1191"/>
      <c r="CO39" s="1191"/>
      <c r="CP39" s="1191"/>
      <c r="CQ39" s="1191"/>
      <c r="CR39" s="1191"/>
      <c r="CS39" s="1191"/>
      <c r="CT39" s="1191"/>
      <c r="CU39" s="1191"/>
      <c r="CV39" s="1191"/>
      <c r="CW39" s="1191"/>
      <c r="CX39" s="1191"/>
      <c r="CY39" s="1191"/>
      <c r="CZ39" s="1191"/>
      <c r="DA39" s="1191"/>
      <c r="DB39" s="1191"/>
      <c r="DC39" s="1191"/>
      <c r="DD39" s="1191"/>
      <c r="DE39" s="1191"/>
      <c r="DF39" s="1191"/>
      <c r="DG39" s="1191"/>
      <c r="DH39" s="1191"/>
      <c r="DI39" s="1191"/>
      <c r="DJ39" s="1191"/>
      <c r="DK39" s="1191"/>
      <c r="DL39" s="1191"/>
      <c r="DM39" s="1191"/>
      <c r="DN39" s="1191"/>
      <c r="DO39" s="1191"/>
      <c r="DP39" s="1191"/>
      <c r="DQ39" s="1191"/>
      <c r="DR39" s="1191"/>
      <c r="DS39" s="1191"/>
      <c r="DT39" s="1191"/>
      <c r="DU39" s="1191"/>
      <c r="DV39" s="1191"/>
      <c r="DW39" s="1191"/>
      <c r="DX39" s="1191"/>
      <c r="DY39" s="1191"/>
      <c r="DZ39" s="1191"/>
      <c r="EA39" s="1191"/>
      <c r="EB39" s="1191"/>
      <c r="EC39" s="1191"/>
      <c r="ED39" s="1191"/>
      <c r="EE39" s="1191"/>
      <c r="EF39" s="1191"/>
      <c r="EG39" s="1191"/>
      <c r="EH39" s="1191"/>
      <c r="EI39" s="1191"/>
      <c r="EJ39" s="1191"/>
      <c r="EK39" s="1191"/>
      <c r="EL39" s="1191"/>
      <c r="EM39" s="1191"/>
      <c r="EN39" s="1191"/>
      <c r="EO39" s="1191"/>
      <c r="EP39" s="1191"/>
      <c r="EQ39" s="1191"/>
      <c r="ER39" s="1191"/>
      <c r="ES39" s="1191"/>
      <c r="ET39" s="1191"/>
      <c r="EU39" s="1191"/>
      <c r="EV39" s="1191"/>
      <c r="EW39" s="1191"/>
      <c r="EX39" s="1191"/>
      <c r="EY39" s="1191"/>
      <c r="EZ39" s="1191"/>
      <c r="FA39" s="1191"/>
      <c r="FB39" s="1191"/>
      <c r="FC39" s="1191"/>
      <c r="FD39" s="1191"/>
      <c r="FE39" s="1191"/>
      <c r="FF39" s="1191"/>
      <c r="FG39" s="1191"/>
      <c r="FH39" s="1191"/>
      <c r="FI39" s="1191"/>
      <c r="FJ39" s="1191"/>
      <c r="FK39" s="1191"/>
      <c r="FL39" s="1191"/>
      <c r="FM39" s="1191"/>
      <c r="FN39" s="1191"/>
      <c r="FO39" s="1191"/>
      <c r="FP39" s="1191"/>
      <c r="FQ39" s="1191"/>
      <c r="FR39" s="1191"/>
      <c r="FS39" s="1191"/>
      <c r="FT39" s="1191"/>
      <c r="FU39" s="1191"/>
      <c r="FV39" s="1191"/>
      <c r="FW39" s="1191"/>
      <c r="FX39" s="1191"/>
      <c r="FY39" s="1191"/>
      <c r="FZ39" s="1191"/>
      <c r="GA39" s="1191"/>
      <c r="GB39" s="1191"/>
      <c r="GC39" s="1191"/>
      <c r="GD39" s="1191"/>
      <c r="GE39" s="1191"/>
      <c r="GF39" s="1191"/>
      <c r="GG39" s="1191"/>
      <c r="GH39" s="1191"/>
      <c r="GI39" s="1191"/>
      <c r="GJ39" s="1191"/>
      <c r="GK39" s="1191"/>
      <c r="GL39" s="1191"/>
      <c r="GM39" s="1191"/>
      <c r="GN39" s="1191"/>
      <c r="GO39" s="1191"/>
      <c r="GP39" s="1191"/>
      <c r="GQ39" s="1191"/>
      <c r="GR39" s="1191"/>
      <c r="GS39" s="1191"/>
      <c r="GT39" s="1191"/>
      <c r="GU39" s="1191"/>
      <c r="GV39" s="1191"/>
      <c r="GW39" s="1191"/>
      <c r="GX39" s="1191"/>
      <c r="GY39" s="1191"/>
      <c r="GZ39" s="1191"/>
      <c r="HA39" s="1191"/>
      <c r="HB39" s="1191"/>
      <c r="HC39" s="1191"/>
      <c r="HD39" s="1191"/>
      <c r="HE39" s="1191"/>
      <c r="HF39" s="1191"/>
      <c r="HG39" s="1191"/>
      <c r="HH39" s="1191"/>
      <c r="HI39" s="1191"/>
      <c r="HJ39" s="1191"/>
      <c r="HK39" s="1191"/>
      <c r="HL39" s="1191"/>
      <c r="HM39" s="1191"/>
      <c r="HN39" s="1191"/>
      <c r="HO39" s="1191"/>
      <c r="HP39" s="1191"/>
      <c r="HQ39" s="1191"/>
      <c r="HR39" s="1191"/>
      <c r="HS39" s="1191"/>
      <c r="HT39" s="1191"/>
      <c r="HU39" s="1191"/>
      <c r="HV39" s="1191"/>
      <c r="HW39" s="1191"/>
      <c r="HX39" s="1191"/>
      <c r="HY39" s="1191"/>
      <c r="HZ39" s="1191"/>
      <c r="IA39" s="1191"/>
      <c r="IB39" s="1191"/>
      <c r="IC39" s="1191"/>
      <c r="ID39" s="1191"/>
      <c r="IE39" s="1191"/>
      <c r="IF39" s="1191"/>
      <c r="IG39" s="1191"/>
      <c r="IH39" s="1191"/>
      <c r="II39" s="1191"/>
      <c r="IJ39" s="1191"/>
      <c r="IK39" s="1191"/>
      <c r="IL39" s="1191"/>
      <c r="IM39" s="1191"/>
      <c r="IN39" s="1191"/>
      <c r="IO39" s="1191"/>
      <c r="IP39" s="1191"/>
      <c r="IQ39" s="1191"/>
      <c r="IR39" s="1191"/>
      <c r="IS39" s="1191"/>
      <c r="IT39" s="1191"/>
      <c r="IU39" s="1191"/>
      <c r="IV39" s="1191"/>
    </row>
    <row r="40" spans="1:256" s="328" customFormat="1" ht="22.5">
      <c r="A40" s="1593"/>
      <c r="B40" s="1594"/>
      <c r="C40" s="1594"/>
      <c r="D40" s="1576"/>
      <c r="E40" s="1183" t="s">
        <v>648</v>
      </c>
      <c r="F40" s="1578"/>
      <c r="G40" s="1193">
        <v>54268</v>
      </c>
      <c r="H40" s="1193"/>
      <c r="I40" s="1194"/>
      <c r="J40" s="1195">
        <v>54268</v>
      </c>
      <c r="K40" s="1195"/>
      <c r="L40" s="1286"/>
      <c r="M40" s="1191"/>
      <c r="N40" s="1191"/>
      <c r="O40" s="1191"/>
      <c r="P40" s="1191"/>
      <c r="Q40" s="1191"/>
      <c r="R40" s="1191"/>
      <c r="S40" s="1191"/>
      <c r="T40" s="1191"/>
      <c r="U40" s="1191"/>
      <c r="V40" s="1191"/>
      <c r="W40" s="1191"/>
      <c r="X40" s="1191"/>
      <c r="Y40" s="1191"/>
      <c r="Z40" s="1191"/>
      <c r="AA40" s="1191"/>
      <c r="AB40" s="1191"/>
      <c r="AC40" s="1191"/>
      <c r="AD40" s="1191"/>
      <c r="AE40" s="1191"/>
      <c r="AF40" s="1191"/>
      <c r="AG40" s="1191"/>
      <c r="AH40" s="1191"/>
      <c r="AI40" s="1191"/>
      <c r="AJ40" s="1191"/>
      <c r="AK40" s="1191"/>
      <c r="AL40" s="1191"/>
      <c r="AM40" s="1191"/>
      <c r="AN40" s="1191"/>
      <c r="AO40" s="1191"/>
      <c r="AP40" s="1191"/>
      <c r="AQ40" s="1191"/>
      <c r="AR40" s="1191"/>
      <c r="AS40" s="1191"/>
      <c r="AT40" s="1191"/>
      <c r="AU40" s="1191"/>
      <c r="AV40" s="1191"/>
      <c r="AW40" s="1191"/>
      <c r="AX40" s="1191"/>
      <c r="AY40" s="1191"/>
      <c r="AZ40" s="1191"/>
      <c r="BA40" s="1191"/>
      <c r="BB40" s="1191"/>
      <c r="BC40" s="1191"/>
      <c r="BD40" s="1191"/>
      <c r="BE40" s="1191"/>
      <c r="BF40" s="1191"/>
      <c r="BG40" s="1191"/>
      <c r="BH40" s="1191"/>
      <c r="BI40" s="1191"/>
      <c r="BJ40" s="1191"/>
      <c r="BK40" s="1191"/>
      <c r="BL40" s="1191"/>
      <c r="BM40" s="1191"/>
      <c r="BN40" s="1191"/>
      <c r="BO40" s="1191"/>
      <c r="BP40" s="1191"/>
      <c r="BQ40" s="1191"/>
      <c r="BR40" s="1191"/>
      <c r="BS40" s="1191"/>
      <c r="BT40" s="1191"/>
      <c r="BU40" s="1191"/>
      <c r="BV40" s="1191"/>
      <c r="BW40" s="1191"/>
      <c r="BX40" s="1191"/>
      <c r="BY40" s="1191"/>
      <c r="BZ40" s="1191"/>
      <c r="CA40" s="1191"/>
      <c r="CB40" s="1191"/>
      <c r="CC40" s="1191"/>
      <c r="CD40" s="1191"/>
      <c r="CE40" s="1191"/>
      <c r="CF40" s="1191"/>
      <c r="CG40" s="1191"/>
      <c r="CH40" s="1191"/>
      <c r="CI40" s="1191"/>
      <c r="CJ40" s="1191"/>
      <c r="CK40" s="1191"/>
      <c r="CL40" s="1191"/>
      <c r="CM40" s="1191"/>
      <c r="CN40" s="1191"/>
      <c r="CO40" s="1191"/>
      <c r="CP40" s="1191"/>
      <c r="CQ40" s="1191"/>
      <c r="CR40" s="1191"/>
      <c r="CS40" s="1191"/>
      <c r="CT40" s="1191"/>
      <c r="CU40" s="1191"/>
      <c r="CV40" s="1191"/>
      <c r="CW40" s="1191"/>
      <c r="CX40" s="1191"/>
      <c r="CY40" s="1191"/>
      <c r="CZ40" s="1191"/>
      <c r="DA40" s="1191"/>
      <c r="DB40" s="1191"/>
      <c r="DC40" s="1191"/>
      <c r="DD40" s="1191"/>
      <c r="DE40" s="1191"/>
      <c r="DF40" s="1191"/>
      <c r="DG40" s="1191"/>
      <c r="DH40" s="1191"/>
      <c r="DI40" s="1191"/>
      <c r="DJ40" s="1191"/>
      <c r="DK40" s="1191"/>
      <c r="DL40" s="1191"/>
      <c r="DM40" s="1191"/>
      <c r="DN40" s="1191"/>
      <c r="DO40" s="1191"/>
      <c r="DP40" s="1191"/>
      <c r="DQ40" s="1191"/>
      <c r="DR40" s="1191"/>
      <c r="DS40" s="1191"/>
      <c r="DT40" s="1191"/>
      <c r="DU40" s="1191"/>
      <c r="DV40" s="1191"/>
      <c r="DW40" s="1191"/>
      <c r="DX40" s="1191"/>
      <c r="DY40" s="1191"/>
      <c r="DZ40" s="1191"/>
      <c r="EA40" s="1191"/>
      <c r="EB40" s="1191"/>
      <c r="EC40" s="1191"/>
      <c r="ED40" s="1191"/>
      <c r="EE40" s="1191"/>
      <c r="EF40" s="1191"/>
      <c r="EG40" s="1191"/>
      <c r="EH40" s="1191"/>
      <c r="EI40" s="1191"/>
      <c r="EJ40" s="1191"/>
      <c r="EK40" s="1191"/>
      <c r="EL40" s="1191"/>
      <c r="EM40" s="1191"/>
      <c r="EN40" s="1191"/>
      <c r="EO40" s="1191"/>
      <c r="EP40" s="1191"/>
      <c r="EQ40" s="1191"/>
      <c r="ER40" s="1191"/>
      <c r="ES40" s="1191"/>
      <c r="ET40" s="1191"/>
      <c r="EU40" s="1191"/>
      <c r="EV40" s="1191"/>
      <c r="EW40" s="1191"/>
      <c r="EX40" s="1191"/>
      <c r="EY40" s="1191"/>
      <c r="EZ40" s="1191"/>
      <c r="FA40" s="1191"/>
      <c r="FB40" s="1191"/>
      <c r="FC40" s="1191"/>
      <c r="FD40" s="1191"/>
      <c r="FE40" s="1191"/>
      <c r="FF40" s="1191"/>
      <c r="FG40" s="1191"/>
      <c r="FH40" s="1191"/>
      <c r="FI40" s="1191"/>
      <c r="FJ40" s="1191"/>
      <c r="FK40" s="1191"/>
      <c r="FL40" s="1191"/>
      <c r="FM40" s="1191"/>
      <c r="FN40" s="1191"/>
      <c r="FO40" s="1191"/>
      <c r="FP40" s="1191"/>
      <c r="FQ40" s="1191"/>
      <c r="FR40" s="1191"/>
      <c r="FS40" s="1191"/>
      <c r="FT40" s="1191"/>
      <c r="FU40" s="1191"/>
      <c r="FV40" s="1191"/>
      <c r="FW40" s="1191"/>
      <c r="FX40" s="1191"/>
      <c r="FY40" s="1191"/>
      <c r="FZ40" s="1191"/>
      <c r="GA40" s="1191"/>
      <c r="GB40" s="1191"/>
      <c r="GC40" s="1191"/>
      <c r="GD40" s="1191"/>
      <c r="GE40" s="1191"/>
      <c r="GF40" s="1191"/>
      <c r="GG40" s="1191"/>
      <c r="GH40" s="1191"/>
      <c r="GI40" s="1191"/>
      <c r="GJ40" s="1191"/>
      <c r="GK40" s="1191"/>
      <c r="GL40" s="1191"/>
      <c r="GM40" s="1191"/>
      <c r="GN40" s="1191"/>
      <c r="GO40" s="1191"/>
      <c r="GP40" s="1191"/>
      <c r="GQ40" s="1191"/>
      <c r="GR40" s="1191"/>
      <c r="GS40" s="1191"/>
      <c r="GT40" s="1191"/>
      <c r="GU40" s="1191"/>
      <c r="GV40" s="1191"/>
      <c r="GW40" s="1191"/>
      <c r="GX40" s="1191"/>
      <c r="GY40" s="1191"/>
      <c r="GZ40" s="1191"/>
      <c r="HA40" s="1191"/>
      <c r="HB40" s="1191"/>
      <c r="HC40" s="1191"/>
      <c r="HD40" s="1191"/>
      <c r="HE40" s="1191"/>
      <c r="HF40" s="1191"/>
      <c r="HG40" s="1191"/>
      <c r="HH40" s="1191"/>
      <c r="HI40" s="1191"/>
      <c r="HJ40" s="1191"/>
      <c r="HK40" s="1191"/>
      <c r="HL40" s="1191"/>
      <c r="HM40" s="1191"/>
      <c r="HN40" s="1191"/>
      <c r="HO40" s="1191"/>
      <c r="HP40" s="1191"/>
      <c r="HQ40" s="1191"/>
      <c r="HR40" s="1191"/>
      <c r="HS40" s="1191"/>
      <c r="HT40" s="1191"/>
      <c r="HU40" s="1191"/>
      <c r="HV40" s="1191"/>
      <c r="HW40" s="1191"/>
      <c r="HX40" s="1191"/>
      <c r="HY40" s="1191"/>
      <c r="HZ40" s="1191"/>
      <c r="IA40" s="1191"/>
      <c r="IB40" s="1191"/>
      <c r="IC40" s="1191"/>
      <c r="ID40" s="1191"/>
      <c r="IE40" s="1191"/>
      <c r="IF40" s="1191"/>
      <c r="IG40" s="1191"/>
      <c r="IH40" s="1191"/>
      <c r="II40" s="1191"/>
      <c r="IJ40" s="1191"/>
      <c r="IK40" s="1191"/>
      <c r="IL40" s="1191"/>
      <c r="IM40" s="1191"/>
      <c r="IN40" s="1191"/>
      <c r="IO40" s="1191"/>
      <c r="IP40" s="1191"/>
      <c r="IQ40" s="1191"/>
      <c r="IR40" s="1191"/>
      <c r="IS40" s="1191"/>
      <c r="IT40" s="1191"/>
      <c r="IU40" s="1191"/>
      <c r="IV40" s="1191"/>
    </row>
    <row r="41" spans="1:256" s="328" customFormat="1" ht="114">
      <c r="A41" s="1561" t="s">
        <v>401</v>
      </c>
      <c r="B41" s="1563" t="s">
        <v>108</v>
      </c>
      <c r="C41" s="1563" t="s">
        <v>215</v>
      </c>
      <c r="D41" s="1575" t="s">
        <v>109</v>
      </c>
      <c r="E41" s="1192" t="s">
        <v>649</v>
      </c>
      <c r="F41" s="1577" t="s">
        <v>639</v>
      </c>
      <c r="G41" s="1189">
        <v>21173775</v>
      </c>
      <c r="H41" s="1189">
        <v>2769967</v>
      </c>
      <c r="I41" s="1182">
        <f>H41/G41</f>
        <v>0.13082064960074433</v>
      </c>
      <c r="J41" s="1190">
        <v>8403808</v>
      </c>
      <c r="K41" s="1190"/>
      <c r="L41" s="1285">
        <v>0.13082064960074433</v>
      </c>
      <c r="M41" s="1191"/>
      <c r="N41" s="1191"/>
      <c r="O41" s="1191"/>
      <c r="P41" s="1191"/>
      <c r="Q41" s="1191"/>
      <c r="R41" s="1191"/>
      <c r="S41" s="1191"/>
      <c r="T41" s="1191"/>
      <c r="U41" s="1191"/>
      <c r="V41" s="1191"/>
      <c r="W41" s="1191"/>
      <c r="X41" s="1191"/>
      <c r="Y41" s="1191"/>
      <c r="Z41" s="1191"/>
      <c r="AA41" s="1191"/>
      <c r="AB41" s="1191"/>
      <c r="AC41" s="1191"/>
      <c r="AD41" s="1191"/>
      <c r="AE41" s="1191"/>
      <c r="AF41" s="1191"/>
      <c r="AG41" s="1191"/>
      <c r="AH41" s="1191"/>
      <c r="AI41" s="1191"/>
      <c r="AJ41" s="1191"/>
      <c r="AK41" s="1191"/>
      <c r="AL41" s="1191"/>
      <c r="AM41" s="1191"/>
      <c r="AN41" s="1191"/>
      <c r="AO41" s="1191"/>
      <c r="AP41" s="1191"/>
      <c r="AQ41" s="1191"/>
      <c r="AR41" s="1191"/>
      <c r="AS41" s="1191"/>
      <c r="AT41" s="1191"/>
      <c r="AU41" s="1191"/>
      <c r="AV41" s="1191"/>
      <c r="AW41" s="1191"/>
      <c r="AX41" s="1191"/>
      <c r="AY41" s="1191"/>
      <c r="AZ41" s="1191"/>
      <c r="BA41" s="1191"/>
      <c r="BB41" s="1191"/>
      <c r="BC41" s="1191"/>
      <c r="BD41" s="1191"/>
      <c r="BE41" s="1191"/>
      <c r="BF41" s="1191"/>
      <c r="BG41" s="1191"/>
      <c r="BH41" s="1191"/>
      <c r="BI41" s="1191"/>
      <c r="BJ41" s="1191"/>
      <c r="BK41" s="1191"/>
      <c r="BL41" s="1191"/>
      <c r="BM41" s="1191"/>
      <c r="BN41" s="1191"/>
      <c r="BO41" s="1191"/>
      <c r="BP41" s="1191"/>
      <c r="BQ41" s="1191"/>
      <c r="BR41" s="1191"/>
      <c r="BS41" s="1191"/>
      <c r="BT41" s="1191"/>
      <c r="BU41" s="1191"/>
      <c r="BV41" s="1191"/>
      <c r="BW41" s="1191"/>
      <c r="BX41" s="1191"/>
      <c r="BY41" s="1191"/>
      <c r="BZ41" s="1191"/>
      <c r="CA41" s="1191"/>
      <c r="CB41" s="1191"/>
      <c r="CC41" s="1191"/>
      <c r="CD41" s="1191"/>
      <c r="CE41" s="1191"/>
      <c r="CF41" s="1191"/>
      <c r="CG41" s="1191"/>
      <c r="CH41" s="1191"/>
      <c r="CI41" s="1191"/>
      <c r="CJ41" s="1191"/>
      <c r="CK41" s="1191"/>
      <c r="CL41" s="1191"/>
      <c r="CM41" s="1191"/>
      <c r="CN41" s="1191"/>
      <c r="CO41" s="1191"/>
      <c r="CP41" s="1191"/>
      <c r="CQ41" s="1191"/>
      <c r="CR41" s="1191"/>
      <c r="CS41" s="1191"/>
      <c r="CT41" s="1191"/>
      <c r="CU41" s="1191"/>
      <c r="CV41" s="1191"/>
      <c r="CW41" s="1191"/>
      <c r="CX41" s="1191"/>
      <c r="CY41" s="1191"/>
      <c r="CZ41" s="1191"/>
      <c r="DA41" s="1191"/>
      <c r="DB41" s="1191"/>
      <c r="DC41" s="1191"/>
      <c r="DD41" s="1191"/>
      <c r="DE41" s="1191"/>
      <c r="DF41" s="1191"/>
      <c r="DG41" s="1191"/>
      <c r="DH41" s="1191"/>
      <c r="DI41" s="1191"/>
      <c r="DJ41" s="1191"/>
      <c r="DK41" s="1191"/>
      <c r="DL41" s="1191"/>
      <c r="DM41" s="1191"/>
      <c r="DN41" s="1191"/>
      <c r="DO41" s="1191"/>
      <c r="DP41" s="1191"/>
      <c r="DQ41" s="1191"/>
      <c r="DR41" s="1191"/>
      <c r="DS41" s="1191"/>
      <c r="DT41" s="1191"/>
      <c r="DU41" s="1191"/>
      <c r="DV41" s="1191"/>
      <c r="DW41" s="1191"/>
      <c r="DX41" s="1191"/>
      <c r="DY41" s="1191"/>
      <c r="DZ41" s="1191"/>
      <c r="EA41" s="1191"/>
      <c r="EB41" s="1191"/>
      <c r="EC41" s="1191"/>
      <c r="ED41" s="1191"/>
      <c r="EE41" s="1191"/>
      <c r="EF41" s="1191"/>
      <c r="EG41" s="1191"/>
      <c r="EH41" s="1191"/>
      <c r="EI41" s="1191"/>
      <c r="EJ41" s="1191"/>
      <c r="EK41" s="1191"/>
      <c r="EL41" s="1191"/>
      <c r="EM41" s="1191"/>
      <c r="EN41" s="1191"/>
      <c r="EO41" s="1191"/>
      <c r="EP41" s="1191"/>
      <c r="EQ41" s="1191"/>
      <c r="ER41" s="1191"/>
      <c r="ES41" s="1191"/>
      <c r="ET41" s="1191"/>
      <c r="EU41" s="1191"/>
      <c r="EV41" s="1191"/>
      <c r="EW41" s="1191"/>
      <c r="EX41" s="1191"/>
      <c r="EY41" s="1191"/>
      <c r="EZ41" s="1191"/>
      <c r="FA41" s="1191"/>
      <c r="FB41" s="1191"/>
      <c r="FC41" s="1191"/>
      <c r="FD41" s="1191"/>
      <c r="FE41" s="1191"/>
      <c r="FF41" s="1191"/>
      <c r="FG41" s="1191"/>
      <c r="FH41" s="1191"/>
      <c r="FI41" s="1191"/>
      <c r="FJ41" s="1191"/>
      <c r="FK41" s="1191"/>
      <c r="FL41" s="1191"/>
      <c r="FM41" s="1191"/>
      <c r="FN41" s="1191"/>
      <c r="FO41" s="1191"/>
      <c r="FP41" s="1191"/>
      <c r="FQ41" s="1191"/>
      <c r="FR41" s="1191"/>
      <c r="FS41" s="1191"/>
      <c r="FT41" s="1191"/>
      <c r="FU41" s="1191"/>
      <c r="FV41" s="1191"/>
      <c r="FW41" s="1191"/>
      <c r="FX41" s="1191"/>
      <c r="FY41" s="1191"/>
      <c r="FZ41" s="1191"/>
      <c r="GA41" s="1191"/>
      <c r="GB41" s="1191"/>
      <c r="GC41" s="1191"/>
      <c r="GD41" s="1191"/>
      <c r="GE41" s="1191"/>
      <c r="GF41" s="1191"/>
      <c r="GG41" s="1191"/>
      <c r="GH41" s="1191"/>
      <c r="GI41" s="1191"/>
      <c r="GJ41" s="1191"/>
      <c r="GK41" s="1191"/>
      <c r="GL41" s="1191"/>
      <c r="GM41" s="1191"/>
      <c r="GN41" s="1191"/>
      <c r="GO41" s="1191"/>
      <c r="GP41" s="1191"/>
      <c r="GQ41" s="1191"/>
      <c r="GR41" s="1191"/>
      <c r="GS41" s="1191"/>
      <c r="GT41" s="1191"/>
      <c r="GU41" s="1191"/>
      <c r="GV41" s="1191"/>
      <c r="GW41" s="1191"/>
      <c r="GX41" s="1191"/>
      <c r="GY41" s="1191"/>
      <c r="GZ41" s="1191"/>
      <c r="HA41" s="1191"/>
      <c r="HB41" s="1191"/>
      <c r="HC41" s="1191"/>
      <c r="HD41" s="1191"/>
      <c r="HE41" s="1191"/>
      <c r="HF41" s="1191"/>
      <c r="HG41" s="1191"/>
      <c r="HH41" s="1191"/>
      <c r="HI41" s="1191"/>
      <c r="HJ41" s="1191"/>
      <c r="HK41" s="1191"/>
      <c r="HL41" s="1191"/>
      <c r="HM41" s="1191"/>
      <c r="HN41" s="1191"/>
      <c r="HO41" s="1191"/>
      <c r="HP41" s="1191"/>
      <c r="HQ41" s="1191"/>
      <c r="HR41" s="1191"/>
      <c r="HS41" s="1191"/>
      <c r="HT41" s="1191"/>
      <c r="HU41" s="1191"/>
      <c r="HV41" s="1191"/>
      <c r="HW41" s="1191"/>
      <c r="HX41" s="1191"/>
      <c r="HY41" s="1191"/>
      <c r="HZ41" s="1191"/>
      <c r="IA41" s="1191"/>
      <c r="IB41" s="1191"/>
      <c r="IC41" s="1191"/>
      <c r="ID41" s="1191"/>
      <c r="IE41" s="1191"/>
      <c r="IF41" s="1191"/>
      <c r="IG41" s="1191"/>
      <c r="IH41" s="1191"/>
      <c r="II41" s="1191"/>
      <c r="IJ41" s="1191"/>
      <c r="IK41" s="1191"/>
      <c r="IL41" s="1191"/>
      <c r="IM41" s="1191"/>
      <c r="IN41" s="1191"/>
      <c r="IO41" s="1191"/>
      <c r="IP41" s="1191"/>
      <c r="IQ41" s="1191"/>
      <c r="IR41" s="1191"/>
      <c r="IS41" s="1191"/>
      <c r="IT41" s="1191"/>
      <c r="IU41" s="1191"/>
      <c r="IV41" s="1191"/>
    </row>
    <row r="42" spans="1:256" s="328" customFormat="1" ht="45">
      <c r="A42" s="1593"/>
      <c r="B42" s="1594"/>
      <c r="C42" s="1594"/>
      <c r="D42" s="1576"/>
      <c r="E42" s="1183" t="s">
        <v>641</v>
      </c>
      <c r="F42" s="1578"/>
      <c r="G42" s="1195">
        <v>316870</v>
      </c>
      <c r="H42" s="1193"/>
      <c r="I42" s="1194"/>
      <c r="J42" s="1195">
        <v>316870</v>
      </c>
      <c r="K42" s="1195"/>
      <c r="L42" s="1286"/>
      <c r="M42" s="1191"/>
      <c r="N42" s="1191"/>
      <c r="O42" s="1191"/>
      <c r="P42" s="1191"/>
      <c r="Q42" s="1191"/>
      <c r="R42" s="1191"/>
      <c r="S42" s="1191"/>
      <c r="T42" s="1191"/>
      <c r="U42" s="1191"/>
      <c r="V42" s="1191"/>
      <c r="W42" s="1191"/>
      <c r="X42" s="1191"/>
      <c r="Y42" s="1191"/>
      <c r="Z42" s="1191"/>
      <c r="AA42" s="1191"/>
      <c r="AB42" s="1191"/>
      <c r="AC42" s="1191"/>
      <c r="AD42" s="1191"/>
      <c r="AE42" s="1191"/>
      <c r="AF42" s="1191"/>
      <c r="AG42" s="1191"/>
      <c r="AH42" s="1191"/>
      <c r="AI42" s="1191"/>
      <c r="AJ42" s="1191"/>
      <c r="AK42" s="1191"/>
      <c r="AL42" s="1191"/>
      <c r="AM42" s="1191"/>
      <c r="AN42" s="1191"/>
      <c r="AO42" s="1191"/>
      <c r="AP42" s="1191"/>
      <c r="AQ42" s="1191"/>
      <c r="AR42" s="1191"/>
      <c r="AS42" s="1191"/>
      <c r="AT42" s="1191"/>
      <c r="AU42" s="1191"/>
      <c r="AV42" s="1191"/>
      <c r="AW42" s="1191"/>
      <c r="AX42" s="1191"/>
      <c r="AY42" s="1191"/>
      <c r="AZ42" s="1191"/>
      <c r="BA42" s="1191"/>
      <c r="BB42" s="1191"/>
      <c r="BC42" s="1191"/>
      <c r="BD42" s="1191"/>
      <c r="BE42" s="1191"/>
      <c r="BF42" s="1191"/>
      <c r="BG42" s="1191"/>
      <c r="BH42" s="1191"/>
      <c r="BI42" s="1191"/>
      <c r="BJ42" s="1191"/>
      <c r="BK42" s="1191"/>
      <c r="BL42" s="1191"/>
      <c r="BM42" s="1191"/>
      <c r="BN42" s="1191"/>
      <c r="BO42" s="1191"/>
      <c r="BP42" s="1191"/>
      <c r="BQ42" s="1191"/>
      <c r="BR42" s="1191"/>
      <c r="BS42" s="1191"/>
      <c r="BT42" s="1191"/>
      <c r="BU42" s="1191"/>
      <c r="BV42" s="1191"/>
      <c r="BW42" s="1191"/>
      <c r="BX42" s="1191"/>
      <c r="BY42" s="1191"/>
      <c r="BZ42" s="1191"/>
      <c r="CA42" s="1191"/>
      <c r="CB42" s="1191"/>
      <c r="CC42" s="1191"/>
      <c r="CD42" s="1191"/>
      <c r="CE42" s="1191"/>
      <c r="CF42" s="1191"/>
      <c r="CG42" s="1191"/>
      <c r="CH42" s="1191"/>
      <c r="CI42" s="1191"/>
      <c r="CJ42" s="1191"/>
      <c r="CK42" s="1191"/>
      <c r="CL42" s="1191"/>
      <c r="CM42" s="1191"/>
      <c r="CN42" s="1191"/>
      <c r="CO42" s="1191"/>
      <c r="CP42" s="1191"/>
      <c r="CQ42" s="1191"/>
      <c r="CR42" s="1191"/>
      <c r="CS42" s="1191"/>
      <c r="CT42" s="1191"/>
      <c r="CU42" s="1191"/>
      <c r="CV42" s="1191"/>
      <c r="CW42" s="1191"/>
      <c r="CX42" s="1191"/>
      <c r="CY42" s="1191"/>
      <c r="CZ42" s="1191"/>
      <c r="DA42" s="1191"/>
      <c r="DB42" s="1191"/>
      <c r="DC42" s="1191"/>
      <c r="DD42" s="1191"/>
      <c r="DE42" s="1191"/>
      <c r="DF42" s="1191"/>
      <c r="DG42" s="1191"/>
      <c r="DH42" s="1191"/>
      <c r="DI42" s="1191"/>
      <c r="DJ42" s="1191"/>
      <c r="DK42" s="1191"/>
      <c r="DL42" s="1191"/>
      <c r="DM42" s="1191"/>
      <c r="DN42" s="1191"/>
      <c r="DO42" s="1191"/>
      <c r="DP42" s="1191"/>
      <c r="DQ42" s="1191"/>
      <c r="DR42" s="1191"/>
      <c r="DS42" s="1191"/>
      <c r="DT42" s="1191"/>
      <c r="DU42" s="1191"/>
      <c r="DV42" s="1191"/>
      <c r="DW42" s="1191"/>
      <c r="DX42" s="1191"/>
      <c r="DY42" s="1191"/>
      <c r="DZ42" s="1191"/>
      <c r="EA42" s="1191"/>
      <c r="EB42" s="1191"/>
      <c r="EC42" s="1191"/>
      <c r="ED42" s="1191"/>
      <c r="EE42" s="1191"/>
      <c r="EF42" s="1191"/>
      <c r="EG42" s="1191"/>
      <c r="EH42" s="1191"/>
      <c r="EI42" s="1191"/>
      <c r="EJ42" s="1191"/>
      <c r="EK42" s="1191"/>
      <c r="EL42" s="1191"/>
      <c r="EM42" s="1191"/>
      <c r="EN42" s="1191"/>
      <c r="EO42" s="1191"/>
      <c r="EP42" s="1191"/>
      <c r="EQ42" s="1191"/>
      <c r="ER42" s="1191"/>
      <c r="ES42" s="1191"/>
      <c r="ET42" s="1191"/>
      <c r="EU42" s="1191"/>
      <c r="EV42" s="1191"/>
      <c r="EW42" s="1191"/>
      <c r="EX42" s="1191"/>
      <c r="EY42" s="1191"/>
      <c r="EZ42" s="1191"/>
      <c r="FA42" s="1191"/>
      <c r="FB42" s="1191"/>
      <c r="FC42" s="1191"/>
      <c r="FD42" s="1191"/>
      <c r="FE42" s="1191"/>
      <c r="FF42" s="1191"/>
      <c r="FG42" s="1191"/>
      <c r="FH42" s="1191"/>
      <c r="FI42" s="1191"/>
      <c r="FJ42" s="1191"/>
      <c r="FK42" s="1191"/>
      <c r="FL42" s="1191"/>
      <c r="FM42" s="1191"/>
      <c r="FN42" s="1191"/>
      <c r="FO42" s="1191"/>
      <c r="FP42" s="1191"/>
      <c r="FQ42" s="1191"/>
      <c r="FR42" s="1191"/>
      <c r="FS42" s="1191"/>
      <c r="FT42" s="1191"/>
      <c r="FU42" s="1191"/>
      <c r="FV42" s="1191"/>
      <c r="FW42" s="1191"/>
      <c r="FX42" s="1191"/>
      <c r="FY42" s="1191"/>
      <c r="FZ42" s="1191"/>
      <c r="GA42" s="1191"/>
      <c r="GB42" s="1191"/>
      <c r="GC42" s="1191"/>
      <c r="GD42" s="1191"/>
      <c r="GE42" s="1191"/>
      <c r="GF42" s="1191"/>
      <c r="GG42" s="1191"/>
      <c r="GH42" s="1191"/>
      <c r="GI42" s="1191"/>
      <c r="GJ42" s="1191"/>
      <c r="GK42" s="1191"/>
      <c r="GL42" s="1191"/>
      <c r="GM42" s="1191"/>
      <c r="GN42" s="1191"/>
      <c r="GO42" s="1191"/>
      <c r="GP42" s="1191"/>
      <c r="GQ42" s="1191"/>
      <c r="GR42" s="1191"/>
      <c r="GS42" s="1191"/>
      <c r="GT42" s="1191"/>
      <c r="GU42" s="1191"/>
      <c r="GV42" s="1191"/>
      <c r="GW42" s="1191"/>
      <c r="GX42" s="1191"/>
      <c r="GY42" s="1191"/>
      <c r="GZ42" s="1191"/>
      <c r="HA42" s="1191"/>
      <c r="HB42" s="1191"/>
      <c r="HC42" s="1191"/>
      <c r="HD42" s="1191"/>
      <c r="HE42" s="1191"/>
      <c r="HF42" s="1191"/>
      <c r="HG42" s="1191"/>
      <c r="HH42" s="1191"/>
      <c r="HI42" s="1191"/>
      <c r="HJ42" s="1191"/>
      <c r="HK42" s="1191"/>
      <c r="HL42" s="1191"/>
      <c r="HM42" s="1191"/>
      <c r="HN42" s="1191"/>
      <c r="HO42" s="1191"/>
      <c r="HP42" s="1191"/>
      <c r="HQ42" s="1191"/>
      <c r="HR42" s="1191"/>
      <c r="HS42" s="1191"/>
      <c r="HT42" s="1191"/>
      <c r="HU42" s="1191"/>
      <c r="HV42" s="1191"/>
      <c r="HW42" s="1191"/>
      <c r="HX42" s="1191"/>
      <c r="HY42" s="1191"/>
      <c r="HZ42" s="1191"/>
      <c r="IA42" s="1191"/>
      <c r="IB42" s="1191"/>
      <c r="IC42" s="1191"/>
      <c r="ID42" s="1191"/>
      <c r="IE42" s="1191"/>
      <c r="IF42" s="1191"/>
      <c r="IG42" s="1191"/>
      <c r="IH42" s="1191"/>
      <c r="II42" s="1191"/>
      <c r="IJ42" s="1191"/>
      <c r="IK42" s="1191"/>
      <c r="IL42" s="1191"/>
      <c r="IM42" s="1191"/>
      <c r="IN42" s="1191"/>
      <c r="IO42" s="1191"/>
      <c r="IP42" s="1191"/>
      <c r="IQ42" s="1191"/>
      <c r="IR42" s="1191"/>
      <c r="IS42" s="1191"/>
      <c r="IT42" s="1191"/>
      <c r="IU42" s="1191"/>
      <c r="IV42" s="1191"/>
    </row>
    <row r="43" spans="1:256" s="328" customFormat="1" ht="114">
      <c r="A43" s="1561" t="s">
        <v>401</v>
      </c>
      <c r="B43" s="1563" t="s">
        <v>108</v>
      </c>
      <c r="C43" s="1563" t="s">
        <v>215</v>
      </c>
      <c r="D43" s="1575" t="s">
        <v>109</v>
      </c>
      <c r="E43" s="1192" t="s">
        <v>650</v>
      </c>
      <c r="F43" s="1577" t="s">
        <v>639</v>
      </c>
      <c r="G43" s="1189">
        <v>3644207</v>
      </c>
      <c r="H43" s="1189">
        <v>1516531</v>
      </c>
      <c r="I43" s="1182">
        <f>H43/G43</f>
        <v>0.41614842406043345</v>
      </c>
      <c r="J43" s="1190">
        <v>2127676</v>
      </c>
      <c r="K43" s="1190"/>
      <c r="L43" s="1288">
        <v>0.41614842406043345</v>
      </c>
      <c r="M43" s="1191"/>
      <c r="N43" s="1191"/>
      <c r="O43" s="1191"/>
      <c r="P43" s="1191"/>
      <c r="Q43" s="1191"/>
      <c r="R43" s="1191"/>
      <c r="S43" s="1191"/>
      <c r="T43" s="1191"/>
      <c r="U43" s="1191"/>
      <c r="V43" s="1191"/>
      <c r="W43" s="1191"/>
      <c r="X43" s="1191"/>
      <c r="Y43" s="1191"/>
      <c r="Z43" s="1191"/>
      <c r="AA43" s="1191"/>
      <c r="AB43" s="1191"/>
      <c r="AC43" s="1191"/>
      <c r="AD43" s="1191"/>
      <c r="AE43" s="1191"/>
      <c r="AF43" s="1191"/>
      <c r="AG43" s="1191"/>
      <c r="AH43" s="1191"/>
      <c r="AI43" s="1191"/>
      <c r="AJ43" s="1191"/>
      <c r="AK43" s="1191"/>
      <c r="AL43" s="1191"/>
      <c r="AM43" s="1191"/>
      <c r="AN43" s="1191"/>
      <c r="AO43" s="1191"/>
      <c r="AP43" s="1191"/>
      <c r="AQ43" s="1191"/>
      <c r="AR43" s="1191"/>
      <c r="AS43" s="1191"/>
      <c r="AT43" s="1191"/>
      <c r="AU43" s="1191"/>
      <c r="AV43" s="1191"/>
      <c r="AW43" s="1191"/>
      <c r="AX43" s="1191"/>
      <c r="AY43" s="1191"/>
      <c r="AZ43" s="1191"/>
      <c r="BA43" s="1191"/>
      <c r="BB43" s="1191"/>
      <c r="BC43" s="1191"/>
      <c r="BD43" s="1191"/>
      <c r="BE43" s="1191"/>
      <c r="BF43" s="1191"/>
      <c r="BG43" s="1191"/>
      <c r="BH43" s="1191"/>
      <c r="BI43" s="1191"/>
      <c r="BJ43" s="1191"/>
      <c r="BK43" s="1191"/>
      <c r="BL43" s="1191"/>
      <c r="BM43" s="1191"/>
      <c r="BN43" s="1191"/>
      <c r="BO43" s="1191"/>
      <c r="BP43" s="1191"/>
      <c r="BQ43" s="1191"/>
      <c r="BR43" s="1191"/>
      <c r="BS43" s="1191"/>
      <c r="BT43" s="1191"/>
      <c r="BU43" s="1191"/>
      <c r="BV43" s="1191"/>
      <c r="BW43" s="1191"/>
      <c r="BX43" s="1191"/>
      <c r="BY43" s="1191"/>
      <c r="BZ43" s="1191"/>
      <c r="CA43" s="1191"/>
      <c r="CB43" s="1191"/>
      <c r="CC43" s="1191"/>
      <c r="CD43" s="1191"/>
      <c r="CE43" s="1191"/>
      <c r="CF43" s="1191"/>
      <c r="CG43" s="1191"/>
      <c r="CH43" s="1191"/>
      <c r="CI43" s="1191"/>
      <c r="CJ43" s="1191"/>
      <c r="CK43" s="1191"/>
      <c r="CL43" s="1191"/>
      <c r="CM43" s="1191"/>
      <c r="CN43" s="1191"/>
      <c r="CO43" s="1191"/>
      <c r="CP43" s="1191"/>
      <c r="CQ43" s="1191"/>
      <c r="CR43" s="1191"/>
      <c r="CS43" s="1191"/>
      <c r="CT43" s="1191"/>
      <c r="CU43" s="1191"/>
      <c r="CV43" s="1191"/>
      <c r="CW43" s="1191"/>
      <c r="CX43" s="1191"/>
      <c r="CY43" s="1191"/>
      <c r="CZ43" s="1191"/>
      <c r="DA43" s="1191"/>
      <c r="DB43" s="1191"/>
      <c r="DC43" s="1191"/>
      <c r="DD43" s="1191"/>
      <c r="DE43" s="1191"/>
      <c r="DF43" s="1191"/>
      <c r="DG43" s="1191"/>
      <c r="DH43" s="1191"/>
      <c r="DI43" s="1191"/>
      <c r="DJ43" s="1191"/>
      <c r="DK43" s="1191"/>
      <c r="DL43" s="1191"/>
      <c r="DM43" s="1191"/>
      <c r="DN43" s="1191"/>
      <c r="DO43" s="1191"/>
      <c r="DP43" s="1191"/>
      <c r="DQ43" s="1191"/>
      <c r="DR43" s="1191"/>
      <c r="DS43" s="1191"/>
      <c r="DT43" s="1191"/>
      <c r="DU43" s="1191"/>
      <c r="DV43" s="1191"/>
      <c r="DW43" s="1191"/>
      <c r="DX43" s="1191"/>
      <c r="DY43" s="1191"/>
      <c r="DZ43" s="1191"/>
      <c r="EA43" s="1191"/>
      <c r="EB43" s="1191"/>
      <c r="EC43" s="1191"/>
      <c r="ED43" s="1191"/>
      <c r="EE43" s="1191"/>
      <c r="EF43" s="1191"/>
      <c r="EG43" s="1191"/>
      <c r="EH43" s="1191"/>
      <c r="EI43" s="1191"/>
      <c r="EJ43" s="1191"/>
      <c r="EK43" s="1191"/>
      <c r="EL43" s="1191"/>
      <c r="EM43" s="1191"/>
      <c r="EN43" s="1191"/>
      <c r="EO43" s="1191"/>
      <c r="EP43" s="1191"/>
      <c r="EQ43" s="1191"/>
      <c r="ER43" s="1191"/>
      <c r="ES43" s="1191"/>
      <c r="ET43" s="1191"/>
      <c r="EU43" s="1191"/>
      <c r="EV43" s="1191"/>
      <c r="EW43" s="1191"/>
      <c r="EX43" s="1191"/>
      <c r="EY43" s="1191"/>
      <c r="EZ43" s="1191"/>
      <c r="FA43" s="1191"/>
      <c r="FB43" s="1191"/>
      <c r="FC43" s="1191"/>
      <c r="FD43" s="1191"/>
      <c r="FE43" s="1191"/>
      <c r="FF43" s="1191"/>
      <c r="FG43" s="1191"/>
      <c r="FH43" s="1191"/>
      <c r="FI43" s="1191"/>
      <c r="FJ43" s="1191"/>
      <c r="FK43" s="1191"/>
      <c r="FL43" s="1191"/>
      <c r="FM43" s="1191"/>
      <c r="FN43" s="1191"/>
      <c r="FO43" s="1191"/>
      <c r="FP43" s="1191"/>
      <c r="FQ43" s="1191"/>
      <c r="FR43" s="1191"/>
      <c r="FS43" s="1191"/>
      <c r="FT43" s="1191"/>
      <c r="FU43" s="1191"/>
      <c r="FV43" s="1191"/>
      <c r="FW43" s="1191"/>
      <c r="FX43" s="1191"/>
      <c r="FY43" s="1191"/>
      <c r="FZ43" s="1191"/>
      <c r="GA43" s="1191"/>
      <c r="GB43" s="1191"/>
      <c r="GC43" s="1191"/>
      <c r="GD43" s="1191"/>
      <c r="GE43" s="1191"/>
      <c r="GF43" s="1191"/>
      <c r="GG43" s="1191"/>
      <c r="GH43" s="1191"/>
      <c r="GI43" s="1191"/>
      <c r="GJ43" s="1191"/>
      <c r="GK43" s="1191"/>
      <c r="GL43" s="1191"/>
      <c r="GM43" s="1191"/>
      <c r="GN43" s="1191"/>
      <c r="GO43" s="1191"/>
      <c r="GP43" s="1191"/>
      <c r="GQ43" s="1191"/>
      <c r="GR43" s="1191"/>
      <c r="GS43" s="1191"/>
      <c r="GT43" s="1191"/>
      <c r="GU43" s="1191"/>
      <c r="GV43" s="1191"/>
      <c r="GW43" s="1191"/>
      <c r="GX43" s="1191"/>
      <c r="GY43" s="1191"/>
      <c r="GZ43" s="1191"/>
      <c r="HA43" s="1191"/>
      <c r="HB43" s="1191"/>
      <c r="HC43" s="1191"/>
      <c r="HD43" s="1191"/>
      <c r="HE43" s="1191"/>
      <c r="HF43" s="1191"/>
      <c r="HG43" s="1191"/>
      <c r="HH43" s="1191"/>
      <c r="HI43" s="1191"/>
      <c r="HJ43" s="1191"/>
      <c r="HK43" s="1191"/>
      <c r="HL43" s="1191"/>
      <c r="HM43" s="1191"/>
      <c r="HN43" s="1191"/>
      <c r="HO43" s="1191"/>
      <c r="HP43" s="1191"/>
      <c r="HQ43" s="1191"/>
      <c r="HR43" s="1191"/>
      <c r="HS43" s="1191"/>
      <c r="HT43" s="1191"/>
      <c r="HU43" s="1191"/>
      <c r="HV43" s="1191"/>
      <c r="HW43" s="1191"/>
      <c r="HX43" s="1191"/>
      <c r="HY43" s="1191"/>
      <c r="HZ43" s="1191"/>
      <c r="IA43" s="1191"/>
      <c r="IB43" s="1191"/>
      <c r="IC43" s="1191"/>
      <c r="ID43" s="1191"/>
      <c r="IE43" s="1191"/>
      <c r="IF43" s="1191"/>
      <c r="IG43" s="1191"/>
      <c r="IH43" s="1191"/>
      <c r="II43" s="1191"/>
      <c r="IJ43" s="1191"/>
      <c r="IK43" s="1191"/>
      <c r="IL43" s="1191"/>
      <c r="IM43" s="1191"/>
      <c r="IN43" s="1191"/>
      <c r="IO43" s="1191"/>
      <c r="IP43" s="1191"/>
      <c r="IQ43" s="1191"/>
      <c r="IR43" s="1191"/>
      <c r="IS43" s="1191"/>
      <c r="IT43" s="1191"/>
      <c r="IU43" s="1191"/>
      <c r="IV43" s="1191"/>
    </row>
    <row r="44" spans="1:256" s="328" customFormat="1" ht="45">
      <c r="A44" s="1593"/>
      <c r="B44" s="1594"/>
      <c r="C44" s="1594"/>
      <c r="D44" s="1576"/>
      <c r="E44" s="1183" t="s">
        <v>641</v>
      </c>
      <c r="F44" s="1578"/>
      <c r="G44" s="1195">
        <v>156490</v>
      </c>
      <c r="H44" s="1193"/>
      <c r="I44" s="1194"/>
      <c r="J44" s="1195">
        <v>156490</v>
      </c>
      <c r="K44" s="1195"/>
      <c r="L44" s="1393"/>
      <c r="M44" s="1191"/>
      <c r="N44" s="1191"/>
      <c r="O44" s="1191"/>
      <c r="P44" s="1191"/>
      <c r="Q44" s="1191"/>
      <c r="R44" s="1191"/>
      <c r="S44" s="1191"/>
      <c r="T44" s="1191"/>
      <c r="U44" s="1191"/>
      <c r="V44" s="1191"/>
      <c r="W44" s="1191"/>
      <c r="X44" s="1191"/>
      <c r="Y44" s="1191"/>
      <c r="Z44" s="1191"/>
      <c r="AA44" s="1191"/>
      <c r="AB44" s="1191"/>
      <c r="AC44" s="1191"/>
      <c r="AD44" s="1191"/>
      <c r="AE44" s="1191"/>
      <c r="AF44" s="1191"/>
      <c r="AG44" s="1191"/>
      <c r="AH44" s="1191"/>
      <c r="AI44" s="1191"/>
      <c r="AJ44" s="1191"/>
      <c r="AK44" s="1191"/>
      <c r="AL44" s="1191"/>
      <c r="AM44" s="1191"/>
      <c r="AN44" s="1191"/>
      <c r="AO44" s="1191"/>
      <c r="AP44" s="1191"/>
      <c r="AQ44" s="1191"/>
      <c r="AR44" s="1191"/>
      <c r="AS44" s="1191"/>
      <c r="AT44" s="1191"/>
      <c r="AU44" s="1191"/>
      <c r="AV44" s="1191"/>
      <c r="AW44" s="1191"/>
      <c r="AX44" s="1191"/>
      <c r="AY44" s="1191"/>
      <c r="AZ44" s="1191"/>
      <c r="BA44" s="1191"/>
      <c r="BB44" s="1191"/>
      <c r="BC44" s="1191"/>
      <c r="BD44" s="1191"/>
      <c r="BE44" s="1191"/>
      <c r="BF44" s="1191"/>
      <c r="BG44" s="1191"/>
      <c r="BH44" s="1191"/>
      <c r="BI44" s="1191"/>
      <c r="BJ44" s="1191"/>
      <c r="BK44" s="1191"/>
      <c r="BL44" s="1191"/>
      <c r="BM44" s="1191"/>
      <c r="BN44" s="1191"/>
      <c r="BO44" s="1191"/>
      <c r="BP44" s="1191"/>
      <c r="BQ44" s="1191"/>
      <c r="BR44" s="1191"/>
      <c r="BS44" s="1191"/>
      <c r="BT44" s="1191"/>
      <c r="BU44" s="1191"/>
      <c r="BV44" s="1191"/>
      <c r="BW44" s="1191"/>
      <c r="BX44" s="1191"/>
      <c r="BY44" s="1191"/>
      <c r="BZ44" s="1191"/>
      <c r="CA44" s="1191"/>
      <c r="CB44" s="1191"/>
      <c r="CC44" s="1191"/>
      <c r="CD44" s="1191"/>
      <c r="CE44" s="1191"/>
      <c r="CF44" s="1191"/>
      <c r="CG44" s="1191"/>
      <c r="CH44" s="1191"/>
      <c r="CI44" s="1191"/>
      <c r="CJ44" s="1191"/>
      <c r="CK44" s="1191"/>
      <c r="CL44" s="1191"/>
      <c r="CM44" s="1191"/>
      <c r="CN44" s="1191"/>
      <c r="CO44" s="1191"/>
      <c r="CP44" s="1191"/>
      <c r="CQ44" s="1191"/>
      <c r="CR44" s="1191"/>
      <c r="CS44" s="1191"/>
      <c r="CT44" s="1191"/>
      <c r="CU44" s="1191"/>
      <c r="CV44" s="1191"/>
      <c r="CW44" s="1191"/>
      <c r="CX44" s="1191"/>
      <c r="CY44" s="1191"/>
      <c r="CZ44" s="1191"/>
      <c r="DA44" s="1191"/>
      <c r="DB44" s="1191"/>
      <c r="DC44" s="1191"/>
      <c r="DD44" s="1191"/>
      <c r="DE44" s="1191"/>
      <c r="DF44" s="1191"/>
      <c r="DG44" s="1191"/>
      <c r="DH44" s="1191"/>
      <c r="DI44" s="1191"/>
      <c r="DJ44" s="1191"/>
      <c r="DK44" s="1191"/>
      <c r="DL44" s="1191"/>
      <c r="DM44" s="1191"/>
      <c r="DN44" s="1191"/>
      <c r="DO44" s="1191"/>
      <c r="DP44" s="1191"/>
      <c r="DQ44" s="1191"/>
      <c r="DR44" s="1191"/>
      <c r="DS44" s="1191"/>
      <c r="DT44" s="1191"/>
      <c r="DU44" s="1191"/>
      <c r="DV44" s="1191"/>
      <c r="DW44" s="1191"/>
      <c r="DX44" s="1191"/>
      <c r="DY44" s="1191"/>
      <c r="DZ44" s="1191"/>
      <c r="EA44" s="1191"/>
      <c r="EB44" s="1191"/>
      <c r="EC44" s="1191"/>
      <c r="ED44" s="1191"/>
      <c r="EE44" s="1191"/>
      <c r="EF44" s="1191"/>
      <c r="EG44" s="1191"/>
      <c r="EH44" s="1191"/>
      <c r="EI44" s="1191"/>
      <c r="EJ44" s="1191"/>
      <c r="EK44" s="1191"/>
      <c r="EL44" s="1191"/>
      <c r="EM44" s="1191"/>
      <c r="EN44" s="1191"/>
      <c r="EO44" s="1191"/>
      <c r="EP44" s="1191"/>
      <c r="EQ44" s="1191"/>
      <c r="ER44" s="1191"/>
      <c r="ES44" s="1191"/>
      <c r="ET44" s="1191"/>
      <c r="EU44" s="1191"/>
      <c r="EV44" s="1191"/>
      <c r="EW44" s="1191"/>
      <c r="EX44" s="1191"/>
      <c r="EY44" s="1191"/>
      <c r="EZ44" s="1191"/>
      <c r="FA44" s="1191"/>
      <c r="FB44" s="1191"/>
      <c r="FC44" s="1191"/>
      <c r="FD44" s="1191"/>
      <c r="FE44" s="1191"/>
      <c r="FF44" s="1191"/>
      <c r="FG44" s="1191"/>
      <c r="FH44" s="1191"/>
      <c r="FI44" s="1191"/>
      <c r="FJ44" s="1191"/>
      <c r="FK44" s="1191"/>
      <c r="FL44" s="1191"/>
      <c r="FM44" s="1191"/>
      <c r="FN44" s="1191"/>
      <c r="FO44" s="1191"/>
      <c r="FP44" s="1191"/>
      <c r="FQ44" s="1191"/>
      <c r="FR44" s="1191"/>
      <c r="FS44" s="1191"/>
      <c r="FT44" s="1191"/>
      <c r="FU44" s="1191"/>
      <c r="FV44" s="1191"/>
      <c r="FW44" s="1191"/>
      <c r="FX44" s="1191"/>
      <c r="FY44" s="1191"/>
      <c r="FZ44" s="1191"/>
      <c r="GA44" s="1191"/>
      <c r="GB44" s="1191"/>
      <c r="GC44" s="1191"/>
      <c r="GD44" s="1191"/>
      <c r="GE44" s="1191"/>
      <c r="GF44" s="1191"/>
      <c r="GG44" s="1191"/>
      <c r="GH44" s="1191"/>
      <c r="GI44" s="1191"/>
      <c r="GJ44" s="1191"/>
      <c r="GK44" s="1191"/>
      <c r="GL44" s="1191"/>
      <c r="GM44" s="1191"/>
      <c r="GN44" s="1191"/>
      <c r="GO44" s="1191"/>
      <c r="GP44" s="1191"/>
      <c r="GQ44" s="1191"/>
      <c r="GR44" s="1191"/>
      <c r="GS44" s="1191"/>
      <c r="GT44" s="1191"/>
      <c r="GU44" s="1191"/>
      <c r="GV44" s="1191"/>
      <c r="GW44" s="1191"/>
      <c r="GX44" s="1191"/>
      <c r="GY44" s="1191"/>
      <c r="GZ44" s="1191"/>
      <c r="HA44" s="1191"/>
      <c r="HB44" s="1191"/>
      <c r="HC44" s="1191"/>
      <c r="HD44" s="1191"/>
      <c r="HE44" s="1191"/>
      <c r="HF44" s="1191"/>
      <c r="HG44" s="1191"/>
      <c r="HH44" s="1191"/>
      <c r="HI44" s="1191"/>
      <c r="HJ44" s="1191"/>
      <c r="HK44" s="1191"/>
      <c r="HL44" s="1191"/>
      <c r="HM44" s="1191"/>
      <c r="HN44" s="1191"/>
      <c r="HO44" s="1191"/>
      <c r="HP44" s="1191"/>
      <c r="HQ44" s="1191"/>
      <c r="HR44" s="1191"/>
      <c r="HS44" s="1191"/>
      <c r="HT44" s="1191"/>
      <c r="HU44" s="1191"/>
      <c r="HV44" s="1191"/>
      <c r="HW44" s="1191"/>
      <c r="HX44" s="1191"/>
      <c r="HY44" s="1191"/>
      <c r="HZ44" s="1191"/>
      <c r="IA44" s="1191"/>
      <c r="IB44" s="1191"/>
      <c r="IC44" s="1191"/>
      <c r="ID44" s="1191"/>
      <c r="IE44" s="1191"/>
      <c r="IF44" s="1191"/>
      <c r="IG44" s="1191"/>
      <c r="IH44" s="1191"/>
      <c r="II44" s="1191"/>
      <c r="IJ44" s="1191"/>
      <c r="IK44" s="1191"/>
      <c r="IL44" s="1191"/>
      <c r="IM44" s="1191"/>
      <c r="IN44" s="1191"/>
      <c r="IO44" s="1191"/>
      <c r="IP44" s="1191"/>
      <c r="IQ44" s="1191"/>
      <c r="IR44" s="1191"/>
      <c r="IS44" s="1191"/>
      <c r="IT44" s="1191"/>
      <c r="IU44" s="1191"/>
      <c r="IV44" s="1191"/>
    </row>
    <row r="45" spans="1:256" s="105" customFormat="1" ht="135" customHeight="1">
      <c r="A45" s="1402" t="s">
        <v>401</v>
      </c>
      <c r="B45" s="1403" t="s">
        <v>108</v>
      </c>
      <c r="C45" s="1403" t="s">
        <v>215</v>
      </c>
      <c r="D45" s="1404" t="s">
        <v>109</v>
      </c>
      <c r="E45" s="1196" t="s">
        <v>500</v>
      </c>
      <c r="F45" s="557" t="s">
        <v>639</v>
      </c>
      <c r="G45" s="1198">
        <v>8069000</v>
      </c>
      <c r="H45" s="1198">
        <v>6428440</v>
      </c>
      <c r="I45" s="1417">
        <f>H45/G45</f>
        <v>0.7966836039162226</v>
      </c>
      <c r="J45" s="1198">
        <v>1495530</v>
      </c>
      <c r="K45" s="1190"/>
      <c r="L45" s="1285">
        <v>0.7966836039162226</v>
      </c>
      <c r="M45" s="1191"/>
      <c r="N45" s="1191"/>
      <c r="O45" s="1191"/>
      <c r="P45" s="1191"/>
      <c r="Q45" s="1191"/>
      <c r="R45" s="1191"/>
      <c r="S45" s="1191"/>
      <c r="T45" s="1191"/>
      <c r="U45" s="1191"/>
      <c r="V45" s="1191"/>
      <c r="W45" s="1191"/>
      <c r="X45" s="1191"/>
      <c r="Y45" s="1191"/>
      <c r="Z45" s="1191"/>
      <c r="AA45" s="1191"/>
      <c r="AB45" s="1191"/>
      <c r="AC45" s="1191"/>
      <c r="AD45" s="1191"/>
      <c r="AE45" s="1191"/>
      <c r="AF45" s="1191"/>
      <c r="AG45" s="1191"/>
      <c r="AH45" s="1191"/>
      <c r="AI45" s="1191"/>
      <c r="AJ45" s="1191"/>
      <c r="AK45" s="1191"/>
      <c r="AL45" s="1191"/>
      <c r="AM45" s="1191"/>
      <c r="AN45" s="1191"/>
      <c r="AO45" s="1191"/>
      <c r="AP45" s="1191"/>
      <c r="AQ45" s="1191"/>
      <c r="AR45" s="1191"/>
      <c r="AS45" s="1191"/>
      <c r="AT45" s="1191"/>
      <c r="AU45" s="1191"/>
      <c r="AV45" s="1191"/>
      <c r="AW45" s="1191"/>
      <c r="AX45" s="1191"/>
      <c r="AY45" s="1191"/>
      <c r="AZ45" s="1191"/>
      <c r="BA45" s="1191"/>
      <c r="BB45" s="1191"/>
      <c r="BC45" s="1191"/>
      <c r="BD45" s="1191"/>
      <c r="BE45" s="1191"/>
      <c r="BF45" s="1191"/>
      <c r="BG45" s="1191"/>
      <c r="BH45" s="1191"/>
      <c r="BI45" s="1191"/>
      <c r="BJ45" s="1191"/>
      <c r="BK45" s="1191"/>
      <c r="BL45" s="1191"/>
      <c r="BM45" s="1191"/>
      <c r="BN45" s="1191"/>
      <c r="BO45" s="1191"/>
      <c r="BP45" s="1191"/>
      <c r="BQ45" s="1191"/>
      <c r="BR45" s="1191"/>
      <c r="BS45" s="1191"/>
      <c r="BT45" s="1191"/>
      <c r="BU45" s="1191"/>
      <c r="BV45" s="1191"/>
      <c r="BW45" s="1191"/>
      <c r="BX45" s="1191"/>
      <c r="BY45" s="1191"/>
      <c r="BZ45" s="1191"/>
      <c r="CA45" s="1191"/>
      <c r="CB45" s="1191"/>
      <c r="CC45" s="1191"/>
      <c r="CD45" s="1191"/>
      <c r="CE45" s="1191"/>
      <c r="CF45" s="1191"/>
      <c r="CG45" s="1191"/>
      <c r="CH45" s="1191"/>
      <c r="CI45" s="1191"/>
      <c r="CJ45" s="1191"/>
      <c r="CK45" s="1191"/>
      <c r="CL45" s="1191"/>
      <c r="CM45" s="1191"/>
      <c r="CN45" s="1191"/>
      <c r="CO45" s="1191"/>
      <c r="CP45" s="1191"/>
      <c r="CQ45" s="1191"/>
      <c r="CR45" s="1191"/>
      <c r="CS45" s="1191"/>
      <c r="CT45" s="1191"/>
      <c r="CU45" s="1191"/>
      <c r="CV45" s="1191"/>
      <c r="CW45" s="1191"/>
      <c r="CX45" s="1191"/>
      <c r="CY45" s="1191"/>
      <c r="CZ45" s="1191"/>
      <c r="DA45" s="1191"/>
      <c r="DB45" s="1191"/>
      <c r="DC45" s="1191"/>
      <c r="DD45" s="1191"/>
      <c r="DE45" s="1191"/>
      <c r="DF45" s="1191"/>
      <c r="DG45" s="1191"/>
      <c r="DH45" s="1191"/>
      <c r="DI45" s="1191"/>
      <c r="DJ45" s="1191"/>
      <c r="DK45" s="1191"/>
      <c r="DL45" s="1191"/>
      <c r="DM45" s="1191"/>
      <c r="DN45" s="1191"/>
      <c r="DO45" s="1191"/>
      <c r="DP45" s="1191"/>
      <c r="DQ45" s="1191"/>
      <c r="DR45" s="1191"/>
      <c r="DS45" s="1191"/>
      <c r="DT45" s="1191"/>
      <c r="DU45" s="1191"/>
      <c r="DV45" s="1191"/>
      <c r="DW45" s="1191"/>
      <c r="DX45" s="1191"/>
      <c r="DY45" s="1191"/>
      <c r="DZ45" s="1191"/>
      <c r="EA45" s="1191"/>
      <c r="EB45" s="1191"/>
      <c r="EC45" s="1191"/>
      <c r="ED45" s="1191"/>
      <c r="EE45" s="1191"/>
      <c r="EF45" s="1191"/>
      <c r="EG45" s="1191"/>
      <c r="EH45" s="1191"/>
      <c r="EI45" s="1191"/>
      <c r="EJ45" s="1191"/>
      <c r="EK45" s="1191"/>
      <c r="EL45" s="1191"/>
      <c r="EM45" s="1191"/>
      <c r="EN45" s="1191"/>
      <c r="EO45" s="1191"/>
      <c r="EP45" s="1191"/>
      <c r="EQ45" s="1191"/>
      <c r="ER45" s="1191"/>
      <c r="ES45" s="1191"/>
      <c r="ET45" s="1191"/>
      <c r="EU45" s="1191"/>
      <c r="EV45" s="1191"/>
      <c r="EW45" s="1191"/>
      <c r="EX45" s="1191"/>
      <c r="EY45" s="1191"/>
      <c r="EZ45" s="1191"/>
      <c r="FA45" s="1191"/>
      <c r="FB45" s="1191"/>
      <c r="FC45" s="1191"/>
      <c r="FD45" s="1191"/>
      <c r="FE45" s="1191"/>
      <c r="FF45" s="1191"/>
      <c r="FG45" s="1191"/>
      <c r="FH45" s="1191"/>
      <c r="FI45" s="1191"/>
      <c r="FJ45" s="1191"/>
      <c r="FK45" s="1191"/>
      <c r="FL45" s="1191"/>
      <c r="FM45" s="1191"/>
      <c r="FN45" s="1191"/>
      <c r="FO45" s="1191"/>
      <c r="FP45" s="1191"/>
      <c r="FQ45" s="1191"/>
      <c r="FR45" s="1191"/>
      <c r="FS45" s="1191"/>
      <c r="FT45" s="1191"/>
      <c r="FU45" s="1191"/>
      <c r="FV45" s="1191"/>
      <c r="FW45" s="1191"/>
      <c r="FX45" s="1191"/>
      <c r="FY45" s="1191"/>
      <c r="FZ45" s="1191"/>
      <c r="GA45" s="1191"/>
      <c r="GB45" s="1191"/>
      <c r="GC45" s="1191"/>
      <c r="GD45" s="1191"/>
      <c r="GE45" s="1191"/>
      <c r="GF45" s="1191"/>
      <c r="GG45" s="1191"/>
      <c r="GH45" s="1191"/>
      <c r="GI45" s="1191"/>
      <c r="GJ45" s="1191"/>
      <c r="GK45" s="1191"/>
      <c r="GL45" s="1191"/>
      <c r="GM45" s="1191"/>
      <c r="GN45" s="1191"/>
      <c r="GO45" s="1191"/>
      <c r="GP45" s="1191"/>
      <c r="GQ45" s="1191"/>
      <c r="GR45" s="1191"/>
      <c r="GS45" s="1191"/>
      <c r="GT45" s="1191"/>
      <c r="GU45" s="1191"/>
      <c r="GV45" s="1191"/>
      <c r="GW45" s="1191"/>
      <c r="GX45" s="1191"/>
      <c r="GY45" s="1191"/>
      <c r="GZ45" s="1191"/>
      <c r="HA45" s="1191"/>
      <c r="HB45" s="1191"/>
      <c r="HC45" s="1191"/>
      <c r="HD45" s="1191"/>
      <c r="HE45" s="1191"/>
      <c r="HF45" s="1191"/>
      <c r="HG45" s="1191"/>
      <c r="HH45" s="1191"/>
      <c r="HI45" s="1191"/>
      <c r="HJ45" s="1191"/>
      <c r="HK45" s="1191"/>
      <c r="HL45" s="1191"/>
      <c r="HM45" s="1191"/>
      <c r="HN45" s="1191"/>
      <c r="HO45" s="1191"/>
      <c r="HP45" s="1191"/>
      <c r="HQ45" s="1191"/>
      <c r="HR45" s="1191"/>
      <c r="HS45" s="1191"/>
      <c r="HT45" s="1191"/>
      <c r="HU45" s="1191"/>
      <c r="HV45" s="1191"/>
      <c r="HW45" s="1191"/>
      <c r="HX45" s="1191"/>
      <c r="HY45" s="1191"/>
      <c r="HZ45" s="1191"/>
      <c r="IA45" s="1191"/>
      <c r="IB45" s="1191"/>
      <c r="IC45" s="1191"/>
      <c r="ID45" s="1191"/>
      <c r="IE45" s="1191"/>
      <c r="IF45" s="1191"/>
      <c r="IG45" s="1191"/>
      <c r="IH45" s="1191"/>
      <c r="II45" s="1191"/>
      <c r="IJ45" s="1191"/>
      <c r="IK45" s="1191"/>
      <c r="IL45" s="1191"/>
      <c r="IM45" s="1191"/>
      <c r="IN45" s="1191"/>
      <c r="IO45" s="1191"/>
      <c r="IP45" s="1191"/>
      <c r="IQ45" s="1191"/>
      <c r="IR45" s="1191"/>
      <c r="IS45" s="1191"/>
      <c r="IT45" s="1191"/>
      <c r="IU45" s="1191"/>
      <c r="IV45" s="1191"/>
    </row>
    <row r="46" spans="1:256" s="748" customFormat="1" ht="170.25" customHeight="1">
      <c r="A46" s="1381" t="s">
        <v>401</v>
      </c>
      <c r="B46" s="1382" t="s">
        <v>108</v>
      </c>
      <c r="C46" s="1382" t="s">
        <v>215</v>
      </c>
      <c r="D46" s="1383" t="s">
        <v>109</v>
      </c>
      <c r="E46" s="1197" t="s">
        <v>460</v>
      </c>
      <c r="F46" s="556" t="s">
        <v>639</v>
      </c>
      <c r="G46" s="1198">
        <v>4599262</v>
      </c>
      <c r="H46" s="1198">
        <v>2839893</v>
      </c>
      <c r="I46" s="1182">
        <f>H46/G46</f>
        <v>0.617467106679289</v>
      </c>
      <c r="J46" s="1198">
        <v>1644000</v>
      </c>
      <c r="K46" s="1190"/>
      <c r="L46" s="1288">
        <v>0.617467106679289</v>
      </c>
      <c r="M46" s="1191"/>
      <c r="N46" s="1191"/>
      <c r="O46" s="1191"/>
      <c r="P46" s="1191"/>
      <c r="Q46" s="1191"/>
      <c r="R46" s="1191"/>
      <c r="S46" s="1191"/>
      <c r="T46" s="1191"/>
      <c r="U46" s="1191"/>
      <c r="V46" s="1191"/>
      <c r="W46" s="1191"/>
      <c r="X46" s="1191"/>
      <c r="Y46" s="1191"/>
      <c r="Z46" s="1191"/>
      <c r="AA46" s="1191"/>
      <c r="AB46" s="1191"/>
      <c r="AC46" s="1191"/>
      <c r="AD46" s="1191"/>
      <c r="AE46" s="1191"/>
      <c r="AF46" s="1191"/>
      <c r="AG46" s="1191"/>
      <c r="AH46" s="1191"/>
      <c r="AI46" s="1191"/>
      <c r="AJ46" s="1191"/>
      <c r="AK46" s="1191"/>
      <c r="AL46" s="1191"/>
      <c r="AM46" s="1191"/>
      <c r="AN46" s="1191"/>
      <c r="AO46" s="1191"/>
      <c r="AP46" s="1191"/>
      <c r="AQ46" s="1191"/>
      <c r="AR46" s="1191"/>
      <c r="AS46" s="1191"/>
      <c r="AT46" s="1191"/>
      <c r="AU46" s="1191"/>
      <c r="AV46" s="1191"/>
      <c r="AW46" s="1191"/>
      <c r="AX46" s="1191"/>
      <c r="AY46" s="1191"/>
      <c r="AZ46" s="1191"/>
      <c r="BA46" s="1191"/>
      <c r="BB46" s="1191"/>
      <c r="BC46" s="1191"/>
      <c r="BD46" s="1191"/>
      <c r="BE46" s="1191"/>
      <c r="BF46" s="1191"/>
      <c r="BG46" s="1191"/>
      <c r="BH46" s="1191"/>
      <c r="BI46" s="1191"/>
      <c r="BJ46" s="1191"/>
      <c r="BK46" s="1191"/>
      <c r="BL46" s="1191"/>
      <c r="BM46" s="1191"/>
      <c r="BN46" s="1191"/>
      <c r="BO46" s="1191"/>
      <c r="BP46" s="1191"/>
      <c r="BQ46" s="1191"/>
      <c r="BR46" s="1191"/>
      <c r="BS46" s="1191"/>
      <c r="BT46" s="1191"/>
      <c r="BU46" s="1191"/>
      <c r="BV46" s="1191"/>
      <c r="BW46" s="1191"/>
      <c r="BX46" s="1191"/>
      <c r="BY46" s="1191"/>
      <c r="BZ46" s="1191"/>
      <c r="CA46" s="1191"/>
      <c r="CB46" s="1191"/>
      <c r="CC46" s="1191"/>
      <c r="CD46" s="1191"/>
      <c r="CE46" s="1191"/>
      <c r="CF46" s="1191"/>
      <c r="CG46" s="1191"/>
      <c r="CH46" s="1191"/>
      <c r="CI46" s="1191"/>
      <c r="CJ46" s="1191"/>
      <c r="CK46" s="1191"/>
      <c r="CL46" s="1191"/>
      <c r="CM46" s="1191"/>
      <c r="CN46" s="1191"/>
      <c r="CO46" s="1191"/>
      <c r="CP46" s="1191"/>
      <c r="CQ46" s="1191"/>
      <c r="CR46" s="1191"/>
      <c r="CS46" s="1191"/>
      <c r="CT46" s="1191"/>
      <c r="CU46" s="1191"/>
      <c r="CV46" s="1191"/>
      <c r="CW46" s="1191"/>
      <c r="CX46" s="1191"/>
      <c r="CY46" s="1191"/>
      <c r="CZ46" s="1191"/>
      <c r="DA46" s="1191"/>
      <c r="DB46" s="1191"/>
      <c r="DC46" s="1191"/>
      <c r="DD46" s="1191"/>
      <c r="DE46" s="1191"/>
      <c r="DF46" s="1191"/>
      <c r="DG46" s="1191"/>
      <c r="DH46" s="1191"/>
      <c r="DI46" s="1191"/>
      <c r="DJ46" s="1191"/>
      <c r="DK46" s="1191"/>
      <c r="DL46" s="1191"/>
      <c r="DM46" s="1191"/>
      <c r="DN46" s="1191"/>
      <c r="DO46" s="1191"/>
      <c r="DP46" s="1191"/>
      <c r="DQ46" s="1191"/>
      <c r="DR46" s="1191"/>
      <c r="DS46" s="1191"/>
      <c r="DT46" s="1191"/>
      <c r="DU46" s="1191"/>
      <c r="DV46" s="1191"/>
      <c r="DW46" s="1191"/>
      <c r="DX46" s="1191"/>
      <c r="DY46" s="1191"/>
      <c r="DZ46" s="1191"/>
      <c r="EA46" s="1191"/>
      <c r="EB46" s="1191"/>
      <c r="EC46" s="1191"/>
      <c r="ED46" s="1191"/>
      <c r="EE46" s="1191"/>
      <c r="EF46" s="1191"/>
      <c r="EG46" s="1191"/>
      <c r="EH46" s="1191"/>
      <c r="EI46" s="1191"/>
      <c r="EJ46" s="1191"/>
      <c r="EK46" s="1191"/>
      <c r="EL46" s="1191"/>
      <c r="EM46" s="1191"/>
      <c r="EN46" s="1191"/>
      <c r="EO46" s="1191"/>
      <c r="EP46" s="1191"/>
      <c r="EQ46" s="1191"/>
      <c r="ER46" s="1191"/>
      <c r="ES46" s="1191"/>
      <c r="ET46" s="1191"/>
      <c r="EU46" s="1191"/>
      <c r="EV46" s="1191"/>
      <c r="EW46" s="1191"/>
      <c r="EX46" s="1191"/>
      <c r="EY46" s="1191"/>
      <c r="EZ46" s="1191"/>
      <c r="FA46" s="1191"/>
      <c r="FB46" s="1191"/>
      <c r="FC46" s="1191"/>
      <c r="FD46" s="1191"/>
      <c r="FE46" s="1191"/>
      <c r="FF46" s="1191"/>
      <c r="FG46" s="1191"/>
      <c r="FH46" s="1191"/>
      <c r="FI46" s="1191"/>
      <c r="FJ46" s="1191"/>
      <c r="FK46" s="1191"/>
      <c r="FL46" s="1191"/>
      <c r="FM46" s="1191"/>
      <c r="FN46" s="1191"/>
      <c r="FO46" s="1191"/>
      <c r="FP46" s="1191"/>
      <c r="FQ46" s="1191"/>
      <c r="FR46" s="1191"/>
      <c r="FS46" s="1191"/>
      <c r="FT46" s="1191"/>
      <c r="FU46" s="1191"/>
      <c r="FV46" s="1191"/>
      <c r="FW46" s="1191"/>
      <c r="FX46" s="1191"/>
      <c r="FY46" s="1191"/>
      <c r="FZ46" s="1191"/>
      <c r="GA46" s="1191"/>
      <c r="GB46" s="1191"/>
      <c r="GC46" s="1191"/>
      <c r="GD46" s="1191"/>
      <c r="GE46" s="1191"/>
      <c r="GF46" s="1191"/>
      <c r="GG46" s="1191"/>
      <c r="GH46" s="1191"/>
      <c r="GI46" s="1191"/>
      <c r="GJ46" s="1191"/>
      <c r="GK46" s="1191"/>
      <c r="GL46" s="1191"/>
      <c r="GM46" s="1191"/>
      <c r="GN46" s="1191"/>
      <c r="GO46" s="1191"/>
      <c r="GP46" s="1191"/>
      <c r="GQ46" s="1191"/>
      <c r="GR46" s="1191"/>
      <c r="GS46" s="1191"/>
      <c r="GT46" s="1191"/>
      <c r="GU46" s="1191"/>
      <c r="GV46" s="1191"/>
      <c r="GW46" s="1191"/>
      <c r="GX46" s="1191"/>
      <c r="GY46" s="1191"/>
      <c r="GZ46" s="1191"/>
      <c r="HA46" s="1191"/>
      <c r="HB46" s="1191"/>
      <c r="HC46" s="1191"/>
      <c r="HD46" s="1191"/>
      <c r="HE46" s="1191"/>
      <c r="HF46" s="1191"/>
      <c r="HG46" s="1191"/>
      <c r="HH46" s="1191"/>
      <c r="HI46" s="1191"/>
      <c r="HJ46" s="1191"/>
      <c r="HK46" s="1191"/>
      <c r="HL46" s="1191"/>
      <c r="HM46" s="1191"/>
      <c r="HN46" s="1191"/>
      <c r="HO46" s="1191"/>
      <c r="HP46" s="1191"/>
      <c r="HQ46" s="1191"/>
      <c r="HR46" s="1191"/>
      <c r="HS46" s="1191"/>
      <c r="HT46" s="1191"/>
      <c r="HU46" s="1191"/>
      <c r="HV46" s="1191"/>
      <c r="HW46" s="1191"/>
      <c r="HX46" s="1191"/>
      <c r="HY46" s="1191"/>
      <c r="HZ46" s="1191"/>
      <c r="IA46" s="1191"/>
      <c r="IB46" s="1191"/>
      <c r="IC46" s="1191"/>
      <c r="ID46" s="1191"/>
      <c r="IE46" s="1191"/>
      <c r="IF46" s="1191"/>
      <c r="IG46" s="1191"/>
      <c r="IH46" s="1191"/>
      <c r="II46" s="1191"/>
      <c r="IJ46" s="1191"/>
      <c r="IK46" s="1191"/>
      <c r="IL46" s="1191"/>
      <c r="IM46" s="1191"/>
      <c r="IN46" s="1191"/>
      <c r="IO46" s="1191"/>
      <c r="IP46" s="1191"/>
      <c r="IQ46" s="1191"/>
      <c r="IR46" s="1191"/>
      <c r="IS46" s="1191"/>
      <c r="IT46" s="1191"/>
      <c r="IU46" s="1191"/>
      <c r="IV46" s="1191"/>
    </row>
    <row r="47" spans="1:256" s="105" customFormat="1" ht="250.5">
      <c r="A47" s="1562" t="s">
        <v>406</v>
      </c>
      <c r="B47" s="1564" t="s">
        <v>407</v>
      </c>
      <c r="C47" s="1564" t="s">
        <v>217</v>
      </c>
      <c r="D47" s="1596" t="s">
        <v>422</v>
      </c>
      <c r="E47" s="1199" t="s">
        <v>461</v>
      </c>
      <c r="F47" s="1597" t="s">
        <v>643</v>
      </c>
      <c r="G47" s="1200">
        <v>2900000</v>
      </c>
      <c r="H47" s="1200">
        <v>307755</v>
      </c>
      <c r="I47" s="1182">
        <f>H47/G47</f>
        <v>0.10612241379310344</v>
      </c>
      <c r="J47" s="1200">
        <v>307755</v>
      </c>
      <c r="K47" s="1181"/>
      <c r="L47" s="1288">
        <v>0.106</v>
      </c>
      <c r="M47" s="1191"/>
      <c r="N47" s="1191"/>
      <c r="O47" s="1191"/>
      <c r="P47" s="1191"/>
      <c r="Q47" s="1191"/>
      <c r="R47" s="1191"/>
      <c r="S47" s="1191"/>
      <c r="T47" s="1191"/>
      <c r="U47" s="1191"/>
      <c r="V47" s="1191"/>
      <c r="W47" s="1191"/>
      <c r="X47" s="1191"/>
      <c r="Y47" s="1191"/>
      <c r="Z47" s="1191"/>
      <c r="AA47" s="1191"/>
      <c r="AB47" s="1191"/>
      <c r="AC47" s="1191"/>
      <c r="AD47" s="1191"/>
      <c r="AE47" s="1191"/>
      <c r="AF47" s="1191"/>
      <c r="AG47" s="1191"/>
      <c r="AH47" s="1191"/>
      <c r="AI47" s="1191"/>
      <c r="AJ47" s="1191"/>
      <c r="AK47" s="1191"/>
      <c r="AL47" s="1191"/>
      <c r="AM47" s="1191"/>
      <c r="AN47" s="1191"/>
      <c r="AO47" s="1191"/>
      <c r="AP47" s="1191"/>
      <c r="AQ47" s="1191"/>
      <c r="AR47" s="1191"/>
      <c r="AS47" s="1191"/>
      <c r="AT47" s="1191"/>
      <c r="AU47" s="1191"/>
      <c r="AV47" s="1191"/>
      <c r="AW47" s="1191"/>
      <c r="AX47" s="1191"/>
      <c r="AY47" s="1191"/>
      <c r="AZ47" s="1191"/>
      <c r="BA47" s="1191"/>
      <c r="BB47" s="1191"/>
      <c r="BC47" s="1191"/>
      <c r="BD47" s="1191"/>
      <c r="BE47" s="1191"/>
      <c r="BF47" s="1191"/>
      <c r="BG47" s="1191"/>
      <c r="BH47" s="1191"/>
      <c r="BI47" s="1191"/>
      <c r="BJ47" s="1191"/>
      <c r="BK47" s="1191"/>
      <c r="BL47" s="1191"/>
      <c r="BM47" s="1191"/>
      <c r="BN47" s="1191"/>
      <c r="BO47" s="1191"/>
      <c r="BP47" s="1191"/>
      <c r="BQ47" s="1191"/>
      <c r="BR47" s="1191"/>
      <c r="BS47" s="1191"/>
      <c r="BT47" s="1191"/>
      <c r="BU47" s="1191"/>
      <c r="BV47" s="1191"/>
      <c r="BW47" s="1191"/>
      <c r="BX47" s="1191"/>
      <c r="BY47" s="1191"/>
      <c r="BZ47" s="1191"/>
      <c r="CA47" s="1191"/>
      <c r="CB47" s="1191"/>
      <c r="CC47" s="1191"/>
      <c r="CD47" s="1191"/>
      <c r="CE47" s="1191"/>
      <c r="CF47" s="1191"/>
      <c r="CG47" s="1191"/>
      <c r="CH47" s="1191"/>
      <c r="CI47" s="1191"/>
      <c r="CJ47" s="1191"/>
      <c r="CK47" s="1191"/>
      <c r="CL47" s="1191"/>
      <c r="CM47" s="1191"/>
      <c r="CN47" s="1191"/>
      <c r="CO47" s="1191"/>
      <c r="CP47" s="1191"/>
      <c r="CQ47" s="1191"/>
      <c r="CR47" s="1191"/>
      <c r="CS47" s="1191"/>
      <c r="CT47" s="1191"/>
      <c r="CU47" s="1191"/>
      <c r="CV47" s="1191"/>
      <c r="CW47" s="1191"/>
      <c r="CX47" s="1191"/>
      <c r="CY47" s="1191"/>
      <c r="CZ47" s="1191"/>
      <c r="DA47" s="1191"/>
      <c r="DB47" s="1191"/>
      <c r="DC47" s="1191"/>
      <c r="DD47" s="1191"/>
      <c r="DE47" s="1191"/>
      <c r="DF47" s="1191"/>
      <c r="DG47" s="1191"/>
      <c r="DH47" s="1191"/>
      <c r="DI47" s="1191"/>
      <c r="DJ47" s="1191"/>
      <c r="DK47" s="1191"/>
      <c r="DL47" s="1191"/>
      <c r="DM47" s="1191"/>
      <c r="DN47" s="1191"/>
      <c r="DO47" s="1191"/>
      <c r="DP47" s="1191"/>
      <c r="DQ47" s="1191"/>
      <c r="DR47" s="1191"/>
      <c r="DS47" s="1191"/>
      <c r="DT47" s="1191"/>
      <c r="DU47" s="1191"/>
      <c r="DV47" s="1191"/>
      <c r="DW47" s="1191"/>
      <c r="DX47" s="1191"/>
      <c r="DY47" s="1191"/>
      <c r="DZ47" s="1191"/>
      <c r="EA47" s="1191"/>
      <c r="EB47" s="1191"/>
      <c r="EC47" s="1191"/>
      <c r="ED47" s="1191"/>
      <c r="EE47" s="1191"/>
      <c r="EF47" s="1191"/>
      <c r="EG47" s="1191"/>
      <c r="EH47" s="1191"/>
      <c r="EI47" s="1191"/>
      <c r="EJ47" s="1191"/>
      <c r="EK47" s="1191"/>
      <c r="EL47" s="1191"/>
      <c r="EM47" s="1191"/>
      <c r="EN47" s="1191"/>
      <c r="EO47" s="1191"/>
      <c r="EP47" s="1191"/>
      <c r="EQ47" s="1191"/>
      <c r="ER47" s="1191"/>
      <c r="ES47" s="1191"/>
      <c r="ET47" s="1191"/>
      <c r="EU47" s="1191"/>
      <c r="EV47" s="1191"/>
      <c r="EW47" s="1191"/>
      <c r="EX47" s="1191"/>
      <c r="EY47" s="1191"/>
      <c r="EZ47" s="1191"/>
      <c r="FA47" s="1191"/>
      <c r="FB47" s="1191"/>
      <c r="FC47" s="1191"/>
      <c r="FD47" s="1191"/>
      <c r="FE47" s="1191"/>
      <c r="FF47" s="1191"/>
      <c r="FG47" s="1191"/>
      <c r="FH47" s="1191"/>
      <c r="FI47" s="1191"/>
      <c r="FJ47" s="1191"/>
      <c r="FK47" s="1191"/>
      <c r="FL47" s="1191"/>
      <c r="FM47" s="1191"/>
      <c r="FN47" s="1191"/>
      <c r="FO47" s="1191"/>
      <c r="FP47" s="1191"/>
      <c r="FQ47" s="1191"/>
      <c r="FR47" s="1191"/>
      <c r="FS47" s="1191"/>
      <c r="FT47" s="1191"/>
      <c r="FU47" s="1191"/>
      <c r="FV47" s="1191"/>
      <c r="FW47" s="1191"/>
      <c r="FX47" s="1191"/>
      <c r="FY47" s="1191"/>
      <c r="FZ47" s="1191"/>
      <c r="GA47" s="1191"/>
      <c r="GB47" s="1191"/>
      <c r="GC47" s="1191"/>
      <c r="GD47" s="1191"/>
      <c r="GE47" s="1191"/>
      <c r="GF47" s="1191"/>
      <c r="GG47" s="1191"/>
      <c r="GH47" s="1191"/>
      <c r="GI47" s="1191"/>
      <c r="GJ47" s="1191"/>
      <c r="GK47" s="1191"/>
      <c r="GL47" s="1191"/>
      <c r="GM47" s="1191"/>
      <c r="GN47" s="1191"/>
      <c r="GO47" s="1191"/>
      <c r="GP47" s="1191"/>
      <c r="GQ47" s="1191"/>
      <c r="GR47" s="1191"/>
      <c r="GS47" s="1191"/>
      <c r="GT47" s="1191"/>
      <c r="GU47" s="1191"/>
      <c r="GV47" s="1191"/>
      <c r="GW47" s="1191"/>
      <c r="GX47" s="1191"/>
      <c r="GY47" s="1191"/>
      <c r="GZ47" s="1191"/>
      <c r="HA47" s="1191"/>
      <c r="HB47" s="1191"/>
      <c r="HC47" s="1191"/>
      <c r="HD47" s="1191"/>
      <c r="HE47" s="1191"/>
      <c r="HF47" s="1191"/>
      <c r="HG47" s="1191"/>
      <c r="HH47" s="1191"/>
      <c r="HI47" s="1191"/>
      <c r="HJ47" s="1191"/>
      <c r="HK47" s="1191"/>
      <c r="HL47" s="1191"/>
      <c r="HM47" s="1191"/>
      <c r="HN47" s="1191"/>
      <c r="HO47" s="1191"/>
      <c r="HP47" s="1191"/>
      <c r="HQ47" s="1191"/>
      <c r="HR47" s="1191"/>
      <c r="HS47" s="1191"/>
      <c r="HT47" s="1191"/>
      <c r="HU47" s="1191"/>
      <c r="HV47" s="1191"/>
      <c r="HW47" s="1191"/>
      <c r="HX47" s="1191"/>
      <c r="HY47" s="1191"/>
      <c r="HZ47" s="1191"/>
      <c r="IA47" s="1191"/>
      <c r="IB47" s="1191"/>
      <c r="IC47" s="1191"/>
      <c r="ID47" s="1191"/>
      <c r="IE47" s="1191"/>
      <c r="IF47" s="1191"/>
      <c r="IG47" s="1191"/>
      <c r="IH47" s="1191"/>
      <c r="II47" s="1191"/>
      <c r="IJ47" s="1191"/>
      <c r="IK47" s="1191"/>
      <c r="IL47" s="1191"/>
      <c r="IM47" s="1191"/>
      <c r="IN47" s="1191"/>
      <c r="IO47" s="1191"/>
      <c r="IP47" s="1191"/>
      <c r="IQ47" s="1191"/>
      <c r="IR47" s="1191"/>
      <c r="IS47" s="1191"/>
      <c r="IT47" s="1191"/>
      <c r="IU47" s="1191"/>
      <c r="IV47" s="1191"/>
    </row>
    <row r="48" spans="1:256" s="555" customFormat="1" ht="68.25">
      <c r="A48" s="1593"/>
      <c r="B48" s="1594"/>
      <c r="C48" s="1594"/>
      <c r="D48" s="1576"/>
      <c r="E48" s="1201" t="s">
        <v>637</v>
      </c>
      <c r="F48" s="1582"/>
      <c r="G48" s="1177"/>
      <c r="H48" s="1202"/>
      <c r="I48" s="1203"/>
      <c r="J48" s="1177">
        <v>307755</v>
      </c>
      <c r="K48" s="1178"/>
      <c r="L48" s="1287">
        <v>0</v>
      </c>
      <c r="M48" s="1191"/>
      <c r="N48" s="1191"/>
      <c r="O48" s="1191"/>
      <c r="P48" s="1191"/>
      <c r="Q48" s="1191"/>
      <c r="R48" s="1191"/>
      <c r="S48" s="1191"/>
      <c r="T48" s="1191"/>
      <c r="U48" s="1191"/>
      <c r="V48" s="1191"/>
      <c r="W48" s="1191"/>
      <c r="X48" s="1191"/>
      <c r="Y48" s="1191"/>
      <c r="Z48" s="1191"/>
      <c r="AA48" s="1191"/>
      <c r="AB48" s="1191"/>
      <c r="AC48" s="1191"/>
      <c r="AD48" s="1191"/>
      <c r="AE48" s="1191"/>
      <c r="AF48" s="1191"/>
      <c r="AG48" s="1191"/>
      <c r="AH48" s="1191"/>
      <c r="AI48" s="1191"/>
      <c r="AJ48" s="1191"/>
      <c r="AK48" s="1191"/>
      <c r="AL48" s="1191"/>
      <c r="AM48" s="1191"/>
      <c r="AN48" s="1191"/>
      <c r="AO48" s="1191"/>
      <c r="AP48" s="1191"/>
      <c r="AQ48" s="1191"/>
      <c r="AR48" s="1191"/>
      <c r="AS48" s="1191"/>
      <c r="AT48" s="1191"/>
      <c r="AU48" s="1191"/>
      <c r="AV48" s="1191"/>
      <c r="AW48" s="1191"/>
      <c r="AX48" s="1191"/>
      <c r="AY48" s="1191"/>
      <c r="AZ48" s="1191"/>
      <c r="BA48" s="1191"/>
      <c r="BB48" s="1191"/>
      <c r="BC48" s="1191"/>
      <c r="BD48" s="1191"/>
      <c r="BE48" s="1191"/>
      <c r="BF48" s="1191"/>
      <c r="BG48" s="1191"/>
      <c r="BH48" s="1191"/>
      <c r="BI48" s="1191"/>
      <c r="BJ48" s="1191"/>
      <c r="BK48" s="1191"/>
      <c r="BL48" s="1191"/>
      <c r="BM48" s="1191"/>
      <c r="BN48" s="1191"/>
      <c r="BO48" s="1191"/>
      <c r="BP48" s="1191"/>
      <c r="BQ48" s="1191"/>
      <c r="BR48" s="1191"/>
      <c r="BS48" s="1191"/>
      <c r="BT48" s="1191"/>
      <c r="BU48" s="1191"/>
      <c r="BV48" s="1191"/>
      <c r="BW48" s="1191"/>
      <c r="BX48" s="1191"/>
      <c r="BY48" s="1191"/>
      <c r="BZ48" s="1191"/>
      <c r="CA48" s="1191"/>
      <c r="CB48" s="1191"/>
      <c r="CC48" s="1191"/>
      <c r="CD48" s="1191"/>
      <c r="CE48" s="1191"/>
      <c r="CF48" s="1191"/>
      <c r="CG48" s="1191"/>
      <c r="CH48" s="1191"/>
      <c r="CI48" s="1191"/>
      <c r="CJ48" s="1191"/>
      <c r="CK48" s="1191"/>
      <c r="CL48" s="1191"/>
      <c r="CM48" s="1191"/>
      <c r="CN48" s="1191"/>
      <c r="CO48" s="1191"/>
      <c r="CP48" s="1191"/>
      <c r="CQ48" s="1191"/>
      <c r="CR48" s="1191"/>
      <c r="CS48" s="1191"/>
      <c r="CT48" s="1191"/>
      <c r="CU48" s="1191"/>
      <c r="CV48" s="1191"/>
      <c r="CW48" s="1191"/>
      <c r="CX48" s="1191"/>
      <c r="CY48" s="1191"/>
      <c r="CZ48" s="1191"/>
      <c r="DA48" s="1191"/>
      <c r="DB48" s="1191"/>
      <c r="DC48" s="1191"/>
      <c r="DD48" s="1191"/>
      <c r="DE48" s="1191"/>
      <c r="DF48" s="1191"/>
      <c r="DG48" s="1191"/>
      <c r="DH48" s="1191"/>
      <c r="DI48" s="1191"/>
      <c r="DJ48" s="1191"/>
      <c r="DK48" s="1191"/>
      <c r="DL48" s="1191"/>
      <c r="DM48" s="1191"/>
      <c r="DN48" s="1191"/>
      <c r="DO48" s="1191"/>
      <c r="DP48" s="1191"/>
      <c r="DQ48" s="1191"/>
      <c r="DR48" s="1191"/>
      <c r="DS48" s="1191"/>
      <c r="DT48" s="1191"/>
      <c r="DU48" s="1191"/>
      <c r="DV48" s="1191"/>
      <c r="DW48" s="1191"/>
      <c r="DX48" s="1191"/>
      <c r="DY48" s="1191"/>
      <c r="DZ48" s="1191"/>
      <c r="EA48" s="1191"/>
      <c r="EB48" s="1191"/>
      <c r="EC48" s="1191"/>
      <c r="ED48" s="1191"/>
      <c r="EE48" s="1191"/>
      <c r="EF48" s="1191"/>
      <c r="EG48" s="1191"/>
      <c r="EH48" s="1191"/>
      <c r="EI48" s="1191"/>
      <c r="EJ48" s="1191"/>
      <c r="EK48" s="1191"/>
      <c r="EL48" s="1191"/>
      <c r="EM48" s="1191"/>
      <c r="EN48" s="1191"/>
      <c r="EO48" s="1191"/>
      <c r="EP48" s="1191"/>
      <c r="EQ48" s="1191"/>
      <c r="ER48" s="1191"/>
      <c r="ES48" s="1191"/>
      <c r="ET48" s="1191"/>
      <c r="EU48" s="1191"/>
      <c r="EV48" s="1191"/>
      <c r="EW48" s="1191"/>
      <c r="EX48" s="1191"/>
      <c r="EY48" s="1191"/>
      <c r="EZ48" s="1191"/>
      <c r="FA48" s="1191"/>
      <c r="FB48" s="1191"/>
      <c r="FC48" s="1191"/>
      <c r="FD48" s="1191"/>
      <c r="FE48" s="1191"/>
      <c r="FF48" s="1191"/>
      <c r="FG48" s="1191"/>
      <c r="FH48" s="1191"/>
      <c r="FI48" s="1191"/>
      <c r="FJ48" s="1191"/>
      <c r="FK48" s="1191"/>
      <c r="FL48" s="1191"/>
      <c r="FM48" s="1191"/>
      <c r="FN48" s="1191"/>
      <c r="FO48" s="1191"/>
      <c r="FP48" s="1191"/>
      <c r="FQ48" s="1191"/>
      <c r="FR48" s="1191"/>
      <c r="FS48" s="1191"/>
      <c r="FT48" s="1191"/>
      <c r="FU48" s="1191"/>
      <c r="FV48" s="1191"/>
      <c r="FW48" s="1191"/>
      <c r="FX48" s="1191"/>
      <c r="FY48" s="1191"/>
      <c r="FZ48" s="1191"/>
      <c r="GA48" s="1191"/>
      <c r="GB48" s="1191"/>
      <c r="GC48" s="1191"/>
      <c r="GD48" s="1191"/>
      <c r="GE48" s="1191"/>
      <c r="GF48" s="1191"/>
      <c r="GG48" s="1191"/>
      <c r="GH48" s="1191"/>
      <c r="GI48" s="1191"/>
      <c r="GJ48" s="1191"/>
      <c r="GK48" s="1191"/>
      <c r="GL48" s="1191"/>
      <c r="GM48" s="1191"/>
      <c r="GN48" s="1191"/>
      <c r="GO48" s="1191"/>
      <c r="GP48" s="1191"/>
      <c r="GQ48" s="1191"/>
      <c r="GR48" s="1191"/>
      <c r="GS48" s="1191"/>
      <c r="GT48" s="1191"/>
      <c r="GU48" s="1191"/>
      <c r="GV48" s="1191"/>
      <c r="GW48" s="1191"/>
      <c r="GX48" s="1191"/>
      <c r="GY48" s="1191"/>
      <c r="GZ48" s="1191"/>
      <c r="HA48" s="1191"/>
      <c r="HB48" s="1191"/>
      <c r="HC48" s="1191"/>
      <c r="HD48" s="1191"/>
      <c r="HE48" s="1191"/>
      <c r="HF48" s="1191"/>
      <c r="HG48" s="1191"/>
      <c r="HH48" s="1191"/>
      <c r="HI48" s="1191"/>
      <c r="HJ48" s="1191"/>
      <c r="HK48" s="1191"/>
      <c r="HL48" s="1191"/>
      <c r="HM48" s="1191"/>
      <c r="HN48" s="1191"/>
      <c r="HO48" s="1191"/>
      <c r="HP48" s="1191"/>
      <c r="HQ48" s="1191"/>
      <c r="HR48" s="1191"/>
      <c r="HS48" s="1191"/>
      <c r="HT48" s="1191"/>
      <c r="HU48" s="1191"/>
      <c r="HV48" s="1191"/>
      <c r="HW48" s="1191"/>
      <c r="HX48" s="1191"/>
      <c r="HY48" s="1191"/>
      <c r="HZ48" s="1191"/>
      <c r="IA48" s="1191"/>
      <c r="IB48" s="1191"/>
      <c r="IC48" s="1191"/>
      <c r="ID48" s="1191"/>
      <c r="IE48" s="1191"/>
      <c r="IF48" s="1191"/>
      <c r="IG48" s="1191"/>
      <c r="IH48" s="1191"/>
      <c r="II48" s="1191"/>
      <c r="IJ48" s="1191"/>
      <c r="IK48" s="1191"/>
      <c r="IL48" s="1191"/>
      <c r="IM48" s="1191"/>
      <c r="IN48" s="1191"/>
      <c r="IO48" s="1191"/>
      <c r="IP48" s="1191"/>
      <c r="IQ48" s="1191"/>
      <c r="IR48" s="1191"/>
      <c r="IS48" s="1191"/>
      <c r="IT48" s="1191"/>
      <c r="IU48" s="1191"/>
      <c r="IV48" s="1191"/>
    </row>
    <row r="49" spans="1:256" s="555" customFormat="1" ht="114">
      <c r="A49" s="1598" t="s">
        <v>410</v>
      </c>
      <c r="B49" s="1599" t="s">
        <v>411</v>
      </c>
      <c r="C49" s="1599" t="s">
        <v>217</v>
      </c>
      <c r="D49" s="1595" t="s">
        <v>423</v>
      </c>
      <c r="E49" s="1192" t="s">
        <v>651</v>
      </c>
      <c r="F49" s="1581" t="s">
        <v>639</v>
      </c>
      <c r="G49" s="1200">
        <v>1933051</v>
      </c>
      <c r="H49" s="1200">
        <v>68017</v>
      </c>
      <c r="I49" s="1182">
        <f>H49/G49</f>
        <v>0.035186345316290155</v>
      </c>
      <c r="J49" s="1200">
        <v>1865034</v>
      </c>
      <c r="K49" s="1181"/>
      <c r="L49" s="1288">
        <v>0.035186345316290155</v>
      </c>
      <c r="M49" s="1191"/>
      <c r="N49" s="1191"/>
      <c r="O49" s="1191"/>
      <c r="P49" s="1191"/>
      <c r="Q49" s="1191"/>
      <c r="R49" s="1191"/>
      <c r="S49" s="1191"/>
      <c r="T49" s="1191"/>
      <c r="U49" s="1191"/>
      <c r="V49" s="1191"/>
      <c r="W49" s="1191"/>
      <c r="X49" s="1191"/>
      <c r="Y49" s="1191"/>
      <c r="Z49" s="1191"/>
      <c r="AA49" s="1191"/>
      <c r="AB49" s="1191"/>
      <c r="AC49" s="1191"/>
      <c r="AD49" s="1191"/>
      <c r="AE49" s="1191"/>
      <c r="AF49" s="1191"/>
      <c r="AG49" s="1191"/>
      <c r="AH49" s="1191"/>
      <c r="AI49" s="1191"/>
      <c r="AJ49" s="1191"/>
      <c r="AK49" s="1191"/>
      <c r="AL49" s="1191"/>
      <c r="AM49" s="1191"/>
      <c r="AN49" s="1191"/>
      <c r="AO49" s="1191"/>
      <c r="AP49" s="1191"/>
      <c r="AQ49" s="1191"/>
      <c r="AR49" s="1191"/>
      <c r="AS49" s="1191"/>
      <c r="AT49" s="1191"/>
      <c r="AU49" s="1191"/>
      <c r="AV49" s="1191"/>
      <c r="AW49" s="1191"/>
      <c r="AX49" s="1191"/>
      <c r="AY49" s="1191"/>
      <c r="AZ49" s="1191"/>
      <c r="BA49" s="1191"/>
      <c r="BB49" s="1191"/>
      <c r="BC49" s="1191"/>
      <c r="BD49" s="1191"/>
      <c r="BE49" s="1191"/>
      <c r="BF49" s="1191"/>
      <c r="BG49" s="1191"/>
      <c r="BH49" s="1191"/>
      <c r="BI49" s="1191"/>
      <c r="BJ49" s="1191"/>
      <c r="BK49" s="1191"/>
      <c r="BL49" s="1191"/>
      <c r="BM49" s="1191"/>
      <c r="BN49" s="1191"/>
      <c r="BO49" s="1191"/>
      <c r="BP49" s="1191"/>
      <c r="BQ49" s="1191"/>
      <c r="BR49" s="1191"/>
      <c r="BS49" s="1191"/>
      <c r="BT49" s="1191"/>
      <c r="BU49" s="1191"/>
      <c r="BV49" s="1191"/>
      <c r="BW49" s="1191"/>
      <c r="BX49" s="1191"/>
      <c r="BY49" s="1191"/>
      <c r="BZ49" s="1191"/>
      <c r="CA49" s="1191"/>
      <c r="CB49" s="1191"/>
      <c r="CC49" s="1191"/>
      <c r="CD49" s="1191"/>
      <c r="CE49" s="1191"/>
      <c r="CF49" s="1191"/>
      <c r="CG49" s="1191"/>
      <c r="CH49" s="1191"/>
      <c r="CI49" s="1191"/>
      <c r="CJ49" s="1191"/>
      <c r="CK49" s="1191"/>
      <c r="CL49" s="1191"/>
      <c r="CM49" s="1191"/>
      <c r="CN49" s="1191"/>
      <c r="CO49" s="1191"/>
      <c r="CP49" s="1191"/>
      <c r="CQ49" s="1191"/>
      <c r="CR49" s="1191"/>
      <c r="CS49" s="1191"/>
      <c r="CT49" s="1191"/>
      <c r="CU49" s="1191"/>
      <c r="CV49" s="1191"/>
      <c r="CW49" s="1191"/>
      <c r="CX49" s="1191"/>
      <c r="CY49" s="1191"/>
      <c r="CZ49" s="1191"/>
      <c r="DA49" s="1191"/>
      <c r="DB49" s="1191"/>
      <c r="DC49" s="1191"/>
      <c r="DD49" s="1191"/>
      <c r="DE49" s="1191"/>
      <c r="DF49" s="1191"/>
      <c r="DG49" s="1191"/>
      <c r="DH49" s="1191"/>
      <c r="DI49" s="1191"/>
      <c r="DJ49" s="1191"/>
      <c r="DK49" s="1191"/>
      <c r="DL49" s="1191"/>
      <c r="DM49" s="1191"/>
      <c r="DN49" s="1191"/>
      <c r="DO49" s="1191"/>
      <c r="DP49" s="1191"/>
      <c r="DQ49" s="1191"/>
      <c r="DR49" s="1191"/>
      <c r="DS49" s="1191"/>
      <c r="DT49" s="1191"/>
      <c r="DU49" s="1191"/>
      <c r="DV49" s="1191"/>
      <c r="DW49" s="1191"/>
      <c r="DX49" s="1191"/>
      <c r="DY49" s="1191"/>
      <c r="DZ49" s="1191"/>
      <c r="EA49" s="1191"/>
      <c r="EB49" s="1191"/>
      <c r="EC49" s="1191"/>
      <c r="ED49" s="1191"/>
      <c r="EE49" s="1191"/>
      <c r="EF49" s="1191"/>
      <c r="EG49" s="1191"/>
      <c r="EH49" s="1191"/>
      <c r="EI49" s="1191"/>
      <c r="EJ49" s="1191"/>
      <c r="EK49" s="1191"/>
      <c r="EL49" s="1191"/>
      <c r="EM49" s="1191"/>
      <c r="EN49" s="1191"/>
      <c r="EO49" s="1191"/>
      <c r="EP49" s="1191"/>
      <c r="EQ49" s="1191"/>
      <c r="ER49" s="1191"/>
      <c r="ES49" s="1191"/>
      <c r="ET49" s="1191"/>
      <c r="EU49" s="1191"/>
      <c r="EV49" s="1191"/>
      <c r="EW49" s="1191"/>
      <c r="EX49" s="1191"/>
      <c r="EY49" s="1191"/>
      <c r="EZ49" s="1191"/>
      <c r="FA49" s="1191"/>
      <c r="FB49" s="1191"/>
      <c r="FC49" s="1191"/>
      <c r="FD49" s="1191"/>
      <c r="FE49" s="1191"/>
      <c r="FF49" s="1191"/>
      <c r="FG49" s="1191"/>
      <c r="FH49" s="1191"/>
      <c r="FI49" s="1191"/>
      <c r="FJ49" s="1191"/>
      <c r="FK49" s="1191"/>
      <c r="FL49" s="1191"/>
      <c r="FM49" s="1191"/>
      <c r="FN49" s="1191"/>
      <c r="FO49" s="1191"/>
      <c r="FP49" s="1191"/>
      <c r="FQ49" s="1191"/>
      <c r="FR49" s="1191"/>
      <c r="FS49" s="1191"/>
      <c r="FT49" s="1191"/>
      <c r="FU49" s="1191"/>
      <c r="FV49" s="1191"/>
      <c r="FW49" s="1191"/>
      <c r="FX49" s="1191"/>
      <c r="FY49" s="1191"/>
      <c r="FZ49" s="1191"/>
      <c r="GA49" s="1191"/>
      <c r="GB49" s="1191"/>
      <c r="GC49" s="1191"/>
      <c r="GD49" s="1191"/>
      <c r="GE49" s="1191"/>
      <c r="GF49" s="1191"/>
      <c r="GG49" s="1191"/>
      <c r="GH49" s="1191"/>
      <c r="GI49" s="1191"/>
      <c r="GJ49" s="1191"/>
      <c r="GK49" s="1191"/>
      <c r="GL49" s="1191"/>
      <c r="GM49" s="1191"/>
      <c r="GN49" s="1191"/>
      <c r="GO49" s="1191"/>
      <c r="GP49" s="1191"/>
      <c r="GQ49" s="1191"/>
      <c r="GR49" s="1191"/>
      <c r="GS49" s="1191"/>
      <c r="GT49" s="1191"/>
      <c r="GU49" s="1191"/>
      <c r="GV49" s="1191"/>
      <c r="GW49" s="1191"/>
      <c r="GX49" s="1191"/>
      <c r="GY49" s="1191"/>
      <c r="GZ49" s="1191"/>
      <c r="HA49" s="1191"/>
      <c r="HB49" s="1191"/>
      <c r="HC49" s="1191"/>
      <c r="HD49" s="1191"/>
      <c r="HE49" s="1191"/>
      <c r="HF49" s="1191"/>
      <c r="HG49" s="1191"/>
      <c r="HH49" s="1191"/>
      <c r="HI49" s="1191"/>
      <c r="HJ49" s="1191"/>
      <c r="HK49" s="1191"/>
      <c r="HL49" s="1191"/>
      <c r="HM49" s="1191"/>
      <c r="HN49" s="1191"/>
      <c r="HO49" s="1191"/>
      <c r="HP49" s="1191"/>
      <c r="HQ49" s="1191"/>
      <c r="HR49" s="1191"/>
      <c r="HS49" s="1191"/>
      <c r="HT49" s="1191"/>
      <c r="HU49" s="1191"/>
      <c r="HV49" s="1191"/>
      <c r="HW49" s="1191"/>
      <c r="HX49" s="1191"/>
      <c r="HY49" s="1191"/>
      <c r="HZ49" s="1191"/>
      <c r="IA49" s="1191"/>
      <c r="IB49" s="1191"/>
      <c r="IC49" s="1191"/>
      <c r="ID49" s="1191"/>
      <c r="IE49" s="1191"/>
      <c r="IF49" s="1191"/>
      <c r="IG49" s="1191"/>
      <c r="IH49" s="1191"/>
      <c r="II49" s="1191"/>
      <c r="IJ49" s="1191"/>
      <c r="IK49" s="1191"/>
      <c r="IL49" s="1191"/>
      <c r="IM49" s="1191"/>
      <c r="IN49" s="1191"/>
      <c r="IO49" s="1191"/>
      <c r="IP49" s="1191"/>
      <c r="IQ49" s="1191"/>
      <c r="IR49" s="1191"/>
      <c r="IS49" s="1191"/>
      <c r="IT49" s="1191"/>
      <c r="IU49" s="1191"/>
      <c r="IV49" s="1191"/>
    </row>
    <row r="50" spans="1:256" s="105" customFormat="1" ht="45">
      <c r="A50" s="1598"/>
      <c r="B50" s="1599"/>
      <c r="C50" s="1599"/>
      <c r="D50" s="1595"/>
      <c r="E50" s="1183" t="s">
        <v>641</v>
      </c>
      <c r="F50" s="1582"/>
      <c r="G50" s="1177">
        <v>64438</v>
      </c>
      <c r="H50" s="1202"/>
      <c r="I50" s="1203"/>
      <c r="J50" s="1177">
        <v>64438</v>
      </c>
      <c r="K50" s="1178"/>
      <c r="L50" s="1287"/>
      <c r="M50" s="1191"/>
      <c r="N50" s="1191"/>
      <c r="O50" s="1191"/>
      <c r="P50" s="1191"/>
      <c r="Q50" s="1191"/>
      <c r="R50" s="1191"/>
      <c r="S50" s="1191"/>
      <c r="T50" s="1191"/>
      <c r="U50" s="1191"/>
      <c r="V50" s="1191"/>
      <c r="W50" s="1191"/>
      <c r="X50" s="1191"/>
      <c r="Y50" s="1191"/>
      <c r="Z50" s="1191"/>
      <c r="AA50" s="1191"/>
      <c r="AB50" s="1191"/>
      <c r="AC50" s="1191"/>
      <c r="AD50" s="1191"/>
      <c r="AE50" s="1191"/>
      <c r="AF50" s="1191"/>
      <c r="AG50" s="1191"/>
      <c r="AH50" s="1191"/>
      <c r="AI50" s="1191"/>
      <c r="AJ50" s="1191"/>
      <c r="AK50" s="1191"/>
      <c r="AL50" s="1191"/>
      <c r="AM50" s="1191"/>
      <c r="AN50" s="1191"/>
      <c r="AO50" s="1191"/>
      <c r="AP50" s="1191"/>
      <c r="AQ50" s="1191"/>
      <c r="AR50" s="1191"/>
      <c r="AS50" s="1191"/>
      <c r="AT50" s="1191"/>
      <c r="AU50" s="1191"/>
      <c r="AV50" s="1191"/>
      <c r="AW50" s="1191"/>
      <c r="AX50" s="1191"/>
      <c r="AY50" s="1191"/>
      <c r="AZ50" s="1191"/>
      <c r="BA50" s="1191"/>
      <c r="BB50" s="1191"/>
      <c r="BC50" s="1191"/>
      <c r="BD50" s="1191"/>
      <c r="BE50" s="1191"/>
      <c r="BF50" s="1191"/>
      <c r="BG50" s="1191"/>
      <c r="BH50" s="1191"/>
      <c r="BI50" s="1191"/>
      <c r="BJ50" s="1191"/>
      <c r="BK50" s="1191"/>
      <c r="BL50" s="1191"/>
      <c r="BM50" s="1191"/>
      <c r="BN50" s="1191"/>
      <c r="BO50" s="1191"/>
      <c r="BP50" s="1191"/>
      <c r="BQ50" s="1191"/>
      <c r="BR50" s="1191"/>
      <c r="BS50" s="1191"/>
      <c r="BT50" s="1191"/>
      <c r="BU50" s="1191"/>
      <c r="BV50" s="1191"/>
      <c r="BW50" s="1191"/>
      <c r="BX50" s="1191"/>
      <c r="BY50" s="1191"/>
      <c r="BZ50" s="1191"/>
      <c r="CA50" s="1191"/>
      <c r="CB50" s="1191"/>
      <c r="CC50" s="1191"/>
      <c r="CD50" s="1191"/>
      <c r="CE50" s="1191"/>
      <c r="CF50" s="1191"/>
      <c r="CG50" s="1191"/>
      <c r="CH50" s="1191"/>
      <c r="CI50" s="1191"/>
      <c r="CJ50" s="1191"/>
      <c r="CK50" s="1191"/>
      <c r="CL50" s="1191"/>
      <c r="CM50" s="1191"/>
      <c r="CN50" s="1191"/>
      <c r="CO50" s="1191"/>
      <c r="CP50" s="1191"/>
      <c r="CQ50" s="1191"/>
      <c r="CR50" s="1191"/>
      <c r="CS50" s="1191"/>
      <c r="CT50" s="1191"/>
      <c r="CU50" s="1191"/>
      <c r="CV50" s="1191"/>
      <c r="CW50" s="1191"/>
      <c r="CX50" s="1191"/>
      <c r="CY50" s="1191"/>
      <c r="CZ50" s="1191"/>
      <c r="DA50" s="1191"/>
      <c r="DB50" s="1191"/>
      <c r="DC50" s="1191"/>
      <c r="DD50" s="1191"/>
      <c r="DE50" s="1191"/>
      <c r="DF50" s="1191"/>
      <c r="DG50" s="1191"/>
      <c r="DH50" s="1191"/>
      <c r="DI50" s="1191"/>
      <c r="DJ50" s="1191"/>
      <c r="DK50" s="1191"/>
      <c r="DL50" s="1191"/>
      <c r="DM50" s="1191"/>
      <c r="DN50" s="1191"/>
      <c r="DO50" s="1191"/>
      <c r="DP50" s="1191"/>
      <c r="DQ50" s="1191"/>
      <c r="DR50" s="1191"/>
      <c r="DS50" s="1191"/>
      <c r="DT50" s="1191"/>
      <c r="DU50" s="1191"/>
      <c r="DV50" s="1191"/>
      <c r="DW50" s="1191"/>
      <c r="DX50" s="1191"/>
      <c r="DY50" s="1191"/>
      <c r="DZ50" s="1191"/>
      <c r="EA50" s="1191"/>
      <c r="EB50" s="1191"/>
      <c r="EC50" s="1191"/>
      <c r="ED50" s="1191"/>
      <c r="EE50" s="1191"/>
      <c r="EF50" s="1191"/>
      <c r="EG50" s="1191"/>
      <c r="EH50" s="1191"/>
      <c r="EI50" s="1191"/>
      <c r="EJ50" s="1191"/>
      <c r="EK50" s="1191"/>
      <c r="EL50" s="1191"/>
      <c r="EM50" s="1191"/>
      <c r="EN50" s="1191"/>
      <c r="EO50" s="1191"/>
      <c r="EP50" s="1191"/>
      <c r="EQ50" s="1191"/>
      <c r="ER50" s="1191"/>
      <c r="ES50" s="1191"/>
      <c r="ET50" s="1191"/>
      <c r="EU50" s="1191"/>
      <c r="EV50" s="1191"/>
      <c r="EW50" s="1191"/>
      <c r="EX50" s="1191"/>
      <c r="EY50" s="1191"/>
      <c r="EZ50" s="1191"/>
      <c r="FA50" s="1191"/>
      <c r="FB50" s="1191"/>
      <c r="FC50" s="1191"/>
      <c r="FD50" s="1191"/>
      <c r="FE50" s="1191"/>
      <c r="FF50" s="1191"/>
      <c r="FG50" s="1191"/>
      <c r="FH50" s="1191"/>
      <c r="FI50" s="1191"/>
      <c r="FJ50" s="1191"/>
      <c r="FK50" s="1191"/>
      <c r="FL50" s="1191"/>
      <c r="FM50" s="1191"/>
      <c r="FN50" s="1191"/>
      <c r="FO50" s="1191"/>
      <c r="FP50" s="1191"/>
      <c r="FQ50" s="1191"/>
      <c r="FR50" s="1191"/>
      <c r="FS50" s="1191"/>
      <c r="FT50" s="1191"/>
      <c r="FU50" s="1191"/>
      <c r="FV50" s="1191"/>
      <c r="FW50" s="1191"/>
      <c r="FX50" s="1191"/>
      <c r="FY50" s="1191"/>
      <c r="FZ50" s="1191"/>
      <c r="GA50" s="1191"/>
      <c r="GB50" s="1191"/>
      <c r="GC50" s="1191"/>
      <c r="GD50" s="1191"/>
      <c r="GE50" s="1191"/>
      <c r="GF50" s="1191"/>
      <c r="GG50" s="1191"/>
      <c r="GH50" s="1191"/>
      <c r="GI50" s="1191"/>
      <c r="GJ50" s="1191"/>
      <c r="GK50" s="1191"/>
      <c r="GL50" s="1191"/>
      <c r="GM50" s="1191"/>
      <c r="GN50" s="1191"/>
      <c r="GO50" s="1191"/>
      <c r="GP50" s="1191"/>
      <c r="GQ50" s="1191"/>
      <c r="GR50" s="1191"/>
      <c r="GS50" s="1191"/>
      <c r="GT50" s="1191"/>
      <c r="GU50" s="1191"/>
      <c r="GV50" s="1191"/>
      <c r="GW50" s="1191"/>
      <c r="GX50" s="1191"/>
      <c r="GY50" s="1191"/>
      <c r="GZ50" s="1191"/>
      <c r="HA50" s="1191"/>
      <c r="HB50" s="1191"/>
      <c r="HC50" s="1191"/>
      <c r="HD50" s="1191"/>
      <c r="HE50" s="1191"/>
      <c r="HF50" s="1191"/>
      <c r="HG50" s="1191"/>
      <c r="HH50" s="1191"/>
      <c r="HI50" s="1191"/>
      <c r="HJ50" s="1191"/>
      <c r="HK50" s="1191"/>
      <c r="HL50" s="1191"/>
      <c r="HM50" s="1191"/>
      <c r="HN50" s="1191"/>
      <c r="HO50" s="1191"/>
      <c r="HP50" s="1191"/>
      <c r="HQ50" s="1191"/>
      <c r="HR50" s="1191"/>
      <c r="HS50" s="1191"/>
      <c r="HT50" s="1191"/>
      <c r="HU50" s="1191"/>
      <c r="HV50" s="1191"/>
      <c r="HW50" s="1191"/>
      <c r="HX50" s="1191"/>
      <c r="HY50" s="1191"/>
      <c r="HZ50" s="1191"/>
      <c r="IA50" s="1191"/>
      <c r="IB50" s="1191"/>
      <c r="IC50" s="1191"/>
      <c r="ID50" s="1191"/>
      <c r="IE50" s="1191"/>
      <c r="IF50" s="1191"/>
      <c r="IG50" s="1191"/>
      <c r="IH50" s="1191"/>
      <c r="II50" s="1191"/>
      <c r="IJ50" s="1191"/>
      <c r="IK50" s="1191"/>
      <c r="IL50" s="1191"/>
      <c r="IM50" s="1191"/>
      <c r="IN50" s="1191"/>
      <c r="IO50" s="1191"/>
      <c r="IP50" s="1191"/>
      <c r="IQ50" s="1191"/>
      <c r="IR50" s="1191"/>
      <c r="IS50" s="1191"/>
      <c r="IT50" s="1191"/>
      <c r="IU50" s="1191"/>
      <c r="IV50" s="1191"/>
    </row>
    <row r="51" spans="1:256" s="105" customFormat="1" ht="204.75">
      <c r="A51" s="811" t="s">
        <v>414</v>
      </c>
      <c r="B51" s="1204" t="s">
        <v>415</v>
      </c>
      <c r="C51" s="1204" t="s">
        <v>217</v>
      </c>
      <c r="D51" s="1172" t="s">
        <v>631</v>
      </c>
      <c r="E51" s="1205" t="s">
        <v>652</v>
      </c>
      <c r="F51" s="1206" t="s">
        <v>643</v>
      </c>
      <c r="G51" s="1207">
        <v>2524014</v>
      </c>
      <c r="H51" s="1200">
        <v>1516987</v>
      </c>
      <c r="I51" s="1182">
        <f>H51/G51</f>
        <v>0.6010216266629266</v>
      </c>
      <c r="J51" s="1200">
        <f>724014+196092</f>
        <v>920106</v>
      </c>
      <c r="K51" s="1181">
        <v>852658.91</v>
      </c>
      <c r="L51" s="1288">
        <v>0.94</v>
      </c>
      <c r="M51" s="1191"/>
      <c r="N51" s="1191"/>
      <c r="O51" s="1191"/>
      <c r="P51" s="1191"/>
      <c r="Q51" s="1191"/>
      <c r="R51" s="1191"/>
      <c r="S51" s="1191"/>
      <c r="T51" s="1191"/>
      <c r="U51" s="1191"/>
      <c r="V51" s="1191"/>
      <c r="W51" s="1191"/>
      <c r="X51" s="1191"/>
      <c r="Y51" s="1191"/>
      <c r="Z51" s="1191"/>
      <c r="AA51" s="1191"/>
      <c r="AB51" s="1191"/>
      <c r="AC51" s="1191"/>
      <c r="AD51" s="1191"/>
      <c r="AE51" s="1191"/>
      <c r="AF51" s="1191"/>
      <c r="AG51" s="1191"/>
      <c r="AH51" s="1191"/>
      <c r="AI51" s="1191"/>
      <c r="AJ51" s="1191"/>
      <c r="AK51" s="1191"/>
      <c r="AL51" s="1191"/>
      <c r="AM51" s="1191"/>
      <c r="AN51" s="1191"/>
      <c r="AO51" s="1191"/>
      <c r="AP51" s="1191"/>
      <c r="AQ51" s="1191"/>
      <c r="AR51" s="1191"/>
      <c r="AS51" s="1191"/>
      <c r="AT51" s="1191"/>
      <c r="AU51" s="1191"/>
      <c r="AV51" s="1191"/>
      <c r="AW51" s="1191"/>
      <c r="AX51" s="1191"/>
      <c r="AY51" s="1191"/>
      <c r="AZ51" s="1191"/>
      <c r="BA51" s="1191"/>
      <c r="BB51" s="1191"/>
      <c r="BC51" s="1191"/>
      <c r="BD51" s="1191"/>
      <c r="BE51" s="1191"/>
      <c r="BF51" s="1191"/>
      <c r="BG51" s="1191"/>
      <c r="BH51" s="1191"/>
      <c r="BI51" s="1191"/>
      <c r="BJ51" s="1191"/>
      <c r="BK51" s="1191"/>
      <c r="BL51" s="1191"/>
      <c r="BM51" s="1191"/>
      <c r="BN51" s="1191"/>
      <c r="BO51" s="1191"/>
      <c r="BP51" s="1191"/>
      <c r="BQ51" s="1191"/>
      <c r="BR51" s="1191"/>
      <c r="BS51" s="1191"/>
      <c r="BT51" s="1191"/>
      <c r="BU51" s="1191"/>
      <c r="BV51" s="1191"/>
      <c r="BW51" s="1191"/>
      <c r="BX51" s="1191"/>
      <c r="BY51" s="1191"/>
      <c r="BZ51" s="1191"/>
      <c r="CA51" s="1191"/>
      <c r="CB51" s="1191"/>
      <c r="CC51" s="1191"/>
      <c r="CD51" s="1191"/>
      <c r="CE51" s="1191"/>
      <c r="CF51" s="1191"/>
      <c r="CG51" s="1191"/>
      <c r="CH51" s="1191"/>
      <c r="CI51" s="1191"/>
      <c r="CJ51" s="1191"/>
      <c r="CK51" s="1191"/>
      <c r="CL51" s="1191"/>
      <c r="CM51" s="1191"/>
      <c r="CN51" s="1191"/>
      <c r="CO51" s="1191"/>
      <c r="CP51" s="1191"/>
      <c r="CQ51" s="1191"/>
      <c r="CR51" s="1191"/>
      <c r="CS51" s="1191"/>
      <c r="CT51" s="1191"/>
      <c r="CU51" s="1191"/>
      <c r="CV51" s="1191"/>
      <c r="CW51" s="1191"/>
      <c r="CX51" s="1191"/>
      <c r="CY51" s="1191"/>
      <c r="CZ51" s="1191"/>
      <c r="DA51" s="1191"/>
      <c r="DB51" s="1191"/>
      <c r="DC51" s="1191"/>
      <c r="DD51" s="1191"/>
      <c r="DE51" s="1191"/>
      <c r="DF51" s="1191"/>
      <c r="DG51" s="1191"/>
      <c r="DH51" s="1191"/>
      <c r="DI51" s="1191"/>
      <c r="DJ51" s="1191"/>
      <c r="DK51" s="1191"/>
      <c r="DL51" s="1191"/>
      <c r="DM51" s="1191"/>
      <c r="DN51" s="1191"/>
      <c r="DO51" s="1191"/>
      <c r="DP51" s="1191"/>
      <c r="DQ51" s="1191"/>
      <c r="DR51" s="1191"/>
      <c r="DS51" s="1191"/>
      <c r="DT51" s="1191"/>
      <c r="DU51" s="1191"/>
      <c r="DV51" s="1191"/>
      <c r="DW51" s="1191"/>
      <c r="DX51" s="1191"/>
      <c r="DY51" s="1191"/>
      <c r="DZ51" s="1191"/>
      <c r="EA51" s="1191"/>
      <c r="EB51" s="1191"/>
      <c r="EC51" s="1191"/>
      <c r="ED51" s="1191"/>
      <c r="EE51" s="1191"/>
      <c r="EF51" s="1191"/>
      <c r="EG51" s="1191"/>
      <c r="EH51" s="1191"/>
      <c r="EI51" s="1191"/>
      <c r="EJ51" s="1191"/>
      <c r="EK51" s="1191"/>
      <c r="EL51" s="1191"/>
      <c r="EM51" s="1191"/>
      <c r="EN51" s="1191"/>
      <c r="EO51" s="1191"/>
      <c r="EP51" s="1191"/>
      <c r="EQ51" s="1191"/>
      <c r="ER51" s="1191"/>
      <c r="ES51" s="1191"/>
      <c r="ET51" s="1191"/>
      <c r="EU51" s="1191"/>
      <c r="EV51" s="1191"/>
      <c r="EW51" s="1191"/>
      <c r="EX51" s="1191"/>
      <c r="EY51" s="1191"/>
      <c r="EZ51" s="1191"/>
      <c r="FA51" s="1191"/>
      <c r="FB51" s="1191"/>
      <c r="FC51" s="1191"/>
      <c r="FD51" s="1191"/>
      <c r="FE51" s="1191"/>
      <c r="FF51" s="1191"/>
      <c r="FG51" s="1191"/>
      <c r="FH51" s="1191"/>
      <c r="FI51" s="1191"/>
      <c r="FJ51" s="1191"/>
      <c r="FK51" s="1191"/>
      <c r="FL51" s="1191"/>
      <c r="FM51" s="1191"/>
      <c r="FN51" s="1191"/>
      <c r="FO51" s="1191"/>
      <c r="FP51" s="1191"/>
      <c r="FQ51" s="1191"/>
      <c r="FR51" s="1191"/>
      <c r="FS51" s="1191"/>
      <c r="FT51" s="1191"/>
      <c r="FU51" s="1191"/>
      <c r="FV51" s="1191"/>
      <c r="FW51" s="1191"/>
      <c r="FX51" s="1191"/>
      <c r="FY51" s="1191"/>
      <c r="FZ51" s="1191"/>
      <c r="GA51" s="1191"/>
      <c r="GB51" s="1191"/>
      <c r="GC51" s="1191"/>
      <c r="GD51" s="1191"/>
      <c r="GE51" s="1191"/>
      <c r="GF51" s="1191"/>
      <c r="GG51" s="1191"/>
      <c r="GH51" s="1191"/>
      <c r="GI51" s="1191"/>
      <c r="GJ51" s="1191"/>
      <c r="GK51" s="1191"/>
      <c r="GL51" s="1191"/>
      <c r="GM51" s="1191"/>
      <c r="GN51" s="1191"/>
      <c r="GO51" s="1191"/>
      <c r="GP51" s="1191"/>
      <c r="GQ51" s="1191"/>
      <c r="GR51" s="1191"/>
      <c r="GS51" s="1191"/>
      <c r="GT51" s="1191"/>
      <c r="GU51" s="1191"/>
      <c r="GV51" s="1191"/>
      <c r="GW51" s="1191"/>
      <c r="GX51" s="1191"/>
      <c r="GY51" s="1191"/>
      <c r="GZ51" s="1191"/>
      <c r="HA51" s="1191"/>
      <c r="HB51" s="1191"/>
      <c r="HC51" s="1191"/>
      <c r="HD51" s="1191"/>
      <c r="HE51" s="1191"/>
      <c r="HF51" s="1191"/>
      <c r="HG51" s="1191"/>
      <c r="HH51" s="1191"/>
      <c r="HI51" s="1191"/>
      <c r="HJ51" s="1191"/>
      <c r="HK51" s="1191"/>
      <c r="HL51" s="1191"/>
      <c r="HM51" s="1191"/>
      <c r="HN51" s="1191"/>
      <c r="HO51" s="1191"/>
      <c r="HP51" s="1191"/>
      <c r="HQ51" s="1191"/>
      <c r="HR51" s="1191"/>
      <c r="HS51" s="1191"/>
      <c r="HT51" s="1191"/>
      <c r="HU51" s="1191"/>
      <c r="HV51" s="1191"/>
      <c r="HW51" s="1191"/>
      <c r="HX51" s="1191"/>
      <c r="HY51" s="1191"/>
      <c r="HZ51" s="1191"/>
      <c r="IA51" s="1191"/>
      <c r="IB51" s="1191"/>
      <c r="IC51" s="1191"/>
      <c r="ID51" s="1191"/>
      <c r="IE51" s="1191"/>
      <c r="IF51" s="1191"/>
      <c r="IG51" s="1191"/>
      <c r="IH51" s="1191"/>
      <c r="II51" s="1191"/>
      <c r="IJ51" s="1191"/>
      <c r="IK51" s="1191"/>
      <c r="IL51" s="1191"/>
      <c r="IM51" s="1191"/>
      <c r="IN51" s="1191"/>
      <c r="IO51" s="1191"/>
      <c r="IP51" s="1191"/>
      <c r="IQ51" s="1191"/>
      <c r="IR51" s="1191"/>
      <c r="IS51" s="1191"/>
      <c r="IT51" s="1191"/>
      <c r="IU51" s="1191"/>
      <c r="IV51" s="1191"/>
    </row>
    <row r="52" spans="1:256" s="105" customFormat="1" ht="197.25" customHeight="1">
      <c r="A52" s="1583" t="s">
        <v>414</v>
      </c>
      <c r="B52" s="1585" t="s">
        <v>415</v>
      </c>
      <c r="C52" s="1585" t="s">
        <v>217</v>
      </c>
      <c r="D52" s="1587" t="s">
        <v>631</v>
      </c>
      <c r="E52" s="1192" t="s">
        <v>653</v>
      </c>
      <c r="F52" s="1581" t="s">
        <v>643</v>
      </c>
      <c r="G52" s="1200">
        <v>29946548</v>
      </c>
      <c r="H52" s="1208">
        <v>0</v>
      </c>
      <c r="I52" s="1209">
        <v>0</v>
      </c>
      <c r="J52" s="1200">
        <f>2000000+170000</f>
        <v>2170000</v>
      </c>
      <c r="K52" s="1181">
        <f>K53</f>
        <v>529677.16</v>
      </c>
      <c r="L52" s="1288">
        <v>0.018</v>
      </c>
      <c r="M52" s="1191"/>
      <c r="N52" s="1191"/>
      <c r="O52" s="1191"/>
      <c r="P52" s="1191"/>
      <c r="Q52" s="1191"/>
      <c r="R52" s="1191"/>
      <c r="S52" s="1191"/>
      <c r="T52" s="1191"/>
      <c r="U52" s="1191"/>
      <c r="V52" s="1191"/>
      <c r="W52" s="1191"/>
      <c r="X52" s="1191"/>
      <c r="Y52" s="1191"/>
      <c r="Z52" s="1191"/>
      <c r="AA52" s="1191"/>
      <c r="AB52" s="1191"/>
      <c r="AC52" s="1191"/>
      <c r="AD52" s="1191"/>
      <c r="AE52" s="1191"/>
      <c r="AF52" s="1191"/>
      <c r="AG52" s="1191"/>
      <c r="AH52" s="1191"/>
      <c r="AI52" s="1191"/>
      <c r="AJ52" s="1191"/>
      <c r="AK52" s="1191"/>
      <c r="AL52" s="1191"/>
      <c r="AM52" s="1191"/>
      <c r="AN52" s="1191"/>
      <c r="AO52" s="1191"/>
      <c r="AP52" s="1191"/>
      <c r="AQ52" s="1191"/>
      <c r="AR52" s="1191"/>
      <c r="AS52" s="1191"/>
      <c r="AT52" s="1191"/>
      <c r="AU52" s="1191"/>
      <c r="AV52" s="1191"/>
      <c r="AW52" s="1191"/>
      <c r="AX52" s="1191"/>
      <c r="AY52" s="1191"/>
      <c r="AZ52" s="1191"/>
      <c r="BA52" s="1191"/>
      <c r="BB52" s="1191"/>
      <c r="BC52" s="1191"/>
      <c r="BD52" s="1191"/>
      <c r="BE52" s="1191"/>
      <c r="BF52" s="1191"/>
      <c r="BG52" s="1191"/>
      <c r="BH52" s="1191"/>
      <c r="BI52" s="1191"/>
      <c r="BJ52" s="1191"/>
      <c r="BK52" s="1191"/>
      <c r="BL52" s="1191"/>
      <c r="BM52" s="1191"/>
      <c r="BN52" s="1191"/>
      <c r="BO52" s="1191"/>
      <c r="BP52" s="1191"/>
      <c r="BQ52" s="1191"/>
      <c r="BR52" s="1191"/>
      <c r="BS52" s="1191"/>
      <c r="BT52" s="1191"/>
      <c r="BU52" s="1191"/>
      <c r="BV52" s="1191"/>
      <c r="BW52" s="1191"/>
      <c r="BX52" s="1191"/>
      <c r="BY52" s="1191"/>
      <c r="BZ52" s="1191"/>
      <c r="CA52" s="1191"/>
      <c r="CB52" s="1191"/>
      <c r="CC52" s="1191"/>
      <c r="CD52" s="1191"/>
      <c r="CE52" s="1191"/>
      <c r="CF52" s="1191"/>
      <c r="CG52" s="1191"/>
      <c r="CH52" s="1191"/>
      <c r="CI52" s="1191"/>
      <c r="CJ52" s="1191"/>
      <c r="CK52" s="1191"/>
      <c r="CL52" s="1191"/>
      <c r="CM52" s="1191"/>
      <c r="CN52" s="1191"/>
      <c r="CO52" s="1191"/>
      <c r="CP52" s="1191"/>
      <c r="CQ52" s="1191"/>
      <c r="CR52" s="1191"/>
      <c r="CS52" s="1191"/>
      <c r="CT52" s="1191"/>
      <c r="CU52" s="1191"/>
      <c r="CV52" s="1191"/>
      <c r="CW52" s="1191"/>
      <c r="CX52" s="1191"/>
      <c r="CY52" s="1191"/>
      <c r="CZ52" s="1191"/>
      <c r="DA52" s="1191"/>
      <c r="DB52" s="1191"/>
      <c r="DC52" s="1191"/>
      <c r="DD52" s="1191"/>
      <c r="DE52" s="1191"/>
      <c r="DF52" s="1191"/>
      <c r="DG52" s="1191"/>
      <c r="DH52" s="1191"/>
      <c r="DI52" s="1191"/>
      <c r="DJ52" s="1191"/>
      <c r="DK52" s="1191"/>
      <c r="DL52" s="1191"/>
      <c r="DM52" s="1191"/>
      <c r="DN52" s="1191"/>
      <c r="DO52" s="1191"/>
      <c r="DP52" s="1191"/>
      <c r="DQ52" s="1191"/>
      <c r="DR52" s="1191"/>
      <c r="DS52" s="1191"/>
      <c r="DT52" s="1191"/>
      <c r="DU52" s="1191"/>
      <c r="DV52" s="1191"/>
      <c r="DW52" s="1191"/>
      <c r="DX52" s="1191"/>
      <c r="DY52" s="1191"/>
      <c r="DZ52" s="1191"/>
      <c r="EA52" s="1191"/>
      <c r="EB52" s="1191"/>
      <c r="EC52" s="1191"/>
      <c r="ED52" s="1191"/>
      <c r="EE52" s="1191"/>
      <c r="EF52" s="1191"/>
      <c r="EG52" s="1191"/>
      <c r="EH52" s="1191"/>
      <c r="EI52" s="1191"/>
      <c r="EJ52" s="1191"/>
      <c r="EK52" s="1191"/>
      <c r="EL52" s="1191"/>
      <c r="EM52" s="1191"/>
      <c r="EN52" s="1191"/>
      <c r="EO52" s="1191"/>
      <c r="EP52" s="1191"/>
      <c r="EQ52" s="1191"/>
      <c r="ER52" s="1191"/>
      <c r="ES52" s="1191"/>
      <c r="ET52" s="1191"/>
      <c r="EU52" s="1191"/>
      <c r="EV52" s="1191"/>
      <c r="EW52" s="1191"/>
      <c r="EX52" s="1191"/>
      <c r="EY52" s="1191"/>
      <c r="EZ52" s="1191"/>
      <c r="FA52" s="1191"/>
      <c r="FB52" s="1191"/>
      <c r="FC52" s="1191"/>
      <c r="FD52" s="1191"/>
      <c r="FE52" s="1191"/>
      <c r="FF52" s="1191"/>
      <c r="FG52" s="1191"/>
      <c r="FH52" s="1191"/>
      <c r="FI52" s="1191"/>
      <c r="FJ52" s="1191"/>
      <c r="FK52" s="1191"/>
      <c r="FL52" s="1191"/>
      <c r="FM52" s="1191"/>
      <c r="FN52" s="1191"/>
      <c r="FO52" s="1191"/>
      <c r="FP52" s="1191"/>
      <c r="FQ52" s="1191"/>
      <c r="FR52" s="1191"/>
      <c r="FS52" s="1191"/>
      <c r="FT52" s="1191"/>
      <c r="FU52" s="1191"/>
      <c r="FV52" s="1191"/>
      <c r="FW52" s="1191"/>
      <c r="FX52" s="1191"/>
      <c r="FY52" s="1191"/>
      <c r="FZ52" s="1191"/>
      <c r="GA52" s="1191"/>
      <c r="GB52" s="1191"/>
      <c r="GC52" s="1191"/>
      <c r="GD52" s="1191"/>
      <c r="GE52" s="1191"/>
      <c r="GF52" s="1191"/>
      <c r="GG52" s="1191"/>
      <c r="GH52" s="1191"/>
      <c r="GI52" s="1191"/>
      <c r="GJ52" s="1191"/>
      <c r="GK52" s="1191"/>
      <c r="GL52" s="1191"/>
      <c r="GM52" s="1191"/>
      <c r="GN52" s="1191"/>
      <c r="GO52" s="1191"/>
      <c r="GP52" s="1191"/>
      <c r="GQ52" s="1191"/>
      <c r="GR52" s="1191"/>
      <c r="GS52" s="1191"/>
      <c r="GT52" s="1191"/>
      <c r="GU52" s="1191"/>
      <c r="GV52" s="1191"/>
      <c r="GW52" s="1191"/>
      <c r="GX52" s="1191"/>
      <c r="GY52" s="1191"/>
      <c r="GZ52" s="1191"/>
      <c r="HA52" s="1191"/>
      <c r="HB52" s="1191"/>
      <c r="HC52" s="1191"/>
      <c r="HD52" s="1191"/>
      <c r="HE52" s="1191"/>
      <c r="HF52" s="1191"/>
      <c r="HG52" s="1191"/>
      <c r="HH52" s="1191"/>
      <c r="HI52" s="1191"/>
      <c r="HJ52" s="1191"/>
      <c r="HK52" s="1191"/>
      <c r="HL52" s="1191"/>
      <c r="HM52" s="1191"/>
      <c r="HN52" s="1191"/>
      <c r="HO52" s="1191"/>
      <c r="HP52" s="1191"/>
      <c r="HQ52" s="1191"/>
      <c r="HR52" s="1191"/>
      <c r="HS52" s="1191"/>
      <c r="HT52" s="1191"/>
      <c r="HU52" s="1191"/>
      <c r="HV52" s="1191"/>
      <c r="HW52" s="1191"/>
      <c r="HX52" s="1191"/>
      <c r="HY52" s="1191"/>
      <c r="HZ52" s="1191"/>
      <c r="IA52" s="1191"/>
      <c r="IB52" s="1191"/>
      <c r="IC52" s="1191"/>
      <c r="ID52" s="1191"/>
      <c r="IE52" s="1191"/>
      <c r="IF52" s="1191"/>
      <c r="IG52" s="1191"/>
      <c r="IH52" s="1191"/>
      <c r="II52" s="1191"/>
      <c r="IJ52" s="1191"/>
      <c r="IK52" s="1191"/>
      <c r="IL52" s="1191"/>
      <c r="IM52" s="1191"/>
      <c r="IN52" s="1191"/>
      <c r="IO52" s="1191"/>
      <c r="IP52" s="1191"/>
      <c r="IQ52" s="1191"/>
      <c r="IR52" s="1191"/>
      <c r="IS52" s="1191"/>
      <c r="IT52" s="1191"/>
      <c r="IU52" s="1191"/>
      <c r="IV52" s="1191"/>
    </row>
    <row r="53" spans="1:256" s="105" customFormat="1" ht="36.75" customHeight="1">
      <c r="A53" s="1584"/>
      <c r="B53" s="1586"/>
      <c r="C53" s="1586"/>
      <c r="D53" s="1588"/>
      <c r="E53" s="1210" t="s">
        <v>644</v>
      </c>
      <c r="F53" s="1582"/>
      <c r="G53" s="1177">
        <v>2299052</v>
      </c>
      <c r="H53" s="1202">
        <v>0</v>
      </c>
      <c r="I53" s="1203">
        <v>0</v>
      </c>
      <c r="J53" s="1177">
        <v>2170000</v>
      </c>
      <c r="K53" s="1178">
        <v>529677.16</v>
      </c>
      <c r="L53" s="1287">
        <v>0.244</v>
      </c>
      <c r="M53" s="1191"/>
      <c r="N53" s="1191"/>
      <c r="O53" s="1191"/>
      <c r="P53" s="1191"/>
      <c r="Q53" s="1191"/>
      <c r="R53" s="1191"/>
      <c r="S53" s="1191"/>
      <c r="T53" s="1191"/>
      <c r="U53" s="1191"/>
      <c r="V53" s="1191"/>
      <c r="W53" s="1191"/>
      <c r="X53" s="1191"/>
      <c r="Y53" s="1191"/>
      <c r="Z53" s="1191"/>
      <c r="AA53" s="1191"/>
      <c r="AB53" s="1191"/>
      <c r="AC53" s="1191"/>
      <c r="AD53" s="1191"/>
      <c r="AE53" s="1191"/>
      <c r="AF53" s="1191"/>
      <c r="AG53" s="1191"/>
      <c r="AH53" s="1191"/>
      <c r="AI53" s="1191"/>
      <c r="AJ53" s="1191"/>
      <c r="AK53" s="1191"/>
      <c r="AL53" s="1191"/>
      <c r="AM53" s="1191"/>
      <c r="AN53" s="1191"/>
      <c r="AO53" s="1191"/>
      <c r="AP53" s="1191"/>
      <c r="AQ53" s="1191"/>
      <c r="AR53" s="1191"/>
      <c r="AS53" s="1191"/>
      <c r="AT53" s="1191"/>
      <c r="AU53" s="1191"/>
      <c r="AV53" s="1191"/>
      <c r="AW53" s="1191"/>
      <c r="AX53" s="1191"/>
      <c r="AY53" s="1191"/>
      <c r="AZ53" s="1191"/>
      <c r="BA53" s="1191"/>
      <c r="BB53" s="1191"/>
      <c r="BC53" s="1191"/>
      <c r="BD53" s="1191"/>
      <c r="BE53" s="1191"/>
      <c r="BF53" s="1191"/>
      <c r="BG53" s="1191"/>
      <c r="BH53" s="1191"/>
      <c r="BI53" s="1191"/>
      <c r="BJ53" s="1191"/>
      <c r="BK53" s="1191"/>
      <c r="BL53" s="1191"/>
      <c r="BM53" s="1191"/>
      <c r="BN53" s="1191"/>
      <c r="BO53" s="1191"/>
      <c r="BP53" s="1191"/>
      <c r="BQ53" s="1191"/>
      <c r="BR53" s="1191"/>
      <c r="BS53" s="1191"/>
      <c r="BT53" s="1191"/>
      <c r="BU53" s="1191"/>
      <c r="BV53" s="1191"/>
      <c r="BW53" s="1191"/>
      <c r="BX53" s="1191"/>
      <c r="BY53" s="1191"/>
      <c r="BZ53" s="1191"/>
      <c r="CA53" s="1191"/>
      <c r="CB53" s="1191"/>
      <c r="CC53" s="1191"/>
      <c r="CD53" s="1191"/>
      <c r="CE53" s="1191"/>
      <c r="CF53" s="1191"/>
      <c r="CG53" s="1191"/>
      <c r="CH53" s="1191"/>
      <c r="CI53" s="1191"/>
      <c r="CJ53" s="1191"/>
      <c r="CK53" s="1191"/>
      <c r="CL53" s="1191"/>
      <c r="CM53" s="1191"/>
      <c r="CN53" s="1191"/>
      <c r="CO53" s="1191"/>
      <c r="CP53" s="1191"/>
      <c r="CQ53" s="1191"/>
      <c r="CR53" s="1191"/>
      <c r="CS53" s="1191"/>
      <c r="CT53" s="1191"/>
      <c r="CU53" s="1191"/>
      <c r="CV53" s="1191"/>
      <c r="CW53" s="1191"/>
      <c r="CX53" s="1191"/>
      <c r="CY53" s="1191"/>
      <c r="CZ53" s="1191"/>
      <c r="DA53" s="1191"/>
      <c r="DB53" s="1191"/>
      <c r="DC53" s="1191"/>
      <c r="DD53" s="1191"/>
      <c r="DE53" s="1191"/>
      <c r="DF53" s="1191"/>
      <c r="DG53" s="1191"/>
      <c r="DH53" s="1191"/>
      <c r="DI53" s="1191"/>
      <c r="DJ53" s="1191"/>
      <c r="DK53" s="1191"/>
      <c r="DL53" s="1191"/>
      <c r="DM53" s="1191"/>
      <c r="DN53" s="1191"/>
      <c r="DO53" s="1191"/>
      <c r="DP53" s="1191"/>
      <c r="DQ53" s="1191"/>
      <c r="DR53" s="1191"/>
      <c r="DS53" s="1191"/>
      <c r="DT53" s="1191"/>
      <c r="DU53" s="1191"/>
      <c r="DV53" s="1191"/>
      <c r="DW53" s="1191"/>
      <c r="DX53" s="1191"/>
      <c r="DY53" s="1191"/>
      <c r="DZ53" s="1191"/>
      <c r="EA53" s="1191"/>
      <c r="EB53" s="1191"/>
      <c r="EC53" s="1191"/>
      <c r="ED53" s="1191"/>
      <c r="EE53" s="1191"/>
      <c r="EF53" s="1191"/>
      <c r="EG53" s="1191"/>
      <c r="EH53" s="1191"/>
      <c r="EI53" s="1191"/>
      <c r="EJ53" s="1191"/>
      <c r="EK53" s="1191"/>
      <c r="EL53" s="1191"/>
      <c r="EM53" s="1191"/>
      <c r="EN53" s="1191"/>
      <c r="EO53" s="1191"/>
      <c r="EP53" s="1191"/>
      <c r="EQ53" s="1191"/>
      <c r="ER53" s="1191"/>
      <c r="ES53" s="1191"/>
      <c r="ET53" s="1191"/>
      <c r="EU53" s="1191"/>
      <c r="EV53" s="1191"/>
      <c r="EW53" s="1191"/>
      <c r="EX53" s="1191"/>
      <c r="EY53" s="1191"/>
      <c r="EZ53" s="1191"/>
      <c r="FA53" s="1191"/>
      <c r="FB53" s="1191"/>
      <c r="FC53" s="1191"/>
      <c r="FD53" s="1191"/>
      <c r="FE53" s="1191"/>
      <c r="FF53" s="1191"/>
      <c r="FG53" s="1191"/>
      <c r="FH53" s="1191"/>
      <c r="FI53" s="1191"/>
      <c r="FJ53" s="1191"/>
      <c r="FK53" s="1191"/>
      <c r="FL53" s="1191"/>
      <c r="FM53" s="1191"/>
      <c r="FN53" s="1191"/>
      <c r="FO53" s="1191"/>
      <c r="FP53" s="1191"/>
      <c r="FQ53" s="1191"/>
      <c r="FR53" s="1191"/>
      <c r="FS53" s="1191"/>
      <c r="FT53" s="1191"/>
      <c r="FU53" s="1191"/>
      <c r="FV53" s="1191"/>
      <c r="FW53" s="1191"/>
      <c r="FX53" s="1191"/>
      <c r="FY53" s="1191"/>
      <c r="FZ53" s="1191"/>
      <c r="GA53" s="1191"/>
      <c r="GB53" s="1191"/>
      <c r="GC53" s="1191"/>
      <c r="GD53" s="1191"/>
      <c r="GE53" s="1191"/>
      <c r="GF53" s="1191"/>
      <c r="GG53" s="1191"/>
      <c r="GH53" s="1191"/>
      <c r="GI53" s="1191"/>
      <c r="GJ53" s="1191"/>
      <c r="GK53" s="1191"/>
      <c r="GL53" s="1191"/>
      <c r="GM53" s="1191"/>
      <c r="GN53" s="1191"/>
      <c r="GO53" s="1191"/>
      <c r="GP53" s="1191"/>
      <c r="GQ53" s="1191"/>
      <c r="GR53" s="1191"/>
      <c r="GS53" s="1191"/>
      <c r="GT53" s="1191"/>
      <c r="GU53" s="1191"/>
      <c r="GV53" s="1191"/>
      <c r="GW53" s="1191"/>
      <c r="GX53" s="1191"/>
      <c r="GY53" s="1191"/>
      <c r="GZ53" s="1191"/>
      <c r="HA53" s="1191"/>
      <c r="HB53" s="1191"/>
      <c r="HC53" s="1191"/>
      <c r="HD53" s="1191"/>
      <c r="HE53" s="1191"/>
      <c r="HF53" s="1191"/>
      <c r="HG53" s="1191"/>
      <c r="HH53" s="1191"/>
      <c r="HI53" s="1191"/>
      <c r="HJ53" s="1191"/>
      <c r="HK53" s="1191"/>
      <c r="HL53" s="1191"/>
      <c r="HM53" s="1191"/>
      <c r="HN53" s="1191"/>
      <c r="HO53" s="1191"/>
      <c r="HP53" s="1191"/>
      <c r="HQ53" s="1191"/>
      <c r="HR53" s="1191"/>
      <c r="HS53" s="1191"/>
      <c r="HT53" s="1191"/>
      <c r="HU53" s="1191"/>
      <c r="HV53" s="1191"/>
      <c r="HW53" s="1191"/>
      <c r="HX53" s="1191"/>
      <c r="HY53" s="1191"/>
      <c r="HZ53" s="1191"/>
      <c r="IA53" s="1191"/>
      <c r="IB53" s="1191"/>
      <c r="IC53" s="1191"/>
      <c r="ID53" s="1191"/>
      <c r="IE53" s="1191"/>
      <c r="IF53" s="1191"/>
      <c r="IG53" s="1191"/>
      <c r="IH53" s="1191"/>
      <c r="II53" s="1191"/>
      <c r="IJ53" s="1191"/>
      <c r="IK53" s="1191"/>
      <c r="IL53" s="1191"/>
      <c r="IM53" s="1191"/>
      <c r="IN53" s="1191"/>
      <c r="IO53" s="1191"/>
      <c r="IP53" s="1191"/>
      <c r="IQ53" s="1191"/>
      <c r="IR53" s="1191"/>
      <c r="IS53" s="1191"/>
      <c r="IT53" s="1191"/>
      <c r="IU53" s="1191"/>
      <c r="IV53" s="1191"/>
    </row>
    <row r="54" spans="1:256" s="105" customFormat="1" ht="108.75" customHeight="1">
      <c r="A54" s="1561" t="s">
        <v>416</v>
      </c>
      <c r="B54" s="1563" t="s">
        <v>290</v>
      </c>
      <c r="C54" s="1563" t="s">
        <v>216</v>
      </c>
      <c r="D54" s="1575" t="s">
        <v>417</v>
      </c>
      <c r="E54" s="1188" t="s">
        <v>654</v>
      </c>
      <c r="F54" s="1581" t="s">
        <v>639</v>
      </c>
      <c r="G54" s="1211">
        <v>8453029</v>
      </c>
      <c r="H54" s="1130">
        <v>4009847</v>
      </c>
      <c r="I54" s="1182">
        <f>H54/G54</f>
        <v>0.4743680638029279</v>
      </c>
      <c r="J54" s="1198">
        <v>4443182</v>
      </c>
      <c r="K54" s="1190"/>
      <c r="L54" s="1288">
        <v>0.4743680638029279</v>
      </c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  <c r="IU54" s="64"/>
      <c r="IV54" s="64"/>
    </row>
    <row r="55" spans="1:256" s="105" customFormat="1" ht="44.25" customHeight="1">
      <c r="A55" s="1593"/>
      <c r="B55" s="1594"/>
      <c r="C55" s="1594"/>
      <c r="D55" s="1576"/>
      <c r="E55" s="1212" t="s">
        <v>641</v>
      </c>
      <c r="F55" s="1582"/>
      <c r="G55" s="1213">
        <v>112978</v>
      </c>
      <c r="H55" s="1163"/>
      <c r="I55" s="1214"/>
      <c r="J55" s="1215">
        <v>112978</v>
      </c>
      <c r="K55" s="1195"/>
      <c r="L55" s="139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  <c r="IU55" s="64"/>
      <c r="IV55" s="64"/>
    </row>
    <row r="56" spans="1:256" s="105" customFormat="1" ht="138" customHeight="1">
      <c r="A56" s="1561" t="s">
        <v>418</v>
      </c>
      <c r="B56" s="1563" t="s">
        <v>116</v>
      </c>
      <c r="C56" s="1563" t="s">
        <v>200</v>
      </c>
      <c r="D56" s="1575" t="s">
        <v>419</v>
      </c>
      <c r="E56" s="1188" t="s">
        <v>655</v>
      </c>
      <c r="F56" s="1581" t="s">
        <v>656</v>
      </c>
      <c r="G56" s="1211">
        <v>1550395</v>
      </c>
      <c r="H56" s="1130">
        <f>1043205+468060</f>
        <v>1511265</v>
      </c>
      <c r="I56" s="1216">
        <v>1</v>
      </c>
      <c r="J56" s="1217">
        <v>468060</v>
      </c>
      <c r="K56" s="1189"/>
      <c r="L56" s="1416">
        <v>1</v>
      </c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  <c r="IU56" s="64"/>
      <c r="IV56" s="64"/>
    </row>
    <row r="57" spans="1:256" s="105" customFormat="1" ht="68.25">
      <c r="A57" s="1593"/>
      <c r="B57" s="1594"/>
      <c r="C57" s="1594"/>
      <c r="D57" s="1576"/>
      <c r="E57" s="1218" t="s">
        <v>637</v>
      </c>
      <c r="F57" s="1582"/>
      <c r="G57" s="1219"/>
      <c r="H57" s="1206"/>
      <c r="I57" s="1220"/>
      <c r="J57" s="1221">
        <v>468060</v>
      </c>
      <c r="K57" s="1189"/>
      <c r="L57" s="1289">
        <v>0</v>
      </c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  <c r="IU57" s="64"/>
      <c r="IV57" s="64"/>
    </row>
    <row r="58" spans="1:256" s="555" customFormat="1" ht="114" thickBot="1">
      <c r="A58" s="1377" t="s">
        <v>418</v>
      </c>
      <c r="B58" s="1378" t="s">
        <v>116</v>
      </c>
      <c r="C58" s="1378" t="s">
        <v>200</v>
      </c>
      <c r="D58" s="1379" t="s">
        <v>419</v>
      </c>
      <c r="E58" s="1246" t="s">
        <v>462</v>
      </c>
      <c r="F58" s="1180" t="s">
        <v>639</v>
      </c>
      <c r="G58" s="1247">
        <v>982460</v>
      </c>
      <c r="H58" s="1162">
        <v>200000</v>
      </c>
      <c r="I58" s="1248">
        <f>H58/G58</f>
        <v>0.20357062882967245</v>
      </c>
      <c r="J58" s="1249">
        <v>782460</v>
      </c>
      <c r="K58" s="1250"/>
      <c r="L58" s="1290">
        <v>0.20357062882967245</v>
      </c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  <c r="IU58" s="64"/>
      <c r="IV58" s="64"/>
    </row>
    <row r="59" spans="1:256" s="105" customFormat="1" ht="61.5" thickBot="1">
      <c r="A59" s="1147" t="s">
        <v>141</v>
      </c>
      <c r="B59" s="1148" t="s">
        <v>604</v>
      </c>
      <c r="C59" s="1148" t="s">
        <v>604</v>
      </c>
      <c r="D59" s="1149" t="s">
        <v>657</v>
      </c>
      <c r="E59" s="1251"/>
      <c r="F59" s="1252"/>
      <c r="G59" s="1253"/>
      <c r="H59" s="1254"/>
      <c r="I59" s="1255"/>
      <c r="J59" s="808">
        <f>J60</f>
        <v>20000</v>
      </c>
      <c r="K59" s="808">
        <f>K60</f>
        <v>0</v>
      </c>
      <c r="L59" s="1291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  <c r="IU59" s="64"/>
      <c r="IV59" s="64"/>
    </row>
    <row r="60" spans="1:256" s="105" customFormat="1" ht="63">
      <c r="A60" s="1154" t="s">
        <v>142</v>
      </c>
      <c r="B60" s="1155" t="s">
        <v>604</v>
      </c>
      <c r="C60" s="1155" t="s">
        <v>604</v>
      </c>
      <c r="D60" s="1156" t="s">
        <v>657</v>
      </c>
      <c r="E60" s="1222"/>
      <c r="F60" s="1222"/>
      <c r="G60" s="1223"/>
      <c r="H60" s="1224"/>
      <c r="I60" s="1225"/>
      <c r="J60" s="720">
        <f>SUM(J61:J61)</f>
        <v>20000</v>
      </c>
      <c r="K60" s="1160"/>
      <c r="L60" s="1287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  <c r="IV60" s="64"/>
    </row>
    <row r="61" spans="1:256" s="552" customFormat="1" ht="100.5" customHeight="1">
      <c r="A61" s="1583">
        <v>3117660</v>
      </c>
      <c r="B61" s="1585">
        <v>7660</v>
      </c>
      <c r="C61" s="1585">
        <v>490</v>
      </c>
      <c r="D61" s="1587" t="s">
        <v>78</v>
      </c>
      <c r="E61" s="1226" t="s">
        <v>658</v>
      </c>
      <c r="F61" s="1579"/>
      <c r="G61" s="1227"/>
      <c r="H61" s="1228"/>
      <c r="I61" s="1229"/>
      <c r="J61" s="1230">
        <f>J62</f>
        <v>20000</v>
      </c>
      <c r="K61" s="1215"/>
      <c r="L61" s="1602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  <c r="IU61" s="64"/>
      <c r="IV61" s="64"/>
    </row>
    <row r="62" spans="1:256" s="552" customFormat="1" ht="90" customHeight="1" thickBot="1">
      <c r="A62" s="1605"/>
      <c r="B62" s="1606"/>
      <c r="C62" s="1606"/>
      <c r="D62" s="1600"/>
      <c r="E62" s="1231" t="s">
        <v>637</v>
      </c>
      <c r="F62" s="1601"/>
      <c r="G62" s="1227"/>
      <c r="H62" s="1228"/>
      <c r="I62" s="1229"/>
      <c r="J62" s="1230">
        <v>20000</v>
      </c>
      <c r="K62" s="1230"/>
      <c r="L62" s="1603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  <c r="IU62" s="64"/>
      <c r="IV62" s="64"/>
    </row>
    <row r="63" spans="1:256" s="552" customFormat="1" ht="21" thickBot="1">
      <c r="A63" s="1232" t="s">
        <v>263</v>
      </c>
      <c r="B63" s="365" t="s">
        <v>263</v>
      </c>
      <c r="C63" s="365" t="s">
        <v>263</v>
      </c>
      <c r="D63" s="361" t="s">
        <v>317</v>
      </c>
      <c r="E63" s="366" t="s">
        <v>263</v>
      </c>
      <c r="F63" s="518" t="s">
        <v>263</v>
      </c>
      <c r="G63" s="367" t="s">
        <v>263</v>
      </c>
      <c r="H63" s="367" t="s">
        <v>263</v>
      </c>
      <c r="I63" s="367" t="s">
        <v>263</v>
      </c>
      <c r="J63" s="1233">
        <f>J29+J25+J13+J59+J21</f>
        <v>55922556</v>
      </c>
      <c r="K63" s="1233">
        <f>K29+K25+K13+K59+K21</f>
        <v>2977054.4400000004</v>
      </c>
      <c r="L63" s="1395" t="s">
        <v>263</v>
      </c>
      <c r="M63" s="1234"/>
      <c r="N63" s="1234"/>
      <c r="O63" s="1234"/>
      <c r="P63" s="1234"/>
      <c r="Q63" s="1234"/>
      <c r="R63" s="1234"/>
      <c r="S63" s="1234"/>
      <c r="T63" s="1234"/>
      <c r="U63" s="1234"/>
      <c r="V63" s="1234"/>
      <c r="W63" s="1234"/>
      <c r="X63" s="1234"/>
      <c r="Y63" s="1234"/>
      <c r="Z63" s="1234"/>
      <c r="AA63" s="1234"/>
      <c r="AB63" s="1234"/>
      <c r="AC63" s="1234"/>
      <c r="AD63" s="1234"/>
      <c r="AE63" s="1234"/>
      <c r="AF63" s="1234"/>
      <c r="AG63" s="1234"/>
      <c r="AH63" s="1234"/>
      <c r="AI63" s="1234"/>
      <c r="AJ63" s="1234"/>
      <c r="AK63" s="1234"/>
      <c r="AL63" s="1234"/>
      <c r="AM63" s="1234"/>
      <c r="AN63" s="1234"/>
      <c r="AO63" s="1234"/>
      <c r="AP63" s="1234"/>
      <c r="AQ63" s="1234"/>
      <c r="AR63" s="1234"/>
      <c r="AS63" s="1234"/>
      <c r="AT63" s="1234"/>
      <c r="AU63" s="1234"/>
      <c r="AV63" s="1234"/>
      <c r="AW63" s="1234"/>
      <c r="AX63" s="1234"/>
      <c r="AY63" s="1234"/>
      <c r="AZ63" s="1234"/>
      <c r="BA63" s="1234"/>
      <c r="BB63" s="1234"/>
      <c r="BC63" s="1234"/>
      <c r="BD63" s="1234"/>
      <c r="BE63" s="1234"/>
      <c r="BF63" s="1234"/>
      <c r="BG63" s="1234"/>
      <c r="BH63" s="1234"/>
      <c r="BI63" s="1234"/>
      <c r="BJ63" s="1234"/>
      <c r="BK63" s="1234"/>
      <c r="BL63" s="1234"/>
      <c r="BM63" s="1234"/>
      <c r="BN63" s="1234"/>
      <c r="BO63" s="1234"/>
      <c r="BP63" s="1234"/>
      <c r="BQ63" s="1234"/>
      <c r="BR63" s="1234"/>
      <c r="BS63" s="1234"/>
      <c r="BT63" s="1234"/>
      <c r="BU63" s="1234"/>
      <c r="BV63" s="1234"/>
      <c r="BW63" s="1234"/>
      <c r="BX63" s="1234"/>
      <c r="BY63" s="1234"/>
      <c r="BZ63" s="1234"/>
      <c r="CA63" s="1234"/>
      <c r="CB63" s="1234"/>
      <c r="CC63" s="1234"/>
      <c r="CD63" s="1234"/>
      <c r="CE63" s="1234"/>
      <c r="CF63" s="1234"/>
      <c r="CG63" s="1234"/>
      <c r="CH63" s="1234"/>
      <c r="CI63" s="1234"/>
      <c r="CJ63" s="1234"/>
      <c r="CK63" s="1234"/>
      <c r="CL63" s="1234"/>
      <c r="CM63" s="1234"/>
      <c r="CN63" s="1234"/>
      <c r="CO63" s="1234"/>
      <c r="CP63" s="1234"/>
      <c r="CQ63" s="1234"/>
      <c r="CR63" s="1234"/>
      <c r="CS63" s="1234"/>
      <c r="CT63" s="1234"/>
      <c r="CU63" s="1234"/>
      <c r="CV63" s="1234"/>
      <c r="CW63" s="1234"/>
      <c r="CX63" s="1234"/>
      <c r="CY63" s="1234"/>
      <c r="CZ63" s="1234"/>
      <c r="DA63" s="1234"/>
      <c r="DB63" s="1234"/>
      <c r="DC63" s="1234"/>
      <c r="DD63" s="1234"/>
      <c r="DE63" s="1234"/>
      <c r="DF63" s="1234"/>
      <c r="DG63" s="1234"/>
      <c r="DH63" s="1234"/>
      <c r="DI63" s="1234"/>
      <c r="DJ63" s="1234"/>
      <c r="DK63" s="1234"/>
      <c r="DL63" s="1234"/>
      <c r="DM63" s="1234"/>
      <c r="DN63" s="1234"/>
      <c r="DO63" s="1234"/>
      <c r="DP63" s="1234"/>
      <c r="DQ63" s="1234"/>
      <c r="DR63" s="1234"/>
      <c r="DS63" s="1234"/>
      <c r="DT63" s="1234"/>
      <c r="DU63" s="1234"/>
      <c r="DV63" s="1234"/>
      <c r="DW63" s="1234"/>
      <c r="DX63" s="1234"/>
      <c r="DY63" s="1234"/>
      <c r="DZ63" s="1234"/>
      <c r="EA63" s="1234"/>
      <c r="EB63" s="1234"/>
      <c r="EC63" s="1234"/>
      <c r="ED63" s="1234"/>
      <c r="EE63" s="1234"/>
      <c r="EF63" s="1234"/>
      <c r="EG63" s="1234"/>
      <c r="EH63" s="1234"/>
      <c r="EI63" s="1234"/>
      <c r="EJ63" s="1234"/>
      <c r="EK63" s="1234"/>
      <c r="EL63" s="1234"/>
      <c r="EM63" s="1234"/>
      <c r="EN63" s="1234"/>
      <c r="EO63" s="1234"/>
      <c r="EP63" s="1234"/>
      <c r="EQ63" s="1234"/>
      <c r="ER63" s="1234"/>
      <c r="ES63" s="1234"/>
      <c r="ET63" s="1234"/>
      <c r="EU63" s="1234"/>
      <c r="EV63" s="1234"/>
      <c r="EW63" s="1234"/>
      <c r="EX63" s="1234"/>
      <c r="EY63" s="1234"/>
      <c r="EZ63" s="1234"/>
      <c r="FA63" s="1234"/>
      <c r="FB63" s="1234"/>
      <c r="FC63" s="1234"/>
      <c r="FD63" s="1234"/>
      <c r="FE63" s="1234"/>
      <c r="FF63" s="1234"/>
      <c r="FG63" s="1234"/>
      <c r="FH63" s="1234"/>
      <c r="FI63" s="1234"/>
      <c r="FJ63" s="1234"/>
      <c r="FK63" s="1234"/>
      <c r="FL63" s="1234"/>
      <c r="FM63" s="1234"/>
      <c r="FN63" s="1234"/>
      <c r="FO63" s="1234"/>
      <c r="FP63" s="1234"/>
      <c r="FQ63" s="1234"/>
      <c r="FR63" s="1234"/>
      <c r="FS63" s="1234"/>
      <c r="FT63" s="1234"/>
      <c r="FU63" s="1234"/>
      <c r="FV63" s="1234"/>
      <c r="FW63" s="1234"/>
      <c r="FX63" s="1234"/>
      <c r="FY63" s="1234"/>
      <c r="FZ63" s="1234"/>
      <c r="GA63" s="1234"/>
      <c r="GB63" s="1234"/>
      <c r="GC63" s="1234"/>
      <c r="GD63" s="1234"/>
      <c r="GE63" s="1234"/>
      <c r="GF63" s="1234"/>
      <c r="GG63" s="1234"/>
      <c r="GH63" s="1234"/>
      <c r="GI63" s="1234"/>
      <c r="GJ63" s="1234"/>
      <c r="GK63" s="1234"/>
      <c r="GL63" s="1234"/>
      <c r="GM63" s="1234"/>
      <c r="GN63" s="1234"/>
      <c r="GO63" s="1234"/>
      <c r="GP63" s="1234"/>
      <c r="GQ63" s="1234"/>
      <c r="GR63" s="1234"/>
      <c r="GS63" s="1234"/>
      <c r="GT63" s="1234"/>
      <c r="GU63" s="1234"/>
      <c r="GV63" s="1234"/>
      <c r="GW63" s="1234"/>
      <c r="GX63" s="1234"/>
      <c r="GY63" s="1234"/>
      <c r="GZ63" s="1234"/>
      <c r="HA63" s="1234"/>
      <c r="HB63" s="1234"/>
      <c r="HC63" s="1234"/>
      <c r="HD63" s="1234"/>
      <c r="HE63" s="1234"/>
      <c r="HF63" s="1234"/>
      <c r="HG63" s="1234"/>
      <c r="HH63" s="1234"/>
      <c r="HI63" s="1234"/>
      <c r="HJ63" s="1234"/>
      <c r="HK63" s="1234"/>
      <c r="HL63" s="1234"/>
      <c r="HM63" s="1234"/>
      <c r="HN63" s="1234"/>
      <c r="HO63" s="1234"/>
      <c r="HP63" s="1234"/>
      <c r="HQ63" s="1234"/>
      <c r="HR63" s="1234"/>
      <c r="HS63" s="1234"/>
      <c r="HT63" s="1234"/>
      <c r="HU63" s="1234"/>
      <c r="HV63" s="1234"/>
      <c r="HW63" s="1234"/>
      <c r="HX63" s="1234"/>
      <c r="HY63" s="1234"/>
      <c r="HZ63" s="1234"/>
      <c r="IA63" s="1234"/>
      <c r="IB63" s="1234"/>
      <c r="IC63" s="1234"/>
      <c r="ID63" s="1234"/>
      <c r="IE63" s="1234"/>
      <c r="IF63" s="1234"/>
      <c r="IG63" s="1234"/>
      <c r="IH63" s="1234"/>
      <c r="II63" s="1234"/>
      <c r="IJ63" s="1234"/>
      <c r="IK63" s="1234"/>
      <c r="IL63" s="1234"/>
      <c r="IM63" s="1234"/>
      <c r="IN63" s="1234"/>
      <c r="IO63" s="1234"/>
      <c r="IP63" s="1234"/>
      <c r="IQ63" s="1234"/>
      <c r="IR63" s="1234"/>
      <c r="IS63" s="1234"/>
      <c r="IT63" s="1234"/>
      <c r="IU63" s="1234"/>
      <c r="IV63" s="1234"/>
    </row>
    <row r="64" spans="1:256" s="552" customFormat="1" ht="20.25">
      <c r="A64" s="1235"/>
      <c r="B64" s="1236"/>
      <c r="C64" s="1236"/>
      <c r="D64" s="1237"/>
      <c r="E64" s="1238"/>
      <c r="F64" s="559"/>
      <c r="G64" s="1239"/>
      <c r="H64" s="1239"/>
      <c r="I64" s="1239"/>
      <c r="J64" s="1240"/>
      <c r="K64" s="1240"/>
      <c r="L64" s="1292"/>
      <c r="M64" s="1241"/>
      <c r="N64" s="1241"/>
      <c r="O64" s="1241"/>
      <c r="P64" s="1241"/>
      <c r="Q64" s="1241"/>
      <c r="R64" s="1241"/>
      <c r="S64" s="1241"/>
      <c r="T64" s="1241"/>
      <c r="U64" s="1241"/>
      <c r="V64" s="1241"/>
      <c r="W64" s="1241"/>
      <c r="X64" s="1241"/>
      <c r="Y64" s="1241"/>
      <c r="Z64" s="1241"/>
      <c r="AA64" s="1241"/>
      <c r="AB64" s="1241"/>
      <c r="AC64" s="1241"/>
      <c r="AD64" s="1241"/>
      <c r="AE64" s="1241"/>
      <c r="AF64" s="1241"/>
      <c r="AG64" s="1241"/>
      <c r="AH64" s="1241"/>
      <c r="AI64" s="1241"/>
      <c r="AJ64" s="1241"/>
      <c r="AK64" s="1241"/>
      <c r="AL64" s="1241"/>
      <c r="AM64" s="1241"/>
      <c r="AN64" s="1241"/>
      <c r="AO64" s="1241"/>
      <c r="AP64" s="1241"/>
      <c r="AQ64" s="1241"/>
      <c r="AR64" s="1241"/>
      <c r="AS64" s="1241"/>
      <c r="AT64" s="1241"/>
      <c r="AU64" s="1241"/>
      <c r="AV64" s="1241"/>
      <c r="AW64" s="1241"/>
      <c r="AX64" s="1241"/>
      <c r="AY64" s="1241"/>
      <c r="AZ64" s="1241"/>
      <c r="BA64" s="1241"/>
      <c r="BB64" s="1241"/>
      <c r="BC64" s="1241"/>
      <c r="BD64" s="1241"/>
      <c r="BE64" s="1241"/>
      <c r="BF64" s="1241"/>
      <c r="BG64" s="1241"/>
      <c r="BH64" s="1241"/>
      <c r="BI64" s="1241"/>
      <c r="BJ64" s="1241"/>
      <c r="BK64" s="1241"/>
      <c r="BL64" s="1241"/>
      <c r="BM64" s="1241"/>
      <c r="BN64" s="1241"/>
      <c r="BO64" s="1241"/>
      <c r="BP64" s="1241"/>
      <c r="BQ64" s="1241"/>
      <c r="BR64" s="1241"/>
      <c r="BS64" s="1241"/>
      <c r="BT64" s="1241"/>
      <c r="BU64" s="1241"/>
      <c r="BV64" s="1241"/>
      <c r="BW64" s="1241"/>
      <c r="BX64" s="1241"/>
      <c r="BY64" s="1241"/>
      <c r="BZ64" s="1241"/>
      <c r="CA64" s="1241"/>
      <c r="CB64" s="1241"/>
      <c r="CC64" s="1241"/>
      <c r="CD64" s="1241"/>
      <c r="CE64" s="1241"/>
      <c r="CF64" s="1241"/>
      <c r="CG64" s="1241"/>
      <c r="CH64" s="1241"/>
      <c r="CI64" s="1241"/>
      <c r="CJ64" s="1241"/>
      <c r="CK64" s="1241"/>
      <c r="CL64" s="1241"/>
      <c r="CM64" s="1241"/>
      <c r="CN64" s="1241"/>
      <c r="CO64" s="1241"/>
      <c r="CP64" s="1241"/>
      <c r="CQ64" s="1241"/>
      <c r="CR64" s="1241"/>
      <c r="CS64" s="1241"/>
      <c r="CT64" s="1241"/>
      <c r="CU64" s="1241"/>
      <c r="CV64" s="1241"/>
      <c r="CW64" s="1241"/>
      <c r="CX64" s="1241"/>
      <c r="CY64" s="1241"/>
      <c r="CZ64" s="1241"/>
      <c r="DA64" s="1241"/>
      <c r="DB64" s="1241"/>
      <c r="DC64" s="1241"/>
      <c r="DD64" s="1241"/>
      <c r="DE64" s="1241"/>
      <c r="DF64" s="1241"/>
      <c r="DG64" s="1241"/>
      <c r="DH64" s="1241"/>
      <c r="DI64" s="1241"/>
      <c r="DJ64" s="1241"/>
      <c r="DK64" s="1241"/>
      <c r="DL64" s="1241"/>
      <c r="DM64" s="1241"/>
      <c r="DN64" s="1241"/>
      <c r="DO64" s="1241"/>
      <c r="DP64" s="1241"/>
      <c r="DQ64" s="1241"/>
      <c r="DR64" s="1241"/>
      <c r="DS64" s="1241"/>
      <c r="DT64" s="1241"/>
      <c r="DU64" s="1241"/>
      <c r="DV64" s="1241"/>
      <c r="DW64" s="1241"/>
      <c r="DX64" s="1241"/>
      <c r="DY64" s="1241"/>
      <c r="DZ64" s="1241"/>
      <c r="EA64" s="1241"/>
      <c r="EB64" s="1241"/>
      <c r="EC64" s="1241"/>
      <c r="ED64" s="1241"/>
      <c r="EE64" s="1241"/>
      <c r="EF64" s="1241"/>
      <c r="EG64" s="1241"/>
      <c r="EH64" s="1241"/>
      <c r="EI64" s="1241"/>
      <c r="EJ64" s="1241"/>
      <c r="EK64" s="1241"/>
      <c r="EL64" s="1241"/>
      <c r="EM64" s="1241"/>
      <c r="EN64" s="1241"/>
      <c r="EO64" s="1241"/>
      <c r="EP64" s="1241"/>
      <c r="EQ64" s="1241"/>
      <c r="ER64" s="1241"/>
      <c r="ES64" s="1241"/>
      <c r="ET64" s="1241"/>
      <c r="EU64" s="1241"/>
      <c r="EV64" s="1241"/>
      <c r="EW64" s="1241"/>
      <c r="EX64" s="1241"/>
      <c r="EY64" s="1241"/>
      <c r="EZ64" s="1241"/>
      <c r="FA64" s="1241"/>
      <c r="FB64" s="1241"/>
      <c r="FC64" s="1241"/>
      <c r="FD64" s="1241"/>
      <c r="FE64" s="1241"/>
      <c r="FF64" s="1241"/>
      <c r="FG64" s="1241"/>
      <c r="FH64" s="1241"/>
      <c r="FI64" s="1241"/>
      <c r="FJ64" s="1241"/>
      <c r="FK64" s="1241"/>
      <c r="FL64" s="1241"/>
      <c r="FM64" s="1241"/>
      <c r="FN64" s="1241"/>
      <c r="FO64" s="1241"/>
      <c r="FP64" s="1241"/>
      <c r="FQ64" s="1241"/>
      <c r="FR64" s="1241"/>
      <c r="FS64" s="1241"/>
      <c r="FT64" s="1241"/>
      <c r="FU64" s="1241"/>
      <c r="FV64" s="1241"/>
      <c r="FW64" s="1241"/>
      <c r="FX64" s="1241"/>
      <c r="FY64" s="1241"/>
      <c r="FZ64" s="1241"/>
      <c r="GA64" s="1241"/>
      <c r="GB64" s="1241"/>
      <c r="GC64" s="1241"/>
      <c r="GD64" s="1241"/>
      <c r="GE64" s="1241"/>
      <c r="GF64" s="1241"/>
      <c r="GG64" s="1241"/>
      <c r="GH64" s="1241"/>
      <c r="GI64" s="1241"/>
      <c r="GJ64" s="1241"/>
      <c r="GK64" s="1241"/>
      <c r="GL64" s="1241"/>
      <c r="GM64" s="1241"/>
      <c r="GN64" s="1241"/>
      <c r="GO64" s="1241"/>
      <c r="GP64" s="1241"/>
      <c r="GQ64" s="1241"/>
      <c r="GR64" s="1241"/>
      <c r="GS64" s="1241"/>
      <c r="GT64" s="1241"/>
      <c r="GU64" s="1241"/>
      <c r="GV64" s="1241"/>
      <c r="GW64" s="1241"/>
      <c r="GX64" s="1241"/>
      <c r="GY64" s="1241"/>
      <c r="GZ64" s="1241"/>
      <c r="HA64" s="1241"/>
      <c r="HB64" s="1241"/>
      <c r="HC64" s="1241"/>
      <c r="HD64" s="1241"/>
      <c r="HE64" s="1241"/>
      <c r="HF64" s="1241"/>
      <c r="HG64" s="1241"/>
      <c r="HH64" s="1241"/>
      <c r="HI64" s="1241"/>
      <c r="HJ64" s="1241"/>
      <c r="HK64" s="1241"/>
      <c r="HL64" s="1241"/>
      <c r="HM64" s="1241"/>
      <c r="HN64" s="1241"/>
      <c r="HO64" s="1241"/>
      <c r="HP64" s="1241"/>
      <c r="HQ64" s="1241"/>
      <c r="HR64" s="1241"/>
      <c r="HS64" s="1241"/>
      <c r="HT64" s="1241"/>
      <c r="HU64" s="1241"/>
      <c r="HV64" s="1241"/>
      <c r="HW64" s="1241"/>
      <c r="HX64" s="1241"/>
      <c r="HY64" s="1241"/>
      <c r="HZ64" s="1241"/>
      <c r="IA64" s="1241"/>
      <c r="IB64" s="1241"/>
      <c r="IC64" s="1241"/>
      <c r="ID64" s="1241"/>
      <c r="IE64" s="1241"/>
      <c r="IF64" s="1241"/>
      <c r="IG64" s="1241"/>
      <c r="IH64" s="1241"/>
      <c r="II64" s="1241"/>
      <c r="IJ64" s="1241"/>
      <c r="IK64" s="1241"/>
      <c r="IL64" s="1241"/>
      <c r="IM64" s="1241"/>
      <c r="IN64" s="1241"/>
      <c r="IO64" s="1241"/>
      <c r="IP64" s="1241"/>
      <c r="IQ64" s="1241"/>
      <c r="IR64" s="1241"/>
      <c r="IS64" s="1241"/>
      <c r="IT64" s="1241"/>
      <c r="IU64" s="1241"/>
      <c r="IV64" s="1241"/>
    </row>
    <row r="65" spans="1:256" s="552" customFormat="1" ht="63" customHeight="1">
      <c r="A65" s="1604" t="s">
        <v>593</v>
      </c>
      <c r="B65" s="1604"/>
      <c r="C65" s="1604"/>
      <c r="D65" s="1604"/>
      <c r="E65" s="1396"/>
      <c r="F65" s="1396"/>
      <c r="G65" s="1396"/>
      <c r="H65" s="1396"/>
      <c r="I65" s="1396"/>
      <c r="J65" s="1396" t="s">
        <v>659</v>
      </c>
      <c r="K65" s="1396"/>
      <c r="L65" s="1397"/>
      <c r="M65" s="1398"/>
      <c r="N65" s="1396"/>
      <c r="O65" s="1396"/>
      <c r="P65" s="1399"/>
      <c r="Q65" s="1400"/>
      <c r="R65" s="1401"/>
      <c r="S65" s="1401"/>
      <c r="T65" s="1401"/>
      <c r="U65" s="1401"/>
      <c r="V65" s="1401"/>
      <c r="W65" s="1401"/>
      <c r="X65" s="1401"/>
      <c r="Y65" s="1401"/>
      <c r="Z65" s="1401"/>
      <c r="AA65" s="1401"/>
      <c r="AB65" s="1401"/>
      <c r="AC65" s="1401"/>
      <c r="AD65" s="1401"/>
      <c r="AE65" s="1401"/>
      <c r="AF65" s="1401"/>
      <c r="AG65" s="1401"/>
      <c r="AH65" s="1401"/>
      <c r="AI65" s="1401"/>
      <c r="AJ65" s="1401"/>
      <c r="AK65" s="1401"/>
      <c r="AL65" s="1401"/>
      <c r="AM65" s="1401"/>
      <c r="AN65" s="1401"/>
      <c r="AO65" s="1401"/>
      <c r="AP65" s="1401"/>
      <c r="AQ65" s="1401"/>
      <c r="AR65" s="1401"/>
      <c r="AS65" s="1401"/>
      <c r="AT65" s="1401"/>
      <c r="AU65" s="1401"/>
      <c r="AV65" s="1401"/>
      <c r="AW65" s="1401"/>
      <c r="AX65" s="1401"/>
      <c r="AY65" s="1401"/>
      <c r="AZ65" s="1401"/>
      <c r="BA65" s="1401"/>
      <c r="BB65" s="1401"/>
      <c r="BC65" s="1401"/>
      <c r="BD65" s="1401"/>
      <c r="BE65" s="1401"/>
      <c r="BF65" s="1401"/>
      <c r="BG65" s="1401"/>
      <c r="BH65" s="1401"/>
      <c r="BI65" s="1401"/>
      <c r="BJ65" s="1401"/>
      <c r="BK65" s="1401"/>
      <c r="BL65" s="1401"/>
      <c r="BM65" s="1401"/>
      <c r="BN65" s="1401"/>
      <c r="BO65" s="1401"/>
      <c r="BP65" s="1401"/>
      <c r="BQ65" s="1401"/>
      <c r="BR65" s="1401"/>
      <c r="BS65" s="1401"/>
      <c r="BT65" s="1401"/>
      <c r="BU65" s="1401"/>
      <c r="BV65" s="1401"/>
      <c r="BW65" s="1401"/>
      <c r="BX65" s="1401"/>
      <c r="BY65" s="1401"/>
      <c r="BZ65" s="1401"/>
      <c r="CA65" s="1401"/>
      <c r="CB65" s="1401"/>
      <c r="CC65" s="1401"/>
      <c r="CD65" s="1401"/>
      <c r="CE65" s="1401"/>
      <c r="CF65" s="1401"/>
      <c r="CG65" s="1401"/>
      <c r="CH65" s="1401"/>
      <c r="CI65" s="1401"/>
      <c r="CJ65" s="1401"/>
      <c r="CK65" s="1401"/>
      <c r="CL65" s="1401"/>
      <c r="CM65" s="1401"/>
      <c r="CN65" s="1401"/>
      <c r="CO65" s="1401"/>
      <c r="CP65" s="1401"/>
      <c r="CQ65" s="1401"/>
      <c r="CR65" s="1401"/>
      <c r="CS65" s="1401"/>
      <c r="CT65" s="1401"/>
      <c r="CU65" s="1401"/>
      <c r="CV65" s="1401"/>
      <c r="CW65" s="1401"/>
      <c r="CX65" s="1401"/>
      <c r="CY65" s="1401"/>
      <c r="CZ65" s="1401"/>
      <c r="DA65" s="1401"/>
      <c r="DB65" s="1401"/>
      <c r="DC65" s="1401"/>
      <c r="DD65" s="1401"/>
      <c r="DE65" s="1401"/>
      <c r="DF65" s="1401"/>
      <c r="DG65" s="1401"/>
      <c r="DH65" s="1401"/>
      <c r="DI65" s="1401"/>
      <c r="DJ65" s="1401"/>
      <c r="DK65" s="1401"/>
      <c r="DL65" s="1401"/>
      <c r="DM65" s="1401"/>
      <c r="DN65" s="1401"/>
      <c r="DO65" s="1401"/>
      <c r="DP65" s="1401"/>
      <c r="DQ65" s="1401"/>
      <c r="DR65" s="1401"/>
      <c r="DS65" s="1401"/>
      <c r="DT65" s="1401"/>
      <c r="DU65" s="1401"/>
      <c r="DV65" s="1401"/>
      <c r="DW65" s="1401"/>
      <c r="DX65" s="1401"/>
      <c r="DY65" s="1401"/>
      <c r="DZ65" s="1401"/>
      <c r="EA65" s="1401"/>
      <c r="EB65" s="1401"/>
      <c r="EC65" s="1401"/>
      <c r="ED65" s="1401"/>
      <c r="EE65" s="1401"/>
      <c r="EF65" s="1401"/>
      <c r="EG65" s="1401"/>
      <c r="EH65" s="1401"/>
      <c r="EI65" s="1401"/>
      <c r="EJ65" s="1401"/>
      <c r="EK65" s="1401"/>
      <c r="EL65" s="1401"/>
      <c r="EM65" s="1401"/>
      <c r="EN65" s="1401"/>
      <c r="EO65" s="1401"/>
      <c r="EP65" s="1401"/>
      <c r="EQ65" s="1401"/>
      <c r="ER65" s="1401"/>
      <c r="ES65" s="1401"/>
      <c r="ET65" s="1401"/>
      <c r="EU65" s="1401"/>
      <c r="EV65" s="1401"/>
      <c r="EW65" s="1401"/>
      <c r="EX65" s="1401"/>
      <c r="EY65" s="1401"/>
      <c r="EZ65" s="1401"/>
      <c r="FA65" s="1401"/>
      <c r="FB65" s="1401"/>
      <c r="FC65" s="1401"/>
      <c r="FD65" s="1401"/>
      <c r="FE65" s="1401"/>
      <c r="FF65" s="1401"/>
      <c r="FG65" s="1401"/>
      <c r="FH65" s="1401"/>
      <c r="FI65" s="1401"/>
      <c r="FJ65" s="1401"/>
      <c r="FK65" s="1401"/>
      <c r="FL65" s="1401"/>
      <c r="FM65" s="1401"/>
      <c r="FN65" s="1401"/>
      <c r="FO65" s="1401"/>
      <c r="FP65" s="1401"/>
      <c r="FQ65" s="1401"/>
      <c r="FR65" s="1401"/>
      <c r="FS65" s="1401"/>
      <c r="FT65" s="1401"/>
      <c r="FU65" s="1401"/>
      <c r="FV65" s="1401"/>
      <c r="FW65" s="1401"/>
      <c r="FX65" s="1401"/>
      <c r="FY65" s="1401"/>
      <c r="FZ65" s="1401"/>
      <c r="GA65" s="1401"/>
      <c r="GB65" s="1401"/>
      <c r="GC65" s="1401"/>
      <c r="GD65" s="1401"/>
      <c r="GE65" s="1401"/>
      <c r="GF65" s="1401"/>
      <c r="GG65" s="1401"/>
      <c r="GH65" s="1401"/>
      <c r="GI65" s="1401"/>
      <c r="GJ65" s="1401"/>
      <c r="GK65" s="1401"/>
      <c r="GL65" s="1401"/>
      <c r="GM65" s="1401"/>
      <c r="GN65" s="1401"/>
      <c r="GO65" s="1401"/>
      <c r="GP65" s="1401"/>
      <c r="GQ65" s="1401"/>
      <c r="GR65" s="1401"/>
      <c r="GS65" s="1401"/>
      <c r="GT65" s="1401"/>
      <c r="GU65" s="1401"/>
      <c r="GV65" s="1401"/>
      <c r="GW65" s="1401"/>
      <c r="GX65" s="1401"/>
      <c r="GY65" s="1401"/>
      <c r="GZ65" s="1401"/>
      <c r="HA65" s="1401"/>
      <c r="HB65" s="1401"/>
      <c r="HC65" s="1401"/>
      <c r="HD65" s="1401"/>
      <c r="HE65" s="1401"/>
      <c r="HF65" s="1401"/>
      <c r="HG65" s="1401"/>
      <c r="HH65" s="1401"/>
      <c r="HI65" s="1401"/>
      <c r="HJ65" s="1401"/>
      <c r="HK65" s="1401"/>
      <c r="HL65" s="1401"/>
      <c r="HM65" s="1401"/>
      <c r="HN65" s="1401"/>
      <c r="HO65" s="1401"/>
      <c r="HP65" s="1401"/>
      <c r="HQ65" s="1401"/>
      <c r="HR65" s="1401"/>
      <c r="HS65" s="1401"/>
      <c r="HT65" s="1401"/>
      <c r="HU65" s="1401"/>
      <c r="HV65" s="1401"/>
      <c r="HW65" s="1401"/>
      <c r="HX65" s="1401"/>
      <c r="HY65" s="1401"/>
      <c r="HZ65" s="1401"/>
      <c r="IA65" s="1401"/>
      <c r="IB65" s="1401"/>
      <c r="IC65" s="1401"/>
      <c r="ID65" s="1401"/>
      <c r="IE65" s="1401"/>
      <c r="IF65" s="1401"/>
      <c r="IG65" s="1401"/>
      <c r="IH65" s="1401"/>
      <c r="II65" s="1401"/>
      <c r="IJ65" s="1401"/>
      <c r="IK65" s="1401"/>
      <c r="IL65" s="1401"/>
      <c r="IM65" s="1401"/>
      <c r="IN65" s="1401"/>
      <c r="IO65" s="1401"/>
      <c r="IP65" s="1401"/>
      <c r="IQ65" s="1401"/>
      <c r="IR65" s="1401"/>
      <c r="IS65" s="1401"/>
      <c r="IT65" s="1401"/>
      <c r="IU65" s="1401"/>
      <c r="IV65" s="1401"/>
    </row>
  </sheetData>
  <sheetProtection/>
  <mergeCells count="84">
    <mergeCell ref="L61:L62"/>
    <mergeCell ref="A65:D65"/>
    <mergeCell ref="A56:A57"/>
    <mergeCell ref="B56:B57"/>
    <mergeCell ref="C56:C57"/>
    <mergeCell ref="D56:D57"/>
    <mergeCell ref="F56:F57"/>
    <mergeCell ref="A61:A62"/>
    <mergeCell ref="B61:B62"/>
    <mergeCell ref="C61:C62"/>
    <mergeCell ref="D61:D62"/>
    <mergeCell ref="F61:F62"/>
    <mergeCell ref="A52:A53"/>
    <mergeCell ref="B52:B53"/>
    <mergeCell ref="C52:C53"/>
    <mergeCell ref="D52:D53"/>
    <mergeCell ref="F52:F53"/>
    <mergeCell ref="A54:A55"/>
    <mergeCell ref="B54:B55"/>
    <mergeCell ref="C54:C55"/>
    <mergeCell ref="D54:D55"/>
    <mergeCell ref="F54:F55"/>
    <mergeCell ref="A47:A48"/>
    <mergeCell ref="B47:B48"/>
    <mergeCell ref="C47:C48"/>
    <mergeCell ref="D47:D48"/>
    <mergeCell ref="F47:F48"/>
    <mergeCell ref="A49:A50"/>
    <mergeCell ref="B49:B50"/>
    <mergeCell ref="C49:C50"/>
    <mergeCell ref="D49:D50"/>
    <mergeCell ref="F49:F50"/>
    <mergeCell ref="A41:A42"/>
    <mergeCell ref="B41:B42"/>
    <mergeCell ref="C41:C42"/>
    <mergeCell ref="D41:D42"/>
    <mergeCell ref="F41:F42"/>
    <mergeCell ref="A43:A44"/>
    <mergeCell ref="B43:B44"/>
    <mergeCell ref="C43:C44"/>
    <mergeCell ref="D43:D44"/>
    <mergeCell ref="F43:F44"/>
    <mergeCell ref="A35:A36"/>
    <mergeCell ref="B35:B36"/>
    <mergeCell ref="C35:C36"/>
    <mergeCell ref="D35:D36"/>
    <mergeCell ref="F35:F36"/>
    <mergeCell ref="A39:A40"/>
    <mergeCell ref="B39:B40"/>
    <mergeCell ref="C39:C40"/>
    <mergeCell ref="A31:A32"/>
    <mergeCell ref="B31:B32"/>
    <mergeCell ref="C31:C32"/>
    <mergeCell ref="D31:D32"/>
    <mergeCell ref="F31:F32"/>
    <mergeCell ref="A33:A34"/>
    <mergeCell ref="B33:B34"/>
    <mergeCell ref="C33:C34"/>
    <mergeCell ref="F10:F11"/>
    <mergeCell ref="E10:E11"/>
    <mergeCell ref="D39:D40"/>
    <mergeCell ref="F39:F40"/>
    <mergeCell ref="D33:D34"/>
    <mergeCell ref="F33:F34"/>
    <mergeCell ref="L10:L11"/>
    <mergeCell ref="A23:A24"/>
    <mergeCell ref="B23:B24"/>
    <mergeCell ref="C23:C24"/>
    <mergeCell ref="D23:D24"/>
    <mergeCell ref="L23:L24"/>
    <mergeCell ref="J10:J11"/>
    <mergeCell ref="K10:K11"/>
    <mergeCell ref="H10:H11"/>
    <mergeCell ref="G10:G11"/>
    <mergeCell ref="I5:L5"/>
    <mergeCell ref="A6:L6"/>
    <mergeCell ref="A7:C7"/>
    <mergeCell ref="D7:L7"/>
    <mergeCell ref="A10:A11"/>
    <mergeCell ref="B10:B11"/>
    <mergeCell ref="D10:D11"/>
    <mergeCell ref="C10:C11"/>
    <mergeCell ref="A8:C8"/>
    <mergeCell ref="I10:I11"/>
  </mergeCells>
  <printOptions/>
  <pageMargins left="0.7874015748031497" right="0.7874015748031497" top="1.1811023622047245" bottom="0.3937007874015748" header="0.31496062992125984" footer="0.31496062992125984"/>
  <pageSetup fitToHeight="0"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99"/>
  <sheetViews>
    <sheetView view="pageBreakPreview" zoomScale="50" zoomScaleNormal="70" zoomScaleSheetLayoutView="50" zoomScalePageLayoutView="0" workbookViewId="0" topLeftCell="A12">
      <pane xSplit="4" ySplit="5" topLeftCell="E90" activePane="bottomRight" state="frozen"/>
      <selection pane="topLeft" activeCell="A12" sqref="A12"/>
      <selection pane="topRight" activeCell="E12" sqref="E12"/>
      <selection pane="bottomLeft" activeCell="A17" sqref="A17"/>
      <selection pane="bottomRight" activeCell="F81" sqref="F81"/>
    </sheetView>
  </sheetViews>
  <sheetFormatPr defaultColWidth="9.00390625" defaultRowHeight="12.75"/>
  <cols>
    <col min="1" max="1" width="12.50390625" style="48" customWidth="1"/>
    <col min="2" max="2" width="9.875" style="48" customWidth="1"/>
    <col min="3" max="3" width="9.50390625" style="368" customWidth="1"/>
    <col min="4" max="4" width="30.50390625" style="48" customWidth="1"/>
    <col min="5" max="5" width="28.875" style="48" customWidth="1"/>
    <col min="6" max="6" width="21.50390625" style="93" customWidth="1"/>
    <col min="7" max="7" width="18.00390625" style="389" customWidth="1"/>
    <col min="8" max="8" width="15.875" style="414" customWidth="1"/>
    <col min="9" max="9" width="16.50390625" style="419" customWidth="1"/>
    <col min="10" max="10" width="18.875" style="414" customWidth="1"/>
    <col min="11" max="11" width="16.50390625" style="414" customWidth="1"/>
    <col min="12" max="12" width="16.125" style="414" customWidth="1"/>
    <col min="13" max="13" width="19.625" style="414" customWidth="1"/>
    <col min="14" max="14" width="14.875" style="414" customWidth="1"/>
    <col min="15" max="15" width="11.50390625" style="824" customWidth="1"/>
    <col min="16" max="16384" width="8.875" style="48" customWidth="1"/>
  </cols>
  <sheetData>
    <row r="1" spans="9:10" ht="15" hidden="1">
      <c r="I1" s="415" t="s">
        <v>325</v>
      </c>
      <c r="J1" s="415"/>
    </row>
    <row r="2" spans="9:10" ht="15" hidden="1">
      <c r="I2" s="391" t="s">
        <v>184</v>
      </c>
      <c r="J2" s="415"/>
    </row>
    <row r="3" spans="9:10" ht="15" hidden="1">
      <c r="I3" s="416" t="s">
        <v>0</v>
      </c>
      <c r="J3" s="417"/>
    </row>
    <row r="4" spans="9:10" ht="15" hidden="1">
      <c r="I4" s="388" t="s">
        <v>185</v>
      </c>
      <c r="J4" s="418"/>
    </row>
    <row r="5" spans="9:10" ht="15" hidden="1">
      <c r="I5" s="414"/>
      <c r="J5" s="419"/>
    </row>
    <row r="6" spans="7:14" ht="15">
      <c r="G6" s="822"/>
      <c r="H6" s="823"/>
      <c r="I6" s="823"/>
      <c r="J6" s="823"/>
      <c r="M6" s="431" t="s">
        <v>3</v>
      </c>
      <c r="N6" s="421"/>
    </row>
    <row r="7" spans="7:14" ht="15">
      <c r="G7" s="822"/>
      <c r="H7" s="823"/>
      <c r="I7" s="823"/>
      <c r="J7" s="823"/>
      <c r="M7" s="431" t="s">
        <v>194</v>
      </c>
      <c r="N7" s="420"/>
    </row>
    <row r="8" spans="7:15" ht="15">
      <c r="G8" s="822"/>
      <c r="H8" s="823"/>
      <c r="I8" s="823"/>
      <c r="J8" s="823"/>
      <c r="M8" s="432" t="s">
        <v>502</v>
      </c>
      <c r="N8" s="422"/>
      <c r="O8" s="863"/>
    </row>
    <row r="9" spans="7:15" ht="15">
      <c r="G9" s="822"/>
      <c r="H9" s="823"/>
      <c r="I9" s="823"/>
      <c r="J9" s="823"/>
      <c r="M9" s="433" t="s">
        <v>503</v>
      </c>
      <c r="N9" s="423"/>
      <c r="O9" s="864"/>
    </row>
    <row r="10" spans="7:10" ht="15">
      <c r="G10" s="1614"/>
      <c r="H10" s="1614"/>
      <c r="I10" s="1614"/>
      <c r="J10" s="823"/>
    </row>
    <row r="11" spans="7:10" ht="15">
      <c r="G11" s="822"/>
      <c r="H11" s="823"/>
      <c r="I11" s="823"/>
      <c r="J11" s="823"/>
    </row>
    <row r="12" spans="3:15" s="77" customFormat="1" ht="27.75" customHeight="1">
      <c r="C12" s="381" t="s">
        <v>530</v>
      </c>
      <c r="D12" s="381"/>
      <c r="E12" s="381"/>
      <c r="F12" s="381"/>
      <c r="G12" s="424"/>
      <c r="H12" s="424"/>
      <c r="I12" s="424"/>
      <c r="J12" s="424"/>
      <c r="K12" s="424"/>
      <c r="L12" s="424"/>
      <c r="M12" s="425"/>
      <c r="N12" s="425"/>
      <c r="O12" s="825"/>
    </row>
    <row r="13" spans="1:15" s="77" customFormat="1" ht="27.75" customHeight="1">
      <c r="A13" s="1607">
        <v>15591000000</v>
      </c>
      <c r="B13" s="1607"/>
      <c r="C13" s="1607"/>
      <c r="D13" s="78"/>
      <c r="E13" s="78"/>
      <c r="F13" s="78"/>
      <c r="G13" s="426"/>
      <c r="H13" s="427"/>
      <c r="I13" s="427"/>
      <c r="J13" s="427"/>
      <c r="K13" s="427"/>
      <c r="L13" s="425"/>
      <c r="M13" s="425"/>
      <c r="N13" s="425"/>
      <c r="O13" s="825"/>
    </row>
    <row r="14" spans="1:15" s="77" customFormat="1" ht="27.75" customHeight="1" thickBot="1">
      <c r="A14" s="1530" t="s">
        <v>339</v>
      </c>
      <c r="B14" s="1530"/>
      <c r="C14" s="1530"/>
      <c r="D14" s="78"/>
      <c r="E14" s="78"/>
      <c r="F14" s="78"/>
      <c r="G14" s="426"/>
      <c r="H14" s="427"/>
      <c r="I14" s="424"/>
      <c r="J14" s="427"/>
      <c r="K14" s="427"/>
      <c r="L14" s="425"/>
      <c r="M14" s="425"/>
      <c r="N14" s="425" t="s">
        <v>309</v>
      </c>
      <c r="O14" s="825"/>
    </row>
    <row r="15" spans="1:15" s="77" customFormat="1" ht="32.25" customHeight="1">
      <c r="A15" s="1608" t="s">
        <v>343</v>
      </c>
      <c r="B15" s="1610" t="s">
        <v>344</v>
      </c>
      <c r="C15" s="1555" t="s">
        <v>310</v>
      </c>
      <c r="D15" s="1612" t="s">
        <v>1</v>
      </c>
      <c r="E15" s="1612" t="s">
        <v>5</v>
      </c>
      <c r="F15" s="1612" t="s">
        <v>2</v>
      </c>
      <c r="G15" s="1521" t="s">
        <v>4</v>
      </c>
      <c r="H15" s="1615"/>
      <c r="I15" s="1616" t="s">
        <v>246</v>
      </c>
      <c r="J15" s="1617"/>
      <c r="K15" s="1617"/>
      <c r="L15" s="1618"/>
      <c r="M15" s="1619" t="s">
        <v>257</v>
      </c>
      <c r="N15" s="1619"/>
      <c r="O15" s="1620"/>
    </row>
    <row r="16" spans="1:15" s="77" customFormat="1" ht="135" customHeight="1" thickBot="1">
      <c r="A16" s="1609"/>
      <c r="B16" s="1611"/>
      <c r="C16" s="1556"/>
      <c r="D16" s="1613"/>
      <c r="E16" s="1613"/>
      <c r="F16" s="1613"/>
      <c r="G16" s="383" t="s">
        <v>531</v>
      </c>
      <c r="H16" s="382" t="s">
        <v>532</v>
      </c>
      <c r="I16" s="383" t="s">
        <v>531</v>
      </c>
      <c r="J16" s="369" t="s">
        <v>323</v>
      </c>
      <c r="K16" s="382" t="s">
        <v>532</v>
      </c>
      <c r="L16" s="369" t="s">
        <v>323</v>
      </c>
      <c r="M16" s="383" t="s">
        <v>531</v>
      </c>
      <c r="N16" s="382" t="s">
        <v>532</v>
      </c>
      <c r="O16" s="826" t="s">
        <v>245</v>
      </c>
    </row>
    <row r="17" spans="1:15" s="77" customFormat="1" ht="21" customHeight="1" thickBot="1">
      <c r="A17" s="370">
        <v>1</v>
      </c>
      <c r="B17" s="371">
        <v>2</v>
      </c>
      <c r="C17" s="372" t="s">
        <v>313</v>
      </c>
      <c r="D17" s="373">
        <v>4</v>
      </c>
      <c r="E17" s="373">
        <v>5</v>
      </c>
      <c r="F17" s="373">
        <v>6</v>
      </c>
      <c r="G17" s="373">
        <v>7</v>
      </c>
      <c r="H17" s="373">
        <v>8</v>
      </c>
      <c r="I17" s="478">
        <v>9</v>
      </c>
      <c r="J17" s="479">
        <v>10</v>
      </c>
      <c r="K17" s="480">
        <v>11</v>
      </c>
      <c r="L17" s="481">
        <v>12</v>
      </c>
      <c r="M17" s="481">
        <v>13</v>
      </c>
      <c r="N17" s="481">
        <v>14</v>
      </c>
      <c r="O17" s="596">
        <v>15</v>
      </c>
    </row>
    <row r="18" spans="1:15" s="77" customFormat="1" ht="81.75" customHeight="1" thickBot="1">
      <c r="A18" s="1099" t="s">
        <v>79</v>
      </c>
      <c r="B18" s="162"/>
      <c r="C18" s="162"/>
      <c r="D18" s="163" t="s">
        <v>9</v>
      </c>
      <c r="E18" s="374"/>
      <c r="F18" s="375"/>
      <c r="G18" s="434">
        <f aca="true" t="shared" si="0" ref="G18:L18">G19</f>
        <v>56428054</v>
      </c>
      <c r="H18" s="434">
        <f t="shared" si="0"/>
        <v>20219485.64</v>
      </c>
      <c r="I18" s="434">
        <f t="shared" si="0"/>
        <v>9493304</v>
      </c>
      <c r="J18" s="434">
        <f t="shared" si="0"/>
        <v>9399800</v>
      </c>
      <c r="K18" s="434">
        <f t="shared" si="0"/>
        <v>0</v>
      </c>
      <c r="L18" s="434">
        <f t="shared" si="0"/>
        <v>0</v>
      </c>
      <c r="M18" s="434">
        <f>G18+I18</f>
        <v>65921358</v>
      </c>
      <c r="N18" s="434">
        <f>H18+K18</f>
        <v>20219485.64</v>
      </c>
      <c r="O18" s="827">
        <f>N18/M18</f>
        <v>0.30672131541950337</v>
      </c>
    </row>
    <row r="19" spans="1:15" s="77" customFormat="1" ht="72" thickBot="1">
      <c r="A19" s="164" t="s">
        <v>80</v>
      </c>
      <c r="B19" s="165"/>
      <c r="C19" s="165"/>
      <c r="D19" s="166" t="s">
        <v>10</v>
      </c>
      <c r="E19" s="167"/>
      <c r="F19" s="376"/>
      <c r="G19" s="435">
        <f aca="true" t="shared" si="1" ref="G19:M19">SUM(G20:G33)</f>
        <v>56428054</v>
      </c>
      <c r="H19" s="435">
        <f t="shared" si="1"/>
        <v>20219485.64</v>
      </c>
      <c r="I19" s="435">
        <f t="shared" si="1"/>
        <v>9493304</v>
      </c>
      <c r="J19" s="435">
        <f t="shared" si="1"/>
        <v>9399800</v>
      </c>
      <c r="K19" s="435">
        <f t="shared" si="1"/>
        <v>0</v>
      </c>
      <c r="L19" s="435">
        <f t="shared" si="1"/>
        <v>0</v>
      </c>
      <c r="M19" s="435">
        <f t="shared" si="1"/>
        <v>65921358</v>
      </c>
      <c r="N19" s="435">
        <f>SUM(N20:N33)</f>
        <v>20219485.64</v>
      </c>
      <c r="O19" s="828">
        <f>N19/M19</f>
        <v>0.30672131541950337</v>
      </c>
    </row>
    <row r="20" spans="1:15" s="77" customFormat="1" ht="162">
      <c r="A20" s="895" t="s">
        <v>81</v>
      </c>
      <c r="B20" s="231" t="s">
        <v>82</v>
      </c>
      <c r="C20" s="175" t="s">
        <v>197</v>
      </c>
      <c r="D20" s="107" t="s">
        <v>190</v>
      </c>
      <c r="E20" s="797" t="s">
        <v>533</v>
      </c>
      <c r="F20" s="896" t="s">
        <v>534</v>
      </c>
      <c r="G20" s="563">
        <v>196176</v>
      </c>
      <c r="H20" s="563">
        <v>49044</v>
      </c>
      <c r="I20" s="563">
        <v>0</v>
      </c>
      <c r="J20" s="563">
        <v>0</v>
      </c>
      <c r="K20" s="564">
        <v>0</v>
      </c>
      <c r="L20" s="565">
        <v>0</v>
      </c>
      <c r="M20" s="566">
        <f>G20+I20</f>
        <v>196176</v>
      </c>
      <c r="N20" s="566">
        <f>H20+K20</f>
        <v>49044</v>
      </c>
      <c r="O20" s="1112">
        <f>N20/M20</f>
        <v>0.25</v>
      </c>
    </row>
    <row r="21" spans="1:15" s="93" customFormat="1" ht="208.5" customHeight="1">
      <c r="A21" s="173" t="s">
        <v>83</v>
      </c>
      <c r="B21" s="169" t="s">
        <v>224</v>
      </c>
      <c r="C21" s="169" t="s">
        <v>198</v>
      </c>
      <c r="D21" s="171" t="s">
        <v>219</v>
      </c>
      <c r="E21" s="171" t="s">
        <v>482</v>
      </c>
      <c r="F21" s="898" t="s">
        <v>464</v>
      </c>
      <c r="G21" s="567">
        <v>6952624</v>
      </c>
      <c r="H21" s="567">
        <v>1324220.49</v>
      </c>
      <c r="I21" s="576">
        <v>7440800</v>
      </c>
      <c r="J21" s="576">
        <v>7440800</v>
      </c>
      <c r="K21" s="567">
        <v>0</v>
      </c>
      <c r="L21" s="567">
        <v>0</v>
      </c>
      <c r="M21" s="567">
        <f>G21+I21</f>
        <v>14393424</v>
      </c>
      <c r="N21" s="567">
        <f>H21+K21</f>
        <v>1324220.49</v>
      </c>
      <c r="O21" s="1424">
        <f aca="true" t="shared" si="2" ref="O21:O81">N21/M21</f>
        <v>0.09200177039181226</v>
      </c>
    </row>
    <row r="22" spans="1:15" s="151" customFormat="1" ht="162">
      <c r="A22" s="173" t="s">
        <v>83</v>
      </c>
      <c r="B22" s="169" t="s">
        <v>224</v>
      </c>
      <c r="C22" s="169" t="s">
        <v>198</v>
      </c>
      <c r="D22" s="171" t="s">
        <v>219</v>
      </c>
      <c r="E22" s="897" t="s">
        <v>535</v>
      </c>
      <c r="F22" s="897" t="s">
        <v>536</v>
      </c>
      <c r="G22" s="567">
        <v>17268740</v>
      </c>
      <c r="H22" s="567">
        <v>4260566.61</v>
      </c>
      <c r="I22" s="567">
        <v>0</v>
      </c>
      <c r="J22" s="567">
        <v>0</v>
      </c>
      <c r="K22" s="567">
        <v>0</v>
      </c>
      <c r="L22" s="569">
        <v>0</v>
      </c>
      <c r="M22" s="567">
        <f aca="true" t="shared" si="3" ref="M22:M32">G22+I22</f>
        <v>17268740</v>
      </c>
      <c r="N22" s="567">
        <f aca="true" t="shared" si="4" ref="N22:N32">H22+K22</f>
        <v>4260566.61</v>
      </c>
      <c r="O22" s="1112">
        <f t="shared" si="2"/>
        <v>0.24672133635690852</v>
      </c>
    </row>
    <row r="23" spans="1:15" s="151" customFormat="1" ht="208.5" customHeight="1">
      <c r="A23" s="168" t="s">
        <v>279</v>
      </c>
      <c r="B23" s="169" t="s">
        <v>280</v>
      </c>
      <c r="C23" s="170" t="s">
        <v>281</v>
      </c>
      <c r="D23" s="171" t="s">
        <v>308</v>
      </c>
      <c r="E23" s="795" t="s">
        <v>359</v>
      </c>
      <c r="F23" s="899" t="s">
        <v>537</v>
      </c>
      <c r="G23" s="567">
        <v>1950549</v>
      </c>
      <c r="H23" s="567">
        <v>394650.79</v>
      </c>
      <c r="I23" s="568">
        <v>304000</v>
      </c>
      <c r="J23" s="567">
        <f>I23</f>
        <v>304000</v>
      </c>
      <c r="K23" s="570">
        <v>0</v>
      </c>
      <c r="L23" s="567">
        <f>K23</f>
        <v>0</v>
      </c>
      <c r="M23" s="567">
        <f t="shared" si="3"/>
        <v>2254549</v>
      </c>
      <c r="N23" s="567">
        <f t="shared" si="4"/>
        <v>394650.79</v>
      </c>
      <c r="O23" s="1112">
        <f t="shared" si="2"/>
        <v>0.1750464460963146</v>
      </c>
    </row>
    <row r="24" spans="1:15" s="151" customFormat="1" ht="208.5" customHeight="1">
      <c r="A24" s="900" t="s">
        <v>282</v>
      </c>
      <c r="B24" s="798" t="s">
        <v>283</v>
      </c>
      <c r="C24" s="798" t="s">
        <v>284</v>
      </c>
      <c r="D24" s="797" t="s">
        <v>508</v>
      </c>
      <c r="E24" s="797" t="s">
        <v>538</v>
      </c>
      <c r="F24" s="901" t="s">
        <v>539</v>
      </c>
      <c r="G24" s="566">
        <v>235745</v>
      </c>
      <c r="H24" s="566">
        <v>0</v>
      </c>
      <c r="I24" s="568">
        <v>0</v>
      </c>
      <c r="J24" s="566">
        <v>0</v>
      </c>
      <c r="K24" s="570">
        <v>0</v>
      </c>
      <c r="L24" s="567">
        <v>0</v>
      </c>
      <c r="M24" s="567">
        <f t="shared" si="3"/>
        <v>235745</v>
      </c>
      <c r="N24" s="567">
        <f t="shared" si="4"/>
        <v>0</v>
      </c>
      <c r="O24" s="1418">
        <f t="shared" si="2"/>
        <v>0</v>
      </c>
    </row>
    <row r="25" spans="1:15" s="151" customFormat="1" ht="237" customHeight="1">
      <c r="A25" s="902" t="s">
        <v>519</v>
      </c>
      <c r="B25" s="903" t="s">
        <v>520</v>
      </c>
      <c r="C25" s="903" t="s">
        <v>200</v>
      </c>
      <c r="D25" s="904" t="s">
        <v>521</v>
      </c>
      <c r="E25" s="797" t="s">
        <v>540</v>
      </c>
      <c r="F25" s="896" t="s">
        <v>541</v>
      </c>
      <c r="G25" s="566">
        <v>0</v>
      </c>
      <c r="H25" s="566">
        <v>0</v>
      </c>
      <c r="I25" s="568">
        <v>93504</v>
      </c>
      <c r="J25" s="566">
        <v>0</v>
      </c>
      <c r="K25" s="570">
        <v>0</v>
      </c>
      <c r="L25" s="567">
        <v>0</v>
      </c>
      <c r="M25" s="567">
        <f t="shared" si="3"/>
        <v>93504</v>
      </c>
      <c r="N25" s="567">
        <f t="shared" si="4"/>
        <v>0</v>
      </c>
      <c r="O25" s="1418">
        <f t="shared" si="2"/>
        <v>0</v>
      </c>
    </row>
    <row r="26" spans="1:15" s="151" customFormat="1" ht="180">
      <c r="A26" s="908" t="s">
        <v>432</v>
      </c>
      <c r="B26" s="909">
        <v>8110</v>
      </c>
      <c r="C26" s="910" t="s">
        <v>201</v>
      </c>
      <c r="D26" s="911" t="s">
        <v>475</v>
      </c>
      <c r="E26" s="797" t="s">
        <v>544</v>
      </c>
      <c r="F26" s="896" t="s">
        <v>545</v>
      </c>
      <c r="G26" s="566">
        <v>7200</v>
      </c>
      <c r="H26" s="566">
        <v>0</v>
      </c>
      <c r="I26" s="568">
        <v>0</v>
      </c>
      <c r="J26" s="566">
        <v>0</v>
      </c>
      <c r="K26" s="570">
        <v>0</v>
      </c>
      <c r="L26" s="567">
        <v>0</v>
      </c>
      <c r="M26" s="567">
        <f t="shared" si="3"/>
        <v>7200</v>
      </c>
      <c r="N26" s="567">
        <f t="shared" si="4"/>
        <v>0</v>
      </c>
      <c r="O26" s="1418">
        <f t="shared" si="2"/>
        <v>0</v>
      </c>
    </row>
    <row r="27" spans="1:15" s="151" customFormat="1" ht="180">
      <c r="A27" s="912" t="s">
        <v>120</v>
      </c>
      <c r="B27" s="794" t="s">
        <v>546</v>
      </c>
      <c r="C27" s="794" t="s">
        <v>186</v>
      </c>
      <c r="D27" s="913" t="s">
        <v>547</v>
      </c>
      <c r="E27" s="795" t="s">
        <v>483</v>
      </c>
      <c r="F27" s="813" t="s">
        <v>548</v>
      </c>
      <c r="G27" s="566">
        <v>99500</v>
      </c>
      <c r="H27" s="566">
        <v>0</v>
      </c>
      <c r="I27" s="568">
        <v>0</v>
      </c>
      <c r="J27" s="566">
        <v>0</v>
      </c>
      <c r="K27" s="570">
        <v>0</v>
      </c>
      <c r="L27" s="567">
        <v>0</v>
      </c>
      <c r="M27" s="566">
        <f t="shared" si="3"/>
        <v>99500</v>
      </c>
      <c r="N27" s="566">
        <f t="shared" si="4"/>
        <v>0</v>
      </c>
      <c r="O27" s="1418">
        <f t="shared" si="2"/>
        <v>0</v>
      </c>
    </row>
    <row r="28" spans="1:15" s="80" customFormat="1" ht="199.5" customHeight="1">
      <c r="A28" s="747" t="s">
        <v>509</v>
      </c>
      <c r="B28" s="905">
        <v>8230</v>
      </c>
      <c r="C28" s="794" t="s">
        <v>186</v>
      </c>
      <c r="D28" s="906" t="s">
        <v>511</v>
      </c>
      <c r="E28" s="907" t="s">
        <v>542</v>
      </c>
      <c r="F28" s="813" t="s">
        <v>543</v>
      </c>
      <c r="G28" s="566">
        <v>17315214</v>
      </c>
      <c r="H28" s="566">
        <v>4019618.42</v>
      </c>
      <c r="I28" s="566">
        <v>0</v>
      </c>
      <c r="J28" s="566">
        <v>0</v>
      </c>
      <c r="K28" s="567">
        <v>0</v>
      </c>
      <c r="L28" s="569">
        <v>0</v>
      </c>
      <c r="M28" s="566">
        <f t="shared" si="3"/>
        <v>17315214</v>
      </c>
      <c r="N28" s="566">
        <f t="shared" si="4"/>
        <v>4019618.42</v>
      </c>
      <c r="O28" s="1112">
        <f t="shared" si="2"/>
        <v>0.2321437332510011</v>
      </c>
    </row>
    <row r="29" spans="1:15" s="80" customFormat="1" ht="234">
      <c r="A29" s="902" t="s">
        <v>473</v>
      </c>
      <c r="B29" s="903" t="s">
        <v>549</v>
      </c>
      <c r="C29" s="903" t="s">
        <v>186</v>
      </c>
      <c r="D29" s="1425" t="s">
        <v>474</v>
      </c>
      <c r="E29" s="907" t="s">
        <v>550</v>
      </c>
      <c r="F29" s="896" t="s">
        <v>541</v>
      </c>
      <c r="G29" s="567">
        <v>0</v>
      </c>
      <c r="H29" s="567">
        <v>0</v>
      </c>
      <c r="I29" s="567">
        <v>755000</v>
      </c>
      <c r="J29" s="567">
        <v>755000</v>
      </c>
      <c r="K29" s="567">
        <v>0</v>
      </c>
      <c r="L29" s="569">
        <v>0</v>
      </c>
      <c r="M29" s="567">
        <f>G29+I29</f>
        <v>755000</v>
      </c>
      <c r="N29" s="567">
        <f>H29+K29</f>
        <v>0</v>
      </c>
      <c r="O29" s="1423">
        <f t="shared" si="2"/>
        <v>0</v>
      </c>
    </row>
    <row r="30" spans="1:15" s="80" customFormat="1" ht="234">
      <c r="A30" s="916" t="s">
        <v>84</v>
      </c>
      <c r="B30" s="800" t="s">
        <v>551</v>
      </c>
      <c r="C30" s="800" t="s">
        <v>199</v>
      </c>
      <c r="D30" s="917" t="s">
        <v>85</v>
      </c>
      <c r="E30" s="796" t="s">
        <v>484</v>
      </c>
      <c r="F30" s="918" t="s">
        <v>552</v>
      </c>
      <c r="G30" s="919">
        <v>3002306</v>
      </c>
      <c r="H30" s="919">
        <v>771385.33</v>
      </c>
      <c r="I30" s="919">
        <v>0</v>
      </c>
      <c r="J30" s="919">
        <v>0</v>
      </c>
      <c r="K30" s="919">
        <v>0</v>
      </c>
      <c r="L30" s="920">
        <v>0</v>
      </c>
      <c r="M30" s="919">
        <f t="shared" si="3"/>
        <v>3002306</v>
      </c>
      <c r="N30" s="919">
        <f t="shared" si="4"/>
        <v>771385.33</v>
      </c>
      <c r="O30" s="1112">
        <f t="shared" si="2"/>
        <v>0.2569309490771427</v>
      </c>
    </row>
    <row r="31" spans="1:15" s="80" customFormat="1" ht="180">
      <c r="A31" s="902" t="s">
        <v>449</v>
      </c>
      <c r="B31" s="905">
        <v>9800</v>
      </c>
      <c r="C31" s="921" t="s">
        <v>218</v>
      </c>
      <c r="D31" s="171" t="s">
        <v>553</v>
      </c>
      <c r="E31" s="796" t="s">
        <v>554</v>
      </c>
      <c r="F31" s="896" t="s">
        <v>555</v>
      </c>
      <c r="G31" s="567">
        <v>1000000</v>
      </c>
      <c r="H31" s="567">
        <v>1000000</v>
      </c>
      <c r="I31" s="567">
        <v>0</v>
      </c>
      <c r="J31" s="567">
        <v>0</v>
      </c>
      <c r="K31" s="567">
        <v>0</v>
      </c>
      <c r="L31" s="569">
        <v>0</v>
      </c>
      <c r="M31" s="567">
        <f t="shared" si="3"/>
        <v>1000000</v>
      </c>
      <c r="N31" s="567">
        <f t="shared" si="4"/>
        <v>1000000</v>
      </c>
      <c r="O31" s="1418">
        <f t="shared" si="2"/>
        <v>1</v>
      </c>
    </row>
    <row r="32" spans="1:15" s="80" customFormat="1" ht="144">
      <c r="A32" s="902" t="s">
        <v>449</v>
      </c>
      <c r="B32" s="905">
        <v>9800</v>
      </c>
      <c r="C32" s="921" t="s">
        <v>218</v>
      </c>
      <c r="D32" s="171" t="s">
        <v>553</v>
      </c>
      <c r="E32" s="922" t="s">
        <v>556</v>
      </c>
      <c r="F32" s="923" t="s">
        <v>557</v>
      </c>
      <c r="G32" s="567">
        <v>0</v>
      </c>
      <c r="H32" s="567">
        <v>0</v>
      </c>
      <c r="I32" s="567">
        <v>900000</v>
      </c>
      <c r="J32" s="567">
        <v>900000</v>
      </c>
      <c r="K32" s="567">
        <v>0</v>
      </c>
      <c r="L32" s="569">
        <v>0</v>
      </c>
      <c r="M32" s="567">
        <f t="shared" si="3"/>
        <v>900000</v>
      </c>
      <c r="N32" s="567">
        <f t="shared" si="4"/>
        <v>0</v>
      </c>
      <c r="O32" s="1418">
        <f t="shared" si="2"/>
        <v>0</v>
      </c>
    </row>
    <row r="33" spans="1:15" s="80" customFormat="1" ht="234">
      <c r="A33" s="902" t="s">
        <v>449</v>
      </c>
      <c r="B33" s="905">
        <v>9800</v>
      </c>
      <c r="C33" s="921" t="s">
        <v>218</v>
      </c>
      <c r="D33" s="171" t="s">
        <v>553</v>
      </c>
      <c r="E33" s="795" t="s">
        <v>540</v>
      </c>
      <c r="F33" s="896" t="s">
        <v>558</v>
      </c>
      <c r="G33" s="567">
        <v>8400000</v>
      </c>
      <c r="H33" s="567">
        <v>8400000</v>
      </c>
      <c r="I33" s="567">
        <v>0</v>
      </c>
      <c r="J33" s="567">
        <v>0</v>
      </c>
      <c r="K33" s="567">
        <v>0</v>
      </c>
      <c r="L33" s="569">
        <v>0</v>
      </c>
      <c r="M33" s="567">
        <f>G33+I33</f>
        <v>8400000</v>
      </c>
      <c r="N33" s="567">
        <f>H33+K33</f>
        <v>8400000</v>
      </c>
      <c r="O33" s="1423">
        <f t="shared" si="2"/>
        <v>1</v>
      </c>
    </row>
    <row r="34" spans="1:15" s="80" customFormat="1" ht="84" customHeight="1" thickBot="1">
      <c r="A34" s="1426" t="s">
        <v>86</v>
      </c>
      <c r="B34" s="1427"/>
      <c r="C34" s="1428"/>
      <c r="D34" s="1429" t="s">
        <v>358</v>
      </c>
      <c r="E34" s="1430"/>
      <c r="F34" s="1430"/>
      <c r="G34" s="1431">
        <f aca="true" t="shared" si="5" ref="G34:L34">G35</f>
        <v>4859962</v>
      </c>
      <c r="H34" s="1431">
        <f t="shared" si="5"/>
        <v>613556.32</v>
      </c>
      <c r="I34" s="1431">
        <f t="shared" si="5"/>
        <v>47850</v>
      </c>
      <c r="J34" s="1431">
        <f t="shared" si="5"/>
        <v>47850</v>
      </c>
      <c r="K34" s="1431">
        <f t="shared" si="5"/>
        <v>0</v>
      </c>
      <c r="L34" s="1431">
        <f t="shared" si="5"/>
        <v>0</v>
      </c>
      <c r="M34" s="1431">
        <f>G34+I34</f>
        <v>4907812</v>
      </c>
      <c r="N34" s="1431">
        <f>H34+J34</f>
        <v>661406.32</v>
      </c>
      <c r="O34" s="1432">
        <f t="shared" si="2"/>
        <v>0.13476602608249866</v>
      </c>
    </row>
    <row r="35" spans="1:15" s="80" customFormat="1" ht="87" customHeight="1" thickBot="1">
      <c r="A35" s="1059" t="s">
        <v>87</v>
      </c>
      <c r="B35" s="177"/>
      <c r="C35" s="177"/>
      <c r="D35" s="166" t="s">
        <v>358</v>
      </c>
      <c r="E35" s="178"/>
      <c r="F35" s="178"/>
      <c r="G35" s="444">
        <f>G36+G37+G38+G39+G40+G41+G42+G43</f>
        <v>4859962</v>
      </c>
      <c r="H35" s="444">
        <f>H36+H37+H38+H39+H40+H41+H42+H43</f>
        <v>613556.32</v>
      </c>
      <c r="I35" s="444">
        <f aca="true" t="shared" si="6" ref="I35:N35">I36+I37+I38+I39+I40+I41+I42+I43</f>
        <v>47850</v>
      </c>
      <c r="J35" s="444">
        <f t="shared" si="6"/>
        <v>47850</v>
      </c>
      <c r="K35" s="444">
        <f t="shared" si="6"/>
        <v>0</v>
      </c>
      <c r="L35" s="444">
        <f t="shared" si="6"/>
        <v>0</v>
      </c>
      <c r="M35" s="444">
        <f t="shared" si="6"/>
        <v>4907812</v>
      </c>
      <c r="N35" s="444">
        <f t="shared" si="6"/>
        <v>613556.32</v>
      </c>
      <c r="O35" s="1080">
        <f t="shared" si="2"/>
        <v>0.12501626386666806</v>
      </c>
    </row>
    <row r="36" spans="1:15" s="80" customFormat="1" ht="180">
      <c r="A36" s="1071" t="s">
        <v>91</v>
      </c>
      <c r="B36" s="1068" t="s">
        <v>212</v>
      </c>
      <c r="C36" s="1068" t="s">
        <v>203</v>
      </c>
      <c r="D36" s="1069" t="s">
        <v>92</v>
      </c>
      <c r="E36" s="1070" t="s">
        <v>485</v>
      </c>
      <c r="F36" s="1098" t="s">
        <v>610</v>
      </c>
      <c r="G36" s="593">
        <v>219197</v>
      </c>
      <c r="H36" s="593">
        <v>0</v>
      </c>
      <c r="I36" s="925">
        <v>0</v>
      </c>
      <c r="J36" s="593">
        <v>0</v>
      </c>
      <c r="K36" s="926" t="s">
        <v>611</v>
      </c>
      <c r="L36" s="927">
        <v>0</v>
      </c>
      <c r="M36" s="593">
        <f aca="true" t="shared" si="7" ref="M36:M43">G36+I36</f>
        <v>219197</v>
      </c>
      <c r="N36" s="1106">
        <f>H36+K36</f>
        <v>0</v>
      </c>
      <c r="O36" s="1418">
        <f t="shared" si="2"/>
        <v>0</v>
      </c>
    </row>
    <row r="37" spans="1:15" s="81" customFormat="1" ht="208.5" customHeight="1">
      <c r="A37" s="905" t="s">
        <v>16</v>
      </c>
      <c r="B37" s="794" t="s">
        <v>17</v>
      </c>
      <c r="C37" s="794" t="s">
        <v>204</v>
      </c>
      <c r="D37" s="795" t="s">
        <v>512</v>
      </c>
      <c r="E37" s="795" t="s">
        <v>485</v>
      </c>
      <c r="F37" s="923" t="s">
        <v>610</v>
      </c>
      <c r="G37" s="20">
        <v>4227353</v>
      </c>
      <c r="H37" s="546">
        <v>609936.32</v>
      </c>
      <c r="I37" s="1065">
        <v>0</v>
      </c>
      <c r="J37" s="20">
        <v>0</v>
      </c>
      <c r="K37" s="20">
        <v>0</v>
      </c>
      <c r="L37" s="1066">
        <v>0</v>
      </c>
      <c r="M37" s="20">
        <f t="shared" si="7"/>
        <v>4227353</v>
      </c>
      <c r="N37" s="20">
        <f aca="true" t="shared" si="8" ref="N37:N43">H37+K37</f>
        <v>609936.32</v>
      </c>
      <c r="O37" s="1112">
        <f t="shared" si="2"/>
        <v>0.14428327135207303</v>
      </c>
    </row>
    <row r="38" spans="1:16" s="82" customFormat="1" ht="180">
      <c r="A38" s="912" t="s">
        <v>23</v>
      </c>
      <c r="B38" s="794" t="s">
        <v>214</v>
      </c>
      <c r="C38" s="794" t="s">
        <v>205</v>
      </c>
      <c r="D38" s="913" t="s">
        <v>612</v>
      </c>
      <c r="E38" s="795" t="s">
        <v>485</v>
      </c>
      <c r="F38" s="923" t="s">
        <v>610</v>
      </c>
      <c r="G38" s="567">
        <v>24467</v>
      </c>
      <c r="H38" s="20">
        <v>0</v>
      </c>
      <c r="I38" s="1433">
        <v>0</v>
      </c>
      <c r="J38" s="1433">
        <v>0</v>
      </c>
      <c r="K38" s="1433">
        <v>0</v>
      </c>
      <c r="L38" s="1434">
        <v>0</v>
      </c>
      <c r="M38" s="20">
        <f t="shared" si="7"/>
        <v>24467</v>
      </c>
      <c r="N38" s="20">
        <f t="shared" si="8"/>
        <v>0</v>
      </c>
      <c r="O38" s="1423">
        <f t="shared" si="2"/>
        <v>0</v>
      </c>
      <c r="P38" s="447"/>
    </row>
    <row r="39" spans="1:15" s="80" customFormat="1" ht="180">
      <c r="A39" s="912" t="s">
        <v>26</v>
      </c>
      <c r="B39" s="794" t="s">
        <v>27</v>
      </c>
      <c r="C39" s="794" t="s">
        <v>206</v>
      </c>
      <c r="D39" s="913" t="s">
        <v>122</v>
      </c>
      <c r="E39" s="795" t="s">
        <v>485</v>
      </c>
      <c r="F39" s="923" t="s">
        <v>610</v>
      </c>
      <c r="G39" s="566">
        <v>18100</v>
      </c>
      <c r="H39" s="566">
        <v>3620</v>
      </c>
      <c r="I39" s="572">
        <v>0</v>
      </c>
      <c r="J39" s="566">
        <v>0</v>
      </c>
      <c r="K39" s="567">
        <v>0</v>
      </c>
      <c r="L39" s="569">
        <v>0</v>
      </c>
      <c r="M39" s="567">
        <f t="shared" si="7"/>
        <v>18100</v>
      </c>
      <c r="N39" s="20">
        <f t="shared" si="8"/>
        <v>3620</v>
      </c>
      <c r="O39" s="1112">
        <f t="shared" si="2"/>
        <v>0.2</v>
      </c>
    </row>
    <row r="40" spans="1:15" s="80" customFormat="1" ht="180">
      <c r="A40" s="912" t="s">
        <v>29</v>
      </c>
      <c r="B40" s="794" t="s">
        <v>30</v>
      </c>
      <c r="C40" s="794" t="s">
        <v>206</v>
      </c>
      <c r="D40" s="913" t="s">
        <v>613</v>
      </c>
      <c r="E40" s="795" t="s">
        <v>485</v>
      </c>
      <c r="F40" s="923" t="s">
        <v>610</v>
      </c>
      <c r="G40" s="567">
        <v>3458</v>
      </c>
      <c r="H40" s="566">
        <v>0</v>
      </c>
      <c r="I40" s="569">
        <v>0</v>
      </c>
      <c r="J40" s="567">
        <v>0</v>
      </c>
      <c r="K40" s="567">
        <v>0</v>
      </c>
      <c r="L40" s="569">
        <v>0</v>
      </c>
      <c r="M40" s="567">
        <f t="shared" si="7"/>
        <v>3458</v>
      </c>
      <c r="N40" s="20">
        <f t="shared" si="8"/>
        <v>0</v>
      </c>
      <c r="O40" s="1418">
        <f t="shared" si="2"/>
        <v>0</v>
      </c>
    </row>
    <row r="41" spans="1:15" s="80" customFormat="1" ht="180">
      <c r="A41" s="912" t="s">
        <v>35</v>
      </c>
      <c r="B41" s="794" t="s">
        <v>36</v>
      </c>
      <c r="C41" s="794" t="s">
        <v>206</v>
      </c>
      <c r="D41" s="913" t="s">
        <v>37</v>
      </c>
      <c r="E41" s="795" t="s">
        <v>486</v>
      </c>
      <c r="F41" s="923" t="s">
        <v>610</v>
      </c>
      <c r="G41" s="567">
        <v>10005</v>
      </c>
      <c r="H41" s="567">
        <v>0</v>
      </c>
      <c r="I41" s="569">
        <v>0</v>
      </c>
      <c r="J41" s="567">
        <v>0</v>
      </c>
      <c r="K41" s="567">
        <v>0</v>
      </c>
      <c r="L41" s="569">
        <v>0</v>
      </c>
      <c r="M41" s="567">
        <f t="shared" si="7"/>
        <v>10005</v>
      </c>
      <c r="N41" s="20">
        <f t="shared" si="8"/>
        <v>0</v>
      </c>
      <c r="O41" s="1418">
        <f t="shared" si="2"/>
        <v>0</v>
      </c>
    </row>
    <row r="42" spans="1:15" s="80" customFormat="1" ht="180">
      <c r="A42" s="912" t="s">
        <v>123</v>
      </c>
      <c r="B42" s="794" t="s">
        <v>124</v>
      </c>
      <c r="C42" s="794" t="s">
        <v>207</v>
      </c>
      <c r="D42" s="913" t="s">
        <v>125</v>
      </c>
      <c r="E42" s="795" t="s">
        <v>487</v>
      </c>
      <c r="F42" s="813" t="s">
        <v>488</v>
      </c>
      <c r="G42" s="567">
        <v>357382</v>
      </c>
      <c r="H42" s="567">
        <v>0</v>
      </c>
      <c r="I42" s="569">
        <v>0</v>
      </c>
      <c r="J42" s="567">
        <v>0</v>
      </c>
      <c r="K42" s="567">
        <v>0</v>
      </c>
      <c r="L42" s="569">
        <v>0</v>
      </c>
      <c r="M42" s="567">
        <f t="shared" si="7"/>
        <v>357382</v>
      </c>
      <c r="N42" s="20">
        <f t="shared" si="8"/>
        <v>0</v>
      </c>
      <c r="O42" s="1418">
        <f t="shared" si="2"/>
        <v>0</v>
      </c>
    </row>
    <row r="43" spans="1:15" s="80" customFormat="1" ht="180" thickBot="1">
      <c r="A43" s="1097" t="s">
        <v>522</v>
      </c>
      <c r="B43" s="1072" t="s">
        <v>431</v>
      </c>
      <c r="C43" s="1101" t="s">
        <v>201</v>
      </c>
      <c r="D43" s="1102" t="s">
        <v>475</v>
      </c>
      <c r="E43" s="1103" t="s">
        <v>614</v>
      </c>
      <c r="F43" s="924" t="s">
        <v>545</v>
      </c>
      <c r="G43" s="919">
        <v>0</v>
      </c>
      <c r="H43" s="919">
        <v>0</v>
      </c>
      <c r="I43" s="919">
        <v>47850</v>
      </c>
      <c r="J43" s="919">
        <v>47850</v>
      </c>
      <c r="K43" s="919">
        <v>0</v>
      </c>
      <c r="L43" s="919">
        <v>0</v>
      </c>
      <c r="M43" s="919">
        <f t="shared" si="7"/>
        <v>47850</v>
      </c>
      <c r="N43" s="593">
        <f t="shared" si="8"/>
        <v>0</v>
      </c>
      <c r="O43" s="1418">
        <f t="shared" si="2"/>
        <v>0</v>
      </c>
    </row>
    <row r="44" spans="1:15" s="80" customFormat="1" ht="102" customHeight="1" thickBot="1">
      <c r="A44" s="1100" t="s">
        <v>96</v>
      </c>
      <c r="B44" s="1104"/>
      <c r="C44" s="1104"/>
      <c r="D44" s="1105" t="s">
        <v>42</v>
      </c>
      <c r="E44" s="1105"/>
      <c r="F44" s="133"/>
      <c r="G44" s="14">
        <f>G45</f>
        <v>11325450</v>
      </c>
      <c r="H44" s="14">
        <f>H45</f>
        <v>1870676.47</v>
      </c>
      <c r="I44" s="14">
        <f aca="true" t="shared" si="9" ref="I44:N44">I45</f>
        <v>0</v>
      </c>
      <c r="J44" s="14">
        <f t="shared" si="9"/>
        <v>0</v>
      </c>
      <c r="K44" s="14">
        <f t="shared" si="9"/>
        <v>0</v>
      </c>
      <c r="L44" s="14">
        <f t="shared" si="9"/>
        <v>0</v>
      </c>
      <c r="M44" s="14">
        <f>M45</f>
        <v>11325450</v>
      </c>
      <c r="N44" s="14">
        <f t="shared" si="9"/>
        <v>1870676.47</v>
      </c>
      <c r="O44" s="1107">
        <f t="shared" si="2"/>
        <v>0.16517458202543828</v>
      </c>
    </row>
    <row r="45" spans="1:15" s="80" customFormat="1" ht="103.5" customHeight="1" thickBot="1">
      <c r="A45" s="1059" t="s">
        <v>97</v>
      </c>
      <c r="B45" s="745"/>
      <c r="C45" s="176"/>
      <c r="D45" s="203" t="s">
        <v>355</v>
      </c>
      <c r="E45" s="744"/>
      <c r="F45" s="746"/>
      <c r="G45" s="441">
        <f aca="true" t="shared" si="10" ref="G45:L45">SUM(G46:G48)</f>
        <v>11325450</v>
      </c>
      <c r="H45" s="441">
        <f t="shared" si="10"/>
        <v>1870676.47</v>
      </c>
      <c r="I45" s="441">
        <f t="shared" si="10"/>
        <v>0</v>
      </c>
      <c r="J45" s="441">
        <f t="shared" si="10"/>
        <v>0</v>
      </c>
      <c r="K45" s="441">
        <f t="shared" si="10"/>
        <v>0</v>
      </c>
      <c r="L45" s="441">
        <f t="shared" si="10"/>
        <v>0</v>
      </c>
      <c r="M45" s="441">
        <f aca="true" t="shared" si="11" ref="M45:M51">G45+I45</f>
        <v>11325450</v>
      </c>
      <c r="N45" s="441">
        <f>H45+K45</f>
        <v>1870676.47</v>
      </c>
      <c r="O45" s="1080">
        <f t="shared" si="2"/>
        <v>0.16517458202543828</v>
      </c>
    </row>
    <row r="46" spans="1:15" s="80" customFormat="1" ht="216">
      <c r="A46" s="900" t="s">
        <v>131</v>
      </c>
      <c r="B46" s="798" t="s">
        <v>188</v>
      </c>
      <c r="C46" s="798" t="s">
        <v>213</v>
      </c>
      <c r="D46" s="1054" t="s">
        <v>132</v>
      </c>
      <c r="E46" s="797" t="s">
        <v>489</v>
      </c>
      <c r="F46" s="797" t="s">
        <v>605</v>
      </c>
      <c r="G46" s="437">
        <v>15000</v>
      </c>
      <c r="H46" s="437">
        <v>0</v>
      </c>
      <c r="I46" s="439">
        <v>0</v>
      </c>
      <c r="J46" s="437">
        <v>0</v>
      </c>
      <c r="K46" s="437">
        <v>0</v>
      </c>
      <c r="L46" s="445">
        <v>0</v>
      </c>
      <c r="M46" s="437">
        <f t="shared" si="11"/>
        <v>15000</v>
      </c>
      <c r="N46" s="437">
        <f>H46+K46</f>
        <v>0</v>
      </c>
      <c r="O46" s="1418">
        <f t="shared" si="2"/>
        <v>0</v>
      </c>
    </row>
    <row r="47" spans="1:15" s="83" customFormat="1" ht="216">
      <c r="A47" s="912" t="s">
        <v>133</v>
      </c>
      <c r="B47" s="794" t="s">
        <v>134</v>
      </c>
      <c r="C47" s="794" t="s">
        <v>214</v>
      </c>
      <c r="D47" s="913" t="s">
        <v>606</v>
      </c>
      <c r="E47" s="795" t="s">
        <v>489</v>
      </c>
      <c r="F47" s="795" t="s">
        <v>605</v>
      </c>
      <c r="G47" s="20">
        <v>18450</v>
      </c>
      <c r="H47" s="20">
        <v>4576.47</v>
      </c>
      <c r="I47" s="440">
        <v>0</v>
      </c>
      <c r="J47" s="20">
        <v>0</v>
      </c>
      <c r="K47" s="20">
        <v>0</v>
      </c>
      <c r="L47" s="428">
        <v>0</v>
      </c>
      <c r="M47" s="20">
        <f t="shared" si="11"/>
        <v>18450</v>
      </c>
      <c r="N47" s="20">
        <f>H47+K47</f>
        <v>4576.47</v>
      </c>
      <c r="O47" s="1424">
        <f t="shared" si="2"/>
        <v>0.24804715447154474</v>
      </c>
    </row>
    <row r="48" spans="1:15" s="83" customFormat="1" ht="180" thickBot="1">
      <c r="A48" s="916" t="s">
        <v>135</v>
      </c>
      <c r="B48" s="800" t="s">
        <v>136</v>
      </c>
      <c r="C48" s="800" t="s">
        <v>210</v>
      </c>
      <c r="D48" s="917" t="s">
        <v>137</v>
      </c>
      <c r="E48" s="796" t="s">
        <v>491</v>
      </c>
      <c r="F48" s="1053" t="s">
        <v>607</v>
      </c>
      <c r="G48" s="573">
        <v>11292000</v>
      </c>
      <c r="H48" s="593">
        <v>1866100</v>
      </c>
      <c r="I48" s="920">
        <v>0</v>
      </c>
      <c r="J48" s="573">
        <v>0</v>
      </c>
      <c r="K48" s="573">
        <v>0</v>
      </c>
      <c r="L48" s="1058">
        <v>0</v>
      </c>
      <c r="M48" s="593">
        <f t="shared" si="11"/>
        <v>11292000</v>
      </c>
      <c r="N48" s="593">
        <f>H48+K48</f>
        <v>1866100</v>
      </c>
      <c r="O48" s="1113">
        <f t="shared" si="2"/>
        <v>0.16525859015232022</v>
      </c>
    </row>
    <row r="49" spans="1:15" s="83" customFormat="1" ht="96.75" customHeight="1" thickBot="1">
      <c r="A49" s="1100" t="s">
        <v>99</v>
      </c>
      <c r="B49" s="1055" t="s">
        <v>604</v>
      </c>
      <c r="C49" s="1055" t="s">
        <v>604</v>
      </c>
      <c r="D49" s="1056" t="s">
        <v>608</v>
      </c>
      <c r="E49" s="1057" t="s">
        <v>604</v>
      </c>
      <c r="F49" s="1057" t="s">
        <v>604</v>
      </c>
      <c r="G49" s="442">
        <f aca="true" t="shared" si="12" ref="G49:L50">G50</f>
        <v>36000</v>
      </c>
      <c r="H49" s="442">
        <f t="shared" si="12"/>
        <v>0</v>
      </c>
      <c r="I49" s="442">
        <f t="shared" si="12"/>
        <v>0</v>
      </c>
      <c r="J49" s="442">
        <f t="shared" si="12"/>
        <v>0</v>
      </c>
      <c r="K49" s="442">
        <f t="shared" si="12"/>
        <v>0</v>
      </c>
      <c r="L49" s="442">
        <f t="shared" si="12"/>
        <v>0</v>
      </c>
      <c r="M49" s="442">
        <f t="shared" si="11"/>
        <v>36000</v>
      </c>
      <c r="N49" s="442">
        <f>N50</f>
        <v>0</v>
      </c>
      <c r="O49" s="1420">
        <f t="shared" si="2"/>
        <v>0</v>
      </c>
    </row>
    <row r="50" spans="1:15" s="80" customFormat="1" ht="81.75" customHeight="1" thickBot="1">
      <c r="A50" s="1059" t="s">
        <v>100</v>
      </c>
      <c r="B50" s="1060" t="s">
        <v>604</v>
      </c>
      <c r="C50" s="1060" t="s">
        <v>604</v>
      </c>
      <c r="D50" s="1061" t="s">
        <v>608</v>
      </c>
      <c r="E50" s="1062" t="s">
        <v>604</v>
      </c>
      <c r="F50" s="1062" t="s">
        <v>604</v>
      </c>
      <c r="G50" s="443">
        <f>G51</f>
        <v>36000</v>
      </c>
      <c r="H50" s="443">
        <f>H51</f>
        <v>0</v>
      </c>
      <c r="I50" s="443">
        <f t="shared" si="12"/>
        <v>0</v>
      </c>
      <c r="J50" s="443">
        <f t="shared" si="12"/>
        <v>0</v>
      </c>
      <c r="K50" s="443">
        <f t="shared" si="12"/>
        <v>0</v>
      </c>
      <c r="L50" s="443">
        <f t="shared" si="12"/>
        <v>0</v>
      </c>
      <c r="M50" s="443">
        <f t="shared" si="11"/>
        <v>36000</v>
      </c>
      <c r="N50" s="443">
        <f>H50+K50</f>
        <v>0</v>
      </c>
      <c r="O50" s="1421">
        <f t="shared" si="2"/>
        <v>0</v>
      </c>
    </row>
    <row r="51" spans="1:15" s="84" customFormat="1" ht="126" thickBot="1">
      <c r="A51" s="1071" t="s">
        <v>138</v>
      </c>
      <c r="B51" s="1068" t="s">
        <v>230</v>
      </c>
      <c r="C51" s="1068" t="s">
        <v>207</v>
      </c>
      <c r="D51" s="1069" t="s">
        <v>220</v>
      </c>
      <c r="E51" s="1070" t="s">
        <v>492</v>
      </c>
      <c r="F51" s="1070" t="s">
        <v>609</v>
      </c>
      <c r="G51" s="593">
        <v>36000</v>
      </c>
      <c r="H51" s="1081">
        <v>0</v>
      </c>
      <c r="I51" s="1082">
        <v>0</v>
      </c>
      <c r="J51" s="593">
        <v>0</v>
      </c>
      <c r="K51" s="593">
        <v>0</v>
      </c>
      <c r="L51" s="927">
        <v>0</v>
      </c>
      <c r="M51" s="593">
        <f t="shared" si="11"/>
        <v>36000</v>
      </c>
      <c r="N51" s="925">
        <f>H51+K51</f>
        <v>0</v>
      </c>
      <c r="O51" s="1419">
        <f t="shared" si="2"/>
        <v>0</v>
      </c>
    </row>
    <row r="52" spans="1:15" s="80" customFormat="1" ht="105" thickBot="1">
      <c r="A52" s="1064" t="s">
        <v>11</v>
      </c>
      <c r="B52" s="1055" t="s">
        <v>604</v>
      </c>
      <c r="C52" s="1055" t="s">
        <v>604</v>
      </c>
      <c r="D52" s="1056" t="s">
        <v>615</v>
      </c>
      <c r="E52" s="1057" t="s">
        <v>604</v>
      </c>
      <c r="F52" s="1057" t="s">
        <v>604</v>
      </c>
      <c r="G52" s="1108">
        <f>G53</f>
        <v>26505886</v>
      </c>
      <c r="H52" s="1108">
        <f aca="true" t="shared" si="13" ref="H52:N52">H53</f>
        <v>4350049.34</v>
      </c>
      <c r="I52" s="1108">
        <f t="shared" si="13"/>
        <v>0</v>
      </c>
      <c r="J52" s="1108">
        <f t="shared" si="13"/>
        <v>0</v>
      </c>
      <c r="K52" s="1108">
        <f t="shared" si="13"/>
        <v>0</v>
      </c>
      <c r="L52" s="1108">
        <f t="shared" si="13"/>
        <v>0</v>
      </c>
      <c r="M52" s="1108">
        <f t="shared" si="13"/>
        <v>26505886</v>
      </c>
      <c r="N52" s="1108">
        <f t="shared" si="13"/>
        <v>4350049.34</v>
      </c>
      <c r="O52" s="1107">
        <f t="shared" si="2"/>
        <v>0.1641163528734712</v>
      </c>
    </row>
    <row r="53" spans="1:15" s="81" customFormat="1" ht="90" thickBot="1">
      <c r="A53" s="1059" t="s">
        <v>12</v>
      </c>
      <c r="B53" s="1060" t="s">
        <v>604</v>
      </c>
      <c r="C53" s="1060" t="s">
        <v>604</v>
      </c>
      <c r="D53" s="1061" t="s">
        <v>615</v>
      </c>
      <c r="E53" s="1062" t="s">
        <v>604</v>
      </c>
      <c r="F53" s="1062" t="s">
        <v>604</v>
      </c>
      <c r="G53" s="444">
        <f>G54+G55+G56+G57+G58+G59+G60+G61+G62+G63+G64+G65+G66</f>
        <v>26505886</v>
      </c>
      <c r="H53" s="444">
        <f>H54+H55+H56+H57+H58+H59+H60+H61+H62+H63+H64+H65+H66</f>
        <v>4350049.34</v>
      </c>
      <c r="I53" s="444">
        <v>0</v>
      </c>
      <c r="J53" s="444">
        <v>0</v>
      </c>
      <c r="K53" s="444">
        <v>0</v>
      </c>
      <c r="L53" s="444">
        <v>0</v>
      </c>
      <c r="M53" s="444">
        <f>G53+I53</f>
        <v>26505886</v>
      </c>
      <c r="N53" s="443">
        <f>H53+K53</f>
        <v>4350049.34</v>
      </c>
      <c r="O53" s="1080">
        <f t="shared" si="2"/>
        <v>0.1641163528734712</v>
      </c>
    </row>
    <row r="54" spans="1:15" s="81" customFormat="1" ht="180">
      <c r="A54" s="900" t="s">
        <v>45</v>
      </c>
      <c r="B54" s="798" t="s">
        <v>46</v>
      </c>
      <c r="C54" s="798" t="s">
        <v>205</v>
      </c>
      <c r="D54" s="1054" t="s">
        <v>616</v>
      </c>
      <c r="E54" s="797" t="s">
        <v>493</v>
      </c>
      <c r="F54" s="797" t="s">
        <v>617</v>
      </c>
      <c r="G54" s="482">
        <v>23912</v>
      </c>
      <c r="H54" s="482">
        <v>0</v>
      </c>
      <c r="I54" s="482">
        <v>0</v>
      </c>
      <c r="J54" s="482">
        <v>0</v>
      </c>
      <c r="K54" s="482">
        <v>0</v>
      </c>
      <c r="L54" s="482">
        <v>0</v>
      </c>
      <c r="M54" s="482">
        <f>G54+I54</f>
        <v>23912</v>
      </c>
      <c r="N54" s="563">
        <f aca="true" t="shared" si="14" ref="N54:N66">H54+K54</f>
        <v>0</v>
      </c>
      <c r="O54" s="1418">
        <f t="shared" si="2"/>
        <v>0</v>
      </c>
    </row>
    <row r="55" spans="1:15" s="81" customFormat="1" ht="162">
      <c r="A55" s="912" t="s">
        <v>362</v>
      </c>
      <c r="B55" s="794" t="s">
        <v>126</v>
      </c>
      <c r="C55" s="794" t="s">
        <v>207</v>
      </c>
      <c r="D55" s="913" t="s">
        <v>240</v>
      </c>
      <c r="E55" s="795" t="s">
        <v>490</v>
      </c>
      <c r="F55" s="899" t="s">
        <v>618</v>
      </c>
      <c r="G55" s="546">
        <v>140000</v>
      </c>
      <c r="H55" s="482">
        <v>0</v>
      </c>
      <c r="I55" s="546">
        <v>0</v>
      </c>
      <c r="J55" s="546">
        <v>0</v>
      </c>
      <c r="K55" s="546">
        <v>0</v>
      </c>
      <c r="L55" s="546">
        <v>0</v>
      </c>
      <c r="M55" s="482">
        <f aca="true" t="shared" si="15" ref="M55:M66">G55+I55</f>
        <v>140000</v>
      </c>
      <c r="N55" s="436">
        <f t="shared" si="14"/>
        <v>0</v>
      </c>
      <c r="O55" s="1418">
        <f t="shared" si="2"/>
        <v>0</v>
      </c>
    </row>
    <row r="56" spans="1:15" s="81" customFormat="1" ht="180">
      <c r="A56" s="912" t="s">
        <v>50</v>
      </c>
      <c r="B56" s="794" t="s">
        <v>148</v>
      </c>
      <c r="C56" s="794" t="s">
        <v>149</v>
      </c>
      <c r="D56" s="913" t="s">
        <v>150</v>
      </c>
      <c r="E56" s="795" t="s">
        <v>493</v>
      </c>
      <c r="F56" s="795" t="s">
        <v>617</v>
      </c>
      <c r="G56" s="482">
        <v>11224</v>
      </c>
      <c r="H56" s="482">
        <v>0</v>
      </c>
      <c r="I56" s="482">
        <v>0</v>
      </c>
      <c r="J56" s="482">
        <v>0</v>
      </c>
      <c r="K56" s="482">
        <v>0</v>
      </c>
      <c r="L56" s="482">
        <v>0</v>
      </c>
      <c r="M56" s="482">
        <f t="shared" si="15"/>
        <v>11224</v>
      </c>
      <c r="N56" s="436">
        <f t="shared" si="14"/>
        <v>0</v>
      </c>
      <c r="O56" s="1418">
        <f t="shared" si="2"/>
        <v>0</v>
      </c>
    </row>
    <row r="57" spans="1:15" s="81" customFormat="1" ht="180">
      <c r="A57" s="912" t="s">
        <v>51</v>
      </c>
      <c r="B57" s="794" t="s">
        <v>151</v>
      </c>
      <c r="C57" s="794" t="s">
        <v>149</v>
      </c>
      <c r="D57" s="913" t="s">
        <v>152</v>
      </c>
      <c r="E57" s="795" t="s">
        <v>493</v>
      </c>
      <c r="F57" s="795" t="s">
        <v>617</v>
      </c>
      <c r="G57" s="546">
        <v>1100</v>
      </c>
      <c r="H57" s="546">
        <v>0</v>
      </c>
      <c r="I57" s="546">
        <v>0</v>
      </c>
      <c r="J57" s="546">
        <v>0</v>
      </c>
      <c r="K57" s="546">
        <v>0</v>
      </c>
      <c r="L57" s="546">
        <v>0</v>
      </c>
      <c r="M57" s="546">
        <f t="shared" si="15"/>
        <v>1100</v>
      </c>
      <c r="N57" s="436">
        <f t="shared" si="14"/>
        <v>0</v>
      </c>
      <c r="O57" s="1423">
        <f t="shared" si="2"/>
        <v>0</v>
      </c>
    </row>
    <row r="58" spans="1:15" s="81" customFormat="1" ht="180">
      <c r="A58" s="912" t="s">
        <v>52</v>
      </c>
      <c r="B58" s="794" t="s">
        <v>225</v>
      </c>
      <c r="C58" s="794" t="s">
        <v>153</v>
      </c>
      <c r="D58" s="913" t="s">
        <v>481</v>
      </c>
      <c r="E58" s="795" t="s">
        <v>493</v>
      </c>
      <c r="F58" s="795" t="s">
        <v>617</v>
      </c>
      <c r="G58" s="482">
        <v>23780</v>
      </c>
      <c r="H58" s="546">
        <v>0</v>
      </c>
      <c r="I58" s="482">
        <v>0</v>
      </c>
      <c r="J58" s="482">
        <v>0</v>
      </c>
      <c r="K58" s="482">
        <v>0</v>
      </c>
      <c r="L58" s="482">
        <v>0</v>
      </c>
      <c r="M58" s="482">
        <f t="shared" si="15"/>
        <v>23780</v>
      </c>
      <c r="N58" s="436">
        <f t="shared" si="14"/>
        <v>0</v>
      </c>
      <c r="O58" s="1418">
        <f t="shared" si="2"/>
        <v>0</v>
      </c>
    </row>
    <row r="59" spans="1:15" s="81" customFormat="1" ht="180">
      <c r="A59" s="912" t="s">
        <v>53</v>
      </c>
      <c r="B59" s="794" t="s">
        <v>127</v>
      </c>
      <c r="C59" s="794" t="s">
        <v>208</v>
      </c>
      <c r="D59" s="913" t="s">
        <v>128</v>
      </c>
      <c r="E59" s="795" t="s">
        <v>493</v>
      </c>
      <c r="F59" s="795" t="s">
        <v>617</v>
      </c>
      <c r="G59" s="482">
        <v>170000</v>
      </c>
      <c r="H59" s="482">
        <v>0</v>
      </c>
      <c r="I59" s="482">
        <v>0</v>
      </c>
      <c r="J59" s="482">
        <v>0</v>
      </c>
      <c r="K59" s="482">
        <v>0</v>
      </c>
      <c r="L59" s="482">
        <v>0</v>
      </c>
      <c r="M59" s="482">
        <f t="shared" si="15"/>
        <v>170000</v>
      </c>
      <c r="N59" s="436">
        <f t="shared" si="14"/>
        <v>0</v>
      </c>
      <c r="O59" s="1418">
        <f t="shared" si="2"/>
        <v>0</v>
      </c>
    </row>
    <row r="60" spans="1:15" s="81" customFormat="1" ht="180">
      <c r="A60" s="912" t="s">
        <v>54</v>
      </c>
      <c r="B60" s="794" t="s">
        <v>226</v>
      </c>
      <c r="C60" s="794" t="s">
        <v>209</v>
      </c>
      <c r="D60" s="913" t="s">
        <v>619</v>
      </c>
      <c r="E60" s="795" t="s">
        <v>363</v>
      </c>
      <c r="F60" s="795" t="s">
        <v>620</v>
      </c>
      <c r="G60" s="482">
        <v>21000</v>
      </c>
      <c r="H60" s="482">
        <v>3420</v>
      </c>
      <c r="I60" s="482">
        <v>0</v>
      </c>
      <c r="J60" s="482">
        <v>0</v>
      </c>
      <c r="K60" s="482">
        <v>0</v>
      </c>
      <c r="L60" s="482">
        <v>0</v>
      </c>
      <c r="M60" s="482">
        <f t="shared" si="15"/>
        <v>21000</v>
      </c>
      <c r="N60" s="436">
        <f t="shared" si="14"/>
        <v>3420</v>
      </c>
      <c r="O60" s="1112">
        <f t="shared" si="2"/>
        <v>0.16285714285714287</v>
      </c>
    </row>
    <row r="61" spans="1:15" s="81" customFormat="1" ht="180">
      <c r="A61" s="912" t="s">
        <v>55</v>
      </c>
      <c r="B61" s="794" t="s">
        <v>333</v>
      </c>
      <c r="C61" s="794" t="s">
        <v>209</v>
      </c>
      <c r="D61" s="913" t="s">
        <v>334</v>
      </c>
      <c r="E61" s="795" t="s">
        <v>363</v>
      </c>
      <c r="F61" s="795" t="s">
        <v>620</v>
      </c>
      <c r="G61" s="546">
        <v>836474</v>
      </c>
      <c r="H61" s="546">
        <v>30720</v>
      </c>
      <c r="I61" s="546">
        <v>0</v>
      </c>
      <c r="J61" s="546">
        <v>0</v>
      </c>
      <c r="K61" s="546">
        <v>0</v>
      </c>
      <c r="L61" s="546">
        <v>0</v>
      </c>
      <c r="M61" s="546">
        <f t="shared" si="15"/>
        <v>836474</v>
      </c>
      <c r="N61" s="436">
        <f t="shared" si="14"/>
        <v>30720</v>
      </c>
      <c r="O61" s="1424">
        <f t="shared" si="2"/>
        <v>0.036725588601677996</v>
      </c>
    </row>
    <row r="62" spans="1:15" s="81" customFormat="1" ht="180">
      <c r="A62" s="900">
        <v>1015041</v>
      </c>
      <c r="B62" s="909">
        <v>5041</v>
      </c>
      <c r="C62" s="909" t="s">
        <v>209</v>
      </c>
      <c r="D62" s="1067" t="s">
        <v>517</v>
      </c>
      <c r="E62" s="795" t="s">
        <v>363</v>
      </c>
      <c r="F62" s="795" t="s">
        <v>620</v>
      </c>
      <c r="G62" s="546">
        <v>23276040</v>
      </c>
      <c r="H62" s="482">
        <v>3940600.92</v>
      </c>
      <c r="I62" s="546">
        <v>0</v>
      </c>
      <c r="J62" s="546">
        <v>0</v>
      </c>
      <c r="K62" s="546">
        <v>0</v>
      </c>
      <c r="L62" s="546">
        <v>0</v>
      </c>
      <c r="M62" s="482">
        <f t="shared" si="15"/>
        <v>23276040</v>
      </c>
      <c r="N62" s="436">
        <f t="shared" si="14"/>
        <v>3940600.92</v>
      </c>
      <c r="O62" s="1112">
        <f t="shared" si="2"/>
        <v>0.16929859718405707</v>
      </c>
    </row>
    <row r="63" spans="1:15" s="81" customFormat="1" ht="180">
      <c r="A63" s="912" t="s">
        <v>56</v>
      </c>
      <c r="B63" s="794" t="s">
        <v>243</v>
      </c>
      <c r="C63" s="794" t="s">
        <v>209</v>
      </c>
      <c r="D63" s="913" t="s">
        <v>621</v>
      </c>
      <c r="E63" s="795" t="s">
        <v>363</v>
      </c>
      <c r="F63" s="795" t="s">
        <v>620</v>
      </c>
      <c r="G63" s="482">
        <v>1103084</v>
      </c>
      <c r="H63" s="482">
        <v>25308.42</v>
      </c>
      <c r="I63" s="438">
        <v>0</v>
      </c>
      <c r="J63" s="438">
        <v>0</v>
      </c>
      <c r="K63" s="438">
        <v>0</v>
      </c>
      <c r="L63" s="438">
        <v>0</v>
      </c>
      <c r="M63" s="482">
        <f t="shared" si="15"/>
        <v>1103084</v>
      </c>
      <c r="N63" s="436">
        <f t="shared" si="14"/>
        <v>25308.42</v>
      </c>
      <c r="O63" s="1112">
        <f t="shared" si="2"/>
        <v>0.0229433297917475</v>
      </c>
    </row>
    <row r="64" spans="1:15" s="81" customFormat="1" ht="180">
      <c r="A64" s="912" t="s">
        <v>57</v>
      </c>
      <c r="B64" s="794" t="s">
        <v>241</v>
      </c>
      <c r="C64" s="794" t="s">
        <v>209</v>
      </c>
      <c r="D64" s="913" t="s">
        <v>242</v>
      </c>
      <c r="E64" s="795" t="s">
        <v>363</v>
      </c>
      <c r="F64" s="795" t="s">
        <v>620</v>
      </c>
      <c r="G64" s="482">
        <v>465000</v>
      </c>
      <c r="H64" s="546">
        <v>0</v>
      </c>
      <c r="I64" s="438">
        <v>0</v>
      </c>
      <c r="J64" s="438">
        <v>0</v>
      </c>
      <c r="K64" s="438">
        <v>0</v>
      </c>
      <c r="L64" s="438">
        <v>0</v>
      </c>
      <c r="M64" s="482">
        <f t="shared" si="15"/>
        <v>465000</v>
      </c>
      <c r="N64" s="436">
        <f t="shared" si="14"/>
        <v>0</v>
      </c>
      <c r="O64" s="1418">
        <f t="shared" si="2"/>
        <v>0</v>
      </c>
    </row>
    <row r="65" spans="1:15" s="81" customFormat="1" ht="180">
      <c r="A65" s="912">
        <v>1018110</v>
      </c>
      <c r="B65" s="903">
        <v>8110</v>
      </c>
      <c r="C65" s="903" t="s">
        <v>201</v>
      </c>
      <c r="D65" s="904" t="s">
        <v>518</v>
      </c>
      <c r="E65" s="795" t="s">
        <v>544</v>
      </c>
      <c r="F65" s="896" t="s">
        <v>545</v>
      </c>
      <c r="G65" s="546">
        <v>84272</v>
      </c>
      <c r="H65" s="546">
        <v>0</v>
      </c>
      <c r="I65" s="799">
        <v>0</v>
      </c>
      <c r="J65" s="799">
        <v>0</v>
      </c>
      <c r="K65" s="799">
        <v>0</v>
      </c>
      <c r="L65" s="799">
        <v>0</v>
      </c>
      <c r="M65" s="546">
        <f t="shared" si="15"/>
        <v>84272</v>
      </c>
      <c r="N65" s="436">
        <f t="shared" si="14"/>
        <v>0</v>
      </c>
      <c r="O65" s="1423">
        <f t="shared" si="2"/>
        <v>0</v>
      </c>
    </row>
    <row r="66" spans="1:15" s="81" customFormat="1" ht="180" thickBot="1">
      <c r="A66" s="916">
        <v>1019770</v>
      </c>
      <c r="B66" s="915">
        <v>9770</v>
      </c>
      <c r="C66" s="915" t="s">
        <v>218</v>
      </c>
      <c r="D66" s="1076" t="s">
        <v>331</v>
      </c>
      <c r="E66" s="796" t="s">
        <v>363</v>
      </c>
      <c r="F66" s="796" t="s">
        <v>620</v>
      </c>
      <c r="G66" s="1074">
        <v>350000</v>
      </c>
      <c r="H66" s="1074">
        <v>350000</v>
      </c>
      <c r="I66" s="1075">
        <v>0</v>
      </c>
      <c r="J66" s="1075">
        <v>0</v>
      </c>
      <c r="K66" s="1075">
        <v>0</v>
      </c>
      <c r="L66" s="1075">
        <v>0</v>
      </c>
      <c r="M66" s="1074">
        <f t="shared" si="15"/>
        <v>350000</v>
      </c>
      <c r="N66" s="1109">
        <f t="shared" si="14"/>
        <v>350000</v>
      </c>
      <c r="O66" s="1419">
        <f t="shared" si="2"/>
        <v>1</v>
      </c>
    </row>
    <row r="67" spans="1:15" s="81" customFormat="1" ht="119.25" customHeight="1" thickBot="1">
      <c r="A67" s="1064" t="s">
        <v>102</v>
      </c>
      <c r="B67" s="1055" t="s">
        <v>604</v>
      </c>
      <c r="C67" s="1055" t="s">
        <v>604</v>
      </c>
      <c r="D67" s="1056" t="s">
        <v>622</v>
      </c>
      <c r="E67" s="1057" t="s">
        <v>604</v>
      </c>
      <c r="F67" s="1057" t="s">
        <v>604</v>
      </c>
      <c r="G67" s="14">
        <f>G68</f>
        <v>36043272</v>
      </c>
      <c r="H67" s="14">
        <f aca="true" t="shared" si="16" ref="H67:N67">H68</f>
        <v>6833250.79</v>
      </c>
      <c r="I67" s="14">
        <f t="shared" si="16"/>
        <v>1381176</v>
      </c>
      <c r="J67" s="14">
        <f t="shared" si="16"/>
        <v>1096376</v>
      </c>
      <c r="K67" s="14">
        <f t="shared" si="16"/>
        <v>0</v>
      </c>
      <c r="L67" s="14">
        <f t="shared" si="16"/>
        <v>0</v>
      </c>
      <c r="M67" s="14">
        <f t="shared" si="16"/>
        <v>37424448</v>
      </c>
      <c r="N67" s="14">
        <f t="shared" si="16"/>
        <v>6833250.79</v>
      </c>
      <c r="O67" s="1107">
        <f t="shared" si="2"/>
        <v>0.1825878845293857</v>
      </c>
    </row>
    <row r="68" spans="1:15" s="81" customFormat="1" ht="119.25" customHeight="1" thickBot="1">
      <c r="A68" s="1085">
        <v>1210000</v>
      </c>
      <c r="B68" s="1060" t="s">
        <v>604</v>
      </c>
      <c r="C68" s="1060" t="s">
        <v>604</v>
      </c>
      <c r="D68" s="1061" t="s">
        <v>622</v>
      </c>
      <c r="E68" s="1062" t="s">
        <v>604</v>
      </c>
      <c r="F68" s="1062" t="s">
        <v>604</v>
      </c>
      <c r="G68" s="444">
        <f aca="true" t="shared" si="17" ref="G68:L68">G69+G70+G71+G72+G73+G74+G75</f>
        <v>36043272</v>
      </c>
      <c r="H68" s="444">
        <f t="shared" si="17"/>
        <v>6833250.79</v>
      </c>
      <c r="I68" s="444">
        <f t="shared" si="17"/>
        <v>1381176</v>
      </c>
      <c r="J68" s="444">
        <f t="shared" si="17"/>
        <v>1096376</v>
      </c>
      <c r="K68" s="444">
        <f t="shared" si="17"/>
        <v>0</v>
      </c>
      <c r="L68" s="444">
        <f t="shared" si="17"/>
        <v>0</v>
      </c>
      <c r="M68" s="444">
        <f>G68+I68</f>
        <v>37424448</v>
      </c>
      <c r="N68" s="444">
        <f>H68+K68</f>
        <v>6833250.79</v>
      </c>
      <c r="O68" s="1080">
        <f t="shared" si="2"/>
        <v>0.1825878845293857</v>
      </c>
    </row>
    <row r="69" spans="1:15" s="80" customFormat="1" ht="180">
      <c r="A69" s="900" t="s">
        <v>286</v>
      </c>
      <c r="B69" s="798" t="s">
        <v>287</v>
      </c>
      <c r="C69" s="798" t="s">
        <v>288</v>
      </c>
      <c r="D69" s="1054" t="s">
        <v>289</v>
      </c>
      <c r="E69" s="797" t="s">
        <v>458</v>
      </c>
      <c r="F69" s="797" t="s">
        <v>623</v>
      </c>
      <c r="G69" s="437">
        <v>7980</v>
      </c>
      <c r="H69" s="1084">
        <v>0</v>
      </c>
      <c r="I69" s="437">
        <v>0</v>
      </c>
      <c r="J69" s="437">
        <v>0</v>
      </c>
      <c r="K69" s="437">
        <v>0</v>
      </c>
      <c r="L69" s="445">
        <v>0</v>
      </c>
      <c r="M69" s="437">
        <f>G69+I69</f>
        <v>7980</v>
      </c>
      <c r="N69" s="563">
        <f>H69+K69</f>
        <v>0</v>
      </c>
      <c r="O69" s="1418">
        <f>N69/M69</f>
        <v>0</v>
      </c>
    </row>
    <row r="70" spans="1:15" s="81" customFormat="1" ht="180">
      <c r="A70" s="912" t="s">
        <v>335</v>
      </c>
      <c r="B70" s="794" t="s">
        <v>105</v>
      </c>
      <c r="C70" s="794" t="s">
        <v>215</v>
      </c>
      <c r="D70" s="913" t="s">
        <v>106</v>
      </c>
      <c r="E70" s="795" t="s">
        <v>458</v>
      </c>
      <c r="F70" s="795" t="s">
        <v>623</v>
      </c>
      <c r="G70" s="20">
        <v>304536</v>
      </c>
      <c r="H70" s="546">
        <v>39506.58</v>
      </c>
      <c r="I70" s="20">
        <v>0</v>
      </c>
      <c r="J70" s="20">
        <v>0</v>
      </c>
      <c r="K70" s="20">
        <v>0</v>
      </c>
      <c r="L70" s="20">
        <v>0</v>
      </c>
      <c r="M70" s="20">
        <f aca="true" t="shared" si="18" ref="M70:M75">G70+I70</f>
        <v>304536</v>
      </c>
      <c r="N70" s="567">
        <f aca="true" t="shared" si="19" ref="N70:N76">H70+K70</f>
        <v>39506.58</v>
      </c>
      <c r="O70" s="1424">
        <f aca="true" t="shared" si="20" ref="O70:O77">N70/M70</f>
        <v>0.12972712585704155</v>
      </c>
    </row>
    <row r="71" spans="1:15" s="80" customFormat="1" ht="180">
      <c r="A71" s="912" t="s">
        <v>107</v>
      </c>
      <c r="B71" s="794" t="s">
        <v>108</v>
      </c>
      <c r="C71" s="794" t="s">
        <v>215</v>
      </c>
      <c r="D71" s="913" t="s">
        <v>109</v>
      </c>
      <c r="E71" s="795" t="s">
        <v>458</v>
      </c>
      <c r="F71" s="795" t="s">
        <v>623</v>
      </c>
      <c r="G71" s="437">
        <v>33652239</v>
      </c>
      <c r="H71" s="437">
        <v>6384424.31</v>
      </c>
      <c r="I71" s="437">
        <v>0</v>
      </c>
      <c r="J71" s="437">
        <v>0</v>
      </c>
      <c r="K71" s="20">
        <v>0</v>
      </c>
      <c r="L71" s="20">
        <f>K71</f>
        <v>0</v>
      </c>
      <c r="M71" s="437">
        <f t="shared" si="18"/>
        <v>33652239</v>
      </c>
      <c r="N71" s="566">
        <f t="shared" si="19"/>
        <v>6384424.31</v>
      </c>
      <c r="O71" s="1112">
        <f t="shared" si="20"/>
        <v>0.18971766811711993</v>
      </c>
    </row>
    <row r="72" spans="1:15" s="80" customFormat="1" ht="180">
      <c r="A72" s="912" t="s">
        <v>107</v>
      </c>
      <c r="B72" s="794" t="s">
        <v>108</v>
      </c>
      <c r="C72" s="794" t="s">
        <v>215</v>
      </c>
      <c r="D72" s="913" t="s">
        <v>109</v>
      </c>
      <c r="E72" s="795" t="s">
        <v>494</v>
      </c>
      <c r="F72" s="795" t="s">
        <v>624</v>
      </c>
      <c r="G72" s="20">
        <v>279487</v>
      </c>
      <c r="H72" s="20">
        <v>31060.28</v>
      </c>
      <c r="I72" s="436">
        <v>0</v>
      </c>
      <c r="J72" s="20">
        <v>0</v>
      </c>
      <c r="K72" s="20">
        <v>0</v>
      </c>
      <c r="L72" s="20">
        <f>K72</f>
        <v>0</v>
      </c>
      <c r="M72" s="437">
        <f t="shared" si="18"/>
        <v>279487</v>
      </c>
      <c r="N72" s="436">
        <f t="shared" si="19"/>
        <v>31060.28</v>
      </c>
      <c r="O72" s="1112">
        <f t="shared" si="20"/>
        <v>0.11113318329653973</v>
      </c>
    </row>
    <row r="73" spans="1:15" s="80" customFormat="1" ht="180">
      <c r="A73" s="900" t="s">
        <v>307</v>
      </c>
      <c r="B73" s="798" t="s">
        <v>290</v>
      </c>
      <c r="C73" s="798" t="s">
        <v>216</v>
      </c>
      <c r="D73" s="1054" t="s">
        <v>417</v>
      </c>
      <c r="E73" s="797" t="s">
        <v>458</v>
      </c>
      <c r="F73" s="795" t="s">
        <v>623</v>
      </c>
      <c r="G73" s="437">
        <v>1799030</v>
      </c>
      <c r="H73" s="20">
        <v>378259.62</v>
      </c>
      <c r="I73" s="439">
        <v>0</v>
      </c>
      <c r="J73" s="437">
        <v>0</v>
      </c>
      <c r="K73" s="20">
        <v>0</v>
      </c>
      <c r="L73" s="428">
        <v>0</v>
      </c>
      <c r="M73" s="437">
        <f>G73+I73</f>
        <v>1799030</v>
      </c>
      <c r="N73" s="566">
        <f t="shared" si="19"/>
        <v>378259.62</v>
      </c>
      <c r="O73" s="1112">
        <f t="shared" si="20"/>
        <v>0.2102575387847896</v>
      </c>
    </row>
    <row r="74" spans="1:15" s="83" customFormat="1" ht="234">
      <c r="A74" s="902" t="s">
        <v>523</v>
      </c>
      <c r="B74" s="903" t="s">
        <v>524</v>
      </c>
      <c r="C74" s="903" t="s">
        <v>336</v>
      </c>
      <c r="D74" s="813" t="s">
        <v>525</v>
      </c>
      <c r="E74" s="795" t="s">
        <v>625</v>
      </c>
      <c r="F74" s="896" t="s">
        <v>626</v>
      </c>
      <c r="G74" s="20">
        <v>0</v>
      </c>
      <c r="H74" s="20">
        <v>0</v>
      </c>
      <c r="I74" s="20">
        <v>1096376</v>
      </c>
      <c r="J74" s="20">
        <v>1096376</v>
      </c>
      <c r="K74" s="20">
        <v>0</v>
      </c>
      <c r="L74" s="428">
        <v>0</v>
      </c>
      <c r="M74" s="20">
        <f t="shared" si="18"/>
        <v>1096376</v>
      </c>
      <c r="N74" s="567">
        <f t="shared" si="19"/>
        <v>0</v>
      </c>
      <c r="O74" s="1423">
        <f t="shared" si="20"/>
        <v>0</v>
      </c>
    </row>
    <row r="75" spans="1:15" s="83" customFormat="1" ht="180" thickBot="1">
      <c r="A75" s="1071" t="s">
        <v>139</v>
      </c>
      <c r="B75" s="1068" t="s">
        <v>496</v>
      </c>
      <c r="C75" s="1068" t="s">
        <v>202</v>
      </c>
      <c r="D75" s="1069" t="s">
        <v>145</v>
      </c>
      <c r="E75" s="1070" t="s">
        <v>495</v>
      </c>
      <c r="F75" s="1083" t="s">
        <v>627</v>
      </c>
      <c r="G75" s="593">
        <v>0</v>
      </c>
      <c r="H75" s="593">
        <v>0</v>
      </c>
      <c r="I75" s="593">
        <v>284800</v>
      </c>
      <c r="J75" s="593">
        <v>0</v>
      </c>
      <c r="K75" s="593">
        <v>0</v>
      </c>
      <c r="L75" s="927">
        <v>0</v>
      </c>
      <c r="M75" s="593">
        <f t="shared" si="18"/>
        <v>284800</v>
      </c>
      <c r="N75" s="925">
        <f t="shared" si="19"/>
        <v>0</v>
      </c>
      <c r="O75" s="1419">
        <f t="shared" si="20"/>
        <v>0</v>
      </c>
    </row>
    <row r="76" spans="1:15" s="83" customFormat="1" ht="119.25" customHeight="1" thickBot="1">
      <c r="A76" s="1064" t="s">
        <v>227</v>
      </c>
      <c r="B76" s="1055" t="s">
        <v>604</v>
      </c>
      <c r="C76" s="1055" t="s">
        <v>604</v>
      </c>
      <c r="D76" s="1056" t="s">
        <v>628</v>
      </c>
      <c r="E76" s="1057" t="s">
        <v>604</v>
      </c>
      <c r="F76" s="1057" t="s">
        <v>604</v>
      </c>
      <c r="G76" s="14">
        <v>0</v>
      </c>
      <c r="H76" s="442">
        <v>0</v>
      </c>
      <c r="I76" s="442">
        <f>I77</f>
        <v>45123368</v>
      </c>
      <c r="J76" s="442">
        <f>J77</f>
        <v>45123368</v>
      </c>
      <c r="K76" s="442">
        <f>K77</f>
        <v>2977054.4400000004</v>
      </c>
      <c r="L76" s="442">
        <f>L77</f>
        <v>2977054.4400000004</v>
      </c>
      <c r="M76" s="14">
        <f>G76+I76</f>
        <v>45123368</v>
      </c>
      <c r="N76" s="442">
        <f t="shared" si="19"/>
        <v>2977054.4400000004</v>
      </c>
      <c r="O76" s="1107">
        <f t="shared" si="20"/>
        <v>0.065975891693191</v>
      </c>
    </row>
    <row r="77" spans="1:15" s="80" customFormat="1" ht="108" thickBot="1">
      <c r="A77" s="1089">
        <v>1510000</v>
      </c>
      <c r="B77" s="1077" t="s">
        <v>604</v>
      </c>
      <c r="C77" s="1077" t="s">
        <v>604</v>
      </c>
      <c r="D77" s="1078" t="s">
        <v>628</v>
      </c>
      <c r="E77" s="1079" t="s">
        <v>604</v>
      </c>
      <c r="F77" s="1079" t="s">
        <v>604</v>
      </c>
      <c r="G77" s="444">
        <v>0</v>
      </c>
      <c r="H77" s="441">
        <v>0</v>
      </c>
      <c r="I77" s="444">
        <f>SUM(I78:I88)</f>
        <v>45123368</v>
      </c>
      <c r="J77" s="444">
        <f>SUM(J78:J88)</f>
        <v>45123368</v>
      </c>
      <c r="K77" s="444">
        <f>SUM(K78:K88)</f>
        <v>2977054.4400000004</v>
      </c>
      <c r="L77" s="444">
        <f>SUM(L78:L88)</f>
        <v>2977054.4400000004</v>
      </c>
      <c r="M77" s="444">
        <f>G77+I77</f>
        <v>45123368</v>
      </c>
      <c r="N77" s="443">
        <f>H77+K77</f>
        <v>2977054.4400000004</v>
      </c>
      <c r="O77" s="1080">
        <f t="shared" si="20"/>
        <v>0.065975891693191</v>
      </c>
    </row>
    <row r="78" spans="1:15" s="80" customFormat="1" ht="216">
      <c r="A78" s="1435">
        <v>1511010</v>
      </c>
      <c r="B78" s="1436" t="s">
        <v>212</v>
      </c>
      <c r="C78" s="1436" t="s">
        <v>203</v>
      </c>
      <c r="D78" s="1437" t="s">
        <v>92</v>
      </c>
      <c r="E78" s="1438" t="s">
        <v>465</v>
      </c>
      <c r="F78" s="1439" t="s">
        <v>629</v>
      </c>
      <c r="G78" s="1440">
        <v>0</v>
      </c>
      <c r="H78" s="1441">
        <v>0</v>
      </c>
      <c r="I78" s="1110">
        <v>4694110</v>
      </c>
      <c r="J78" s="1110">
        <f aca="true" t="shared" si="21" ref="J78:J88">I78</f>
        <v>4694110</v>
      </c>
      <c r="K78" s="1110">
        <v>0</v>
      </c>
      <c r="L78" s="1110">
        <f>K78</f>
        <v>0</v>
      </c>
      <c r="M78" s="1110">
        <f aca="true" t="shared" si="22" ref="M78:M88">G78+I78</f>
        <v>4694110</v>
      </c>
      <c r="N78" s="563">
        <f aca="true" t="shared" si="23" ref="N78:N88">H78+K78</f>
        <v>0</v>
      </c>
      <c r="O78" s="1442">
        <f t="shared" si="2"/>
        <v>0</v>
      </c>
    </row>
    <row r="79" spans="1:15" s="80" customFormat="1" ht="216">
      <c r="A79" s="747" t="s">
        <v>477</v>
      </c>
      <c r="B79" s="174" t="s">
        <v>17</v>
      </c>
      <c r="C79" s="169" t="s">
        <v>204</v>
      </c>
      <c r="D79" s="1086" t="s">
        <v>18</v>
      </c>
      <c r="E79" s="795" t="s">
        <v>465</v>
      </c>
      <c r="F79" s="923" t="s">
        <v>629</v>
      </c>
      <c r="G79" s="1090">
        <v>0</v>
      </c>
      <c r="H79" s="546">
        <v>0</v>
      </c>
      <c r="I79" s="546">
        <v>14803413</v>
      </c>
      <c r="J79" s="546">
        <f t="shared" si="21"/>
        <v>14803413</v>
      </c>
      <c r="K79" s="546">
        <v>1594718.37</v>
      </c>
      <c r="L79" s="546">
        <f>K79</f>
        <v>1594718.37</v>
      </c>
      <c r="M79" s="546">
        <f t="shared" si="22"/>
        <v>14803413</v>
      </c>
      <c r="N79" s="436">
        <f t="shared" si="23"/>
        <v>1594718.37</v>
      </c>
      <c r="O79" s="1112">
        <f t="shared" si="2"/>
        <v>0.10772639863523366</v>
      </c>
    </row>
    <row r="80" spans="1:15" s="80" customFormat="1" ht="216">
      <c r="A80" s="914" t="s">
        <v>478</v>
      </c>
      <c r="B80" s="915" t="s">
        <v>224</v>
      </c>
      <c r="C80" s="915" t="s">
        <v>198</v>
      </c>
      <c r="D80" s="1076" t="s">
        <v>480</v>
      </c>
      <c r="E80" s="795" t="s">
        <v>465</v>
      </c>
      <c r="F80" s="923" t="s">
        <v>629</v>
      </c>
      <c r="G80" s="1090">
        <v>0</v>
      </c>
      <c r="H80" s="546">
        <v>0</v>
      </c>
      <c r="I80" s="546">
        <v>612798</v>
      </c>
      <c r="J80" s="546">
        <f t="shared" si="21"/>
        <v>612798</v>
      </c>
      <c r="K80" s="546">
        <v>0</v>
      </c>
      <c r="L80" s="546">
        <f>K80</f>
        <v>0</v>
      </c>
      <c r="M80" s="546">
        <f t="shared" si="22"/>
        <v>612798</v>
      </c>
      <c r="N80" s="436">
        <f t="shared" si="23"/>
        <v>0</v>
      </c>
      <c r="O80" s="1418">
        <f t="shared" si="2"/>
        <v>0</v>
      </c>
    </row>
    <row r="81" spans="1:15" s="80" customFormat="1" ht="216">
      <c r="A81" s="902" t="s">
        <v>479</v>
      </c>
      <c r="B81" s="903" t="s">
        <v>225</v>
      </c>
      <c r="C81" s="903" t="s">
        <v>153</v>
      </c>
      <c r="D81" s="904" t="s">
        <v>499</v>
      </c>
      <c r="E81" s="795" t="s">
        <v>465</v>
      </c>
      <c r="F81" s="923" t="s">
        <v>629</v>
      </c>
      <c r="G81" s="1090">
        <v>0</v>
      </c>
      <c r="H81" s="482">
        <v>0</v>
      </c>
      <c r="I81" s="482">
        <v>385436</v>
      </c>
      <c r="J81" s="482">
        <f t="shared" si="21"/>
        <v>385436</v>
      </c>
      <c r="K81" s="482">
        <v>0</v>
      </c>
      <c r="L81" s="482">
        <f>K81</f>
        <v>0</v>
      </c>
      <c r="M81" s="546">
        <f t="shared" si="22"/>
        <v>385436</v>
      </c>
      <c r="N81" s="436">
        <f t="shared" si="23"/>
        <v>0</v>
      </c>
      <c r="O81" s="1418">
        <f t="shared" si="2"/>
        <v>0</v>
      </c>
    </row>
    <row r="82" spans="1:15" s="86" customFormat="1" ht="140.25" customHeight="1">
      <c r="A82" s="902" t="s">
        <v>401</v>
      </c>
      <c r="B82" s="903" t="s">
        <v>108</v>
      </c>
      <c r="C82" s="903" t="s">
        <v>215</v>
      </c>
      <c r="D82" s="904" t="s">
        <v>109</v>
      </c>
      <c r="E82" s="795" t="s">
        <v>458</v>
      </c>
      <c r="F82" s="795" t="s">
        <v>623</v>
      </c>
      <c r="G82" s="1091">
        <v>0</v>
      </c>
      <c r="H82" s="575">
        <v>0</v>
      </c>
      <c r="I82" s="575">
        <v>13671014</v>
      </c>
      <c r="J82" s="575">
        <f t="shared" si="21"/>
        <v>13671014</v>
      </c>
      <c r="K82" s="575">
        <v>0</v>
      </c>
      <c r="L82" s="567">
        <f>K82</f>
        <v>0</v>
      </c>
      <c r="M82" s="546">
        <f t="shared" si="22"/>
        <v>13671014</v>
      </c>
      <c r="N82" s="436">
        <f t="shared" si="23"/>
        <v>0</v>
      </c>
      <c r="O82" s="1423">
        <f aca="true" t="shared" si="24" ref="O82:O89">N82/M82</f>
        <v>0</v>
      </c>
    </row>
    <row r="83" spans="1:15" s="86" customFormat="1" ht="216">
      <c r="A83" s="914" t="s">
        <v>406</v>
      </c>
      <c r="B83" s="915" t="s">
        <v>407</v>
      </c>
      <c r="C83" s="915" t="s">
        <v>217</v>
      </c>
      <c r="D83" s="1076" t="s">
        <v>422</v>
      </c>
      <c r="E83" s="795" t="s">
        <v>630</v>
      </c>
      <c r="F83" s="923" t="s">
        <v>629</v>
      </c>
      <c r="G83" s="1092">
        <v>0</v>
      </c>
      <c r="H83" s="575">
        <v>0</v>
      </c>
      <c r="I83" s="575">
        <v>307755</v>
      </c>
      <c r="J83" s="575">
        <f t="shared" si="21"/>
        <v>307755</v>
      </c>
      <c r="K83" s="575">
        <v>0</v>
      </c>
      <c r="L83" s="567">
        <v>0</v>
      </c>
      <c r="M83" s="799">
        <f t="shared" si="22"/>
        <v>307755</v>
      </c>
      <c r="N83" s="436">
        <f t="shared" si="23"/>
        <v>0</v>
      </c>
      <c r="O83" s="1418">
        <f t="shared" si="24"/>
        <v>0</v>
      </c>
    </row>
    <row r="84" spans="1:15" s="86" customFormat="1" ht="216">
      <c r="A84" s="902" t="s">
        <v>410</v>
      </c>
      <c r="B84" s="903" t="s">
        <v>411</v>
      </c>
      <c r="C84" s="903" t="s">
        <v>217</v>
      </c>
      <c r="D84" s="904" t="s">
        <v>423</v>
      </c>
      <c r="E84" s="795" t="s">
        <v>630</v>
      </c>
      <c r="F84" s="923" t="s">
        <v>629</v>
      </c>
      <c r="G84" s="1422">
        <v>0</v>
      </c>
      <c r="H84" s="569">
        <v>0</v>
      </c>
      <c r="I84" s="575">
        <v>1865034</v>
      </c>
      <c r="J84" s="576">
        <f t="shared" si="21"/>
        <v>1865034</v>
      </c>
      <c r="K84" s="576">
        <v>0</v>
      </c>
      <c r="L84" s="567">
        <f>K84</f>
        <v>0</v>
      </c>
      <c r="M84" s="546">
        <f t="shared" si="22"/>
        <v>1865034</v>
      </c>
      <c r="N84" s="436">
        <f t="shared" si="23"/>
        <v>0</v>
      </c>
      <c r="O84" s="1423">
        <f t="shared" si="24"/>
        <v>0</v>
      </c>
    </row>
    <row r="85" spans="1:15" s="86" customFormat="1" ht="216">
      <c r="A85" s="900" t="s">
        <v>414</v>
      </c>
      <c r="B85" s="798" t="s">
        <v>415</v>
      </c>
      <c r="C85" s="798" t="s">
        <v>217</v>
      </c>
      <c r="D85" s="1054" t="s">
        <v>631</v>
      </c>
      <c r="E85" s="797" t="s">
        <v>465</v>
      </c>
      <c r="F85" s="1063" t="s">
        <v>629</v>
      </c>
      <c r="G85" s="1093">
        <v>0</v>
      </c>
      <c r="H85" s="572">
        <v>0</v>
      </c>
      <c r="I85" s="571">
        <v>3090106</v>
      </c>
      <c r="J85" s="571">
        <f t="shared" si="21"/>
        <v>3090106</v>
      </c>
      <c r="K85" s="571">
        <v>1382336.07</v>
      </c>
      <c r="L85" s="566">
        <f>K85</f>
        <v>1382336.07</v>
      </c>
      <c r="M85" s="482">
        <f t="shared" si="22"/>
        <v>3090106</v>
      </c>
      <c r="N85" s="566">
        <f t="shared" si="23"/>
        <v>1382336.07</v>
      </c>
      <c r="O85" s="1112">
        <f t="shared" si="24"/>
        <v>0.4473426057229105</v>
      </c>
    </row>
    <row r="86" spans="1:15" s="86" customFormat="1" ht="180">
      <c r="A86" s="902" t="s">
        <v>416</v>
      </c>
      <c r="B86" s="903" t="s">
        <v>290</v>
      </c>
      <c r="C86" s="903" t="s">
        <v>216</v>
      </c>
      <c r="D86" s="904" t="s">
        <v>417</v>
      </c>
      <c r="E86" s="795" t="s">
        <v>458</v>
      </c>
      <c r="F86" s="795" t="s">
        <v>623</v>
      </c>
      <c r="G86" s="1422">
        <v>0</v>
      </c>
      <c r="H86" s="569">
        <v>0</v>
      </c>
      <c r="I86" s="575">
        <v>4443182</v>
      </c>
      <c r="J86" s="575">
        <f t="shared" si="21"/>
        <v>4443182</v>
      </c>
      <c r="K86" s="575">
        <v>0</v>
      </c>
      <c r="L86" s="567">
        <f>K86</f>
        <v>0</v>
      </c>
      <c r="M86" s="546">
        <f t="shared" si="22"/>
        <v>4443182</v>
      </c>
      <c r="N86" s="436">
        <f t="shared" si="23"/>
        <v>0</v>
      </c>
      <c r="O86" s="1423">
        <f t="shared" si="24"/>
        <v>0</v>
      </c>
    </row>
    <row r="87" spans="1:15" s="86" customFormat="1" ht="180">
      <c r="A87" s="902" t="s">
        <v>418</v>
      </c>
      <c r="B87" s="903" t="s">
        <v>116</v>
      </c>
      <c r="C87" s="903" t="s">
        <v>200</v>
      </c>
      <c r="D87" s="904" t="s">
        <v>419</v>
      </c>
      <c r="E87" s="795" t="s">
        <v>458</v>
      </c>
      <c r="F87" s="795" t="s">
        <v>623</v>
      </c>
      <c r="G87" s="1093">
        <v>0</v>
      </c>
      <c r="H87" s="572">
        <v>0</v>
      </c>
      <c r="I87" s="571">
        <v>468060</v>
      </c>
      <c r="J87" s="571">
        <f t="shared" si="21"/>
        <v>468060</v>
      </c>
      <c r="K87" s="571">
        <v>0</v>
      </c>
      <c r="L87" s="566">
        <v>0</v>
      </c>
      <c r="M87" s="546">
        <f t="shared" si="22"/>
        <v>468060</v>
      </c>
      <c r="N87" s="436">
        <f t="shared" si="23"/>
        <v>0</v>
      </c>
      <c r="O87" s="1418">
        <f t="shared" si="24"/>
        <v>0</v>
      </c>
    </row>
    <row r="88" spans="1:15" s="86" customFormat="1" ht="216" thickBot="1">
      <c r="A88" s="1097" t="s">
        <v>418</v>
      </c>
      <c r="B88" s="1072" t="s">
        <v>116</v>
      </c>
      <c r="C88" s="1072" t="s">
        <v>200</v>
      </c>
      <c r="D88" s="1073" t="s">
        <v>419</v>
      </c>
      <c r="E88" s="1070" t="s">
        <v>465</v>
      </c>
      <c r="F88" s="1098" t="s">
        <v>629</v>
      </c>
      <c r="G88" s="1094">
        <v>0</v>
      </c>
      <c r="H88" s="1082">
        <v>0</v>
      </c>
      <c r="I88" s="1087">
        <v>782460</v>
      </c>
      <c r="J88" s="1087">
        <f t="shared" si="21"/>
        <v>782460</v>
      </c>
      <c r="K88" s="1087">
        <v>0</v>
      </c>
      <c r="L88" s="1088">
        <v>0</v>
      </c>
      <c r="M88" s="1111">
        <f t="shared" si="22"/>
        <v>782460</v>
      </c>
      <c r="N88" s="1081">
        <f t="shared" si="23"/>
        <v>0</v>
      </c>
      <c r="O88" s="1419">
        <f t="shared" si="24"/>
        <v>0</v>
      </c>
    </row>
    <row r="89" spans="1:15" s="380" customFormat="1" ht="30" customHeight="1" thickBot="1">
      <c r="A89" s="164" t="s">
        <v>142</v>
      </c>
      <c r="B89" s="377" t="s">
        <v>263</v>
      </c>
      <c r="C89" s="172" t="s">
        <v>263</v>
      </c>
      <c r="D89" s="172" t="s">
        <v>317</v>
      </c>
      <c r="E89" s="378" t="s">
        <v>263</v>
      </c>
      <c r="F89" s="379" t="s">
        <v>263</v>
      </c>
      <c r="G89" s="577">
        <f aca="true" t="shared" si="25" ref="G89:L89">G18+G34+G44+G49+G52+G67+G76</f>
        <v>135198624</v>
      </c>
      <c r="H89" s="577">
        <f t="shared" si="25"/>
        <v>33887018.56</v>
      </c>
      <c r="I89" s="577">
        <f t="shared" si="25"/>
        <v>56045698</v>
      </c>
      <c r="J89" s="577">
        <f t="shared" si="25"/>
        <v>55667394</v>
      </c>
      <c r="K89" s="577">
        <f t="shared" si="25"/>
        <v>2977054.4400000004</v>
      </c>
      <c r="L89" s="577">
        <f t="shared" si="25"/>
        <v>2977054.4400000004</v>
      </c>
      <c r="M89" s="577">
        <f>G89+I89</f>
        <v>191244322</v>
      </c>
      <c r="N89" s="442">
        <f>H89+K89</f>
        <v>36864073</v>
      </c>
      <c r="O89" s="1107">
        <f t="shared" si="24"/>
        <v>0.19275904567770644</v>
      </c>
    </row>
    <row r="90" spans="1:15" s="87" customFormat="1" ht="15" customHeight="1">
      <c r="A90" s="1096"/>
      <c r="C90" s="88"/>
      <c r="D90" s="88"/>
      <c r="E90" s="89"/>
      <c r="F90" s="89"/>
      <c r="G90" s="92"/>
      <c r="H90" s="1095"/>
      <c r="I90" s="79"/>
      <c r="J90" s="92"/>
      <c r="K90" s="90"/>
      <c r="L90" s="391"/>
      <c r="M90" s="391"/>
      <c r="N90" s="391"/>
      <c r="O90" s="829"/>
    </row>
    <row r="91" spans="1:256" s="552" customFormat="1" ht="63" customHeight="1">
      <c r="A91" s="1501" t="s">
        <v>593</v>
      </c>
      <c r="B91" s="1501"/>
      <c r="C91" s="1501"/>
      <c r="D91" s="1501"/>
      <c r="E91" s="1242"/>
      <c r="F91" s="1242"/>
      <c r="G91" s="1242"/>
      <c r="H91" s="1242"/>
      <c r="I91" s="1242"/>
      <c r="J91" s="1242" t="s">
        <v>659</v>
      </c>
      <c r="K91" s="1242"/>
      <c r="L91" s="1293"/>
      <c r="M91" s="1243"/>
      <c r="N91" s="1242"/>
      <c r="O91" s="1242"/>
      <c r="P91" s="1244"/>
      <c r="Q91" s="1245"/>
      <c r="R91" s="477"/>
      <c r="S91" s="477"/>
      <c r="T91" s="477"/>
      <c r="U91" s="477"/>
      <c r="V91" s="477"/>
      <c r="W91" s="477"/>
      <c r="X91" s="477"/>
      <c r="Y91" s="477"/>
      <c r="Z91" s="477"/>
      <c r="AA91" s="477"/>
      <c r="AB91" s="477"/>
      <c r="AC91" s="477"/>
      <c r="AD91" s="477"/>
      <c r="AE91" s="477"/>
      <c r="AF91" s="477"/>
      <c r="AG91" s="477"/>
      <c r="AH91" s="477"/>
      <c r="AI91" s="477"/>
      <c r="AJ91" s="477"/>
      <c r="AK91" s="477"/>
      <c r="AL91" s="477"/>
      <c r="AM91" s="477"/>
      <c r="AN91" s="477"/>
      <c r="AO91" s="477"/>
      <c r="AP91" s="477"/>
      <c r="AQ91" s="477"/>
      <c r="AR91" s="477"/>
      <c r="AS91" s="477"/>
      <c r="AT91" s="477"/>
      <c r="AU91" s="477"/>
      <c r="AV91" s="477"/>
      <c r="AW91" s="477"/>
      <c r="AX91" s="477"/>
      <c r="AY91" s="477"/>
      <c r="AZ91" s="477"/>
      <c r="BA91" s="477"/>
      <c r="BB91" s="477"/>
      <c r="BC91" s="477"/>
      <c r="BD91" s="477"/>
      <c r="BE91" s="477"/>
      <c r="BF91" s="477"/>
      <c r="BG91" s="477"/>
      <c r="BH91" s="477"/>
      <c r="BI91" s="477"/>
      <c r="BJ91" s="477"/>
      <c r="BK91" s="477"/>
      <c r="BL91" s="477"/>
      <c r="BM91" s="477"/>
      <c r="BN91" s="477"/>
      <c r="BO91" s="477"/>
      <c r="BP91" s="477"/>
      <c r="BQ91" s="477"/>
      <c r="BR91" s="477"/>
      <c r="BS91" s="477"/>
      <c r="BT91" s="477"/>
      <c r="BU91" s="477"/>
      <c r="BV91" s="477"/>
      <c r="BW91" s="477"/>
      <c r="BX91" s="477"/>
      <c r="BY91" s="477"/>
      <c r="BZ91" s="477"/>
      <c r="CA91" s="477"/>
      <c r="CB91" s="477"/>
      <c r="CC91" s="477"/>
      <c r="CD91" s="477"/>
      <c r="CE91" s="477"/>
      <c r="CF91" s="477"/>
      <c r="CG91" s="477"/>
      <c r="CH91" s="477"/>
      <c r="CI91" s="477"/>
      <c r="CJ91" s="477"/>
      <c r="CK91" s="477"/>
      <c r="CL91" s="477"/>
      <c r="CM91" s="477"/>
      <c r="CN91" s="477"/>
      <c r="CO91" s="477"/>
      <c r="CP91" s="477"/>
      <c r="CQ91" s="477"/>
      <c r="CR91" s="477"/>
      <c r="CS91" s="477"/>
      <c r="CT91" s="477"/>
      <c r="CU91" s="477"/>
      <c r="CV91" s="477"/>
      <c r="CW91" s="477"/>
      <c r="CX91" s="477"/>
      <c r="CY91" s="477"/>
      <c r="CZ91" s="477"/>
      <c r="DA91" s="477"/>
      <c r="DB91" s="477"/>
      <c r="DC91" s="477"/>
      <c r="DD91" s="477"/>
      <c r="DE91" s="477"/>
      <c r="DF91" s="477"/>
      <c r="DG91" s="477"/>
      <c r="DH91" s="477"/>
      <c r="DI91" s="477"/>
      <c r="DJ91" s="477"/>
      <c r="DK91" s="477"/>
      <c r="DL91" s="477"/>
      <c r="DM91" s="477"/>
      <c r="DN91" s="477"/>
      <c r="DO91" s="477"/>
      <c r="DP91" s="477"/>
      <c r="DQ91" s="477"/>
      <c r="DR91" s="477"/>
      <c r="DS91" s="477"/>
      <c r="DT91" s="477"/>
      <c r="DU91" s="477"/>
      <c r="DV91" s="477"/>
      <c r="DW91" s="477"/>
      <c r="DX91" s="477"/>
      <c r="DY91" s="477"/>
      <c r="DZ91" s="477"/>
      <c r="EA91" s="477"/>
      <c r="EB91" s="477"/>
      <c r="EC91" s="477"/>
      <c r="ED91" s="477"/>
      <c r="EE91" s="477"/>
      <c r="EF91" s="477"/>
      <c r="EG91" s="477"/>
      <c r="EH91" s="477"/>
      <c r="EI91" s="477"/>
      <c r="EJ91" s="477"/>
      <c r="EK91" s="477"/>
      <c r="EL91" s="477"/>
      <c r="EM91" s="477"/>
      <c r="EN91" s="477"/>
      <c r="EO91" s="477"/>
      <c r="EP91" s="477"/>
      <c r="EQ91" s="477"/>
      <c r="ER91" s="477"/>
      <c r="ES91" s="477"/>
      <c r="ET91" s="477"/>
      <c r="EU91" s="477"/>
      <c r="EV91" s="477"/>
      <c r="EW91" s="477"/>
      <c r="EX91" s="477"/>
      <c r="EY91" s="477"/>
      <c r="EZ91" s="477"/>
      <c r="FA91" s="477"/>
      <c r="FB91" s="477"/>
      <c r="FC91" s="477"/>
      <c r="FD91" s="477"/>
      <c r="FE91" s="477"/>
      <c r="FF91" s="477"/>
      <c r="FG91" s="477"/>
      <c r="FH91" s="477"/>
      <c r="FI91" s="477"/>
      <c r="FJ91" s="477"/>
      <c r="FK91" s="477"/>
      <c r="FL91" s="477"/>
      <c r="FM91" s="477"/>
      <c r="FN91" s="477"/>
      <c r="FO91" s="477"/>
      <c r="FP91" s="477"/>
      <c r="FQ91" s="477"/>
      <c r="FR91" s="477"/>
      <c r="FS91" s="477"/>
      <c r="FT91" s="477"/>
      <c r="FU91" s="477"/>
      <c r="FV91" s="477"/>
      <c r="FW91" s="477"/>
      <c r="FX91" s="477"/>
      <c r="FY91" s="477"/>
      <c r="FZ91" s="477"/>
      <c r="GA91" s="477"/>
      <c r="GB91" s="477"/>
      <c r="GC91" s="477"/>
      <c r="GD91" s="477"/>
      <c r="GE91" s="477"/>
      <c r="GF91" s="477"/>
      <c r="GG91" s="477"/>
      <c r="GH91" s="477"/>
      <c r="GI91" s="477"/>
      <c r="GJ91" s="477"/>
      <c r="GK91" s="477"/>
      <c r="GL91" s="477"/>
      <c r="GM91" s="477"/>
      <c r="GN91" s="477"/>
      <c r="GO91" s="477"/>
      <c r="GP91" s="477"/>
      <c r="GQ91" s="477"/>
      <c r="GR91" s="477"/>
      <c r="GS91" s="477"/>
      <c r="GT91" s="477"/>
      <c r="GU91" s="477"/>
      <c r="GV91" s="477"/>
      <c r="GW91" s="477"/>
      <c r="GX91" s="477"/>
      <c r="GY91" s="477"/>
      <c r="GZ91" s="477"/>
      <c r="HA91" s="477"/>
      <c r="HB91" s="477"/>
      <c r="HC91" s="477"/>
      <c r="HD91" s="477"/>
      <c r="HE91" s="477"/>
      <c r="HF91" s="477"/>
      <c r="HG91" s="477"/>
      <c r="HH91" s="477"/>
      <c r="HI91" s="477"/>
      <c r="HJ91" s="477"/>
      <c r="HK91" s="477"/>
      <c r="HL91" s="477"/>
      <c r="HM91" s="477"/>
      <c r="HN91" s="477"/>
      <c r="HO91" s="477"/>
      <c r="HP91" s="477"/>
      <c r="HQ91" s="477"/>
      <c r="HR91" s="477"/>
      <c r="HS91" s="477"/>
      <c r="HT91" s="477"/>
      <c r="HU91" s="477"/>
      <c r="HV91" s="477"/>
      <c r="HW91" s="477"/>
      <c r="HX91" s="477"/>
      <c r="HY91" s="477"/>
      <c r="HZ91" s="477"/>
      <c r="IA91" s="477"/>
      <c r="IB91" s="477"/>
      <c r="IC91" s="477"/>
      <c r="ID91" s="477"/>
      <c r="IE91" s="477"/>
      <c r="IF91" s="477"/>
      <c r="IG91" s="477"/>
      <c r="IH91" s="477"/>
      <c r="II91" s="477"/>
      <c r="IJ91" s="477"/>
      <c r="IK91" s="477"/>
      <c r="IL91" s="477"/>
      <c r="IM91" s="477"/>
      <c r="IN91" s="477"/>
      <c r="IO91" s="477"/>
      <c r="IP91" s="477"/>
      <c r="IQ91" s="477"/>
      <c r="IR91" s="477"/>
      <c r="IS91" s="477"/>
      <c r="IT91" s="477"/>
      <c r="IU91" s="477"/>
      <c r="IV91" s="477"/>
    </row>
    <row r="92" spans="3:15" s="87" customFormat="1" ht="33" customHeight="1">
      <c r="C92" s="88"/>
      <c r="D92" s="561"/>
      <c r="E92" s="562"/>
      <c r="F92" s="562"/>
      <c r="H92" s="92"/>
      <c r="I92" s="429"/>
      <c r="J92" s="92"/>
      <c r="K92" s="92"/>
      <c r="L92" s="560"/>
      <c r="M92" s="560"/>
      <c r="N92" s="391"/>
      <c r="O92" s="829"/>
    </row>
    <row r="93" spans="3:15" s="87" customFormat="1" ht="33" customHeight="1">
      <c r="C93" s="88"/>
      <c r="D93" s="561"/>
      <c r="E93" s="562"/>
      <c r="F93" s="562"/>
      <c r="H93" s="390"/>
      <c r="I93" s="429"/>
      <c r="J93" s="92"/>
      <c r="K93" s="92"/>
      <c r="L93" s="560"/>
      <c r="M93" s="560"/>
      <c r="N93" s="391"/>
      <c r="O93" s="829"/>
    </row>
    <row r="94" spans="1:15" s="93" customFormat="1" ht="15">
      <c r="A94" s="87"/>
      <c r="C94" s="94"/>
      <c r="G94" s="595"/>
      <c r="H94" s="390"/>
      <c r="I94" s="594"/>
      <c r="J94" s="595"/>
      <c r="K94" s="721"/>
      <c r="L94" s="595">
        <v>0</v>
      </c>
      <c r="M94" s="595">
        <v>0</v>
      </c>
      <c r="N94" s="392">
        <v>21068562.33</v>
      </c>
      <c r="O94" s="830"/>
    </row>
    <row r="95" spans="1:8" ht="15">
      <c r="A95" s="87"/>
      <c r="H95" s="390"/>
    </row>
    <row r="96" spans="1:14" ht="15">
      <c r="A96" s="93"/>
      <c r="G96" s="574">
        <v>135198624</v>
      </c>
      <c r="H96" s="595">
        <v>33887018.56</v>
      </c>
      <c r="I96" s="574">
        <f>I89-I94</f>
        <v>56045698</v>
      </c>
      <c r="J96" s="574">
        <f>J89-J94</f>
        <v>55667394</v>
      </c>
      <c r="K96" s="574">
        <v>0</v>
      </c>
      <c r="L96" s="574">
        <f>L89-L94</f>
        <v>2977054.4400000004</v>
      </c>
      <c r="N96" s="574">
        <f>N89-N94</f>
        <v>15795510.670000002</v>
      </c>
    </row>
    <row r="98" spans="7:9" ht="15">
      <c r="G98" s="595">
        <f>G89-G96</f>
        <v>0</v>
      </c>
      <c r="H98" s="574">
        <f>H89-H96</f>
        <v>0</v>
      </c>
      <c r="I98" s="430"/>
    </row>
    <row r="99" ht="15">
      <c r="I99" s="430"/>
    </row>
  </sheetData>
  <sheetProtection/>
  <mergeCells count="13">
    <mergeCell ref="G10:I10"/>
    <mergeCell ref="E15:E16"/>
    <mergeCell ref="F15:F16"/>
    <mergeCell ref="G15:H15"/>
    <mergeCell ref="I15:L15"/>
    <mergeCell ref="M15:O15"/>
    <mergeCell ref="A91:D91"/>
    <mergeCell ref="A13:C13"/>
    <mergeCell ref="A14:C14"/>
    <mergeCell ref="A15:A16"/>
    <mergeCell ref="B15:B16"/>
    <mergeCell ref="C15:C16"/>
    <mergeCell ref="D15:D16"/>
  </mergeCells>
  <printOptions/>
  <pageMargins left="0.7874015748031497" right="0.7874015748031497" top="1.1811023622047245" bottom="0.3937007874015748" header="0.31496062992125984" footer="0.31496062992125984"/>
  <pageSetup fitToHeight="0"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5"/>
  <sheetViews>
    <sheetView view="pageBreakPreview" zoomScale="80" zoomScaleSheetLayoutView="80" zoomScalePageLayoutView="0" workbookViewId="0" topLeftCell="A9">
      <selection activeCell="E19" sqref="E19"/>
    </sheetView>
  </sheetViews>
  <sheetFormatPr defaultColWidth="9.125" defaultRowHeight="12.75"/>
  <cols>
    <col min="1" max="1" width="12.875" style="103" customWidth="1"/>
    <col min="2" max="2" width="13.00390625" style="103" customWidth="1"/>
    <col min="3" max="3" width="13.50390625" style="318" customWidth="1"/>
    <col min="4" max="4" width="25.50390625" style="103" customWidth="1"/>
    <col min="5" max="5" width="50.50390625" style="73" customWidth="1"/>
    <col min="6" max="6" width="19.125" style="103" customWidth="1"/>
    <col min="7" max="7" width="16.50390625" style="103" customWidth="1"/>
    <col min="8" max="8" width="13.625" style="103" customWidth="1"/>
    <col min="9" max="16384" width="9.125" style="103" customWidth="1"/>
  </cols>
  <sheetData>
    <row r="1" spans="6:8" ht="15">
      <c r="F1" s="95" t="s">
        <v>6</v>
      </c>
      <c r="G1" s="44"/>
      <c r="H1" s="44"/>
    </row>
    <row r="2" spans="6:8" ht="15" customHeight="1">
      <c r="F2" s="1638" t="s">
        <v>182</v>
      </c>
      <c r="G2" s="1638"/>
      <c r="H2" s="1638"/>
    </row>
    <row r="3" spans="6:8" ht="15" customHeight="1">
      <c r="F3" s="96" t="s">
        <v>504</v>
      </c>
      <c r="G3" s="101"/>
      <c r="H3" s="101"/>
    </row>
    <row r="4" spans="6:8" ht="15">
      <c r="F4" s="97" t="s">
        <v>663</v>
      </c>
      <c r="G4" s="102"/>
      <c r="H4" s="102"/>
    </row>
    <row r="5" ht="15" customHeight="1"/>
    <row r="6" spans="1:8" s="384" customFormat="1" ht="36" customHeight="1">
      <c r="A6" s="1551" t="s">
        <v>664</v>
      </c>
      <c r="B6" s="1551"/>
      <c r="C6" s="1551"/>
      <c r="D6" s="1551"/>
      <c r="E6" s="1551"/>
      <c r="F6" s="1551"/>
      <c r="G6" s="1551"/>
      <c r="H6" s="1551"/>
    </row>
    <row r="7" spans="1:6" s="384" customFormat="1" ht="12" customHeight="1">
      <c r="A7" s="1607">
        <v>15591000000</v>
      </c>
      <c r="B7" s="1607"/>
      <c r="C7" s="1607"/>
      <c r="D7" s="98"/>
      <c r="E7" s="98"/>
      <c r="F7" s="98"/>
    </row>
    <row r="8" spans="1:6" s="384" customFormat="1" ht="12.75" customHeight="1">
      <c r="A8" s="1530" t="s">
        <v>339</v>
      </c>
      <c r="B8" s="1530"/>
      <c r="C8" s="1530"/>
      <c r="D8" s="98"/>
      <c r="E8" s="98"/>
      <c r="F8" s="98"/>
    </row>
    <row r="9" spans="1:7" ht="15" customHeight="1" thickBot="1">
      <c r="A9" s="357"/>
      <c r="B9" s="357"/>
      <c r="C9" s="357"/>
      <c r="D9" s="357"/>
      <c r="E9" s="357"/>
      <c r="G9" s="319" t="s">
        <v>309</v>
      </c>
    </row>
    <row r="10" spans="1:8" ht="55.5" customHeight="1">
      <c r="A10" s="1626" t="s">
        <v>343</v>
      </c>
      <c r="B10" s="1628" t="s">
        <v>344</v>
      </c>
      <c r="C10" s="1630" t="s">
        <v>310</v>
      </c>
      <c r="D10" s="1632" t="s">
        <v>352</v>
      </c>
      <c r="E10" s="1557" t="s">
        <v>665</v>
      </c>
      <c r="F10" s="1643" t="s">
        <v>666</v>
      </c>
      <c r="G10" s="1639" t="s">
        <v>693</v>
      </c>
      <c r="H10" s="1641" t="s">
        <v>245</v>
      </c>
    </row>
    <row r="11" spans="1:8" s="384" customFormat="1" ht="65.25" customHeight="1" thickBot="1">
      <c r="A11" s="1627"/>
      <c r="B11" s="1629"/>
      <c r="C11" s="1631"/>
      <c r="D11" s="1633"/>
      <c r="E11" s="1558"/>
      <c r="F11" s="1644"/>
      <c r="G11" s="1640"/>
      <c r="H11" s="1642"/>
    </row>
    <row r="12" spans="1:8" s="385" customFormat="1" ht="20.25" customHeight="1" thickBot="1">
      <c r="A12" s="1294" t="s">
        <v>311</v>
      </c>
      <c r="B12" s="1295" t="s">
        <v>312</v>
      </c>
      <c r="C12" s="372" t="s">
        <v>313</v>
      </c>
      <c r="D12" s="1115" t="s">
        <v>314</v>
      </c>
      <c r="E12" s="1115" t="s">
        <v>315</v>
      </c>
      <c r="F12" s="1312" t="s">
        <v>353</v>
      </c>
      <c r="G12" s="1323">
        <v>7</v>
      </c>
      <c r="H12" s="1324">
        <v>8</v>
      </c>
    </row>
    <row r="13" spans="1:8" s="385" customFormat="1" ht="30" customHeight="1" thickBot="1">
      <c r="A13" s="1319">
        <v>1200000</v>
      </c>
      <c r="B13" s="1320"/>
      <c r="C13" s="1321"/>
      <c r="D13" s="1634" t="s">
        <v>667</v>
      </c>
      <c r="E13" s="1634"/>
      <c r="F13" s="1322">
        <f>F14</f>
        <v>284800</v>
      </c>
      <c r="G13" s="1361">
        <v>0</v>
      </c>
      <c r="H13" s="1443">
        <v>0</v>
      </c>
    </row>
    <row r="14" spans="1:8" s="384" customFormat="1" ht="34.5" customHeight="1" thickBot="1">
      <c r="A14" s="1299">
        <v>1210000</v>
      </c>
      <c r="B14" s="1300"/>
      <c r="C14" s="1301"/>
      <c r="D14" s="1635" t="s">
        <v>667</v>
      </c>
      <c r="E14" s="1635"/>
      <c r="F14" s="1314">
        <f>F15+F17+F19+F21+F23</f>
        <v>284800</v>
      </c>
      <c r="G14" s="1362">
        <v>0</v>
      </c>
      <c r="H14" s="1444">
        <v>0</v>
      </c>
    </row>
    <row r="15" spans="1:8" s="384" customFormat="1" ht="30" customHeight="1">
      <c r="A15" s="1636" t="s">
        <v>139</v>
      </c>
      <c r="B15" s="1621">
        <v>8340</v>
      </c>
      <c r="C15" s="1623" t="s">
        <v>202</v>
      </c>
      <c r="D15" s="1612" t="s">
        <v>145</v>
      </c>
      <c r="E15" s="1302" t="s">
        <v>668</v>
      </c>
      <c r="F15" s="1315">
        <f>F16</f>
        <v>159275</v>
      </c>
      <c r="G15" s="1363">
        <v>0</v>
      </c>
      <c r="H15" s="1445">
        <v>0</v>
      </c>
    </row>
    <row r="16" spans="1:8" ht="17.25" customHeight="1">
      <c r="A16" s="1637"/>
      <c r="B16" s="1622"/>
      <c r="C16" s="1624"/>
      <c r="D16" s="1625"/>
      <c r="E16" s="241" t="s">
        <v>189</v>
      </c>
      <c r="F16" s="1316">
        <v>159275</v>
      </c>
      <c r="G16" s="1364">
        <v>0</v>
      </c>
      <c r="H16" s="1446">
        <v>0</v>
      </c>
    </row>
    <row r="17" spans="1:8" ht="30" customHeight="1">
      <c r="A17" s="1637"/>
      <c r="B17" s="1622"/>
      <c r="C17" s="1624"/>
      <c r="D17" s="1625"/>
      <c r="E17" s="1303" t="s">
        <v>669</v>
      </c>
      <c r="F17" s="1317">
        <f>F18</f>
        <v>10500</v>
      </c>
      <c r="G17" s="1365">
        <v>0</v>
      </c>
      <c r="H17" s="1447">
        <v>0</v>
      </c>
    </row>
    <row r="18" spans="1:8" ht="15.75" customHeight="1">
      <c r="A18" s="1637"/>
      <c r="B18" s="1622"/>
      <c r="C18" s="1624"/>
      <c r="D18" s="1625"/>
      <c r="E18" s="241" t="s">
        <v>189</v>
      </c>
      <c r="F18" s="1316">
        <v>10500</v>
      </c>
      <c r="G18" s="1364">
        <v>0</v>
      </c>
      <c r="H18" s="1446">
        <v>0</v>
      </c>
    </row>
    <row r="19" spans="1:8" ht="30" customHeight="1">
      <c r="A19" s="1637"/>
      <c r="B19" s="1622"/>
      <c r="C19" s="1624"/>
      <c r="D19" s="1625"/>
      <c r="E19" s="1303" t="s">
        <v>670</v>
      </c>
      <c r="F19" s="1317">
        <f>F20</f>
        <v>61000</v>
      </c>
      <c r="G19" s="1365">
        <v>0</v>
      </c>
      <c r="H19" s="1447">
        <v>0</v>
      </c>
    </row>
    <row r="20" spans="1:8" ht="18.75" customHeight="1">
      <c r="A20" s="1637"/>
      <c r="B20" s="1622"/>
      <c r="C20" s="1624"/>
      <c r="D20" s="1625"/>
      <c r="E20" s="241" t="s">
        <v>189</v>
      </c>
      <c r="F20" s="1318">
        <v>61000</v>
      </c>
      <c r="G20" s="1364">
        <v>0</v>
      </c>
      <c r="H20" s="1446">
        <v>0</v>
      </c>
    </row>
    <row r="21" spans="1:8" ht="18.75" customHeight="1">
      <c r="A21" s="1637"/>
      <c r="B21" s="1622"/>
      <c r="C21" s="1624"/>
      <c r="D21" s="1625"/>
      <c r="E21" s="1303" t="s">
        <v>672</v>
      </c>
      <c r="F21" s="1317">
        <f>F22</f>
        <v>16685</v>
      </c>
      <c r="G21" s="1365">
        <v>0</v>
      </c>
      <c r="H21" s="1447">
        <v>0</v>
      </c>
    </row>
    <row r="22" spans="1:8" ht="18.75" customHeight="1">
      <c r="A22" s="1637"/>
      <c r="B22" s="1622"/>
      <c r="C22" s="1624"/>
      <c r="D22" s="1625"/>
      <c r="E22" s="241" t="s">
        <v>189</v>
      </c>
      <c r="F22" s="1316">
        <v>16685</v>
      </c>
      <c r="G22" s="1364">
        <v>0</v>
      </c>
      <c r="H22" s="1446">
        <v>0</v>
      </c>
    </row>
    <row r="23" spans="1:8" ht="18.75" customHeight="1">
      <c r="A23" s="1637"/>
      <c r="B23" s="1622"/>
      <c r="C23" s="1624"/>
      <c r="D23" s="1625"/>
      <c r="E23" s="1303" t="s">
        <v>671</v>
      </c>
      <c r="F23" s="1317">
        <f>F24</f>
        <v>37340</v>
      </c>
      <c r="G23" s="1365">
        <v>0</v>
      </c>
      <c r="H23" s="1447">
        <v>0</v>
      </c>
    </row>
    <row r="24" spans="1:8" ht="19.5" customHeight="1" thickBot="1">
      <c r="A24" s="1637"/>
      <c r="B24" s="1622"/>
      <c r="C24" s="1624"/>
      <c r="D24" s="1625"/>
      <c r="E24" s="1325" t="s">
        <v>189</v>
      </c>
      <c r="F24" s="1318">
        <f>20500+16840</f>
        <v>37340</v>
      </c>
      <c r="G24" s="1366">
        <v>0</v>
      </c>
      <c r="H24" s="1448">
        <v>0</v>
      </c>
    </row>
    <row r="25" spans="1:8" ht="16.5" thickBot="1">
      <c r="A25" s="1296" t="s">
        <v>263</v>
      </c>
      <c r="B25" s="1297" t="s">
        <v>263</v>
      </c>
      <c r="C25" s="1298" t="s">
        <v>263</v>
      </c>
      <c r="D25" s="1304" t="s">
        <v>317</v>
      </c>
      <c r="E25" s="1305" t="s">
        <v>263</v>
      </c>
      <c r="F25" s="1313">
        <f>F13</f>
        <v>284800</v>
      </c>
      <c r="G25" s="1367">
        <v>0</v>
      </c>
      <c r="H25" s="1368">
        <v>0</v>
      </c>
    </row>
    <row r="26" spans="1:6" ht="15.75">
      <c r="A26" s="1306"/>
      <c r="B26" s="1307"/>
      <c r="C26" s="1308"/>
      <c r="D26" s="1309"/>
      <c r="E26" s="1310"/>
      <c r="F26" s="1311"/>
    </row>
    <row r="27" spans="1:6" ht="17.25">
      <c r="A27" s="477" t="s">
        <v>593</v>
      </c>
      <c r="B27" s="477"/>
      <c r="D27" s="103"/>
      <c r="F27" s="1050" t="s">
        <v>594</v>
      </c>
    </row>
    <row r="35" ht="15">
      <c r="E35" s="1275"/>
    </row>
  </sheetData>
  <sheetProtection/>
  <mergeCells count="18">
    <mergeCell ref="F2:H2"/>
    <mergeCell ref="A7:C7"/>
    <mergeCell ref="A8:C8"/>
    <mergeCell ref="A6:H6"/>
    <mergeCell ref="G10:G11"/>
    <mergeCell ref="H10:H11"/>
    <mergeCell ref="E10:E11"/>
    <mergeCell ref="F10:F11"/>
    <mergeCell ref="B15:B24"/>
    <mergeCell ref="C15:C24"/>
    <mergeCell ref="D15:D24"/>
    <mergeCell ref="A10:A11"/>
    <mergeCell ref="B10:B11"/>
    <mergeCell ref="C10:C11"/>
    <mergeCell ref="D10:D11"/>
    <mergeCell ref="D13:E13"/>
    <mergeCell ref="D14:E14"/>
    <mergeCell ref="A15:A24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U22"/>
  <sheetViews>
    <sheetView view="pageBreakPreview" zoomScale="73" zoomScaleSheetLayoutView="73" zoomScalePageLayoutView="0" workbookViewId="0" topLeftCell="A1">
      <selection activeCell="F8" sqref="F8"/>
    </sheetView>
  </sheetViews>
  <sheetFormatPr defaultColWidth="9.375" defaultRowHeight="12.75"/>
  <cols>
    <col min="1" max="1" width="12.375" style="44" customWidth="1"/>
    <col min="2" max="2" width="11.625" style="44" customWidth="1"/>
    <col min="3" max="3" width="12.50390625" style="1326" customWidth="1"/>
    <col min="4" max="4" width="33.625" style="44" customWidth="1"/>
    <col min="5" max="5" width="51.50390625" style="44" customWidth="1"/>
    <col min="6" max="6" width="16.125" style="44" customWidth="1"/>
    <col min="7" max="7" width="14.875" style="44" customWidth="1"/>
    <col min="8" max="8" width="12.375" style="44" customWidth="1"/>
    <col min="9" max="16384" width="9.375" style="44" customWidth="1"/>
  </cols>
  <sheetData>
    <row r="1" spans="6:8" ht="15">
      <c r="F1" s="1327" t="s">
        <v>694</v>
      </c>
      <c r="G1" s="93"/>
      <c r="H1" s="93"/>
    </row>
    <row r="2" spans="6:8" ht="15">
      <c r="F2" s="1327" t="s">
        <v>673</v>
      </c>
      <c r="G2" s="93"/>
      <c r="H2" s="93"/>
    </row>
    <row r="3" spans="6:7" ht="15">
      <c r="F3" s="1328" t="s">
        <v>690</v>
      </c>
      <c r="G3" s="101"/>
    </row>
    <row r="4" spans="6:8" ht="15">
      <c r="F4" s="1329" t="s">
        <v>683</v>
      </c>
      <c r="G4" s="102"/>
      <c r="H4" s="93"/>
    </row>
    <row r="5" spans="6:8" ht="15">
      <c r="F5" s="1327"/>
      <c r="H5" s="93"/>
    </row>
    <row r="6" ht="15">
      <c r="F6" s="93"/>
    </row>
    <row r="7" spans="1:8" ht="38.25" customHeight="1">
      <c r="A7" s="1645" t="s">
        <v>684</v>
      </c>
      <c r="B7" s="1645"/>
      <c r="C7" s="1645"/>
      <c r="D7" s="1645"/>
      <c r="E7" s="1645"/>
      <c r="F7" s="1645"/>
      <c r="G7" s="1645"/>
      <c r="H7" s="1645"/>
    </row>
    <row r="8" spans="1:8" ht="18" thickBot="1">
      <c r="A8" s="1330"/>
      <c r="B8" s="1330"/>
      <c r="C8" s="1330"/>
      <c r="D8" s="1330"/>
      <c r="E8" s="1330"/>
      <c r="F8" s="1331"/>
      <c r="H8" s="358" t="s">
        <v>674</v>
      </c>
    </row>
    <row r="9" spans="1:8" ht="12.75" customHeight="1">
      <c r="A9" s="1626" t="s">
        <v>675</v>
      </c>
      <c r="B9" s="1632" t="s">
        <v>676</v>
      </c>
      <c r="C9" s="1632" t="s">
        <v>310</v>
      </c>
      <c r="D9" s="1632" t="s">
        <v>677</v>
      </c>
      <c r="E9" s="1630" t="s">
        <v>678</v>
      </c>
      <c r="F9" s="1653" t="s">
        <v>679</v>
      </c>
      <c r="G9" s="1655" t="s">
        <v>685</v>
      </c>
      <c r="H9" s="1657" t="s">
        <v>245</v>
      </c>
    </row>
    <row r="10" spans="1:8" ht="12.75" customHeight="1">
      <c r="A10" s="1646"/>
      <c r="B10" s="1648"/>
      <c r="C10" s="1648"/>
      <c r="D10" s="1648"/>
      <c r="E10" s="1650"/>
      <c r="F10" s="1654"/>
      <c r="G10" s="1656"/>
      <c r="H10" s="1658"/>
    </row>
    <row r="11" spans="1:14" ht="12.75" customHeight="1">
      <c r="A11" s="1646"/>
      <c r="B11" s="1648"/>
      <c r="C11" s="1648"/>
      <c r="D11" s="1648"/>
      <c r="E11" s="1650"/>
      <c r="F11" s="1654"/>
      <c r="G11" s="1656"/>
      <c r="H11" s="1658"/>
      <c r="M11" s="53"/>
      <c r="N11" s="53"/>
    </row>
    <row r="12" spans="1:8" ht="70.5" customHeight="1">
      <c r="A12" s="1647"/>
      <c r="B12" s="1649"/>
      <c r="C12" s="1649"/>
      <c r="D12" s="1649"/>
      <c r="E12" s="1650"/>
      <c r="F12" s="1654"/>
      <c r="G12" s="1656"/>
      <c r="H12" s="1658"/>
    </row>
    <row r="13" spans="1:255" ht="15.75" thickBot="1">
      <c r="A13" s="1332" t="s">
        <v>311</v>
      </c>
      <c r="B13" s="1333" t="s">
        <v>312</v>
      </c>
      <c r="C13" s="1333" t="s">
        <v>313</v>
      </c>
      <c r="D13" s="1334" t="s">
        <v>314</v>
      </c>
      <c r="E13" s="1335">
        <v>5</v>
      </c>
      <c r="F13" s="1336">
        <v>6</v>
      </c>
      <c r="G13" s="1337">
        <v>7</v>
      </c>
      <c r="H13" s="1338">
        <v>9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</row>
    <row r="14" spans="1:255" ht="43.5" customHeight="1" thickBot="1">
      <c r="A14" s="1339" t="s">
        <v>79</v>
      </c>
      <c r="B14" s="162"/>
      <c r="C14" s="1340"/>
      <c r="D14" s="1659" t="s">
        <v>680</v>
      </c>
      <c r="E14" s="1660"/>
      <c r="F14" s="1341">
        <f>F15</f>
        <v>93504</v>
      </c>
      <c r="G14" s="1341">
        <f>G15</f>
        <v>0</v>
      </c>
      <c r="H14" s="1369">
        <v>0</v>
      </c>
      <c r="I14" s="1342"/>
      <c r="J14" s="1342"/>
      <c r="K14" s="1342"/>
      <c r="L14" s="1342"/>
      <c r="M14" s="1342"/>
      <c r="N14" s="1342"/>
      <c r="O14" s="1342"/>
      <c r="P14" s="1342"/>
      <c r="Q14" s="1342"/>
      <c r="R14" s="1342"/>
      <c r="S14" s="1342"/>
      <c r="T14" s="1342"/>
      <c r="U14" s="1342"/>
      <c r="V14" s="1342"/>
      <c r="W14" s="1342"/>
      <c r="X14" s="1342"/>
      <c r="Y14" s="1342"/>
      <c r="Z14" s="1342"/>
      <c r="AA14" s="1342"/>
      <c r="AB14" s="1342"/>
      <c r="AC14" s="1342"/>
      <c r="AD14" s="1342"/>
      <c r="AE14" s="1342"/>
      <c r="AF14" s="1342"/>
      <c r="AG14" s="1342"/>
      <c r="AH14" s="1342"/>
      <c r="AI14" s="1342"/>
      <c r="AJ14" s="1342"/>
      <c r="AK14" s="1342"/>
      <c r="AL14" s="1342"/>
      <c r="AM14" s="1342"/>
      <c r="AN14" s="1342"/>
      <c r="AO14" s="1342"/>
      <c r="AP14" s="1342"/>
      <c r="AQ14" s="1342"/>
      <c r="AR14" s="1342"/>
      <c r="AS14" s="1342"/>
      <c r="AT14" s="1342"/>
      <c r="AU14" s="1342"/>
      <c r="AV14" s="1342"/>
      <c r="AW14" s="1342"/>
      <c r="AX14" s="1342"/>
      <c r="AY14" s="1342"/>
      <c r="AZ14" s="1342"/>
      <c r="BA14" s="1342"/>
      <c r="BB14" s="1342"/>
      <c r="BC14" s="1342"/>
      <c r="BD14" s="1342"/>
      <c r="BE14" s="1342"/>
      <c r="BF14" s="1342"/>
      <c r="BG14" s="1342"/>
      <c r="BH14" s="1342"/>
      <c r="BI14" s="1342"/>
      <c r="BJ14" s="1342"/>
      <c r="BK14" s="1342"/>
      <c r="BL14" s="1342"/>
      <c r="BM14" s="1342"/>
      <c r="BN14" s="1342"/>
      <c r="BO14" s="1342"/>
      <c r="BP14" s="1342"/>
      <c r="BQ14" s="1342"/>
      <c r="BR14" s="1342"/>
      <c r="BS14" s="1342"/>
      <c r="BT14" s="1342"/>
      <c r="BU14" s="1342"/>
      <c r="BV14" s="1342"/>
      <c r="BW14" s="1342"/>
      <c r="BX14" s="1342"/>
      <c r="BY14" s="1342"/>
      <c r="BZ14" s="1342"/>
      <c r="CA14" s="1342"/>
      <c r="CB14" s="1342"/>
      <c r="CC14" s="1342"/>
      <c r="CD14" s="1342"/>
      <c r="CE14" s="1342"/>
      <c r="CF14" s="1342"/>
      <c r="CG14" s="1342"/>
      <c r="CH14" s="1342"/>
      <c r="CI14" s="1342"/>
      <c r="CJ14" s="1342"/>
      <c r="CK14" s="1342"/>
      <c r="CL14" s="1342"/>
      <c r="CM14" s="1342"/>
      <c r="CN14" s="1342"/>
      <c r="CO14" s="1342"/>
      <c r="CP14" s="1342"/>
      <c r="CQ14" s="1342"/>
      <c r="CR14" s="1342"/>
      <c r="CS14" s="1342"/>
      <c r="CT14" s="1342"/>
      <c r="CU14" s="1342"/>
      <c r="CV14" s="1342"/>
      <c r="CW14" s="1342"/>
      <c r="CX14" s="1342"/>
      <c r="CY14" s="1342"/>
      <c r="CZ14" s="1342"/>
      <c r="DA14" s="1342"/>
      <c r="DB14" s="1342"/>
      <c r="DC14" s="1342"/>
      <c r="DD14" s="1342"/>
      <c r="DE14" s="1342"/>
      <c r="DF14" s="1342"/>
      <c r="DG14" s="1342"/>
      <c r="DH14" s="1342"/>
      <c r="DI14" s="1342"/>
      <c r="DJ14" s="1342"/>
      <c r="DK14" s="1342"/>
      <c r="DL14" s="1342"/>
      <c r="DM14" s="1342"/>
      <c r="DN14" s="1342"/>
      <c r="DO14" s="1342"/>
      <c r="DP14" s="1342"/>
      <c r="DQ14" s="1342"/>
      <c r="DR14" s="1342"/>
      <c r="DS14" s="1342"/>
      <c r="DT14" s="1342"/>
      <c r="DU14" s="1342"/>
      <c r="DV14" s="1342"/>
      <c r="DW14" s="1342"/>
      <c r="DX14" s="1342"/>
      <c r="DY14" s="1342"/>
      <c r="DZ14" s="1342"/>
      <c r="EA14" s="1342"/>
      <c r="EB14" s="1342"/>
      <c r="EC14" s="1342"/>
      <c r="ED14" s="1342"/>
      <c r="EE14" s="1342"/>
      <c r="EF14" s="1342"/>
      <c r="EG14" s="1342"/>
      <c r="EH14" s="1342"/>
      <c r="EI14" s="1342"/>
      <c r="EJ14" s="1342"/>
      <c r="EK14" s="1342"/>
      <c r="EL14" s="1342"/>
      <c r="EM14" s="1342"/>
      <c r="EN14" s="1342"/>
      <c r="EO14" s="1342"/>
      <c r="EP14" s="1342"/>
      <c r="EQ14" s="1342"/>
      <c r="ER14" s="1342"/>
      <c r="ES14" s="1342"/>
      <c r="ET14" s="1342"/>
      <c r="EU14" s="1342"/>
      <c r="EV14" s="1342"/>
      <c r="EW14" s="1342"/>
      <c r="EX14" s="1342"/>
      <c r="EY14" s="1342"/>
      <c r="EZ14" s="1342"/>
      <c r="FA14" s="1342"/>
      <c r="FB14" s="1342"/>
      <c r="FC14" s="1342"/>
      <c r="FD14" s="1342"/>
      <c r="FE14" s="1342"/>
      <c r="FF14" s="1342"/>
      <c r="FG14" s="1342"/>
      <c r="FH14" s="1342"/>
      <c r="FI14" s="1342"/>
      <c r="FJ14" s="1342"/>
      <c r="FK14" s="1342"/>
      <c r="FL14" s="1342"/>
      <c r="FM14" s="1342"/>
      <c r="FN14" s="1342"/>
      <c r="FO14" s="1342"/>
      <c r="FP14" s="1342"/>
      <c r="FQ14" s="1342"/>
      <c r="FR14" s="1342"/>
      <c r="FS14" s="1342"/>
      <c r="FT14" s="1342"/>
      <c r="FU14" s="1342"/>
      <c r="FV14" s="1342"/>
      <c r="FW14" s="1342"/>
      <c r="FX14" s="1342"/>
      <c r="FY14" s="1342"/>
      <c r="FZ14" s="1342"/>
      <c r="GA14" s="1342"/>
      <c r="GB14" s="1342"/>
      <c r="GC14" s="1342"/>
      <c r="GD14" s="1342"/>
      <c r="GE14" s="1342"/>
      <c r="GF14" s="1342"/>
      <c r="GG14" s="1342"/>
      <c r="GH14" s="1342"/>
      <c r="GI14" s="1342"/>
      <c r="GJ14" s="1342"/>
      <c r="GK14" s="1342"/>
      <c r="GL14" s="1342"/>
      <c r="GM14" s="1342"/>
      <c r="GN14" s="1342"/>
      <c r="GO14" s="1342"/>
      <c r="GP14" s="1342"/>
      <c r="GQ14" s="1342"/>
      <c r="GR14" s="1342"/>
      <c r="GS14" s="1342"/>
      <c r="GT14" s="1342"/>
      <c r="GU14" s="1342"/>
      <c r="GV14" s="1342"/>
      <c r="GW14" s="1342"/>
      <c r="GX14" s="1342"/>
      <c r="GY14" s="1342"/>
      <c r="GZ14" s="1342"/>
      <c r="HA14" s="1342"/>
      <c r="HB14" s="1342"/>
      <c r="HC14" s="1342"/>
      <c r="HD14" s="1342"/>
      <c r="HE14" s="1342"/>
      <c r="HF14" s="1342"/>
      <c r="HG14" s="1342"/>
      <c r="HH14" s="1342"/>
      <c r="HI14" s="1342"/>
      <c r="HJ14" s="1342"/>
      <c r="HK14" s="1342"/>
      <c r="HL14" s="1342"/>
      <c r="HM14" s="1342"/>
      <c r="HN14" s="1342"/>
      <c r="HO14" s="1342"/>
      <c r="HP14" s="1342"/>
      <c r="HQ14" s="1342"/>
      <c r="HR14" s="1342"/>
      <c r="HS14" s="1342"/>
      <c r="HT14" s="1342"/>
      <c r="HU14" s="1342"/>
      <c r="HV14" s="1342"/>
      <c r="HW14" s="1342"/>
      <c r="HX14" s="1342"/>
      <c r="HY14" s="1342"/>
      <c r="HZ14" s="1342"/>
      <c r="IA14" s="1342"/>
      <c r="IB14" s="1342"/>
      <c r="IC14" s="1342"/>
      <c r="ID14" s="1342"/>
      <c r="IE14" s="1342"/>
      <c r="IF14" s="1342"/>
      <c r="IG14" s="1342"/>
      <c r="IH14" s="1342"/>
      <c r="II14" s="1342"/>
      <c r="IJ14" s="1342"/>
      <c r="IK14" s="1342"/>
      <c r="IL14" s="1342"/>
      <c r="IM14" s="1342"/>
      <c r="IN14" s="1342"/>
      <c r="IO14" s="1342"/>
      <c r="IP14" s="1342"/>
      <c r="IQ14" s="1342"/>
      <c r="IR14" s="1342"/>
      <c r="IS14" s="1342"/>
      <c r="IT14" s="1342"/>
      <c r="IU14" s="1342"/>
    </row>
    <row r="15" spans="1:255" ht="39" customHeight="1" thickBot="1">
      <c r="A15" s="164" t="s">
        <v>80</v>
      </c>
      <c r="B15" s="1343"/>
      <c r="C15" s="1344"/>
      <c r="D15" s="1661" t="s">
        <v>680</v>
      </c>
      <c r="E15" s="1662"/>
      <c r="F15" s="1345">
        <f>F16</f>
        <v>93504</v>
      </c>
      <c r="G15" s="1345">
        <f>G16</f>
        <v>0</v>
      </c>
      <c r="H15" s="1370">
        <v>0</v>
      </c>
      <c r="I15" s="1346"/>
      <c r="J15" s="1346"/>
      <c r="K15" s="1346"/>
      <c r="L15" s="1346"/>
      <c r="M15" s="1346"/>
      <c r="N15" s="1346"/>
      <c r="O15" s="1346"/>
      <c r="P15" s="1346"/>
      <c r="Q15" s="1346"/>
      <c r="R15" s="1346"/>
      <c r="S15" s="1346"/>
      <c r="T15" s="1346"/>
      <c r="U15" s="1346"/>
      <c r="V15" s="1346"/>
      <c r="W15" s="1346"/>
      <c r="X15" s="1346"/>
      <c r="Y15" s="1346"/>
      <c r="Z15" s="1346"/>
      <c r="AA15" s="1346"/>
      <c r="AB15" s="1346"/>
      <c r="AC15" s="1346"/>
      <c r="AD15" s="1346"/>
      <c r="AE15" s="1346"/>
      <c r="AF15" s="1346"/>
      <c r="AG15" s="1346"/>
      <c r="AH15" s="1346"/>
      <c r="AI15" s="1346"/>
      <c r="AJ15" s="1346"/>
      <c r="AK15" s="1346"/>
      <c r="AL15" s="1346"/>
      <c r="AM15" s="1346"/>
      <c r="AN15" s="1346"/>
      <c r="AO15" s="1346"/>
      <c r="AP15" s="1346"/>
      <c r="AQ15" s="1346"/>
      <c r="AR15" s="1346"/>
      <c r="AS15" s="1346"/>
      <c r="AT15" s="1346"/>
      <c r="AU15" s="1346"/>
      <c r="AV15" s="1346"/>
      <c r="AW15" s="1346"/>
      <c r="AX15" s="1346"/>
      <c r="AY15" s="1346"/>
      <c r="AZ15" s="1346"/>
      <c r="BA15" s="1346"/>
      <c r="BB15" s="1346"/>
      <c r="BC15" s="1346"/>
      <c r="BD15" s="1346"/>
      <c r="BE15" s="1346"/>
      <c r="BF15" s="1346"/>
      <c r="BG15" s="1346"/>
      <c r="BH15" s="1346"/>
      <c r="BI15" s="1346"/>
      <c r="BJ15" s="1346"/>
      <c r="BK15" s="1346"/>
      <c r="BL15" s="1346"/>
      <c r="BM15" s="1346"/>
      <c r="BN15" s="1346"/>
      <c r="BO15" s="1346"/>
      <c r="BP15" s="1346"/>
      <c r="BQ15" s="1346"/>
      <c r="BR15" s="1346"/>
      <c r="BS15" s="1346"/>
      <c r="BT15" s="1346"/>
      <c r="BU15" s="1346"/>
      <c r="BV15" s="1346"/>
      <c r="BW15" s="1346"/>
      <c r="BX15" s="1346"/>
      <c r="BY15" s="1346"/>
      <c r="BZ15" s="1346"/>
      <c r="CA15" s="1346"/>
      <c r="CB15" s="1346"/>
      <c r="CC15" s="1346"/>
      <c r="CD15" s="1346"/>
      <c r="CE15" s="1346"/>
      <c r="CF15" s="1346"/>
      <c r="CG15" s="1346"/>
      <c r="CH15" s="1346"/>
      <c r="CI15" s="1346"/>
      <c r="CJ15" s="1346"/>
      <c r="CK15" s="1346"/>
      <c r="CL15" s="1346"/>
      <c r="CM15" s="1346"/>
      <c r="CN15" s="1346"/>
      <c r="CO15" s="1346"/>
      <c r="CP15" s="1346"/>
      <c r="CQ15" s="1346"/>
      <c r="CR15" s="1346"/>
      <c r="CS15" s="1346"/>
      <c r="CT15" s="1346"/>
      <c r="CU15" s="1346"/>
      <c r="CV15" s="1346"/>
      <c r="CW15" s="1346"/>
      <c r="CX15" s="1346"/>
      <c r="CY15" s="1346"/>
      <c r="CZ15" s="1346"/>
      <c r="DA15" s="1346"/>
      <c r="DB15" s="1346"/>
      <c r="DC15" s="1346"/>
      <c r="DD15" s="1346"/>
      <c r="DE15" s="1346"/>
      <c r="DF15" s="1346"/>
      <c r="DG15" s="1346"/>
      <c r="DH15" s="1346"/>
      <c r="DI15" s="1346"/>
      <c r="DJ15" s="1346"/>
      <c r="DK15" s="1346"/>
      <c r="DL15" s="1346"/>
      <c r="DM15" s="1346"/>
      <c r="DN15" s="1346"/>
      <c r="DO15" s="1346"/>
      <c r="DP15" s="1346"/>
      <c r="DQ15" s="1346"/>
      <c r="DR15" s="1346"/>
      <c r="DS15" s="1346"/>
      <c r="DT15" s="1346"/>
      <c r="DU15" s="1346"/>
      <c r="DV15" s="1346"/>
      <c r="DW15" s="1346"/>
      <c r="DX15" s="1346"/>
      <c r="DY15" s="1346"/>
      <c r="DZ15" s="1346"/>
      <c r="EA15" s="1346"/>
      <c r="EB15" s="1346"/>
      <c r="EC15" s="1346"/>
      <c r="ED15" s="1346"/>
      <c r="EE15" s="1346"/>
      <c r="EF15" s="1346"/>
      <c r="EG15" s="1346"/>
      <c r="EH15" s="1346"/>
      <c r="EI15" s="1346"/>
      <c r="EJ15" s="1346"/>
      <c r="EK15" s="1346"/>
      <c r="EL15" s="1346"/>
      <c r="EM15" s="1346"/>
      <c r="EN15" s="1346"/>
      <c r="EO15" s="1346"/>
      <c r="EP15" s="1346"/>
      <c r="EQ15" s="1346"/>
      <c r="ER15" s="1346"/>
      <c r="ES15" s="1346"/>
      <c r="ET15" s="1346"/>
      <c r="EU15" s="1346"/>
      <c r="EV15" s="1346"/>
      <c r="EW15" s="1346"/>
      <c r="EX15" s="1346"/>
      <c r="EY15" s="1346"/>
      <c r="EZ15" s="1346"/>
      <c r="FA15" s="1346"/>
      <c r="FB15" s="1346"/>
      <c r="FC15" s="1346"/>
      <c r="FD15" s="1346"/>
      <c r="FE15" s="1346"/>
      <c r="FF15" s="1346"/>
      <c r="FG15" s="1346"/>
      <c r="FH15" s="1346"/>
      <c r="FI15" s="1346"/>
      <c r="FJ15" s="1346"/>
      <c r="FK15" s="1346"/>
      <c r="FL15" s="1346"/>
      <c r="FM15" s="1346"/>
      <c r="FN15" s="1346"/>
      <c r="FO15" s="1346"/>
      <c r="FP15" s="1346"/>
      <c r="FQ15" s="1346"/>
      <c r="FR15" s="1346"/>
      <c r="FS15" s="1346"/>
      <c r="FT15" s="1346"/>
      <c r="FU15" s="1346"/>
      <c r="FV15" s="1346"/>
      <c r="FW15" s="1346"/>
      <c r="FX15" s="1346"/>
      <c r="FY15" s="1346"/>
      <c r="FZ15" s="1346"/>
      <c r="GA15" s="1346"/>
      <c r="GB15" s="1346"/>
      <c r="GC15" s="1346"/>
      <c r="GD15" s="1346"/>
      <c r="GE15" s="1346"/>
      <c r="GF15" s="1346"/>
      <c r="GG15" s="1346"/>
      <c r="GH15" s="1346"/>
      <c r="GI15" s="1346"/>
      <c r="GJ15" s="1346"/>
      <c r="GK15" s="1346"/>
      <c r="GL15" s="1346"/>
      <c r="GM15" s="1346"/>
      <c r="GN15" s="1346"/>
      <c r="GO15" s="1346"/>
      <c r="GP15" s="1346"/>
      <c r="GQ15" s="1346"/>
      <c r="GR15" s="1346"/>
      <c r="GS15" s="1346"/>
      <c r="GT15" s="1346"/>
      <c r="GU15" s="1346"/>
      <c r="GV15" s="1346"/>
      <c r="GW15" s="1346"/>
      <c r="GX15" s="1346"/>
      <c r="GY15" s="1346"/>
      <c r="GZ15" s="1346"/>
      <c r="HA15" s="1346"/>
      <c r="HB15" s="1346"/>
      <c r="HC15" s="1346"/>
      <c r="HD15" s="1346"/>
      <c r="HE15" s="1346"/>
      <c r="HF15" s="1346"/>
      <c r="HG15" s="1346"/>
      <c r="HH15" s="1346"/>
      <c r="HI15" s="1346"/>
      <c r="HJ15" s="1346"/>
      <c r="HK15" s="1346"/>
      <c r="HL15" s="1346"/>
      <c r="HM15" s="1346"/>
      <c r="HN15" s="1346"/>
      <c r="HO15" s="1346"/>
      <c r="HP15" s="1346"/>
      <c r="HQ15" s="1346"/>
      <c r="HR15" s="1346"/>
      <c r="HS15" s="1346"/>
      <c r="HT15" s="1346"/>
      <c r="HU15" s="1346"/>
      <c r="HV15" s="1346"/>
      <c r="HW15" s="1346"/>
      <c r="HX15" s="1346"/>
      <c r="HY15" s="1346"/>
      <c r="HZ15" s="1346"/>
      <c r="IA15" s="1346"/>
      <c r="IB15" s="1346"/>
      <c r="IC15" s="1346"/>
      <c r="ID15" s="1346"/>
      <c r="IE15" s="1346"/>
      <c r="IF15" s="1346"/>
      <c r="IG15" s="1346"/>
      <c r="IH15" s="1346"/>
      <c r="II15" s="1346"/>
      <c r="IJ15" s="1346"/>
      <c r="IK15" s="1346"/>
      <c r="IL15" s="1346"/>
      <c r="IM15" s="1346"/>
      <c r="IN15" s="1346"/>
      <c r="IO15" s="1346"/>
      <c r="IP15" s="1346"/>
      <c r="IQ15" s="1346"/>
      <c r="IR15" s="1346"/>
      <c r="IS15" s="1346"/>
      <c r="IT15" s="1346"/>
      <c r="IU15" s="1346"/>
    </row>
    <row r="16" spans="1:255" ht="150" customHeight="1">
      <c r="A16" s="1097" t="s">
        <v>519</v>
      </c>
      <c r="B16" s="1347">
        <v>7691</v>
      </c>
      <c r="C16" s="1101" t="s">
        <v>200</v>
      </c>
      <c r="D16" s="1651" t="s">
        <v>521</v>
      </c>
      <c r="E16" s="1348" t="s">
        <v>681</v>
      </c>
      <c r="F16" s="1349">
        <v>93504</v>
      </c>
      <c r="G16" s="1350">
        <v>0</v>
      </c>
      <c r="H16" s="1371">
        <v>0</v>
      </c>
      <c r="I16" s="1342"/>
      <c r="J16" s="1342"/>
      <c r="K16" s="1342"/>
      <c r="L16" s="1342"/>
      <c r="M16" s="1342"/>
      <c r="N16" s="1342"/>
      <c r="O16" s="1342"/>
      <c r="P16" s="1342"/>
      <c r="Q16" s="1342"/>
      <c r="R16" s="1342"/>
      <c r="S16" s="1342"/>
      <c r="T16" s="1342"/>
      <c r="U16" s="1342"/>
      <c r="V16" s="1342"/>
      <c r="W16" s="1342"/>
      <c r="X16" s="1342"/>
      <c r="Y16" s="1342"/>
      <c r="Z16" s="1342"/>
      <c r="AA16" s="1342"/>
      <c r="AB16" s="1342"/>
      <c r="AC16" s="1342"/>
      <c r="AD16" s="1342"/>
      <c r="AE16" s="1342"/>
      <c r="AF16" s="1342"/>
      <c r="AG16" s="1342"/>
      <c r="AH16" s="1342"/>
      <c r="AI16" s="1342"/>
      <c r="AJ16" s="1342"/>
      <c r="AK16" s="1342"/>
      <c r="AL16" s="1342"/>
      <c r="AM16" s="1342"/>
      <c r="AN16" s="1342"/>
      <c r="AO16" s="1342"/>
      <c r="AP16" s="1342"/>
      <c r="AQ16" s="1342"/>
      <c r="AR16" s="1342"/>
      <c r="AS16" s="1342"/>
      <c r="AT16" s="1342"/>
      <c r="AU16" s="1342"/>
      <c r="AV16" s="1342"/>
      <c r="AW16" s="1342"/>
      <c r="AX16" s="1342"/>
      <c r="AY16" s="1342"/>
      <c r="AZ16" s="1342"/>
      <c r="BA16" s="1342"/>
      <c r="BB16" s="1342"/>
      <c r="BC16" s="1342"/>
      <c r="BD16" s="1342"/>
      <c r="BE16" s="1342"/>
      <c r="BF16" s="1342"/>
      <c r="BG16" s="1342"/>
      <c r="BH16" s="1342"/>
      <c r="BI16" s="1342"/>
      <c r="BJ16" s="1342"/>
      <c r="BK16" s="1342"/>
      <c r="BL16" s="1342"/>
      <c r="BM16" s="1342"/>
      <c r="BN16" s="1342"/>
      <c r="BO16" s="1342"/>
      <c r="BP16" s="1342"/>
      <c r="BQ16" s="1342"/>
      <c r="BR16" s="1342"/>
      <c r="BS16" s="1342"/>
      <c r="BT16" s="1342"/>
      <c r="BU16" s="1342"/>
      <c r="BV16" s="1342"/>
      <c r="BW16" s="1342"/>
      <c r="BX16" s="1342"/>
      <c r="BY16" s="1342"/>
      <c r="BZ16" s="1342"/>
      <c r="CA16" s="1342"/>
      <c r="CB16" s="1342"/>
      <c r="CC16" s="1342"/>
      <c r="CD16" s="1342"/>
      <c r="CE16" s="1342"/>
      <c r="CF16" s="1342"/>
      <c r="CG16" s="1342"/>
      <c r="CH16" s="1342"/>
      <c r="CI16" s="1342"/>
      <c r="CJ16" s="1342"/>
      <c r="CK16" s="1342"/>
      <c r="CL16" s="1342"/>
      <c r="CM16" s="1342"/>
      <c r="CN16" s="1342"/>
      <c r="CO16" s="1342"/>
      <c r="CP16" s="1342"/>
      <c r="CQ16" s="1342"/>
      <c r="CR16" s="1342"/>
      <c r="CS16" s="1342"/>
      <c r="CT16" s="1342"/>
      <c r="CU16" s="1342"/>
      <c r="CV16" s="1342"/>
      <c r="CW16" s="1342"/>
      <c r="CX16" s="1342"/>
      <c r="CY16" s="1342"/>
      <c r="CZ16" s="1342"/>
      <c r="DA16" s="1342"/>
      <c r="DB16" s="1342"/>
      <c r="DC16" s="1342"/>
      <c r="DD16" s="1342"/>
      <c r="DE16" s="1342"/>
      <c r="DF16" s="1342"/>
      <c r="DG16" s="1342"/>
      <c r="DH16" s="1342"/>
      <c r="DI16" s="1342"/>
      <c r="DJ16" s="1342"/>
      <c r="DK16" s="1342"/>
      <c r="DL16" s="1342"/>
      <c r="DM16" s="1342"/>
      <c r="DN16" s="1342"/>
      <c r="DO16" s="1342"/>
      <c r="DP16" s="1342"/>
      <c r="DQ16" s="1342"/>
      <c r="DR16" s="1342"/>
      <c r="DS16" s="1342"/>
      <c r="DT16" s="1342"/>
      <c r="DU16" s="1342"/>
      <c r="DV16" s="1342"/>
      <c r="DW16" s="1342"/>
      <c r="DX16" s="1342"/>
      <c r="DY16" s="1342"/>
      <c r="DZ16" s="1342"/>
      <c r="EA16" s="1342"/>
      <c r="EB16" s="1342"/>
      <c r="EC16" s="1342"/>
      <c r="ED16" s="1342"/>
      <c r="EE16" s="1342"/>
      <c r="EF16" s="1342"/>
      <c r="EG16" s="1342"/>
      <c r="EH16" s="1342"/>
      <c r="EI16" s="1342"/>
      <c r="EJ16" s="1342"/>
      <c r="EK16" s="1342"/>
      <c r="EL16" s="1342"/>
      <c r="EM16" s="1342"/>
      <c r="EN16" s="1342"/>
      <c r="EO16" s="1342"/>
      <c r="EP16" s="1342"/>
      <c r="EQ16" s="1342"/>
      <c r="ER16" s="1342"/>
      <c r="ES16" s="1342"/>
      <c r="ET16" s="1342"/>
      <c r="EU16" s="1342"/>
      <c r="EV16" s="1342"/>
      <c r="EW16" s="1342"/>
      <c r="EX16" s="1342"/>
      <c r="EY16" s="1342"/>
      <c r="EZ16" s="1342"/>
      <c r="FA16" s="1342"/>
      <c r="FB16" s="1342"/>
      <c r="FC16" s="1342"/>
      <c r="FD16" s="1342"/>
      <c r="FE16" s="1342"/>
      <c r="FF16" s="1342"/>
      <c r="FG16" s="1342"/>
      <c r="FH16" s="1342"/>
      <c r="FI16" s="1342"/>
      <c r="FJ16" s="1342"/>
      <c r="FK16" s="1342"/>
      <c r="FL16" s="1342"/>
      <c r="FM16" s="1342"/>
      <c r="FN16" s="1342"/>
      <c r="FO16" s="1342"/>
      <c r="FP16" s="1342"/>
      <c r="FQ16" s="1342"/>
      <c r="FR16" s="1342"/>
      <c r="FS16" s="1342"/>
      <c r="FT16" s="1342"/>
      <c r="FU16" s="1342"/>
      <c r="FV16" s="1342"/>
      <c r="FW16" s="1342"/>
      <c r="FX16" s="1342"/>
      <c r="FY16" s="1342"/>
      <c r="FZ16" s="1342"/>
      <c r="GA16" s="1342"/>
      <c r="GB16" s="1342"/>
      <c r="GC16" s="1342"/>
      <c r="GD16" s="1342"/>
      <c r="GE16" s="1342"/>
      <c r="GF16" s="1342"/>
      <c r="GG16" s="1342"/>
      <c r="GH16" s="1342"/>
      <c r="GI16" s="1342"/>
      <c r="GJ16" s="1342"/>
      <c r="GK16" s="1342"/>
      <c r="GL16" s="1342"/>
      <c r="GM16" s="1342"/>
      <c r="GN16" s="1342"/>
      <c r="GO16" s="1342"/>
      <c r="GP16" s="1342"/>
      <c r="GQ16" s="1342"/>
      <c r="GR16" s="1342"/>
      <c r="GS16" s="1342"/>
      <c r="GT16" s="1342"/>
      <c r="GU16" s="1342"/>
      <c r="GV16" s="1342"/>
      <c r="GW16" s="1342"/>
      <c r="GX16" s="1342"/>
      <c r="GY16" s="1342"/>
      <c r="GZ16" s="1342"/>
      <c r="HA16" s="1342"/>
      <c r="HB16" s="1342"/>
      <c r="HC16" s="1342"/>
      <c r="HD16" s="1342"/>
      <c r="HE16" s="1342"/>
      <c r="HF16" s="1342"/>
      <c r="HG16" s="1342"/>
      <c r="HH16" s="1342"/>
      <c r="HI16" s="1342"/>
      <c r="HJ16" s="1342"/>
      <c r="HK16" s="1342"/>
      <c r="HL16" s="1342"/>
      <c r="HM16" s="1342"/>
      <c r="HN16" s="1342"/>
      <c r="HO16" s="1342"/>
      <c r="HP16" s="1342"/>
      <c r="HQ16" s="1342"/>
      <c r="HR16" s="1342"/>
      <c r="HS16" s="1342"/>
      <c r="HT16" s="1342"/>
      <c r="HU16" s="1342"/>
      <c r="HV16" s="1342"/>
      <c r="HW16" s="1342"/>
      <c r="HX16" s="1342"/>
      <c r="HY16" s="1342"/>
      <c r="HZ16" s="1342"/>
      <c r="IA16" s="1342"/>
      <c r="IB16" s="1342"/>
      <c r="IC16" s="1342"/>
      <c r="ID16" s="1342"/>
      <c r="IE16" s="1342"/>
      <c r="IF16" s="1342"/>
      <c r="IG16" s="1342"/>
      <c r="IH16" s="1342"/>
      <c r="II16" s="1342"/>
      <c r="IJ16" s="1342"/>
      <c r="IK16" s="1342"/>
      <c r="IL16" s="1342"/>
      <c r="IM16" s="1342"/>
      <c r="IN16" s="1342"/>
      <c r="IO16" s="1342"/>
      <c r="IP16" s="1342"/>
      <c r="IQ16" s="1342"/>
      <c r="IR16" s="1342"/>
      <c r="IS16" s="1342"/>
      <c r="IT16" s="1342"/>
      <c r="IU16" s="1342"/>
    </row>
    <row r="17" spans="1:255" ht="39.75" customHeight="1" thickBot="1">
      <c r="A17" s="1097"/>
      <c r="B17" s="1385"/>
      <c r="C17" s="1101"/>
      <c r="D17" s="1652"/>
      <c r="E17" s="1389" t="s">
        <v>637</v>
      </c>
      <c r="F17" s="1390">
        <v>93504</v>
      </c>
      <c r="G17" s="1391">
        <v>0</v>
      </c>
      <c r="H17" s="1392">
        <v>0</v>
      </c>
      <c r="I17" s="1342"/>
      <c r="J17" s="1342"/>
      <c r="K17" s="1342"/>
      <c r="L17" s="1342"/>
      <c r="M17" s="1342"/>
      <c r="N17" s="1342"/>
      <c r="O17" s="1342"/>
      <c r="P17" s="1342"/>
      <c r="Q17" s="1342"/>
      <c r="R17" s="1342"/>
      <c r="S17" s="1342"/>
      <c r="T17" s="1342"/>
      <c r="U17" s="1342"/>
      <c r="V17" s="1342"/>
      <c r="W17" s="1342"/>
      <c r="X17" s="1342"/>
      <c r="Y17" s="1342"/>
      <c r="Z17" s="1342"/>
      <c r="AA17" s="1342"/>
      <c r="AB17" s="1342"/>
      <c r="AC17" s="1342"/>
      <c r="AD17" s="1342"/>
      <c r="AE17" s="1342"/>
      <c r="AF17" s="1342"/>
      <c r="AG17" s="1342"/>
      <c r="AH17" s="1342"/>
      <c r="AI17" s="1342"/>
      <c r="AJ17" s="1342"/>
      <c r="AK17" s="1342"/>
      <c r="AL17" s="1342"/>
      <c r="AM17" s="1342"/>
      <c r="AN17" s="1342"/>
      <c r="AO17" s="1342"/>
      <c r="AP17" s="1342"/>
      <c r="AQ17" s="1342"/>
      <c r="AR17" s="1342"/>
      <c r="AS17" s="1342"/>
      <c r="AT17" s="1342"/>
      <c r="AU17" s="1342"/>
      <c r="AV17" s="1342"/>
      <c r="AW17" s="1342"/>
      <c r="AX17" s="1342"/>
      <c r="AY17" s="1342"/>
      <c r="AZ17" s="1342"/>
      <c r="BA17" s="1342"/>
      <c r="BB17" s="1342"/>
      <c r="BC17" s="1342"/>
      <c r="BD17" s="1342"/>
      <c r="BE17" s="1342"/>
      <c r="BF17" s="1342"/>
      <c r="BG17" s="1342"/>
      <c r="BH17" s="1342"/>
      <c r="BI17" s="1342"/>
      <c r="BJ17" s="1342"/>
      <c r="BK17" s="1342"/>
      <c r="BL17" s="1342"/>
      <c r="BM17" s="1342"/>
      <c r="BN17" s="1342"/>
      <c r="BO17" s="1342"/>
      <c r="BP17" s="1342"/>
      <c r="BQ17" s="1342"/>
      <c r="BR17" s="1342"/>
      <c r="BS17" s="1342"/>
      <c r="BT17" s="1342"/>
      <c r="BU17" s="1342"/>
      <c r="BV17" s="1342"/>
      <c r="BW17" s="1342"/>
      <c r="BX17" s="1342"/>
      <c r="BY17" s="1342"/>
      <c r="BZ17" s="1342"/>
      <c r="CA17" s="1342"/>
      <c r="CB17" s="1342"/>
      <c r="CC17" s="1342"/>
      <c r="CD17" s="1342"/>
      <c r="CE17" s="1342"/>
      <c r="CF17" s="1342"/>
      <c r="CG17" s="1342"/>
      <c r="CH17" s="1342"/>
      <c r="CI17" s="1342"/>
      <c r="CJ17" s="1342"/>
      <c r="CK17" s="1342"/>
      <c r="CL17" s="1342"/>
      <c r="CM17" s="1342"/>
      <c r="CN17" s="1342"/>
      <c r="CO17" s="1342"/>
      <c r="CP17" s="1342"/>
      <c r="CQ17" s="1342"/>
      <c r="CR17" s="1342"/>
      <c r="CS17" s="1342"/>
      <c r="CT17" s="1342"/>
      <c r="CU17" s="1342"/>
      <c r="CV17" s="1342"/>
      <c r="CW17" s="1342"/>
      <c r="CX17" s="1342"/>
      <c r="CY17" s="1342"/>
      <c r="CZ17" s="1342"/>
      <c r="DA17" s="1342"/>
      <c r="DB17" s="1342"/>
      <c r="DC17" s="1342"/>
      <c r="DD17" s="1342"/>
      <c r="DE17" s="1342"/>
      <c r="DF17" s="1342"/>
      <c r="DG17" s="1342"/>
      <c r="DH17" s="1342"/>
      <c r="DI17" s="1342"/>
      <c r="DJ17" s="1342"/>
      <c r="DK17" s="1342"/>
      <c r="DL17" s="1342"/>
      <c r="DM17" s="1342"/>
      <c r="DN17" s="1342"/>
      <c r="DO17" s="1342"/>
      <c r="DP17" s="1342"/>
      <c r="DQ17" s="1342"/>
      <c r="DR17" s="1342"/>
      <c r="DS17" s="1342"/>
      <c r="DT17" s="1342"/>
      <c r="DU17" s="1342"/>
      <c r="DV17" s="1342"/>
      <c r="DW17" s="1342"/>
      <c r="DX17" s="1342"/>
      <c r="DY17" s="1342"/>
      <c r="DZ17" s="1342"/>
      <c r="EA17" s="1342"/>
      <c r="EB17" s="1342"/>
      <c r="EC17" s="1342"/>
      <c r="ED17" s="1342"/>
      <c r="EE17" s="1342"/>
      <c r="EF17" s="1342"/>
      <c r="EG17" s="1342"/>
      <c r="EH17" s="1342"/>
      <c r="EI17" s="1342"/>
      <c r="EJ17" s="1342"/>
      <c r="EK17" s="1342"/>
      <c r="EL17" s="1342"/>
      <c r="EM17" s="1342"/>
      <c r="EN17" s="1342"/>
      <c r="EO17" s="1342"/>
      <c r="EP17" s="1342"/>
      <c r="EQ17" s="1342"/>
      <c r="ER17" s="1342"/>
      <c r="ES17" s="1342"/>
      <c r="ET17" s="1342"/>
      <c r="EU17" s="1342"/>
      <c r="EV17" s="1342"/>
      <c r="EW17" s="1342"/>
      <c r="EX17" s="1342"/>
      <c r="EY17" s="1342"/>
      <c r="EZ17" s="1342"/>
      <c r="FA17" s="1342"/>
      <c r="FB17" s="1342"/>
      <c r="FC17" s="1342"/>
      <c r="FD17" s="1342"/>
      <c r="FE17" s="1342"/>
      <c r="FF17" s="1342"/>
      <c r="FG17" s="1342"/>
      <c r="FH17" s="1342"/>
      <c r="FI17" s="1342"/>
      <c r="FJ17" s="1342"/>
      <c r="FK17" s="1342"/>
      <c r="FL17" s="1342"/>
      <c r="FM17" s="1342"/>
      <c r="FN17" s="1342"/>
      <c r="FO17" s="1342"/>
      <c r="FP17" s="1342"/>
      <c r="FQ17" s="1342"/>
      <c r="FR17" s="1342"/>
      <c r="FS17" s="1342"/>
      <c r="FT17" s="1342"/>
      <c r="FU17" s="1342"/>
      <c r="FV17" s="1342"/>
      <c r="FW17" s="1342"/>
      <c r="FX17" s="1342"/>
      <c r="FY17" s="1342"/>
      <c r="FZ17" s="1342"/>
      <c r="GA17" s="1342"/>
      <c r="GB17" s="1342"/>
      <c r="GC17" s="1342"/>
      <c r="GD17" s="1342"/>
      <c r="GE17" s="1342"/>
      <c r="GF17" s="1342"/>
      <c r="GG17" s="1342"/>
      <c r="GH17" s="1342"/>
      <c r="GI17" s="1342"/>
      <c r="GJ17" s="1342"/>
      <c r="GK17" s="1342"/>
      <c r="GL17" s="1342"/>
      <c r="GM17" s="1342"/>
      <c r="GN17" s="1342"/>
      <c r="GO17" s="1342"/>
      <c r="GP17" s="1342"/>
      <c r="GQ17" s="1342"/>
      <c r="GR17" s="1342"/>
      <c r="GS17" s="1342"/>
      <c r="GT17" s="1342"/>
      <c r="GU17" s="1342"/>
      <c r="GV17" s="1342"/>
      <c r="GW17" s="1342"/>
      <c r="GX17" s="1342"/>
      <c r="GY17" s="1342"/>
      <c r="GZ17" s="1342"/>
      <c r="HA17" s="1342"/>
      <c r="HB17" s="1342"/>
      <c r="HC17" s="1342"/>
      <c r="HD17" s="1342"/>
      <c r="HE17" s="1342"/>
      <c r="HF17" s="1342"/>
      <c r="HG17" s="1342"/>
      <c r="HH17" s="1342"/>
      <c r="HI17" s="1342"/>
      <c r="HJ17" s="1342"/>
      <c r="HK17" s="1342"/>
      <c r="HL17" s="1342"/>
      <c r="HM17" s="1342"/>
      <c r="HN17" s="1342"/>
      <c r="HO17" s="1342"/>
      <c r="HP17" s="1342"/>
      <c r="HQ17" s="1342"/>
      <c r="HR17" s="1342"/>
      <c r="HS17" s="1342"/>
      <c r="HT17" s="1342"/>
      <c r="HU17" s="1342"/>
      <c r="HV17" s="1342"/>
      <c r="HW17" s="1342"/>
      <c r="HX17" s="1342"/>
      <c r="HY17" s="1342"/>
      <c r="HZ17" s="1342"/>
      <c r="IA17" s="1342"/>
      <c r="IB17" s="1342"/>
      <c r="IC17" s="1342"/>
      <c r="ID17" s="1342"/>
      <c r="IE17" s="1342"/>
      <c r="IF17" s="1342"/>
      <c r="IG17" s="1342"/>
      <c r="IH17" s="1342"/>
      <c r="II17" s="1342"/>
      <c r="IJ17" s="1342"/>
      <c r="IK17" s="1342"/>
      <c r="IL17" s="1342"/>
      <c r="IM17" s="1342"/>
      <c r="IN17" s="1342"/>
      <c r="IO17" s="1342"/>
      <c r="IP17" s="1342"/>
      <c r="IQ17" s="1342"/>
      <c r="IR17" s="1342"/>
      <c r="IS17" s="1342"/>
      <c r="IT17" s="1342"/>
      <c r="IU17" s="1342"/>
    </row>
    <row r="18" spans="1:255" ht="21" thickBot="1">
      <c r="A18" s="1351"/>
      <c r="B18" s="1352"/>
      <c r="C18" s="1353"/>
      <c r="D18" s="1354" t="s">
        <v>682</v>
      </c>
      <c r="E18" s="1386"/>
      <c r="F18" s="1387">
        <f>F14</f>
        <v>93504</v>
      </c>
      <c r="G18" s="1387">
        <f>G14</f>
        <v>0</v>
      </c>
      <c r="H18" s="1388">
        <v>0</v>
      </c>
      <c r="I18" s="1355"/>
      <c r="J18" s="1355"/>
      <c r="K18" s="1355"/>
      <c r="L18" s="1355"/>
      <c r="M18" s="1355"/>
      <c r="N18" s="1355"/>
      <c r="O18" s="1355"/>
      <c r="P18" s="1355"/>
      <c r="Q18" s="1355"/>
      <c r="R18" s="1355"/>
      <c r="S18" s="1355"/>
      <c r="T18" s="1355"/>
      <c r="U18" s="1355"/>
      <c r="V18" s="1355"/>
      <c r="W18" s="1355"/>
      <c r="X18" s="1355"/>
      <c r="Y18" s="1355"/>
      <c r="Z18" s="1355"/>
      <c r="AA18" s="1355"/>
      <c r="AB18" s="1355"/>
      <c r="AC18" s="1355"/>
      <c r="AD18" s="1355"/>
      <c r="AE18" s="1355"/>
      <c r="AF18" s="1355"/>
      <c r="AG18" s="1355"/>
      <c r="AH18" s="1355"/>
      <c r="AI18" s="1355"/>
      <c r="AJ18" s="1355"/>
      <c r="AK18" s="1355"/>
      <c r="AL18" s="1355"/>
      <c r="AM18" s="1355"/>
      <c r="AN18" s="1355"/>
      <c r="AO18" s="1355"/>
      <c r="AP18" s="1355"/>
      <c r="AQ18" s="1355"/>
      <c r="AR18" s="1355"/>
      <c r="AS18" s="1355"/>
      <c r="AT18" s="1355"/>
      <c r="AU18" s="1355"/>
      <c r="AV18" s="1355"/>
      <c r="AW18" s="1355"/>
      <c r="AX18" s="1355"/>
      <c r="AY18" s="1355"/>
      <c r="AZ18" s="1355"/>
      <c r="BA18" s="1355"/>
      <c r="BB18" s="1355"/>
      <c r="BC18" s="1355"/>
      <c r="BD18" s="1355"/>
      <c r="BE18" s="1355"/>
      <c r="BF18" s="1355"/>
      <c r="BG18" s="1355"/>
      <c r="BH18" s="1355"/>
      <c r="BI18" s="1355"/>
      <c r="BJ18" s="1355"/>
      <c r="BK18" s="1355"/>
      <c r="BL18" s="1355"/>
      <c r="BM18" s="1355"/>
      <c r="BN18" s="1355"/>
      <c r="BO18" s="1355"/>
      <c r="BP18" s="1355"/>
      <c r="BQ18" s="1355"/>
      <c r="BR18" s="1355"/>
      <c r="BS18" s="1355"/>
      <c r="BT18" s="1355"/>
      <c r="BU18" s="1355"/>
      <c r="BV18" s="1355"/>
      <c r="BW18" s="1355"/>
      <c r="BX18" s="1355"/>
      <c r="BY18" s="1355"/>
      <c r="BZ18" s="1355"/>
      <c r="CA18" s="1355"/>
      <c r="CB18" s="1355"/>
      <c r="CC18" s="1355"/>
      <c r="CD18" s="1355"/>
      <c r="CE18" s="1355"/>
      <c r="CF18" s="1355"/>
      <c r="CG18" s="1355"/>
      <c r="CH18" s="1355"/>
      <c r="CI18" s="1355"/>
      <c r="CJ18" s="1355"/>
      <c r="CK18" s="1355"/>
      <c r="CL18" s="1355"/>
      <c r="CM18" s="1355"/>
      <c r="CN18" s="1355"/>
      <c r="CO18" s="1355"/>
      <c r="CP18" s="1355"/>
      <c r="CQ18" s="1355"/>
      <c r="CR18" s="1355"/>
      <c r="CS18" s="1355"/>
      <c r="CT18" s="1355"/>
      <c r="CU18" s="1355"/>
      <c r="CV18" s="1355"/>
      <c r="CW18" s="1355"/>
      <c r="CX18" s="1355"/>
      <c r="CY18" s="1355"/>
      <c r="CZ18" s="1355"/>
      <c r="DA18" s="1355"/>
      <c r="DB18" s="1355"/>
      <c r="DC18" s="1355"/>
      <c r="DD18" s="1355"/>
      <c r="DE18" s="1355"/>
      <c r="DF18" s="1355"/>
      <c r="DG18" s="1355"/>
      <c r="DH18" s="1355"/>
      <c r="DI18" s="1355"/>
      <c r="DJ18" s="1355"/>
      <c r="DK18" s="1355"/>
      <c r="DL18" s="1355"/>
      <c r="DM18" s="1355"/>
      <c r="DN18" s="1355"/>
      <c r="DO18" s="1355"/>
      <c r="DP18" s="1355"/>
      <c r="DQ18" s="1355"/>
      <c r="DR18" s="1355"/>
      <c r="DS18" s="1355"/>
      <c r="DT18" s="1355"/>
      <c r="DU18" s="1355"/>
      <c r="DV18" s="1355"/>
      <c r="DW18" s="1355"/>
      <c r="DX18" s="1355"/>
      <c r="DY18" s="1355"/>
      <c r="DZ18" s="1355"/>
      <c r="EA18" s="1355"/>
      <c r="EB18" s="1355"/>
      <c r="EC18" s="1355"/>
      <c r="ED18" s="1355"/>
      <c r="EE18" s="1355"/>
      <c r="EF18" s="1355"/>
      <c r="EG18" s="1355"/>
      <c r="EH18" s="1355"/>
      <c r="EI18" s="1355"/>
      <c r="EJ18" s="1355"/>
      <c r="EK18" s="1355"/>
      <c r="EL18" s="1355"/>
      <c r="EM18" s="1355"/>
      <c r="EN18" s="1355"/>
      <c r="EO18" s="1355"/>
      <c r="EP18" s="1355"/>
      <c r="EQ18" s="1355"/>
      <c r="ER18" s="1355"/>
      <c r="ES18" s="1355"/>
      <c r="ET18" s="1355"/>
      <c r="EU18" s="1355"/>
      <c r="EV18" s="1355"/>
      <c r="EW18" s="1355"/>
      <c r="EX18" s="1355"/>
      <c r="EY18" s="1355"/>
      <c r="EZ18" s="1355"/>
      <c r="FA18" s="1355"/>
      <c r="FB18" s="1355"/>
      <c r="FC18" s="1355"/>
      <c r="FD18" s="1355"/>
      <c r="FE18" s="1355"/>
      <c r="FF18" s="1355"/>
      <c r="FG18" s="1355"/>
      <c r="FH18" s="1355"/>
      <c r="FI18" s="1355"/>
      <c r="FJ18" s="1355"/>
      <c r="FK18" s="1355"/>
      <c r="FL18" s="1355"/>
      <c r="FM18" s="1355"/>
      <c r="FN18" s="1355"/>
      <c r="FO18" s="1355"/>
      <c r="FP18" s="1355"/>
      <c r="FQ18" s="1355"/>
      <c r="FR18" s="1355"/>
      <c r="FS18" s="1355"/>
      <c r="FT18" s="1355"/>
      <c r="FU18" s="1355"/>
      <c r="FV18" s="1355"/>
      <c r="FW18" s="1355"/>
      <c r="FX18" s="1355"/>
      <c r="FY18" s="1355"/>
      <c r="FZ18" s="1355"/>
      <c r="GA18" s="1355"/>
      <c r="GB18" s="1355"/>
      <c r="GC18" s="1355"/>
      <c r="GD18" s="1355"/>
      <c r="GE18" s="1355"/>
      <c r="GF18" s="1355"/>
      <c r="GG18" s="1355"/>
      <c r="GH18" s="1355"/>
      <c r="GI18" s="1355"/>
      <c r="GJ18" s="1355"/>
      <c r="GK18" s="1355"/>
      <c r="GL18" s="1355"/>
      <c r="GM18" s="1355"/>
      <c r="GN18" s="1355"/>
      <c r="GO18" s="1355"/>
      <c r="GP18" s="1355"/>
      <c r="GQ18" s="1355"/>
      <c r="GR18" s="1355"/>
      <c r="GS18" s="1355"/>
      <c r="GT18" s="1355"/>
      <c r="GU18" s="1355"/>
      <c r="GV18" s="1355"/>
      <c r="GW18" s="1355"/>
      <c r="GX18" s="1355"/>
      <c r="GY18" s="1355"/>
      <c r="GZ18" s="1355"/>
      <c r="HA18" s="1355"/>
      <c r="HB18" s="1355"/>
      <c r="HC18" s="1355"/>
      <c r="HD18" s="1355"/>
      <c r="HE18" s="1355"/>
      <c r="HF18" s="1355"/>
      <c r="HG18" s="1355"/>
      <c r="HH18" s="1355"/>
      <c r="HI18" s="1355"/>
      <c r="HJ18" s="1355"/>
      <c r="HK18" s="1355"/>
      <c r="HL18" s="1355"/>
      <c r="HM18" s="1355"/>
      <c r="HN18" s="1355"/>
      <c r="HO18" s="1355"/>
      <c r="HP18" s="1355"/>
      <c r="HQ18" s="1355"/>
      <c r="HR18" s="1355"/>
      <c r="HS18" s="1355"/>
      <c r="HT18" s="1355"/>
      <c r="HU18" s="1355"/>
      <c r="HV18" s="1355"/>
      <c r="HW18" s="1355"/>
      <c r="HX18" s="1355"/>
      <c r="HY18" s="1355"/>
      <c r="HZ18" s="1355"/>
      <c r="IA18" s="1355"/>
      <c r="IB18" s="1355"/>
      <c r="IC18" s="1355"/>
      <c r="ID18" s="1355"/>
      <c r="IE18" s="1355"/>
      <c r="IF18" s="1355"/>
      <c r="IG18" s="1355"/>
      <c r="IH18" s="1355"/>
      <c r="II18" s="1355"/>
      <c r="IJ18" s="1355"/>
      <c r="IK18" s="1355"/>
      <c r="IL18" s="1355"/>
      <c r="IM18" s="1355"/>
      <c r="IN18" s="1355"/>
      <c r="IO18" s="1355"/>
      <c r="IP18" s="1355"/>
      <c r="IQ18" s="1355"/>
      <c r="IR18" s="1355"/>
      <c r="IS18" s="1355"/>
      <c r="IT18" s="1355"/>
      <c r="IU18" s="1355"/>
    </row>
    <row r="19" spans="1:255" ht="20.25">
      <c r="A19" s="1401"/>
      <c r="B19" s="1401"/>
      <c r="C19" s="1449"/>
      <c r="D19" s="477"/>
      <c r="E19" s="1450"/>
      <c r="F19" s="1451"/>
      <c r="G19" s="1451"/>
      <c r="H19" s="1452"/>
      <c r="I19" s="1355"/>
      <c r="J19" s="1355"/>
      <c r="K19" s="1355"/>
      <c r="L19" s="1355"/>
      <c r="M19" s="1355"/>
      <c r="N19" s="1355"/>
      <c r="O19" s="1355"/>
      <c r="P19" s="1355"/>
      <c r="Q19" s="1355"/>
      <c r="R19" s="1355"/>
      <c r="S19" s="1355"/>
      <c r="T19" s="1355"/>
      <c r="U19" s="1355"/>
      <c r="V19" s="1355"/>
      <c r="W19" s="1355"/>
      <c r="X19" s="1355"/>
      <c r="Y19" s="1355"/>
      <c r="Z19" s="1355"/>
      <c r="AA19" s="1355"/>
      <c r="AB19" s="1355"/>
      <c r="AC19" s="1355"/>
      <c r="AD19" s="1355"/>
      <c r="AE19" s="1355"/>
      <c r="AF19" s="1355"/>
      <c r="AG19" s="1355"/>
      <c r="AH19" s="1355"/>
      <c r="AI19" s="1355"/>
      <c r="AJ19" s="1355"/>
      <c r="AK19" s="1355"/>
      <c r="AL19" s="1355"/>
      <c r="AM19" s="1355"/>
      <c r="AN19" s="1355"/>
      <c r="AO19" s="1355"/>
      <c r="AP19" s="1355"/>
      <c r="AQ19" s="1355"/>
      <c r="AR19" s="1355"/>
      <c r="AS19" s="1355"/>
      <c r="AT19" s="1355"/>
      <c r="AU19" s="1355"/>
      <c r="AV19" s="1355"/>
      <c r="AW19" s="1355"/>
      <c r="AX19" s="1355"/>
      <c r="AY19" s="1355"/>
      <c r="AZ19" s="1355"/>
      <c r="BA19" s="1355"/>
      <c r="BB19" s="1355"/>
      <c r="BC19" s="1355"/>
      <c r="BD19" s="1355"/>
      <c r="BE19" s="1355"/>
      <c r="BF19" s="1355"/>
      <c r="BG19" s="1355"/>
      <c r="BH19" s="1355"/>
      <c r="BI19" s="1355"/>
      <c r="BJ19" s="1355"/>
      <c r="BK19" s="1355"/>
      <c r="BL19" s="1355"/>
      <c r="BM19" s="1355"/>
      <c r="BN19" s="1355"/>
      <c r="BO19" s="1355"/>
      <c r="BP19" s="1355"/>
      <c r="BQ19" s="1355"/>
      <c r="BR19" s="1355"/>
      <c r="BS19" s="1355"/>
      <c r="BT19" s="1355"/>
      <c r="BU19" s="1355"/>
      <c r="BV19" s="1355"/>
      <c r="BW19" s="1355"/>
      <c r="BX19" s="1355"/>
      <c r="BY19" s="1355"/>
      <c r="BZ19" s="1355"/>
      <c r="CA19" s="1355"/>
      <c r="CB19" s="1355"/>
      <c r="CC19" s="1355"/>
      <c r="CD19" s="1355"/>
      <c r="CE19" s="1355"/>
      <c r="CF19" s="1355"/>
      <c r="CG19" s="1355"/>
      <c r="CH19" s="1355"/>
      <c r="CI19" s="1355"/>
      <c r="CJ19" s="1355"/>
      <c r="CK19" s="1355"/>
      <c r="CL19" s="1355"/>
      <c r="CM19" s="1355"/>
      <c r="CN19" s="1355"/>
      <c r="CO19" s="1355"/>
      <c r="CP19" s="1355"/>
      <c r="CQ19" s="1355"/>
      <c r="CR19" s="1355"/>
      <c r="CS19" s="1355"/>
      <c r="CT19" s="1355"/>
      <c r="CU19" s="1355"/>
      <c r="CV19" s="1355"/>
      <c r="CW19" s="1355"/>
      <c r="CX19" s="1355"/>
      <c r="CY19" s="1355"/>
      <c r="CZ19" s="1355"/>
      <c r="DA19" s="1355"/>
      <c r="DB19" s="1355"/>
      <c r="DC19" s="1355"/>
      <c r="DD19" s="1355"/>
      <c r="DE19" s="1355"/>
      <c r="DF19" s="1355"/>
      <c r="DG19" s="1355"/>
      <c r="DH19" s="1355"/>
      <c r="DI19" s="1355"/>
      <c r="DJ19" s="1355"/>
      <c r="DK19" s="1355"/>
      <c r="DL19" s="1355"/>
      <c r="DM19" s="1355"/>
      <c r="DN19" s="1355"/>
      <c r="DO19" s="1355"/>
      <c r="DP19" s="1355"/>
      <c r="DQ19" s="1355"/>
      <c r="DR19" s="1355"/>
      <c r="DS19" s="1355"/>
      <c r="DT19" s="1355"/>
      <c r="DU19" s="1355"/>
      <c r="DV19" s="1355"/>
      <c r="DW19" s="1355"/>
      <c r="DX19" s="1355"/>
      <c r="DY19" s="1355"/>
      <c r="DZ19" s="1355"/>
      <c r="EA19" s="1355"/>
      <c r="EB19" s="1355"/>
      <c r="EC19" s="1355"/>
      <c r="ED19" s="1355"/>
      <c r="EE19" s="1355"/>
      <c r="EF19" s="1355"/>
      <c r="EG19" s="1355"/>
      <c r="EH19" s="1355"/>
      <c r="EI19" s="1355"/>
      <c r="EJ19" s="1355"/>
      <c r="EK19" s="1355"/>
      <c r="EL19" s="1355"/>
      <c r="EM19" s="1355"/>
      <c r="EN19" s="1355"/>
      <c r="EO19" s="1355"/>
      <c r="EP19" s="1355"/>
      <c r="EQ19" s="1355"/>
      <c r="ER19" s="1355"/>
      <c r="ES19" s="1355"/>
      <c r="ET19" s="1355"/>
      <c r="EU19" s="1355"/>
      <c r="EV19" s="1355"/>
      <c r="EW19" s="1355"/>
      <c r="EX19" s="1355"/>
      <c r="EY19" s="1355"/>
      <c r="EZ19" s="1355"/>
      <c r="FA19" s="1355"/>
      <c r="FB19" s="1355"/>
      <c r="FC19" s="1355"/>
      <c r="FD19" s="1355"/>
      <c r="FE19" s="1355"/>
      <c r="FF19" s="1355"/>
      <c r="FG19" s="1355"/>
      <c r="FH19" s="1355"/>
      <c r="FI19" s="1355"/>
      <c r="FJ19" s="1355"/>
      <c r="FK19" s="1355"/>
      <c r="FL19" s="1355"/>
      <c r="FM19" s="1355"/>
      <c r="FN19" s="1355"/>
      <c r="FO19" s="1355"/>
      <c r="FP19" s="1355"/>
      <c r="FQ19" s="1355"/>
      <c r="FR19" s="1355"/>
      <c r="FS19" s="1355"/>
      <c r="FT19" s="1355"/>
      <c r="FU19" s="1355"/>
      <c r="FV19" s="1355"/>
      <c r="FW19" s="1355"/>
      <c r="FX19" s="1355"/>
      <c r="FY19" s="1355"/>
      <c r="FZ19" s="1355"/>
      <c r="GA19" s="1355"/>
      <c r="GB19" s="1355"/>
      <c r="GC19" s="1355"/>
      <c r="GD19" s="1355"/>
      <c r="GE19" s="1355"/>
      <c r="GF19" s="1355"/>
      <c r="GG19" s="1355"/>
      <c r="GH19" s="1355"/>
      <c r="GI19" s="1355"/>
      <c r="GJ19" s="1355"/>
      <c r="GK19" s="1355"/>
      <c r="GL19" s="1355"/>
      <c r="GM19" s="1355"/>
      <c r="GN19" s="1355"/>
      <c r="GO19" s="1355"/>
      <c r="GP19" s="1355"/>
      <c r="GQ19" s="1355"/>
      <c r="GR19" s="1355"/>
      <c r="GS19" s="1355"/>
      <c r="GT19" s="1355"/>
      <c r="GU19" s="1355"/>
      <c r="GV19" s="1355"/>
      <c r="GW19" s="1355"/>
      <c r="GX19" s="1355"/>
      <c r="GY19" s="1355"/>
      <c r="GZ19" s="1355"/>
      <c r="HA19" s="1355"/>
      <c r="HB19" s="1355"/>
      <c r="HC19" s="1355"/>
      <c r="HD19" s="1355"/>
      <c r="HE19" s="1355"/>
      <c r="HF19" s="1355"/>
      <c r="HG19" s="1355"/>
      <c r="HH19" s="1355"/>
      <c r="HI19" s="1355"/>
      <c r="HJ19" s="1355"/>
      <c r="HK19" s="1355"/>
      <c r="HL19" s="1355"/>
      <c r="HM19" s="1355"/>
      <c r="HN19" s="1355"/>
      <c r="HO19" s="1355"/>
      <c r="HP19" s="1355"/>
      <c r="HQ19" s="1355"/>
      <c r="HR19" s="1355"/>
      <c r="HS19" s="1355"/>
      <c r="HT19" s="1355"/>
      <c r="HU19" s="1355"/>
      <c r="HV19" s="1355"/>
      <c r="HW19" s="1355"/>
      <c r="HX19" s="1355"/>
      <c r="HY19" s="1355"/>
      <c r="HZ19" s="1355"/>
      <c r="IA19" s="1355"/>
      <c r="IB19" s="1355"/>
      <c r="IC19" s="1355"/>
      <c r="ID19" s="1355"/>
      <c r="IE19" s="1355"/>
      <c r="IF19" s="1355"/>
      <c r="IG19" s="1355"/>
      <c r="IH19" s="1355"/>
      <c r="II19" s="1355"/>
      <c r="IJ19" s="1355"/>
      <c r="IK19" s="1355"/>
      <c r="IL19" s="1355"/>
      <c r="IM19" s="1355"/>
      <c r="IN19" s="1355"/>
      <c r="IO19" s="1355"/>
      <c r="IP19" s="1355"/>
      <c r="IQ19" s="1355"/>
      <c r="IR19" s="1355"/>
      <c r="IS19" s="1355"/>
      <c r="IT19" s="1355"/>
      <c r="IU19" s="1355"/>
    </row>
    <row r="20" spans="1:255" ht="17.25">
      <c r="A20" s="1356"/>
      <c r="B20" s="1356"/>
      <c r="C20" s="1357"/>
      <c r="D20" s="1356"/>
      <c r="E20" s="1358"/>
      <c r="F20" s="1359"/>
      <c r="G20" s="1356"/>
      <c r="H20" s="1356"/>
      <c r="I20" s="1356"/>
      <c r="J20" s="1356"/>
      <c r="K20" s="1356"/>
      <c r="L20" s="1356"/>
      <c r="M20" s="1356"/>
      <c r="N20" s="1356"/>
      <c r="O20" s="1356"/>
      <c r="P20" s="1356"/>
      <c r="Q20" s="1356"/>
      <c r="R20" s="1356"/>
      <c r="S20" s="1356"/>
      <c r="T20" s="1356"/>
      <c r="U20" s="1356"/>
      <c r="V20" s="1356"/>
      <c r="W20" s="1356"/>
      <c r="X20" s="1356"/>
      <c r="Y20" s="1356"/>
      <c r="Z20" s="1356"/>
      <c r="AA20" s="1356"/>
      <c r="AB20" s="1356"/>
      <c r="AC20" s="1356"/>
      <c r="AD20" s="1356"/>
      <c r="AE20" s="1356"/>
      <c r="AF20" s="1356"/>
      <c r="AG20" s="1356"/>
      <c r="AH20" s="1356"/>
      <c r="AI20" s="1356"/>
      <c r="AJ20" s="1356"/>
      <c r="AK20" s="1356"/>
      <c r="AL20" s="1356"/>
      <c r="AM20" s="1356"/>
      <c r="AN20" s="1356"/>
      <c r="AO20" s="1356"/>
      <c r="AP20" s="1356"/>
      <c r="AQ20" s="1356"/>
      <c r="AR20" s="1356"/>
      <c r="AS20" s="1356"/>
      <c r="AT20" s="1356"/>
      <c r="AU20" s="1356"/>
      <c r="AV20" s="1356"/>
      <c r="AW20" s="1356"/>
      <c r="AX20" s="1356"/>
      <c r="AY20" s="1356"/>
      <c r="AZ20" s="1356"/>
      <c r="BA20" s="1356"/>
      <c r="BB20" s="1356"/>
      <c r="BC20" s="1356"/>
      <c r="BD20" s="1356"/>
      <c r="BE20" s="1356"/>
      <c r="BF20" s="1356"/>
      <c r="BG20" s="1356"/>
      <c r="BH20" s="1356"/>
      <c r="BI20" s="1356"/>
      <c r="BJ20" s="1356"/>
      <c r="BK20" s="1356"/>
      <c r="BL20" s="1356"/>
      <c r="BM20" s="1356"/>
      <c r="BN20" s="1356"/>
      <c r="BO20" s="1356"/>
      <c r="BP20" s="1356"/>
      <c r="BQ20" s="1356"/>
      <c r="BR20" s="1356"/>
      <c r="BS20" s="1356"/>
      <c r="BT20" s="1356"/>
      <c r="BU20" s="1356"/>
      <c r="BV20" s="1356"/>
      <c r="BW20" s="1356"/>
      <c r="BX20" s="1356"/>
      <c r="BY20" s="1356"/>
      <c r="BZ20" s="1356"/>
      <c r="CA20" s="1356"/>
      <c r="CB20" s="1356"/>
      <c r="CC20" s="1356"/>
      <c r="CD20" s="1356"/>
      <c r="CE20" s="1356"/>
      <c r="CF20" s="1356"/>
      <c r="CG20" s="1356"/>
      <c r="CH20" s="1356"/>
      <c r="CI20" s="1356"/>
      <c r="CJ20" s="1356"/>
      <c r="CK20" s="1356"/>
      <c r="CL20" s="1356"/>
      <c r="CM20" s="1356"/>
      <c r="CN20" s="1356"/>
      <c r="CO20" s="1356"/>
      <c r="CP20" s="1356"/>
      <c r="CQ20" s="1356"/>
      <c r="CR20" s="1356"/>
      <c r="CS20" s="1356"/>
      <c r="CT20" s="1356"/>
      <c r="CU20" s="1356"/>
      <c r="CV20" s="1356"/>
      <c r="CW20" s="1356"/>
      <c r="CX20" s="1356"/>
      <c r="CY20" s="1356"/>
      <c r="CZ20" s="1356"/>
      <c r="DA20" s="1356"/>
      <c r="DB20" s="1356"/>
      <c r="DC20" s="1356"/>
      <c r="DD20" s="1356"/>
      <c r="DE20" s="1356"/>
      <c r="DF20" s="1356"/>
      <c r="DG20" s="1356"/>
      <c r="DH20" s="1356"/>
      <c r="DI20" s="1356"/>
      <c r="DJ20" s="1356"/>
      <c r="DK20" s="1356"/>
      <c r="DL20" s="1356"/>
      <c r="DM20" s="1356"/>
      <c r="DN20" s="1356"/>
      <c r="DO20" s="1356"/>
      <c r="DP20" s="1356"/>
      <c r="DQ20" s="1356"/>
      <c r="DR20" s="1356"/>
      <c r="DS20" s="1356"/>
      <c r="DT20" s="1356"/>
      <c r="DU20" s="1356"/>
      <c r="DV20" s="1356"/>
      <c r="DW20" s="1356"/>
      <c r="DX20" s="1356"/>
      <c r="DY20" s="1356"/>
      <c r="DZ20" s="1356"/>
      <c r="EA20" s="1356"/>
      <c r="EB20" s="1356"/>
      <c r="EC20" s="1356"/>
      <c r="ED20" s="1356"/>
      <c r="EE20" s="1356"/>
      <c r="EF20" s="1356"/>
      <c r="EG20" s="1356"/>
      <c r="EH20" s="1356"/>
      <c r="EI20" s="1356"/>
      <c r="EJ20" s="1356"/>
      <c r="EK20" s="1356"/>
      <c r="EL20" s="1356"/>
      <c r="EM20" s="1356"/>
      <c r="EN20" s="1356"/>
      <c r="EO20" s="1356"/>
      <c r="EP20" s="1356"/>
      <c r="EQ20" s="1356"/>
      <c r="ER20" s="1356"/>
      <c r="ES20" s="1356"/>
      <c r="ET20" s="1356"/>
      <c r="EU20" s="1356"/>
      <c r="EV20" s="1356"/>
      <c r="EW20" s="1356"/>
      <c r="EX20" s="1356"/>
      <c r="EY20" s="1356"/>
      <c r="EZ20" s="1356"/>
      <c r="FA20" s="1356"/>
      <c r="FB20" s="1356"/>
      <c r="FC20" s="1356"/>
      <c r="FD20" s="1356"/>
      <c r="FE20" s="1356"/>
      <c r="FF20" s="1356"/>
      <c r="FG20" s="1356"/>
      <c r="FH20" s="1356"/>
      <c r="FI20" s="1356"/>
      <c r="FJ20" s="1356"/>
      <c r="FK20" s="1356"/>
      <c r="FL20" s="1356"/>
      <c r="FM20" s="1356"/>
      <c r="FN20" s="1356"/>
      <c r="FO20" s="1356"/>
      <c r="FP20" s="1356"/>
      <c r="FQ20" s="1356"/>
      <c r="FR20" s="1356"/>
      <c r="FS20" s="1356"/>
      <c r="FT20" s="1356"/>
      <c r="FU20" s="1356"/>
      <c r="FV20" s="1356"/>
      <c r="FW20" s="1356"/>
      <c r="FX20" s="1356"/>
      <c r="FY20" s="1356"/>
      <c r="FZ20" s="1356"/>
      <c r="GA20" s="1356"/>
      <c r="GB20" s="1356"/>
      <c r="GC20" s="1356"/>
      <c r="GD20" s="1356"/>
      <c r="GE20" s="1356"/>
      <c r="GF20" s="1356"/>
      <c r="GG20" s="1356"/>
      <c r="GH20" s="1356"/>
      <c r="GI20" s="1356"/>
      <c r="GJ20" s="1356"/>
      <c r="GK20" s="1356"/>
      <c r="GL20" s="1356"/>
      <c r="GM20" s="1356"/>
      <c r="GN20" s="1356"/>
      <c r="GO20" s="1356"/>
      <c r="GP20" s="1356"/>
      <c r="GQ20" s="1356"/>
      <c r="GR20" s="1356"/>
      <c r="GS20" s="1356"/>
      <c r="GT20" s="1356"/>
      <c r="GU20" s="1356"/>
      <c r="GV20" s="1356"/>
      <c r="GW20" s="1356"/>
      <c r="GX20" s="1356"/>
      <c r="GY20" s="1356"/>
      <c r="GZ20" s="1356"/>
      <c r="HA20" s="1356"/>
      <c r="HB20" s="1356"/>
      <c r="HC20" s="1356"/>
      <c r="HD20" s="1356"/>
      <c r="HE20" s="1356"/>
      <c r="HF20" s="1356"/>
      <c r="HG20" s="1356"/>
      <c r="HH20" s="1356"/>
      <c r="HI20" s="1356"/>
      <c r="HJ20" s="1356"/>
      <c r="HK20" s="1356"/>
      <c r="HL20" s="1356"/>
      <c r="HM20" s="1356"/>
      <c r="HN20" s="1356"/>
      <c r="HO20" s="1356"/>
      <c r="HP20" s="1356"/>
      <c r="HQ20" s="1356"/>
      <c r="HR20" s="1356"/>
      <c r="HS20" s="1356"/>
      <c r="HT20" s="1356"/>
      <c r="HU20" s="1356"/>
      <c r="HV20" s="1356"/>
      <c r="HW20" s="1356"/>
      <c r="HX20" s="1356"/>
      <c r="HY20" s="1356"/>
      <c r="HZ20" s="1356"/>
      <c r="IA20" s="1356"/>
      <c r="IB20" s="1356"/>
      <c r="IC20" s="1356"/>
      <c r="ID20" s="1356"/>
      <c r="IE20" s="1356"/>
      <c r="IF20" s="1356"/>
      <c r="IG20" s="1356"/>
      <c r="IH20" s="1356"/>
      <c r="II20" s="1356"/>
      <c r="IJ20" s="1356"/>
      <c r="IK20" s="1356"/>
      <c r="IL20" s="1356"/>
      <c r="IM20" s="1356"/>
      <c r="IN20" s="1356"/>
      <c r="IO20" s="1356"/>
      <c r="IP20" s="1356"/>
      <c r="IQ20" s="1356"/>
      <c r="IR20" s="1356"/>
      <c r="IS20" s="1356"/>
      <c r="IT20" s="1356"/>
      <c r="IU20" s="1356"/>
    </row>
    <row r="21" spans="1:6" ht="17.25">
      <c r="A21" s="477" t="s">
        <v>593</v>
      </c>
      <c r="B21" s="477"/>
      <c r="D21" s="44"/>
      <c r="F21" s="1050" t="s">
        <v>594</v>
      </c>
    </row>
    <row r="22" spans="1:6" ht="15">
      <c r="A22" s="103"/>
      <c r="B22" s="1360"/>
      <c r="C22" s="1360"/>
      <c r="D22" s="103"/>
      <c r="E22" s="103"/>
      <c r="F22" s="103"/>
    </row>
  </sheetData>
  <sheetProtection/>
  <mergeCells count="12">
    <mergeCell ref="D16:D17"/>
    <mergeCell ref="F9:F12"/>
    <mergeCell ref="G9:G12"/>
    <mergeCell ref="H9:H12"/>
    <mergeCell ref="D14:E14"/>
    <mergeCell ref="D15:E15"/>
    <mergeCell ref="A7:H7"/>
    <mergeCell ref="A9:A12"/>
    <mergeCell ref="B9:B12"/>
    <mergeCell ref="C9:C12"/>
    <mergeCell ref="D9:D12"/>
    <mergeCell ref="E9:E12"/>
  </mergeCells>
  <printOptions/>
  <pageMargins left="0.7086614173228347" right="0.7086614173228347" top="0.7480314960629921" bottom="0.7480314960629921" header="0.31496062992125984" footer="0.31496062992125984"/>
  <pageSetup fitToHeight="0" fitToWidth="1" orientation="landscape" paperSize="9" scale="8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</dc:creator>
  <cp:keywords/>
  <dc:description/>
  <cp:lastModifiedBy>Татьяна</cp:lastModifiedBy>
  <cp:lastPrinted>2023-04-14T10:33:42Z</cp:lastPrinted>
  <dcterms:created xsi:type="dcterms:W3CDTF">2002-01-15T15:28:52Z</dcterms:created>
  <dcterms:modified xsi:type="dcterms:W3CDTF">2023-04-19T13:40:53Z</dcterms:modified>
  <cp:category/>
  <cp:version/>
  <cp:contentType/>
  <cp:contentStatus/>
</cp:coreProperties>
</file>