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user6\Desktop\СЕСІЯ\31 сесія\Рішення\1392 зміни реформування\"/>
    </mc:Choice>
  </mc:AlternateContent>
  <xr:revisionPtr revIDLastSave="0" documentId="13_ncr:1_{94B30E57-56AB-4D1A-B24A-BC472D07395E}" xr6:coauthVersionLast="47" xr6:coauthVersionMax="47" xr10:uidLastSave="{00000000-0000-0000-0000-000000000000}"/>
  <bookViews>
    <workbookView xWindow="-120" yWindow="-120" windowWidth="20730" windowHeight="11160" activeTab="2" xr2:uid="{00000000-000D-0000-FFFF-FFFF00000000}"/>
  </bookViews>
  <sheets>
    <sheet name="Додаток 1" sheetId="4" r:id="rId1"/>
    <sheet name="Додаток 2" sheetId="6" r:id="rId2"/>
    <sheet name="Додаток 3" sheetId="1" r:id="rId3"/>
  </sheets>
  <externalReferences>
    <externalReference r:id="rId4"/>
  </externalReferences>
  <definedNames>
    <definedName name="_xlnm.Print_Titles" localSheetId="2">'Додаток 3'!$3:$5</definedName>
    <definedName name="_xlnm.Print_Area" localSheetId="0">'Додаток 1'!$A$1:$N$3325</definedName>
    <definedName name="_xlnm.Print_Area" localSheetId="2">'Додаток 3'!$A$1:$O$585</definedName>
  </definedNames>
  <calcPr calcId="181029"/>
</workbook>
</file>

<file path=xl/calcChain.xml><?xml version="1.0" encoding="utf-8"?>
<calcChain xmlns="http://schemas.openxmlformats.org/spreadsheetml/2006/main">
  <c r="I2567" i="4" l="1"/>
  <c r="I2566" i="4"/>
  <c r="I2561" i="4"/>
  <c r="I2557" i="4"/>
  <c r="L538" i="1"/>
  <c r="K538" i="1"/>
  <c r="C448" i="1"/>
  <c r="H591" i="6"/>
  <c r="H587" i="6"/>
  <c r="H586" i="6"/>
  <c r="G448" i="1"/>
  <c r="G146" i="1"/>
  <c r="G149" i="1"/>
  <c r="C149" i="1"/>
  <c r="J760" i="4" l="1"/>
  <c r="J772" i="4" s="1"/>
  <c r="K209" i="1"/>
  <c r="I766" i="4"/>
  <c r="I774" i="4" s="1"/>
  <c r="I760" i="4"/>
  <c r="I772" i="4" s="1"/>
  <c r="H213" i="6"/>
  <c r="H212" i="6"/>
  <c r="H211" i="6"/>
  <c r="I1075" i="4" l="1"/>
  <c r="I1079" i="4" s="1"/>
  <c r="H210" i="6"/>
  <c r="G205" i="1"/>
  <c r="C205" i="1" s="1"/>
  <c r="I2573" i="4"/>
  <c r="I2577" i="4" s="1"/>
  <c r="G449" i="1"/>
  <c r="C449" i="1" s="1"/>
  <c r="K392" i="1" l="1"/>
  <c r="H360" i="6" l="1"/>
  <c r="H359" i="6"/>
  <c r="H358" i="6"/>
  <c r="I1161" i="4"/>
  <c r="I1165" i="4" s="1"/>
  <c r="I1152" i="4"/>
  <c r="I1156" i="4" s="1"/>
  <c r="I1143" i="4"/>
  <c r="I1147" i="4" s="1"/>
  <c r="K443" i="1" l="1"/>
  <c r="I2545" i="4" l="1"/>
  <c r="I2549" i="4" s="1"/>
  <c r="H456" i="6"/>
  <c r="G439" i="1"/>
  <c r="C439" i="1" s="1"/>
  <c r="F439" i="1"/>
  <c r="E439" i="1"/>
  <c r="I2585" i="4" l="1"/>
  <c r="I2593" i="4" s="1"/>
  <c r="G2584" i="4"/>
  <c r="G2592" i="4" s="1"/>
  <c r="I2598" i="4"/>
  <c r="I2602" i="4" s="1"/>
  <c r="H565" i="6"/>
  <c r="G453" i="1"/>
  <c r="C453" i="1" s="1"/>
  <c r="J1260" i="4" l="1"/>
  <c r="J1264" i="4" s="1"/>
  <c r="I1778" i="4"/>
  <c r="H378" i="6"/>
  <c r="N340" i="1" l="1"/>
  <c r="I2279" i="4" l="1"/>
  <c r="I2283" i="4" s="1"/>
  <c r="H406" i="6"/>
  <c r="G388" i="1"/>
  <c r="C388" i="1" s="1"/>
  <c r="I2270" i="4"/>
  <c r="I2274" i="4" s="1"/>
  <c r="H405" i="6"/>
  <c r="G387" i="1"/>
  <c r="C387" i="1" s="1"/>
  <c r="L167" i="1"/>
  <c r="C2106" i="4"/>
  <c r="H585" i="6"/>
  <c r="H584" i="6"/>
  <c r="I2153" i="4"/>
  <c r="I2157" i="4" s="1"/>
  <c r="I2144" i="4"/>
  <c r="I2148" i="4" s="1"/>
  <c r="G373" i="1"/>
  <c r="C373" i="1" s="1"/>
  <c r="G374" i="1"/>
  <c r="C374" i="1" s="1"/>
  <c r="I2135" i="4"/>
  <c r="I2139" i="4" s="1"/>
  <c r="C2133" i="4"/>
  <c r="H583" i="6"/>
  <c r="H582" i="6"/>
  <c r="H581" i="6"/>
  <c r="H580" i="6"/>
  <c r="H579" i="6"/>
  <c r="G372" i="1"/>
  <c r="C372" i="1" s="1"/>
  <c r="H578" i="6"/>
  <c r="H577" i="6"/>
  <c r="B578" i="6"/>
  <c r="B577" i="6"/>
  <c r="H388" i="6"/>
  <c r="B388" i="6"/>
  <c r="H387" i="6"/>
  <c r="B387" i="6"/>
  <c r="H386" i="6"/>
  <c r="B386" i="6"/>
  <c r="H385" i="6"/>
  <c r="B385" i="6"/>
  <c r="H384" i="6"/>
  <c r="B384" i="6"/>
  <c r="H383" i="6"/>
  <c r="B383" i="6"/>
  <c r="H382" i="6"/>
  <c r="B382" i="6"/>
  <c r="H381" i="6"/>
  <c r="B381" i="6"/>
  <c r="H380" i="6"/>
  <c r="B380" i="6"/>
  <c r="H379" i="6"/>
  <c r="B379" i="6"/>
  <c r="I2126" i="4" l="1"/>
  <c r="I2130" i="4" s="1"/>
  <c r="I2117" i="4"/>
  <c r="I2121" i="4" s="1"/>
  <c r="I2108" i="4"/>
  <c r="I2112" i="4" s="1"/>
  <c r="I2099" i="4"/>
  <c r="H392" i="6"/>
  <c r="H391" i="6"/>
  <c r="H390" i="6"/>
  <c r="H389" i="6"/>
  <c r="B392" i="6"/>
  <c r="B391" i="6"/>
  <c r="B390" i="6"/>
  <c r="B389" i="6"/>
  <c r="G364" i="1"/>
  <c r="C364" i="1" s="1"/>
  <c r="G365" i="1"/>
  <c r="C365" i="1" s="1"/>
  <c r="G366" i="1"/>
  <c r="C366" i="1" s="1"/>
  <c r="G367" i="1"/>
  <c r="C367" i="1" s="1"/>
  <c r="G368" i="1"/>
  <c r="C368" i="1" s="1"/>
  <c r="G369" i="1"/>
  <c r="C369" i="1" s="1"/>
  <c r="G370" i="1"/>
  <c r="C370" i="1" s="1"/>
  <c r="G371" i="1"/>
  <c r="C371" i="1" s="1"/>
  <c r="I2261" i="4"/>
  <c r="I2265" i="4" s="1"/>
  <c r="I2252" i="4"/>
  <c r="I2256" i="4" s="1"/>
  <c r="I2243" i="4"/>
  <c r="I2247" i="4" s="1"/>
  <c r="I2234" i="4"/>
  <c r="I2238" i="4" s="1"/>
  <c r="I2225" i="4"/>
  <c r="I2229" i="4" s="1"/>
  <c r="I2216" i="4"/>
  <c r="I2220" i="4" s="1"/>
  <c r="I2207" i="4"/>
  <c r="I2211" i="4" s="1"/>
  <c r="I2198" i="4"/>
  <c r="I2202" i="4" s="1"/>
  <c r="I2189" i="4"/>
  <c r="I2193" i="4" s="1"/>
  <c r="I2180" i="4"/>
  <c r="I2171" i="4"/>
  <c r="I2175" i="4" s="1"/>
  <c r="I2162" i="4"/>
  <c r="I2166" i="4" s="1"/>
  <c r="H404" i="6"/>
  <c r="H403" i="6"/>
  <c r="H402" i="6"/>
  <c r="H401" i="6"/>
  <c r="H400" i="6"/>
  <c r="H399" i="6"/>
  <c r="H398" i="6"/>
  <c r="H397" i="6"/>
  <c r="H396" i="6"/>
  <c r="H395" i="6"/>
  <c r="H394" i="6"/>
  <c r="H393" i="6"/>
  <c r="I2103" i="4" l="1"/>
  <c r="I2184" i="4"/>
  <c r="G375" i="1"/>
  <c r="C375" i="1" s="1"/>
  <c r="G376" i="1"/>
  <c r="C376" i="1" s="1"/>
  <c r="G377" i="1"/>
  <c r="C377" i="1" s="1"/>
  <c r="G378" i="1"/>
  <c r="C378" i="1" s="1"/>
  <c r="G379" i="1"/>
  <c r="C379" i="1" s="1"/>
  <c r="G380" i="1"/>
  <c r="C380" i="1" s="1"/>
  <c r="G381" i="1"/>
  <c r="C381" i="1" s="1"/>
  <c r="G382" i="1"/>
  <c r="C382" i="1" s="1"/>
  <c r="G383" i="1"/>
  <c r="C383" i="1" s="1"/>
  <c r="G384" i="1"/>
  <c r="C384" i="1" s="1"/>
  <c r="G385" i="1"/>
  <c r="C385" i="1" s="1"/>
  <c r="G386" i="1"/>
  <c r="C386" i="1" s="1"/>
  <c r="G483" i="1"/>
  <c r="N483" i="1"/>
  <c r="C2808" i="4"/>
  <c r="I2810" i="4"/>
  <c r="I2814" i="4" s="1"/>
  <c r="I2792" i="4"/>
  <c r="I2796" i="4" s="1"/>
  <c r="I2783" i="4"/>
  <c r="I2787" i="4" s="1"/>
  <c r="I2774" i="4"/>
  <c r="I2778" i="4" s="1"/>
  <c r="I2756" i="4"/>
  <c r="I2760" i="4" s="1"/>
  <c r="I2747" i="4"/>
  <c r="I2751" i="4" s="1"/>
  <c r="I2738" i="4"/>
  <c r="I2742" i="4" s="1"/>
  <c r="I2711" i="4"/>
  <c r="I2715" i="4" s="1"/>
  <c r="I2702" i="4"/>
  <c r="I2706" i="4" s="1"/>
  <c r="I2693" i="4"/>
  <c r="I2697" i="4" s="1"/>
  <c r="I2684" i="4"/>
  <c r="I2688" i="4" s="1"/>
  <c r="H576" i="6"/>
  <c r="H575" i="6"/>
  <c r="H574" i="6"/>
  <c r="H573" i="6"/>
  <c r="H572" i="6"/>
  <c r="H571" i="6"/>
  <c r="H570" i="6"/>
  <c r="H569" i="6"/>
  <c r="H568" i="6"/>
  <c r="H567" i="6"/>
  <c r="H566" i="6"/>
  <c r="B576" i="6"/>
  <c r="B575" i="6"/>
  <c r="B574" i="6"/>
  <c r="B573" i="6"/>
  <c r="B572" i="6"/>
  <c r="B571" i="6"/>
  <c r="B570" i="6"/>
  <c r="B569" i="6"/>
  <c r="B568" i="6"/>
  <c r="B567" i="6"/>
  <c r="B566" i="6"/>
  <c r="H136" i="6"/>
  <c r="K139" i="1"/>
  <c r="I736" i="4"/>
  <c r="I740" i="4" s="1"/>
  <c r="G135" i="1" l="1"/>
  <c r="C135" i="1" s="1"/>
  <c r="K580" i="1"/>
  <c r="G530" i="1"/>
  <c r="I3091" i="4" l="1"/>
  <c r="I3095" i="4" s="1"/>
  <c r="C530" i="1"/>
  <c r="H633" i="6"/>
  <c r="G576" i="1" l="1"/>
  <c r="C576" i="1" s="1"/>
  <c r="H538" i="1"/>
  <c r="L443" i="1"/>
  <c r="J443" i="1"/>
  <c r="I443" i="1"/>
  <c r="I209" i="1"/>
  <c r="H209" i="1"/>
  <c r="L139" i="1"/>
  <c r="J139" i="1"/>
  <c r="I139" i="1"/>
  <c r="I1628" i="4" l="1"/>
  <c r="I1632" i="4" s="1"/>
  <c r="I1619" i="4"/>
  <c r="I1623" i="4" s="1"/>
  <c r="I1613" i="4"/>
  <c r="I1600" i="4"/>
  <c r="I1604" i="4" s="1"/>
  <c r="I1591" i="4"/>
  <c r="I1582" i="4"/>
  <c r="I1586" i="4" s="1"/>
  <c r="I2027" i="4"/>
  <c r="I2018" i="4"/>
  <c r="I2009" i="4"/>
  <c r="I2000" i="4"/>
  <c r="I2837" i="4" l="1"/>
  <c r="I2496" i="4" l="1"/>
  <c r="I2500" i="4" s="1"/>
  <c r="I1089" i="4"/>
  <c r="I1099" i="4" s="1"/>
  <c r="I1087" i="4"/>
  <c r="I1098" i="4" s="1"/>
  <c r="L580" i="1" l="1"/>
  <c r="I2955" i="4"/>
  <c r="I2963" i="4" s="1"/>
  <c r="I2952" i="4"/>
  <c r="I2961" i="4" s="1"/>
  <c r="I1786" i="4" l="1"/>
  <c r="I1884" i="4" l="1"/>
  <c r="I1890" i="4" s="1"/>
  <c r="H376" i="6"/>
  <c r="G343" i="1"/>
  <c r="C343" i="1" s="1"/>
  <c r="H563" i="6" l="1"/>
  <c r="H564" i="6"/>
  <c r="G515" i="1"/>
  <c r="C515" i="1" s="1"/>
  <c r="G507" i="1"/>
  <c r="C507" i="1" s="1"/>
  <c r="G508" i="1"/>
  <c r="C508" i="1" s="1"/>
  <c r="G509" i="1"/>
  <c r="C509" i="1" s="1"/>
  <c r="G510" i="1"/>
  <c r="C510" i="1" s="1"/>
  <c r="G511" i="1"/>
  <c r="C511" i="1" s="1"/>
  <c r="G513" i="1"/>
  <c r="C513" i="1" s="1"/>
  <c r="G514" i="1"/>
  <c r="C514" i="1" s="1"/>
  <c r="I2611" i="4"/>
  <c r="I2617" i="4" s="1"/>
  <c r="H543" i="6" l="1"/>
  <c r="H550" i="6"/>
  <c r="H364" i="6"/>
  <c r="H363" i="6"/>
  <c r="I1654" i="4"/>
  <c r="I1662" i="4" s="1"/>
  <c r="I1650" i="4"/>
  <c r="I1660" i="4" s="1"/>
  <c r="G302" i="1"/>
  <c r="C302" i="1" s="1"/>
  <c r="I1409" i="4" l="1"/>
  <c r="I1415" i="4" s="1"/>
  <c r="H361" i="6"/>
  <c r="H362" i="6"/>
  <c r="G260" i="1" l="1"/>
  <c r="G543" i="6"/>
  <c r="C543" i="6" s="1"/>
  <c r="G457" i="1"/>
  <c r="G540" i="1"/>
  <c r="H377" i="6"/>
  <c r="G377" i="6" s="1"/>
  <c r="C377" i="6" s="1"/>
  <c r="H375" i="6"/>
  <c r="G375" i="6" s="1"/>
  <c r="C375" i="6" s="1"/>
  <c r="G363" i="6"/>
  <c r="C361" i="6"/>
  <c r="C358" i="6"/>
  <c r="H259" i="6"/>
  <c r="G259" i="6" s="1"/>
  <c r="C259" i="6" s="1"/>
  <c r="H257" i="6"/>
  <c r="G257" i="6" s="1"/>
  <c r="C257" i="6" s="1"/>
  <c r="H220" i="6"/>
  <c r="G220" i="6" s="1"/>
  <c r="C220" i="6" s="1"/>
  <c r="H219" i="6"/>
  <c r="H551" i="6"/>
  <c r="G551" i="6" s="1"/>
  <c r="C551" i="6" s="1"/>
  <c r="H414" i="6"/>
  <c r="G414" i="6" s="1"/>
  <c r="C414" i="6" s="1"/>
  <c r="H413" i="6"/>
  <c r="H460" i="6" s="1"/>
  <c r="H482" i="6"/>
  <c r="H626" i="6"/>
  <c r="H634" i="6" s="1"/>
  <c r="H87" i="6"/>
  <c r="G87" i="6" s="1"/>
  <c r="C87" i="6" s="1"/>
  <c r="H86" i="6"/>
  <c r="H7" i="6"/>
  <c r="G10" i="6"/>
  <c r="H12" i="6"/>
  <c r="G12" i="6" s="1"/>
  <c r="C12" i="6" s="1"/>
  <c r="G13" i="6"/>
  <c r="C13" i="6" s="1"/>
  <c r="G14" i="6"/>
  <c r="C14" i="6" s="1"/>
  <c r="N14" i="6"/>
  <c r="G15" i="6"/>
  <c r="C15" i="6" s="1"/>
  <c r="G16" i="6"/>
  <c r="N16" i="6"/>
  <c r="G17" i="6"/>
  <c r="G18" i="6"/>
  <c r="G19" i="6"/>
  <c r="G20" i="6"/>
  <c r="C20" i="6" s="1"/>
  <c r="G21" i="6"/>
  <c r="C21" i="6" s="1"/>
  <c r="C22" i="6"/>
  <c r="G22" i="6"/>
  <c r="C23" i="6"/>
  <c r="G23" i="6"/>
  <c r="C24" i="6"/>
  <c r="G24" i="6"/>
  <c r="C25" i="6"/>
  <c r="G25" i="6"/>
  <c r="G26" i="6"/>
  <c r="C26" i="6" s="1"/>
  <c r="G27" i="6"/>
  <c r="C27" i="6" s="1"/>
  <c r="G28" i="6"/>
  <c r="C28" i="6" s="1"/>
  <c r="G29" i="6"/>
  <c r="C29" i="6" s="1"/>
  <c r="G30" i="6"/>
  <c r="G31" i="6"/>
  <c r="C31" i="6" s="1"/>
  <c r="G32" i="6"/>
  <c r="C32" i="6" s="1"/>
  <c r="G33" i="6"/>
  <c r="C33" i="6" s="1"/>
  <c r="G34" i="6"/>
  <c r="C34" i="6" s="1"/>
  <c r="G35" i="6"/>
  <c r="G36" i="6"/>
  <c r="G37" i="6"/>
  <c r="M37" i="6"/>
  <c r="G38" i="6"/>
  <c r="C38" i="6" s="1"/>
  <c r="M38" i="6"/>
  <c r="G39" i="6"/>
  <c r="C39" i="6" s="1"/>
  <c r="M39" i="6"/>
  <c r="G40" i="6"/>
  <c r="C40" i="6" s="1"/>
  <c r="G41" i="6"/>
  <c r="C41" i="6" s="1"/>
  <c r="G42" i="6"/>
  <c r="C42" i="6" s="1"/>
  <c r="G43" i="6"/>
  <c r="C43" i="6" s="1"/>
  <c r="G44" i="6"/>
  <c r="C44" i="6" s="1"/>
  <c r="F45" i="6"/>
  <c r="G45" i="6"/>
  <c r="F46" i="6"/>
  <c r="G46" i="6"/>
  <c r="C46" i="6" s="1"/>
  <c r="G47" i="6"/>
  <c r="C47" i="6" s="1"/>
  <c r="G48" i="6"/>
  <c r="C48" i="6" s="1"/>
  <c r="L48" i="6"/>
  <c r="G49" i="6"/>
  <c r="C49" i="6" s="1"/>
  <c r="C50" i="6"/>
  <c r="G50" i="6"/>
  <c r="G51" i="6"/>
  <c r="C51" i="6" s="1"/>
  <c r="G52" i="6"/>
  <c r="C52" i="6" s="1"/>
  <c r="G53" i="6"/>
  <c r="C53" i="6" s="1"/>
  <c r="C54" i="6"/>
  <c r="G54" i="6"/>
  <c r="C55" i="6"/>
  <c r="G55" i="6"/>
  <c r="C56" i="6"/>
  <c r="G56" i="6"/>
  <c r="C57" i="6"/>
  <c r="G57" i="6"/>
  <c r="C58" i="6"/>
  <c r="G58" i="6"/>
  <c r="C59" i="6"/>
  <c r="G59" i="6"/>
  <c r="G60" i="6"/>
  <c r="C60" i="6" s="1"/>
  <c r="G61" i="6"/>
  <c r="C61" i="6" s="1"/>
  <c r="G62" i="6"/>
  <c r="C62" i="6" s="1"/>
  <c r="G63" i="6"/>
  <c r="C63" i="6" s="1"/>
  <c r="G64" i="6"/>
  <c r="C64" i="6" s="1"/>
  <c r="C65" i="6"/>
  <c r="G65" i="6"/>
  <c r="C66" i="6"/>
  <c r="G66" i="6"/>
  <c r="C67" i="6"/>
  <c r="G67" i="6"/>
  <c r="C68" i="6"/>
  <c r="G68" i="6"/>
  <c r="G69" i="6"/>
  <c r="C69" i="6" s="1"/>
  <c r="G70" i="6"/>
  <c r="C70" i="6" s="1"/>
  <c r="G71" i="6"/>
  <c r="C71" i="6" s="1"/>
  <c r="G72" i="6"/>
  <c r="C72" i="6" s="1"/>
  <c r="D73" i="6"/>
  <c r="G73" i="6"/>
  <c r="C73" i="6" s="1"/>
  <c r="G74" i="6"/>
  <c r="C74" i="6" s="1"/>
  <c r="G75" i="6"/>
  <c r="C75" i="6" s="1"/>
  <c r="G76" i="6"/>
  <c r="C76" i="6" s="1"/>
  <c r="D77" i="6"/>
  <c r="G77" i="6"/>
  <c r="C77" i="6" s="1"/>
  <c r="G78" i="6"/>
  <c r="C78" i="6" s="1"/>
  <c r="G79" i="6"/>
  <c r="C79" i="6" s="1"/>
  <c r="G80" i="6"/>
  <c r="C80" i="6" s="1"/>
  <c r="C81" i="6"/>
  <c r="G81" i="6"/>
  <c r="L81" i="6"/>
  <c r="G82" i="6"/>
  <c r="C82" i="6" s="1"/>
  <c r="G83" i="6"/>
  <c r="C83" i="6" s="1"/>
  <c r="G84" i="6"/>
  <c r="C84" i="6" s="1"/>
  <c r="G85" i="6"/>
  <c r="C85" i="6" s="1"/>
  <c r="G88" i="6"/>
  <c r="C88" i="6" s="1"/>
  <c r="G89" i="6"/>
  <c r="C89" i="6" s="1"/>
  <c r="G90" i="6"/>
  <c r="C90" i="6" s="1"/>
  <c r="G91" i="6"/>
  <c r="C91" i="6" s="1"/>
  <c r="C92" i="6"/>
  <c r="G92" i="6"/>
  <c r="G93" i="6"/>
  <c r="C93" i="6" s="1"/>
  <c r="C94" i="6"/>
  <c r="G94" i="6"/>
  <c r="C95" i="6"/>
  <c r="G95" i="6"/>
  <c r="G96" i="6"/>
  <c r="C96" i="6" s="1"/>
  <c r="G97" i="6"/>
  <c r="C97" i="6" s="1"/>
  <c r="G98" i="6"/>
  <c r="C98" i="6" s="1"/>
  <c r="G99" i="6"/>
  <c r="C99" i="6" s="1"/>
  <c r="C100" i="6"/>
  <c r="G100" i="6"/>
  <c r="G101" i="6"/>
  <c r="C101" i="6" s="1"/>
  <c r="G102" i="6"/>
  <c r="C102" i="6" s="1"/>
  <c r="G103" i="6"/>
  <c r="C103" i="6" s="1"/>
  <c r="C104" i="6"/>
  <c r="F104" i="6"/>
  <c r="F106" i="6" s="1"/>
  <c r="F107" i="6" s="1"/>
  <c r="F109" i="6" s="1"/>
  <c r="G104" i="6"/>
  <c r="C105" i="6"/>
  <c r="G105" i="6"/>
  <c r="C106" i="6"/>
  <c r="G106" i="6"/>
  <c r="G107" i="6"/>
  <c r="C107" i="6" s="1"/>
  <c r="C108" i="6"/>
  <c r="G108" i="6"/>
  <c r="C109" i="6"/>
  <c r="G109" i="6"/>
  <c r="C110" i="6"/>
  <c r="G110" i="6"/>
  <c r="C111" i="6"/>
  <c r="G111" i="6"/>
  <c r="G112" i="6"/>
  <c r="C112" i="6" s="1"/>
  <c r="C113" i="6"/>
  <c r="G113" i="6"/>
  <c r="C114" i="6"/>
  <c r="G114" i="6"/>
  <c r="C115" i="6"/>
  <c r="G115" i="6"/>
  <c r="C116" i="6"/>
  <c r="G116" i="6"/>
  <c r="C117" i="6"/>
  <c r="G117" i="6"/>
  <c r="C118" i="6"/>
  <c r="G118" i="6"/>
  <c r="H119" i="6"/>
  <c r="G120" i="6"/>
  <c r="C120" i="6" s="1"/>
  <c r="G121" i="6"/>
  <c r="C121" i="6" s="1"/>
  <c r="F122" i="6"/>
  <c r="F123" i="6" s="1"/>
  <c r="G122" i="6"/>
  <c r="C122" i="6" s="1"/>
  <c r="G123" i="6"/>
  <c r="C123" i="6" s="1"/>
  <c r="C124" i="6"/>
  <c r="G127" i="6"/>
  <c r="C127" i="6" s="1"/>
  <c r="G128" i="6"/>
  <c r="C128" i="6" s="1"/>
  <c r="C129" i="6"/>
  <c r="C130" i="6"/>
  <c r="C131" i="6"/>
  <c r="C132" i="6"/>
  <c r="C133" i="6"/>
  <c r="C134" i="6"/>
  <c r="C135" i="6"/>
  <c r="G138" i="6"/>
  <c r="H139" i="6"/>
  <c r="G139" i="6" s="1"/>
  <c r="H140" i="6"/>
  <c r="G143" i="6"/>
  <c r="G145" i="6"/>
  <c r="C145" i="6" s="1"/>
  <c r="G146" i="6"/>
  <c r="C146" i="6" s="1"/>
  <c r="G147" i="6"/>
  <c r="C147" i="6" s="1"/>
  <c r="G148" i="6"/>
  <c r="C148" i="6" s="1"/>
  <c r="G149" i="6"/>
  <c r="C149" i="6" s="1"/>
  <c r="G150" i="6"/>
  <c r="C150" i="6" s="1"/>
  <c r="G151" i="6"/>
  <c r="G152" i="6"/>
  <c r="C152" i="6" s="1"/>
  <c r="G153" i="6"/>
  <c r="C153" i="6" s="1"/>
  <c r="G154" i="6"/>
  <c r="G155" i="6"/>
  <c r="C155" i="6" s="1"/>
  <c r="G156" i="6"/>
  <c r="C156" i="6" s="1"/>
  <c r="G157" i="6"/>
  <c r="C157" i="6" s="1"/>
  <c r="F158" i="6"/>
  <c r="F159" i="6" s="1"/>
  <c r="F163" i="6" s="1"/>
  <c r="G158" i="6"/>
  <c r="C158" i="6" s="1"/>
  <c r="G159" i="6"/>
  <c r="G161" i="6"/>
  <c r="C161" i="6" s="1"/>
  <c r="G162" i="6"/>
  <c r="C162" i="6" s="1"/>
  <c r="G163" i="6"/>
  <c r="C163" i="6" s="1"/>
  <c r="G164" i="6"/>
  <c r="C164" i="6" s="1"/>
  <c r="G165" i="6"/>
  <c r="C165" i="6" s="1"/>
  <c r="C166" i="6"/>
  <c r="G166" i="6"/>
  <c r="G167" i="6"/>
  <c r="C167" i="6" s="1"/>
  <c r="G168" i="6"/>
  <c r="C168" i="6" s="1"/>
  <c r="G169" i="6"/>
  <c r="C169" i="6" s="1"/>
  <c r="G170" i="6"/>
  <c r="C170" i="6" s="1"/>
  <c r="C171" i="6"/>
  <c r="G171" i="6"/>
  <c r="C172" i="6"/>
  <c r="G172" i="6"/>
  <c r="C173" i="6"/>
  <c r="G173" i="6"/>
  <c r="C174" i="6"/>
  <c r="G174" i="6"/>
  <c r="C175" i="6"/>
  <c r="G175" i="6"/>
  <c r="C176" i="6"/>
  <c r="G176" i="6"/>
  <c r="C177" i="6"/>
  <c r="G177" i="6"/>
  <c r="G178" i="6"/>
  <c r="C178" i="6" s="1"/>
  <c r="G180" i="6"/>
  <c r="C180" i="6" s="1"/>
  <c r="G181" i="6"/>
  <c r="C181" i="6" s="1"/>
  <c r="G182" i="6"/>
  <c r="C182" i="6" s="1"/>
  <c r="G183" i="6"/>
  <c r="C183" i="6" s="1"/>
  <c r="G184" i="6"/>
  <c r="C184" i="6" s="1"/>
  <c r="G185" i="6"/>
  <c r="C185" i="6" s="1"/>
  <c r="G186" i="6"/>
  <c r="C186" i="6" s="1"/>
  <c r="J154" i="6"/>
  <c r="G187" i="6"/>
  <c r="C187" i="6" s="1"/>
  <c r="G188" i="6"/>
  <c r="C188" i="6" s="1"/>
  <c r="G189" i="6"/>
  <c r="C189" i="6" s="1"/>
  <c r="G190" i="6"/>
  <c r="C190" i="6" s="1"/>
  <c r="G191" i="6"/>
  <c r="C191" i="6" s="1"/>
  <c r="G192" i="6"/>
  <c r="C192" i="6" s="1"/>
  <c r="G193" i="6"/>
  <c r="C193" i="6" s="1"/>
  <c r="G194" i="6"/>
  <c r="C194" i="6" s="1"/>
  <c r="C195" i="6"/>
  <c r="G195" i="6"/>
  <c r="C196" i="6"/>
  <c r="G196" i="6"/>
  <c r="C197" i="6"/>
  <c r="G197" i="6"/>
  <c r="G203" i="6"/>
  <c r="C203" i="6" s="1"/>
  <c r="H204" i="6"/>
  <c r="H217" i="6" s="1"/>
  <c r="H205" i="6"/>
  <c r="G205" i="6" s="1"/>
  <c r="C205" i="6" s="1"/>
  <c r="H206" i="6"/>
  <c r="G206" i="6" s="1"/>
  <c r="C206" i="6" s="1"/>
  <c r="H207" i="6"/>
  <c r="G207" i="6" s="1"/>
  <c r="C207" i="6" s="1"/>
  <c r="H208" i="6"/>
  <c r="G208" i="6" s="1"/>
  <c r="C208" i="6" s="1"/>
  <c r="H209" i="6"/>
  <c r="G209" i="6" s="1"/>
  <c r="C209" i="6" s="1"/>
  <c r="G215" i="6"/>
  <c r="G216" i="6"/>
  <c r="G221" i="6"/>
  <c r="C221" i="6" s="1"/>
  <c r="G222" i="6"/>
  <c r="C222" i="6" s="1"/>
  <c r="G223" i="6"/>
  <c r="C223" i="6" s="1"/>
  <c r="G224" i="6"/>
  <c r="C224" i="6" s="1"/>
  <c r="G225" i="6"/>
  <c r="C225" i="6" s="1"/>
  <c r="G226" i="6"/>
  <c r="C226" i="6" s="1"/>
  <c r="G227" i="6"/>
  <c r="C227" i="6" s="1"/>
  <c r="G228" i="6"/>
  <c r="C228" i="6" s="1"/>
  <c r="G229" i="6"/>
  <c r="C229" i="6" s="1"/>
  <c r="G230" i="6"/>
  <c r="C230" i="6" s="1"/>
  <c r="N230" i="6"/>
  <c r="O230" i="6"/>
  <c r="G231" i="6"/>
  <c r="C231" i="6" s="1"/>
  <c r="G232" i="6"/>
  <c r="C232" i="6" s="1"/>
  <c r="G233" i="6"/>
  <c r="G235" i="6"/>
  <c r="C235" i="6" s="1"/>
  <c r="G236" i="6"/>
  <c r="C236" i="6" s="1"/>
  <c r="G237" i="6"/>
  <c r="C237" i="6" s="1"/>
  <c r="G238" i="6"/>
  <c r="C238" i="6" s="1"/>
  <c r="E239" i="6"/>
  <c r="F239" i="6"/>
  <c r="G239" i="6"/>
  <c r="C239" i="6" s="1"/>
  <c r="G240" i="6"/>
  <c r="C240" i="6" s="1"/>
  <c r="G241" i="6"/>
  <c r="C241" i="6" s="1"/>
  <c r="G242" i="6"/>
  <c r="C242" i="6" s="1"/>
  <c r="G243" i="6"/>
  <c r="C243" i="6" s="1"/>
  <c r="G244" i="6"/>
  <c r="C244" i="6" s="1"/>
  <c r="G245" i="6"/>
  <c r="C245" i="6" s="1"/>
  <c r="G246" i="6"/>
  <c r="C246" i="6" s="1"/>
  <c r="G247" i="6"/>
  <c r="C247" i="6" s="1"/>
  <c r="G248" i="6"/>
  <c r="C248" i="6" s="1"/>
  <c r="G249" i="6"/>
  <c r="C249" i="6" s="1"/>
  <c r="H250" i="6"/>
  <c r="G250" i="6" s="1"/>
  <c r="C250" i="6" s="1"/>
  <c r="G251" i="6"/>
  <c r="C251" i="6" s="1"/>
  <c r="G252" i="6"/>
  <c r="G253" i="6"/>
  <c r="G254" i="6"/>
  <c r="G255" i="6"/>
  <c r="C255" i="6" s="1"/>
  <c r="H256" i="6"/>
  <c r="G256" i="6" s="1"/>
  <c r="C256" i="6" s="1"/>
  <c r="G258" i="6"/>
  <c r="C258" i="6" s="1"/>
  <c r="G260" i="6"/>
  <c r="G261" i="6"/>
  <c r="G262" i="6"/>
  <c r="G263" i="6"/>
  <c r="C263" i="6" s="1"/>
  <c r="G264" i="6"/>
  <c r="C264" i="6" s="1"/>
  <c r="G265" i="6"/>
  <c r="C265" i="6" s="1"/>
  <c r="G266" i="6"/>
  <c r="C266" i="6" s="1"/>
  <c r="G267" i="6"/>
  <c r="C267" i="6" s="1"/>
  <c r="G268" i="6"/>
  <c r="C268" i="6" s="1"/>
  <c r="G269" i="6"/>
  <c r="G270" i="6"/>
  <c r="C270" i="6" s="1"/>
  <c r="G271" i="6"/>
  <c r="L271" i="6"/>
  <c r="G272" i="6"/>
  <c r="G273" i="6"/>
  <c r="C273" i="6" s="1"/>
  <c r="G274" i="6"/>
  <c r="G275" i="6"/>
  <c r="C275" i="6" s="1"/>
  <c r="G276" i="6"/>
  <c r="C276" i="6" s="1"/>
  <c r="G277" i="6"/>
  <c r="C277" i="6" s="1"/>
  <c r="C278" i="6"/>
  <c r="G278" i="6"/>
  <c r="G279" i="6"/>
  <c r="C279" i="6" s="1"/>
  <c r="G280" i="6"/>
  <c r="C280" i="6" s="1"/>
  <c r="G281" i="6"/>
  <c r="C281" i="6" s="1"/>
  <c r="G282" i="6"/>
  <c r="C282" i="6" s="1"/>
  <c r="G283" i="6"/>
  <c r="C283" i="6" s="1"/>
  <c r="H284" i="6"/>
  <c r="G284" i="6" s="1"/>
  <c r="C284" i="6" s="1"/>
  <c r="G285" i="6"/>
  <c r="C285" i="6" s="1"/>
  <c r="G286" i="6"/>
  <c r="C286" i="6" s="1"/>
  <c r="G287" i="6"/>
  <c r="C287" i="6" s="1"/>
  <c r="G288" i="6"/>
  <c r="C288" i="6" s="1"/>
  <c r="G289" i="6"/>
  <c r="C289" i="6" s="1"/>
  <c r="G290" i="6"/>
  <c r="C290" i="6" s="1"/>
  <c r="G291" i="6"/>
  <c r="C291" i="6" s="1"/>
  <c r="G292" i="6"/>
  <c r="C292" i="6" s="1"/>
  <c r="G293" i="6"/>
  <c r="C293" i="6" s="1"/>
  <c r="G294" i="6"/>
  <c r="C294" i="6" s="1"/>
  <c r="G295" i="6"/>
  <c r="C295" i="6" s="1"/>
  <c r="G296" i="6"/>
  <c r="C296" i="6" s="1"/>
  <c r="G297" i="6"/>
  <c r="C297" i="6" s="1"/>
  <c r="G298" i="6"/>
  <c r="C298" i="6" s="1"/>
  <c r="G299" i="6"/>
  <c r="C299" i="6" s="1"/>
  <c r="G300" i="6"/>
  <c r="C300" i="6" s="1"/>
  <c r="G301" i="6"/>
  <c r="C301" i="6" s="1"/>
  <c r="G302" i="6"/>
  <c r="C302" i="6" s="1"/>
  <c r="G303" i="6"/>
  <c r="C303" i="6" s="1"/>
  <c r="G304" i="6"/>
  <c r="C304" i="6" s="1"/>
  <c r="G305" i="6"/>
  <c r="C305" i="6" s="1"/>
  <c r="G306" i="6"/>
  <c r="C306" i="6" s="1"/>
  <c r="G307" i="6"/>
  <c r="C307" i="6" s="1"/>
  <c r="G308" i="6"/>
  <c r="C308" i="6" s="1"/>
  <c r="G309" i="6"/>
  <c r="C309" i="6" s="1"/>
  <c r="G310" i="6"/>
  <c r="C310" i="6" s="1"/>
  <c r="G311" i="6"/>
  <c r="C311" i="6" s="1"/>
  <c r="G312" i="6"/>
  <c r="C312" i="6" s="1"/>
  <c r="G313" i="6"/>
  <c r="C313" i="6" s="1"/>
  <c r="G314" i="6"/>
  <c r="C314" i="6" s="1"/>
  <c r="C315" i="6"/>
  <c r="G316" i="6"/>
  <c r="C316" i="6" s="1"/>
  <c r="G317" i="6"/>
  <c r="C317" i="6" s="1"/>
  <c r="I317" i="6"/>
  <c r="G318" i="6"/>
  <c r="C318" i="6" s="1"/>
  <c r="G319" i="6"/>
  <c r="C319" i="6" s="1"/>
  <c r="G320" i="6"/>
  <c r="C320" i="6" s="1"/>
  <c r="G321" i="6"/>
  <c r="C321" i="6" s="1"/>
  <c r="G322" i="6"/>
  <c r="C322" i="6" s="1"/>
  <c r="G323" i="6"/>
  <c r="C323" i="6" s="1"/>
  <c r="G324" i="6"/>
  <c r="C324" i="6" s="1"/>
  <c r="G325" i="6"/>
  <c r="C325" i="6" s="1"/>
  <c r="G326" i="6"/>
  <c r="C326" i="6" s="1"/>
  <c r="G327" i="6"/>
  <c r="C327" i="6" s="1"/>
  <c r="G328" i="6"/>
  <c r="C328" i="6" s="1"/>
  <c r="G329" i="6"/>
  <c r="C329" i="6" s="1"/>
  <c r="G330" i="6"/>
  <c r="C330" i="6" s="1"/>
  <c r="G331" i="6"/>
  <c r="C331" i="6" s="1"/>
  <c r="G332" i="6"/>
  <c r="C332" i="6" s="1"/>
  <c r="G333" i="6"/>
  <c r="C333" i="6" s="1"/>
  <c r="G334" i="6"/>
  <c r="C334" i="6" s="1"/>
  <c r="G335" i="6"/>
  <c r="C335" i="6" s="1"/>
  <c r="G336" i="6"/>
  <c r="C336" i="6" s="1"/>
  <c r="G337" i="6"/>
  <c r="C337" i="6" s="1"/>
  <c r="G338" i="6"/>
  <c r="C338" i="6" s="1"/>
  <c r="G339" i="6"/>
  <c r="C339" i="6" s="1"/>
  <c r="G340" i="6"/>
  <c r="C340" i="6" s="1"/>
  <c r="G341" i="6"/>
  <c r="C341" i="6" s="1"/>
  <c r="G342" i="6"/>
  <c r="C342" i="6" s="1"/>
  <c r="G343" i="6"/>
  <c r="C343" i="6" s="1"/>
  <c r="G344" i="6"/>
  <c r="C344" i="6" s="1"/>
  <c r="G345" i="6"/>
  <c r="C345" i="6" s="1"/>
  <c r="G346" i="6"/>
  <c r="C346" i="6" s="1"/>
  <c r="G347" i="6"/>
  <c r="C347" i="6" s="1"/>
  <c r="G348" i="6"/>
  <c r="C348" i="6" s="1"/>
  <c r="H349" i="6"/>
  <c r="G349" i="6" s="1"/>
  <c r="C349" i="6" s="1"/>
  <c r="G350" i="6"/>
  <c r="C350" i="6" s="1"/>
  <c r="G351" i="6"/>
  <c r="G352" i="6"/>
  <c r="C352" i="6" s="1"/>
  <c r="G353" i="6"/>
  <c r="C353" i="6" s="1"/>
  <c r="G354" i="6"/>
  <c r="C354" i="6" s="1"/>
  <c r="G355" i="6"/>
  <c r="C355" i="6" s="1"/>
  <c r="G356" i="6"/>
  <c r="C356" i="6" s="1"/>
  <c r="G361" i="6"/>
  <c r="C364" i="6"/>
  <c r="C365" i="6"/>
  <c r="G365" i="6"/>
  <c r="C366" i="6"/>
  <c r="G366" i="6"/>
  <c r="C367" i="6"/>
  <c r="G367" i="6"/>
  <c r="C368" i="6"/>
  <c r="G368" i="6"/>
  <c r="H369" i="6"/>
  <c r="G369" i="6" s="1"/>
  <c r="C369" i="6" s="1"/>
  <c r="H370" i="6"/>
  <c r="G370" i="6" s="1"/>
  <c r="C370" i="6" s="1"/>
  <c r="H371" i="6"/>
  <c r="G371" i="6" s="1"/>
  <c r="C371" i="6" s="1"/>
  <c r="H372" i="6"/>
  <c r="G372" i="6" s="1"/>
  <c r="C372" i="6" s="1"/>
  <c r="H374" i="6"/>
  <c r="C374" i="6" s="1"/>
  <c r="G408" i="6"/>
  <c r="G409" i="6"/>
  <c r="G411" i="6"/>
  <c r="F414" i="6"/>
  <c r="F416" i="6" s="1"/>
  <c r="F415" i="6"/>
  <c r="G415" i="6"/>
  <c r="C415" i="6" s="1"/>
  <c r="G416" i="6"/>
  <c r="C416" i="6" s="1"/>
  <c r="G417" i="6"/>
  <c r="C417" i="6" s="1"/>
  <c r="M417" i="6"/>
  <c r="G418" i="6"/>
  <c r="C418" i="6" s="1"/>
  <c r="G419" i="6"/>
  <c r="C419" i="6" s="1"/>
  <c r="G420" i="6"/>
  <c r="C420" i="6" s="1"/>
  <c r="G421" i="6"/>
  <c r="C421" i="6" s="1"/>
  <c r="G422" i="6"/>
  <c r="C422" i="6" s="1"/>
  <c r="G423" i="6"/>
  <c r="C423" i="6" s="1"/>
  <c r="G424" i="6"/>
  <c r="C424" i="6" s="1"/>
  <c r="G425" i="6"/>
  <c r="C425" i="6" s="1"/>
  <c r="G426" i="6"/>
  <c r="C426" i="6" s="1"/>
  <c r="G427" i="6"/>
  <c r="C427" i="6" s="1"/>
  <c r="G428" i="6"/>
  <c r="C428" i="6" s="1"/>
  <c r="G429" i="6"/>
  <c r="C429" i="6" s="1"/>
  <c r="G430" i="6"/>
  <c r="C430" i="6" s="1"/>
  <c r="G431" i="6"/>
  <c r="C431" i="6" s="1"/>
  <c r="G432" i="6"/>
  <c r="C432" i="6" s="1"/>
  <c r="G433" i="6"/>
  <c r="C433" i="6" s="1"/>
  <c r="G434" i="6"/>
  <c r="C434" i="6" s="1"/>
  <c r="G435" i="6"/>
  <c r="C435" i="6" s="1"/>
  <c r="G436" i="6"/>
  <c r="C436" i="6" s="1"/>
  <c r="G437" i="6"/>
  <c r="C437" i="6" s="1"/>
  <c r="G438" i="6"/>
  <c r="C438" i="6" s="1"/>
  <c r="G439" i="6"/>
  <c r="C439" i="6" s="1"/>
  <c r="G440" i="6"/>
  <c r="C440" i="6" s="1"/>
  <c r="G441" i="6"/>
  <c r="C441" i="6" s="1"/>
  <c r="G442" i="6"/>
  <c r="C442" i="6" s="1"/>
  <c r="E443" i="6"/>
  <c r="F443" i="6"/>
  <c r="F444" i="6" s="1"/>
  <c r="G443" i="6"/>
  <c r="C443" i="6" s="1"/>
  <c r="G444" i="6"/>
  <c r="C444" i="6" s="1"/>
  <c r="G445" i="6"/>
  <c r="C445" i="6" s="1"/>
  <c r="G446" i="6"/>
  <c r="C446" i="6" s="1"/>
  <c r="G447" i="6"/>
  <c r="C447" i="6" s="1"/>
  <c r="G448" i="6"/>
  <c r="C448" i="6" s="1"/>
  <c r="G449" i="6"/>
  <c r="C449" i="6" s="1"/>
  <c r="F450" i="6"/>
  <c r="G450" i="6"/>
  <c r="C450" i="6" s="1"/>
  <c r="G451" i="6"/>
  <c r="G452" i="6"/>
  <c r="C452" i="6" s="1"/>
  <c r="G453" i="6"/>
  <c r="C453" i="6" s="1"/>
  <c r="G454" i="6"/>
  <c r="C454" i="6" s="1"/>
  <c r="G455" i="6"/>
  <c r="C455" i="6" s="1"/>
  <c r="G458" i="6"/>
  <c r="G459" i="6"/>
  <c r="G462" i="6"/>
  <c r="C462" i="6" s="1"/>
  <c r="G463" i="6"/>
  <c r="C463" i="6" s="1"/>
  <c r="G464" i="6"/>
  <c r="C464" i="6" s="1"/>
  <c r="G465" i="6"/>
  <c r="G466" i="6"/>
  <c r="C466" i="6" s="1"/>
  <c r="G467" i="6"/>
  <c r="C467" i="6" s="1"/>
  <c r="G468" i="6"/>
  <c r="G469" i="6"/>
  <c r="C469" i="6" s="1"/>
  <c r="G470" i="6"/>
  <c r="C470" i="6" s="1"/>
  <c r="M470" i="6"/>
  <c r="G471" i="6"/>
  <c r="C471" i="6" s="1"/>
  <c r="G472" i="6"/>
  <c r="C472" i="6" s="1"/>
  <c r="G473" i="6"/>
  <c r="C473" i="6" s="1"/>
  <c r="G474" i="6"/>
  <c r="C474" i="6" s="1"/>
  <c r="G475" i="6"/>
  <c r="C475" i="6" s="1"/>
  <c r="G476" i="6"/>
  <c r="C476" i="6" s="1"/>
  <c r="G477" i="6"/>
  <c r="G478" i="6"/>
  <c r="C478" i="6" s="1"/>
  <c r="G479" i="6"/>
  <c r="C479" i="6" s="1"/>
  <c r="G480" i="6"/>
  <c r="C480" i="6" s="1"/>
  <c r="G481" i="6"/>
  <c r="E483" i="6"/>
  <c r="F483" i="6"/>
  <c r="F501" i="6" s="1"/>
  <c r="F503" i="6" s="1"/>
  <c r="F505" i="6" s="1"/>
  <c r="F507" i="6" s="1"/>
  <c r="F509" i="6" s="1"/>
  <c r="F511" i="6" s="1"/>
  <c r="F515" i="6" s="1"/>
  <c r="G483" i="6"/>
  <c r="C483" i="6" s="1"/>
  <c r="G484" i="6"/>
  <c r="C484" i="6" s="1"/>
  <c r="G485" i="6"/>
  <c r="C485" i="6" s="1"/>
  <c r="G486" i="6"/>
  <c r="C486" i="6" s="1"/>
  <c r="G487" i="6"/>
  <c r="C487" i="6" s="1"/>
  <c r="G488" i="6"/>
  <c r="C488" i="6" s="1"/>
  <c r="G489" i="6"/>
  <c r="C489" i="6" s="1"/>
  <c r="G490" i="6"/>
  <c r="C490" i="6" s="1"/>
  <c r="G491" i="6"/>
  <c r="C491" i="6" s="1"/>
  <c r="G492" i="6"/>
  <c r="C492" i="6" s="1"/>
  <c r="G493" i="6"/>
  <c r="C493" i="6" s="1"/>
  <c r="G494" i="6"/>
  <c r="C494" i="6" s="1"/>
  <c r="G495" i="6"/>
  <c r="C495" i="6" s="1"/>
  <c r="G496" i="6"/>
  <c r="C496" i="6" s="1"/>
  <c r="G497" i="6"/>
  <c r="C497" i="6" s="1"/>
  <c r="G498" i="6"/>
  <c r="C498" i="6" s="1"/>
  <c r="G499" i="6"/>
  <c r="C499" i="6" s="1"/>
  <c r="G500" i="6"/>
  <c r="C500" i="6" s="1"/>
  <c r="E501" i="6"/>
  <c r="E503" i="6" s="1"/>
  <c r="G501" i="6"/>
  <c r="C501" i="6" s="1"/>
  <c r="G502" i="6"/>
  <c r="C502" i="6" s="1"/>
  <c r="G503" i="6"/>
  <c r="C503" i="6" s="1"/>
  <c r="G504" i="6"/>
  <c r="C504" i="6" s="1"/>
  <c r="G505" i="6"/>
  <c r="C505" i="6" s="1"/>
  <c r="G506" i="6"/>
  <c r="C506" i="6" s="1"/>
  <c r="E507" i="6"/>
  <c r="E509" i="6" s="1"/>
  <c r="E517" i="6" s="1"/>
  <c r="G507" i="6"/>
  <c r="C507" i="6" s="1"/>
  <c r="G508" i="6"/>
  <c r="C508" i="6" s="1"/>
  <c r="G509" i="6"/>
  <c r="C509" i="6" s="1"/>
  <c r="G510" i="6"/>
  <c r="C510" i="6" s="1"/>
  <c r="G511" i="6"/>
  <c r="C511" i="6" s="1"/>
  <c r="G512" i="6"/>
  <c r="C512" i="6" s="1"/>
  <c r="G513" i="6"/>
  <c r="C513" i="6" s="1"/>
  <c r="G514" i="6"/>
  <c r="C514" i="6" s="1"/>
  <c r="G515" i="6"/>
  <c r="C515" i="6" s="1"/>
  <c r="G516" i="6"/>
  <c r="C516" i="6" s="1"/>
  <c r="G517" i="6"/>
  <c r="C517" i="6" s="1"/>
  <c r="G518" i="6"/>
  <c r="C518" i="6" s="1"/>
  <c r="G519" i="6"/>
  <c r="C519" i="6" s="1"/>
  <c r="G520" i="6"/>
  <c r="G521" i="6"/>
  <c r="C521" i="6" s="1"/>
  <c r="G522" i="6"/>
  <c r="C522" i="6" s="1"/>
  <c r="G523" i="6"/>
  <c r="C523" i="6" s="1"/>
  <c r="G524" i="6"/>
  <c r="C524" i="6" s="1"/>
  <c r="G525" i="6"/>
  <c r="C525" i="6" s="1"/>
  <c r="G526" i="6"/>
  <c r="C526" i="6" s="1"/>
  <c r="H527" i="6"/>
  <c r="J472" i="6" s="1"/>
  <c r="G528" i="6"/>
  <c r="C528" i="6" s="1"/>
  <c r="G529" i="6"/>
  <c r="C529" i="6" s="1"/>
  <c r="G530" i="6"/>
  <c r="C530" i="6" s="1"/>
  <c r="G531" i="6"/>
  <c r="C531" i="6" s="1"/>
  <c r="G532" i="6"/>
  <c r="C532" i="6" s="1"/>
  <c r="G533" i="6"/>
  <c r="C533" i="6" s="1"/>
  <c r="G534" i="6"/>
  <c r="C534" i="6" s="1"/>
  <c r="G535" i="6"/>
  <c r="C535" i="6" s="1"/>
  <c r="G536" i="6"/>
  <c r="C536" i="6" s="1"/>
  <c r="G537" i="6"/>
  <c r="C537" i="6" s="1"/>
  <c r="G538" i="6"/>
  <c r="C538" i="6" s="1"/>
  <c r="G539" i="6"/>
  <c r="C539" i="6" s="1"/>
  <c r="G540" i="6"/>
  <c r="C540" i="6" s="1"/>
  <c r="G541" i="6"/>
  <c r="C541" i="6" s="1"/>
  <c r="H542" i="6"/>
  <c r="G542" i="6" s="1"/>
  <c r="C542" i="6" s="1"/>
  <c r="H544" i="6"/>
  <c r="G544" i="6" s="1"/>
  <c r="C544" i="6" s="1"/>
  <c r="G545" i="6"/>
  <c r="C545" i="6" s="1"/>
  <c r="H546" i="6"/>
  <c r="G546" i="6" s="1"/>
  <c r="C546" i="6" s="1"/>
  <c r="H547" i="6"/>
  <c r="G547" i="6" s="1"/>
  <c r="C547" i="6" s="1"/>
  <c r="H548" i="6"/>
  <c r="C548" i="6" s="1"/>
  <c r="H549" i="6"/>
  <c r="C549" i="6" s="1"/>
  <c r="G550" i="6"/>
  <c r="C550" i="6" s="1"/>
  <c r="G552" i="6"/>
  <c r="C552" i="6" s="1"/>
  <c r="G553" i="6"/>
  <c r="C553" i="6" s="1"/>
  <c r="G554" i="6"/>
  <c r="C554" i="6" s="1"/>
  <c r="G555" i="6"/>
  <c r="C555" i="6" s="1"/>
  <c r="G556" i="6"/>
  <c r="C556" i="6" s="1"/>
  <c r="G557" i="6"/>
  <c r="C557" i="6" s="1"/>
  <c r="G558" i="6"/>
  <c r="C558" i="6" s="1"/>
  <c r="G559" i="6"/>
  <c r="C559" i="6" s="1"/>
  <c r="G560" i="6"/>
  <c r="C560" i="6" s="1"/>
  <c r="G561" i="6"/>
  <c r="C561" i="6" s="1"/>
  <c r="G562" i="6"/>
  <c r="C562" i="6" s="1"/>
  <c r="G563" i="6"/>
  <c r="C563" i="6" s="1"/>
  <c r="G589" i="6"/>
  <c r="G590" i="6"/>
  <c r="G593" i="6"/>
  <c r="C593" i="6" s="1"/>
  <c r="G594" i="6"/>
  <c r="C594" i="6" s="1"/>
  <c r="G596" i="6"/>
  <c r="G597" i="6"/>
  <c r="H598" i="6"/>
  <c r="G598" i="6" s="1"/>
  <c r="G600" i="6"/>
  <c r="C600" i="6" s="1"/>
  <c r="G601" i="6"/>
  <c r="C601" i="6" s="1"/>
  <c r="G602" i="6"/>
  <c r="C602" i="6" s="1"/>
  <c r="G603" i="6"/>
  <c r="C603" i="6" s="1"/>
  <c r="G604" i="6"/>
  <c r="C604" i="6" s="1"/>
  <c r="G605" i="6"/>
  <c r="C605" i="6" s="1"/>
  <c r="G606" i="6"/>
  <c r="C606" i="6" s="1"/>
  <c r="G607" i="6"/>
  <c r="C607" i="6" s="1"/>
  <c r="G608" i="6"/>
  <c r="C608" i="6" s="1"/>
  <c r="G609" i="6"/>
  <c r="C609" i="6" s="1"/>
  <c r="G610" i="6"/>
  <c r="C610" i="6" s="1"/>
  <c r="G611" i="6"/>
  <c r="C611" i="6" s="1"/>
  <c r="G612" i="6"/>
  <c r="C612" i="6" s="1"/>
  <c r="G613" i="6"/>
  <c r="C613" i="6" s="1"/>
  <c r="G614" i="6"/>
  <c r="C614" i="6" s="1"/>
  <c r="G615" i="6"/>
  <c r="C615" i="6" s="1"/>
  <c r="G616" i="6"/>
  <c r="C616" i="6" s="1"/>
  <c r="G617" i="6"/>
  <c r="C617" i="6" s="1"/>
  <c r="G618" i="6"/>
  <c r="C618" i="6" s="1"/>
  <c r="G619" i="6"/>
  <c r="C619" i="6" s="1"/>
  <c r="G620" i="6"/>
  <c r="C620" i="6" s="1"/>
  <c r="G621" i="6"/>
  <c r="C621" i="6" s="1"/>
  <c r="G622" i="6"/>
  <c r="C622" i="6" s="1"/>
  <c r="J622" i="6"/>
  <c r="G623" i="6"/>
  <c r="C623" i="6" s="1"/>
  <c r="G624" i="6"/>
  <c r="C624" i="6" s="1"/>
  <c r="G625" i="6"/>
  <c r="C625" i="6" s="1"/>
  <c r="G627" i="6"/>
  <c r="C627" i="6" s="1"/>
  <c r="G628" i="6"/>
  <c r="C628" i="6" s="1"/>
  <c r="G630" i="6"/>
  <c r="G632" i="6"/>
  <c r="H141" i="6" l="1"/>
  <c r="G141" i="6" s="1"/>
  <c r="H457" i="6"/>
  <c r="G457" i="6" s="1"/>
  <c r="G482" i="6"/>
  <c r="C482" i="6" s="1"/>
  <c r="H214" i="6"/>
  <c r="G214" i="6" s="1"/>
  <c r="G626" i="6"/>
  <c r="C626" i="6" s="1"/>
  <c r="H629" i="6"/>
  <c r="G629" i="6" s="1"/>
  <c r="G219" i="6"/>
  <c r="C219" i="6" s="1"/>
  <c r="F445" i="6"/>
  <c r="G527" i="6"/>
  <c r="C527" i="6" s="1"/>
  <c r="C35" i="6"/>
  <c r="J20" i="6"/>
  <c r="G413" i="6"/>
  <c r="C413" i="6" s="1"/>
  <c r="C363" i="6"/>
  <c r="C362" i="6"/>
  <c r="F166" i="6"/>
  <c r="F171" i="6" s="1"/>
  <c r="F173" i="6" s="1"/>
  <c r="F175" i="6" s="1"/>
  <c r="G86" i="6"/>
  <c r="C86" i="6" s="1"/>
  <c r="I15" i="6"/>
  <c r="F117" i="6"/>
  <c r="F111" i="6"/>
  <c r="F112" i="6" s="1"/>
  <c r="F118" i="6"/>
  <c r="G358" i="6"/>
  <c r="G204" i="6"/>
  <c r="C204" i="6" s="1"/>
  <c r="G119" i="6"/>
  <c r="C119" i="6" s="1"/>
  <c r="H595" i="6"/>
  <c r="G595" i="6" s="1"/>
  <c r="E511" i="6"/>
  <c r="G362" i="6"/>
  <c r="G364" i="6"/>
  <c r="G7" i="6"/>
  <c r="G217" i="6" l="1"/>
  <c r="H137" i="6"/>
  <c r="G137" i="6" s="1"/>
  <c r="G460" i="6"/>
  <c r="G634" i="6"/>
  <c r="H588" i="6"/>
  <c r="G588" i="6" s="1"/>
  <c r="G591" i="6"/>
  <c r="F195" i="6"/>
  <c r="F196" i="6" s="1"/>
  <c r="F197" i="6" s="1"/>
  <c r="G166" i="1" l="1"/>
  <c r="G65" i="1"/>
  <c r="C65" i="1" s="1"/>
  <c r="G261" i="1" l="1"/>
  <c r="G561" i="1"/>
  <c r="G562" i="1"/>
  <c r="G563" i="1"/>
  <c r="G564" i="1"/>
  <c r="G560" i="1"/>
  <c r="C561" i="1"/>
  <c r="C562" i="1"/>
  <c r="C563" i="1"/>
  <c r="C564" i="1"/>
  <c r="C560" i="1"/>
  <c r="J3227" i="4"/>
  <c r="J3234" i="4" s="1"/>
  <c r="J3218" i="4"/>
  <c r="J3222" i="4" s="1"/>
  <c r="J3206" i="4"/>
  <c r="J3213" i="4" s="1"/>
  <c r="J3162" i="4"/>
  <c r="J3172" i="4" s="1"/>
  <c r="J3150" i="4" l="1"/>
  <c r="I2090" i="4"/>
  <c r="J2525" i="4"/>
  <c r="J2531" i="4" s="1"/>
  <c r="J2487" i="4"/>
  <c r="J2491" i="4" s="1"/>
  <c r="J2471" i="4"/>
  <c r="J2480" i="4" s="1"/>
  <c r="I2063" i="4"/>
  <c r="I2067" i="4" s="1"/>
  <c r="I2094" i="4" l="1"/>
  <c r="J1904" i="4"/>
  <c r="J1908" i="4" s="1"/>
  <c r="I2072" i="4"/>
  <c r="J1444" i="4"/>
  <c r="J1452" i="4" s="1"/>
  <c r="J1431" i="4"/>
  <c r="J1439" i="4" s="1"/>
  <c r="J639" i="4"/>
  <c r="J645" i="4" s="1"/>
  <c r="I2076" i="4" l="1"/>
  <c r="G195" i="1"/>
  <c r="C195" i="1" s="1"/>
  <c r="J1039" i="4"/>
  <c r="J855" i="4"/>
  <c r="J861" i="4" s="1"/>
  <c r="J841" i="4"/>
  <c r="J847" i="4" s="1"/>
  <c r="L165" i="1"/>
  <c r="L209" i="1" s="1"/>
  <c r="J431" i="4"/>
  <c r="J435" i="4" s="1"/>
  <c r="J1043" i="4" l="1"/>
  <c r="I3197" i="4"/>
  <c r="I3201" i="4" s="1"/>
  <c r="I2081" i="4"/>
  <c r="I2085" i="4" l="1"/>
  <c r="H1143" i="4"/>
  <c r="H1147" i="4" s="1"/>
  <c r="C73" i="1" l="1"/>
  <c r="C74" i="1"/>
  <c r="C75" i="1"/>
  <c r="C77" i="1"/>
  <c r="C78" i="1"/>
  <c r="C79" i="1"/>
  <c r="H176" i="4"/>
  <c r="H180" i="4" s="1"/>
  <c r="I2536" i="4" l="1"/>
  <c r="I494" i="4"/>
  <c r="I503" i="4" s="1"/>
  <c r="I478" i="4"/>
  <c r="I487" i="4" s="1"/>
  <c r="I462" i="4"/>
  <c r="I471" i="4" s="1"/>
  <c r="K138" i="1"/>
  <c r="I715" i="4"/>
  <c r="I719" i="4" s="1"/>
  <c r="I706" i="4"/>
  <c r="I710" i="4" s="1"/>
  <c r="I697" i="4"/>
  <c r="I701" i="4" s="1"/>
  <c r="I2540" i="4" l="1"/>
  <c r="J1726" i="4"/>
  <c r="J1732" i="4" s="1"/>
  <c r="J510" i="4"/>
  <c r="J514" i="4" s="1"/>
  <c r="I1404" i="4" l="1"/>
  <c r="I1414" i="4" s="1"/>
  <c r="H688" i="4"/>
  <c r="I417" i="4" l="1"/>
  <c r="I424" i="4" s="1"/>
  <c r="I121" i="4"/>
  <c r="I125" i="4" s="1"/>
  <c r="I105" i="4"/>
  <c r="I115" i="4" s="1"/>
  <c r="H2607" i="4" l="1"/>
  <c r="H2616" i="4" l="1"/>
  <c r="I3118" i="4"/>
  <c r="I3122" i="4" s="1"/>
  <c r="I2622" i="4"/>
  <c r="I2626" i="4" s="1"/>
  <c r="I2607" i="4"/>
  <c r="I2616" i="4" s="1"/>
  <c r="I3319" i="4" l="1"/>
  <c r="I580" i="1"/>
  <c r="I3323" i="4" l="1"/>
  <c r="J385" i="4"/>
  <c r="J383" i="4"/>
  <c r="I2932" i="4"/>
  <c r="I2936" i="4" s="1"/>
  <c r="H3310" i="4" l="1"/>
  <c r="H3314" i="4" s="1"/>
  <c r="G575" i="1"/>
  <c r="G450" i="1"/>
  <c r="G340" i="1"/>
  <c r="C340" i="1" s="1"/>
  <c r="G324" i="1"/>
  <c r="G122" i="1"/>
  <c r="G13" i="1"/>
  <c r="G531" i="1"/>
  <c r="G183" i="1"/>
  <c r="C183" i="1"/>
  <c r="I3100" i="4"/>
  <c r="I3104" i="4" s="1"/>
  <c r="I2582" i="4"/>
  <c r="J1989" i="4"/>
  <c r="J1995" i="4" s="1"/>
  <c r="I1882" i="4"/>
  <c r="I1775" i="4"/>
  <c r="I1784" i="4" s="1"/>
  <c r="J1686" i="4"/>
  <c r="J1695" i="4" s="1"/>
  <c r="J959" i="4"/>
  <c r="J963" i="4" s="1"/>
  <c r="J626" i="4"/>
  <c r="J632" i="4" s="1"/>
  <c r="J8" i="4"/>
  <c r="J17" i="4" s="1"/>
  <c r="I2591" i="4" l="1"/>
  <c r="I1889" i="4"/>
  <c r="J138" i="1"/>
  <c r="J9" i="1" s="1"/>
  <c r="I3300" i="4" l="1"/>
  <c r="C575" i="1"/>
  <c r="I3304" i="4" l="1"/>
  <c r="G2729" i="4"/>
  <c r="G2733" i="4" s="1"/>
  <c r="G1508" i="4"/>
  <c r="G1512" i="4" s="1"/>
  <c r="G565" i="1"/>
  <c r="G566" i="1"/>
  <c r="G567" i="1"/>
  <c r="G568" i="1"/>
  <c r="G569" i="1"/>
  <c r="G570" i="1"/>
  <c r="I3257" i="4"/>
  <c r="I3263" i="4" l="1"/>
  <c r="G574" i="1"/>
  <c r="G573" i="1"/>
  <c r="G571" i="1"/>
  <c r="G552" i="1"/>
  <c r="G150" i="1" l="1"/>
  <c r="G142" i="1"/>
  <c r="J468" i="1" l="1"/>
  <c r="I2054" i="4" l="1"/>
  <c r="I2058" i="4" s="1"/>
  <c r="I2045" i="4"/>
  <c r="I2049" i="4" s="1"/>
  <c r="I2036" i="4"/>
  <c r="I2040" i="4" s="1"/>
  <c r="G361" i="1"/>
  <c r="C361" i="1" s="1"/>
  <c r="G362" i="1"/>
  <c r="C362" i="1" s="1"/>
  <c r="G363" i="1"/>
  <c r="C363" i="1" s="1"/>
  <c r="G192" i="1" l="1"/>
  <c r="I3268" i="4"/>
  <c r="I3150" i="4" s="1"/>
  <c r="J3082" i="4"/>
  <c r="J3080" i="4"/>
  <c r="J3086" i="4" s="1"/>
  <c r="J3071" i="4"/>
  <c r="J3069" i="4"/>
  <c r="J3075" i="4" s="1"/>
  <c r="J3036" i="4"/>
  <c r="J3042" i="4" s="1"/>
  <c r="J2923" i="4"/>
  <c r="J2927" i="4" s="1"/>
  <c r="J2899" i="4"/>
  <c r="J2905" i="4" s="1"/>
  <c r="J2657" i="4"/>
  <c r="J2661" i="4" s="1"/>
  <c r="J2633" i="4"/>
  <c r="J2631" i="4"/>
  <c r="J2639" i="4" s="1"/>
  <c r="I3276" i="4" l="1"/>
  <c r="G187" i="1" l="1"/>
  <c r="G188" i="1"/>
  <c r="G186" i="1"/>
  <c r="G190" i="1"/>
  <c r="G191" i="1"/>
  <c r="G189" i="1"/>
  <c r="G196" i="1"/>
  <c r="C196" i="1" s="1"/>
  <c r="J1048" i="4"/>
  <c r="J1010" i="4"/>
  <c r="J1014" i="4" s="1"/>
  <c r="J998" i="4"/>
  <c r="J1005" i="4" s="1"/>
  <c r="J989" i="4"/>
  <c r="J988" i="4"/>
  <c r="J986" i="4"/>
  <c r="J993" i="4" s="1"/>
  <c r="G184" i="1"/>
  <c r="J968" i="4"/>
  <c r="J972" i="4" s="1"/>
  <c r="G171" i="1"/>
  <c r="C171" i="1" s="1"/>
  <c r="G170" i="1"/>
  <c r="C170" i="1" s="1"/>
  <c r="G173" i="1"/>
  <c r="C173" i="1" s="1"/>
  <c r="G172" i="1"/>
  <c r="C172" i="1" s="1"/>
  <c r="J887" i="4"/>
  <c r="J893" i="4" s="1"/>
  <c r="J876" i="4"/>
  <c r="J882" i="4" s="1"/>
  <c r="J853" i="4"/>
  <c r="J860" i="4" s="1"/>
  <c r="G168" i="1"/>
  <c r="J839" i="4"/>
  <c r="J846" i="4" s="1"/>
  <c r="G165" i="1"/>
  <c r="C165" i="1" s="1"/>
  <c r="G153" i="1"/>
  <c r="C153" i="1" s="1"/>
  <c r="I793" i="4"/>
  <c r="I781" i="4"/>
  <c r="I788" i="4" s="1"/>
  <c r="I800" i="4" l="1"/>
  <c r="J1052" i="4"/>
  <c r="G167" i="1"/>
  <c r="J2514" i="4" l="1"/>
  <c r="J2520" i="4" s="1"/>
  <c r="J2505" i="4"/>
  <c r="J2509" i="4" s="1"/>
  <c r="J2453" i="4"/>
  <c r="J2457" i="4" s="1"/>
  <c r="J2435" i="4"/>
  <c r="J2431" i="4"/>
  <c r="J2439" i="4" s="1"/>
  <c r="J2420" i="4"/>
  <c r="J2426" i="4" s="1"/>
  <c r="G423" i="1"/>
  <c r="J1833" i="4"/>
  <c r="J1837" i="4" s="1"/>
  <c r="J1677" i="4"/>
  <c r="J1681" i="4" s="1"/>
  <c r="J1542" i="4"/>
  <c r="J1550" i="4" s="1"/>
  <c r="J1573" i="4"/>
  <c r="J1577" i="4" s="1"/>
  <c r="J1564" i="4"/>
  <c r="J1555" i="4"/>
  <c r="J1559" i="4" s="1"/>
  <c r="J1526" i="4"/>
  <c r="J1535" i="4" s="1"/>
  <c r="J1517" i="4"/>
  <c r="J1521" i="4" s="1"/>
  <c r="J1499" i="4"/>
  <c r="J1503" i="4" s="1"/>
  <c r="J1470" i="4"/>
  <c r="J1474" i="4" s="1"/>
  <c r="J608" i="4"/>
  <c r="J612" i="4" s="1"/>
  <c r="J239" i="4"/>
  <c r="J451" i="4"/>
  <c r="J457" i="4" s="1"/>
  <c r="J442" i="4"/>
  <c r="J440" i="4"/>
  <c r="J446" i="4" s="1"/>
  <c r="J599" i="4"/>
  <c r="J597" i="4"/>
  <c r="J603" i="4" s="1"/>
  <c r="J561" i="4"/>
  <c r="J565" i="4" s="1"/>
  <c r="G99" i="1"/>
  <c r="C99" i="1" s="1"/>
  <c r="G100" i="1"/>
  <c r="C100" i="1" s="1"/>
  <c r="G101" i="1"/>
  <c r="C101" i="1" s="1"/>
  <c r="G102" i="1"/>
  <c r="C102" i="1" s="1"/>
  <c r="J320" i="4"/>
  <c r="J324" i="4" s="1"/>
  <c r="J311" i="4"/>
  <c r="J315" i="4" s="1"/>
  <c r="J302" i="4"/>
  <c r="J306" i="4" s="1"/>
  <c r="J293" i="4"/>
  <c r="J297" i="4" s="1"/>
  <c r="J284" i="4"/>
  <c r="J288" i="4" s="1"/>
  <c r="J392" i="4"/>
  <c r="J73" i="4"/>
  <c r="J71" i="4"/>
  <c r="J77" i="4" s="1"/>
  <c r="J243" i="4" l="1"/>
  <c r="J1372" i="4"/>
  <c r="J1350" i="4"/>
  <c r="J1354" i="4" s="1"/>
  <c r="J1341" i="4"/>
  <c r="J1345" i="4" s="1"/>
  <c r="I1305" i="4"/>
  <c r="I1309" i="4" s="1"/>
  <c r="I1296" i="4"/>
  <c r="I1300" i="4" s="1"/>
  <c r="I1287" i="4"/>
  <c r="I1291" i="4" s="1"/>
  <c r="H724" i="4" l="1"/>
  <c r="H728" i="4" s="1"/>
  <c r="G134" i="1"/>
  <c r="C134" i="1" s="1"/>
  <c r="D80" i="1" l="1"/>
  <c r="G640" i="4"/>
  <c r="G627" i="4"/>
  <c r="G419" i="4"/>
  <c r="G12" i="4"/>
  <c r="I454" i="1" l="1"/>
  <c r="G454" i="1" s="1"/>
  <c r="I506" i="1" l="1"/>
  <c r="G506" i="1" s="1"/>
  <c r="C506" i="1" s="1"/>
  <c r="G438" i="1"/>
  <c r="C438" i="1" s="1"/>
  <c r="G2475" i="4"/>
  <c r="G2481" i="4" s="1"/>
  <c r="G1727" i="4"/>
  <c r="G1733" i="4" s="1"/>
  <c r="H1668" i="4"/>
  <c r="H1672" i="4" s="1"/>
  <c r="G300" i="1"/>
  <c r="G301" i="1"/>
  <c r="C301" i="1" s="1"/>
  <c r="I303" i="1"/>
  <c r="I392" i="1" s="1"/>
  <c r="G180" i="1" l="1"/>
  <c r="I932" i="4"/>
  <c r="I745" i="4" s="1"/>
  <c r="G254" i="1"/>
  <c r="I936" i="4" l="1"/>
  <c r="G242" i="1"/>
  <c r="F765" i="4" l="1"/>
  <c r="F773" i="4" s="1"/>
  <c r="C659" i="4"/>
  <c r="G131" i="1"/>
  <c r="C131" i="1" s="1"/>
  <c r="G132" i="1"/>
  <c r="C132" i="1" s="1"/>
  <c r="G133" i="1"/>
  <c r="C133" i="1" s="1"/>
  <c r="G425" i="4"/>
  <c r="G125" i="1"/>
  <c r="G123" i="1"/>
  <c r="G646" i="4"/>
  <c r="G633" i="4"/>
  <c r="G21" i="1" l="1"/>
  <c r="G18" i="4" l="1"/>
  <c r="G26" i="1" l="1"/>
  <c r="C26" i="1" s="1"/>
  <c r="I3031" i="4" l="1"/>
  <c r="I3022" i="4"/>
  <c r="J211" i="1" l="1"/>
  <c r="J392" i="1" s="1"/>
  <c r="C1357" i="4" l="1"/>
  <c r="J556" i="1" l="1"/>
  <c r="J580" i="1" s="1"/>
  <c r="H3291" i="4"/>
  <c r="H3295" i="4" s="1"/>
  <c r="H3282" i="4"/>
  <c r="H3286" i="4" s="1"/>
  <c r="B3289" i="4"/>
  <c r="B3308" i="4" s="1"/>
  <c r="C573" i="1"/>
  <c r="C574" i="1"/>
  <c r="H3248" i="4"/>
  <c r="H3252" i="4" s="1"/>
  <c r="G556" i="1" l="1"/>
  <c r="H3192" i="4"/>
  <c r="H3150" i="4" s="1"/>
  <c r="H3201" i="4" l="1"/>
  <c r="C204" i="1"/>
  <c r="H1066" i="4"/>
  <c r="H1070" i="4" l="1"/>
  <c r="G204" i="1"/>
  <c r="H692" i="4"/>
  <c r="G130" i="1"/>
  <c r="C130" i="1" s="1"/>
  <c r="H2801" i="4" l="1"/>
  <c r="C483" i="1"/>
  <c r="J194" i="1"/>
  <c r="J209" i="1" s="1"/>
  <c r="H679" i="4"/>
  <c r="H683" i="4" s="1"/>
  <c r="G129" i="1"/>
  <c r="C129" i="1" s="1"/>
  <c r="H2805" i="4" l="1"/>
  <c r="G748" i="4" l="1"/>
  <c r="J545" i="1" l="1"/>
  <c r="I545" i="1"/>
  <c r="I537" i="1"/>
  <c r="G342" i="1" l="1"/>
  <c r="H3141" i="4" l="1"/>
  <c r="H3145" i="4" s="1"/>
  <c r="C2025" i="4" l="1"/>
  <c r="C2007" i="4"/>
  <c r="G360" i="1"/>
  <c r="C360" i="1" s="1"/>
  <c r="G358" i="1"/>
  <c r="C358" i="1" s="1"/>
  <c r="G289" i="1"/>
  <c r="C289" i="1" s="1"/>
  <c r="G287" i="1"/>
  <c r="C287" i="1" s="1"/>
  <c r="G285" i="1"/>
  <c r="C285" i="1" s="1"/>
  <c r="G359" i="1" l="1"/>
  <c r="C359" i="1" s="1"/>
  <c r="G357" i="1"/>
  <c r="C357" i="1" s="1"/>
  <c r="G286" i="1"/>
  <c r="C286" i="1" s="1"/>
  <c r="G533" i="1"/>
  <c r="C533" i="1" s="1"/>
  <c r="G2311" i="4" l="1"/>
  <c r="H1030" i="4"/>
  <c r="H1034" i="4" s="1"/>
  <c r="G1030" i="4"/>
  <c r="G1034" i="4" s="1"/>
  <c r="G194" i="1" l="1"/>
  <c r="C194" i="1" s="1"/>
  <c r="G1942" i="4"/>
  <c r="G1940" i="4"/>
  <c r="G1946" i="4" s="1"/>
  <c r="G349" i="1" l="1"/>
  <c r="C349" i="1" s="1"/>
  <c r="J900" i="4" l="1"/>
  <c r="H3006" i="4"/>
  <c r="H3012" i="4" s="1"/>
  <c r="G3006" i="4"/>
  <c r="G3012" i="4" s="1"/>
  <c r="G3005" i="4"/>
  <c r="I8" i="1" l="1"/>
  <c r="J512" i="1"/>
  <c r="J538" i="1" s="1"/>
  <c r="I512" i="1"/>
  <c r="G3109" i="4"/>
  <c r="G3113" i="4" s="1"/>
  <c r="G532" i="1"/>
  <c r="C532" i="1" s="1"/>
  <c r="G512" i="1" l="1"/>
  <c r="C512" i="1" s="1"/>
  <c r="G8" i="1"/>
  <c r="J2888" i="4"/>
  <c r="J2910" i="4"/>
  <c r="J2918" i="4" s="1"/>
  <c r="J2877" i="4"/>
  <c r="J2883" i="4" s="1"/>
  <c r="J2855" i="4"/>
  <c r="J2861" i="4" s="1"/>
  <c r="G356" i="1"/>
  <c r="C356" i="1" s="1"/>
  <c r="I3127" i="4" l="1"/>
  <c r="J2894" i="4"/>
  <c r="J3130" i="4"/>
  <c r="J3127" i="4" l="1"/>
  <c r="J3133" i="4"/>
  <c r="H357" i="6" l="1"/>
  <c r="G3270" i="4"/>
  <c r="G3275" i="4" s="1"/>
  <c r="G1980" i="4"/>
  <c r="G1984" i="4" s="1"/>
  <c r="G353" i="1"/>
  <c r="G354" i="1"/>
  <c r="G355" i="1"/>
  <c r="C355" i="1" s="1"/>
  <c r="H234" i="6" l="1"/>
  <c r="H410" i="6" s="1"/>
  <c r="H9" i="6" s="1"/>
  <c r="G357" i="6"/>
  <c r="C357" i="6"/>
  <c r="J1206" i="4"/>
  <c r="J1210" i="4" s="1"/>
  <c r="J1188" i="4"/>
  <c r="J1192" i="4" s="1"/>
  <c r="J1152" i="4"/>
  <c r="J1156" i="4" s="1"/>
  <c r="J1197" i="4"/>
  <c r="J1201" i="4" s="1"/>
  <c r="J1215" i="4"/>
  <c r="J1219" i="4" s="1"/>
  <c r="I1269" i="4"/>
  <c r="J1143" i="4"/>
  <c r="J1147" i="4" s="1"/>
  <c r="L347" i="1"/>
  <c r="I1931" i="4"/>
  <c r="I1935" i="4" s="1"/>
  <c r="G348" i="1"/>
  <c r="C348" i="1" s="1"/>
  <c r="J1931" i="4" l="1"/>
  <c r="J1935" i="4" s="1"/>
  <c r="L392" i="1"/>
  <c r="G234" i="6"/>
  <c r="C234" i="6" s="1"/>
  <c r="J1269" i="4"/>
  <c r="J1273" i="4" s="1"/>
  <c r="I1273" i="4"/>
  <c r="G15" i="1"/>
  <c r="G16" i="1"/>
  <c r="G17" i="1"/>
  <c r="G18" i="1"/>
  <c r="G19" i="1"/>
  <c r="G20" i="1"/>
  <c r="G22" i="1"/>
  <c r="G23" i="1"/>
  <c r="G24" i="1"/>
  <c r="G25" i="1"/>
  <c r="G27" i="1"/>
  <c r="C27" i="1" s="1"/>
  <c r="G28" i="1"/>
  <c r="G29" i="1"/>
  <c r="G30" i="1"/>
  <c r="G31" i="1"/>
  <c r="G32" i="1"/>
  <c r="G33" i="1"/>
  <c r="G34" i="1"/>
  <c r="G35" i="1"/>
  <c r="G36" i="1"/>
  <c r="G37" i="1"/>
  <c r="G39" i="1"/>
  <c r="G40" i="1"/>
  <c r="G41" i="1"/>
  <c r="G42" i="1"/>
  <c r="G43" i="1"/>
  <c r="G44" i="1"/>
  <c r="G45" i="1"/>
  <c r="G46" i="1"/>
  <c r="G47" i="1"/>
  <c r="G48" i="1"/>
  <c r="G49" i="1"/>
  <c r="G50" i="1"/>
  <c r="G51" i="1"/>
  <c r="G52" i="1"/>
  <c r="G53" i="1"/>
  <c r="G54" i="1"/>
  <c r="G55" i="1"/>
  <c r="G56" i="1"/>
  <c r="G57" i="1"/>
  <c r="C57" i="1" s="1"/>
  <c r="G58" i="1"/>
  <c r="C58" i="1" s="1"/>
  <c r="G59" i="1"/>
  <c r="G60" i="1"/>
  <c r="G61" i="1"/>
  <c r="C61" i="1" s="1"/>
  <c r="G62" i="1"/>
  <c r="G63" i="1"/>
  <c r="G64" i="1"/>
  <c r="G67" i="1"/>
  <c r="G68" i="1"/>
  <c r="C68" i="1" s="1"/>
  <c r="G69" i="1"/>
  <c r="C69" i="1" s="1"/>
  <c r="G70" i="1"/>
  <c r="C70" i="1" s="1"/>
  <c r="G71" i="1"/>
  <c r="C71" i="1" s="1"/>
  <c r="G73" i="1"/>
  <c r="G74" i="1"/>
  <c r="G75" i="1"/>
  <c r="G77" i="1"/>
  <c r="G78" i="1"/>
  <c r="G79" i="1"/>
  <c r="G81" i="1"/>
  <c r="G82" i="1"/>
  <c r="G83" i="1"/>
  <c r="G84" i="1"/>
  <c r="C84" i="1" s="1"/>
  <c r="G85" i="1"/>
  <c r="G86" i="1"/>
  <c r="G87" i="1"/>
  <c r="G88" i="1"/>
  <c r="G89" i="1"/>
  <c r="G90" i="1"/>
  <c r="G91" i="1"/>
  <c r="G92" i="1"/>
  <c r="G93" i="1"/>
  <c r="G94" i="1"/>
  <c r="G95" i="1"/>
  <c r="C95" i="1" s="1"/>
  <c r="G96" i="1"/>
  <c r="G97" i="1"/>
  <c r="G98" i="1"/>
  <c r="C98" i="1" s="1"/>
  <c r="G103" i="1"/>
  <c r="G104" i="1"/>
  <c r="G105" i="1"/>
  <c r="G106" i="1"/>
  <c r="G107" i="1"/>
  <c r="G108" i="1"/>
  <c r="G109" i="1"/>
  <c r="G110" i="1"/>
  <c r="G111" i="1"/>
  <c r="G112" i="1"/>
  <c r="G113" i="1"/>
  <c r="G114" i="1"/>
  <c r="C114" i="1" s="1"/>
  <c r="G115" i="1"/>
  <c r="G116" i="1"/>
  <c r="G117" i="1"/>
  <c r="G118" i="1"/>
  <c r="C118" i="1" s="1"/>
  <c r="G119" i="1"/>
  <c r="C119" i="1" s="1"/>
  <c r="G120" i="1"/>
  <c r="C120" i="1" s="1"/>
  <c r="G121" i="1"/>
  <c r="C122" i="1"/>
  <c r="G124" i="1"/>
  <c r="G126" i="1"/>
  <c r="G127" i="1"/>
  <c r="G128" i="1"/>
  <c r="J2941" i="4"/>
  <c r="J2947" i="4" s="1"/>
  <c r="J2866" i="4"/>
  <c r="J2872" i="4" s="1"/>
  <c r="H407" i="6" l="1"/>
  <c r="G410" i="6"/>
  <c r="G446" i="1"/>
  <c r="G447" i="1"/>
  <c r="G451" i="1"/>
  <c r="G452" i="1"/>
  <c r="G455" i="1"/>
  <c r="G456" i="1"/>
  <c r="G458" i="1"/>
  <c r="G459" i="1"/>
  <c r="G460" i="1"/>
  <c r="G461" i="1"/>
  <c r="G462" i="1"/>
  <c r="G463" i="1"/>
  <c r="G464" i="1"/>
  <c r="G466" i="1"/>
  <c r="G467" i="1"/>
  <c r="G468" i="1"/>
  <c r="G469" i="1"/>
  <c r="G470" i="1"/>
  <c r="G472" i="1"/>
  <c r="G473" i="1"/>
  <c r="G474" i="1"/>
  <c r="G475" i="1"/>
  <c r="G476" i="1"/>
  <c r="G477" i="1"/>
  <c r="G478" i="1"/>
  <c r="G479" i="1"/>
  <c r="G480" i="1"/>
  <c r="G481" i="1"/>
  <c r="G482" i="1"/>
  <c r="G484" i="1"/>
  <c r="G485" i="1"/>
  <c r="G486" i="1"/>
  <c r="G487" i="1"/>
  <c r="G488" i="1"/>
  <c r="G489" i="1"/>
  <c r="G490" i="1"/>
  <c r="G491" i="1"/>
  <c r="G492" i="1"/>
  <c r="G493" i="1"/>
  <c r="G494" i="1"/>
  <c r="G495" i="1"/>
  <c r="G496" i="1"/>
  <c r="G497" i="1"/>
  <c r="G498" i="1"/>
  <c r="G499" i="1"/>
  <c r="G500" i="1"/>
  <c r="G501" i="1"/>
  <c r="G502" i="1"/>
  <c r="G503" i="1"/>
  <c r="G504" i="1"/>
  <c r="G505" i="1"/>
  <c r="G516" i="1"/>
  <c r="G517" i="1"/>
  <c r="G518" i="1"/>
  <c r="G519" i="1"/>
  <c r="G520" i="1"/>
  <c r="G521" i="1"/>
  <c r="G522" i="1"/>
  <c r="G523" i="1"/>
  <c r="G524" i="1"/>
  <c r="G525" i="1"/>
  <c r="G526" i="1"/>
  <c r="G527" i="1"/>
  <c r="G528" i="1"/>
  <c r="G529" i="1"/>
  <c r="G445" i="1"/>
  <c r="F2474" i="4"/>
  <c r="F2473" i="4"/>
  <c r="G427" i="1"/>
  <c r="G428" i="1"/>
  <c r="G430" i="1"/>
  <c r="C430" i="1" s="1"/>
  <c r="G9" i="6" l="1"/>
  <c r="H6" i="6"/>
  <c r="G6" i="6" s="1"/>
  <c r="G407" i="6"/>
  <c r="L14" i="6"/>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4" i="1"/>
  <c r="G425" i="1"/>
  <c r="G426" i="1"/>
  <c r="G429" i="1"/>
  <c r="G431" i="1"/>
  <c r="G432" i="1"/>
  <c r="G433" i="1"/>
  <c r="G434" i="1"/>
  <c r="G435" i="1"/>
  <c r="G436" i="1"/>
  <c r="G437" i="1"/>
  <c r="J1951" i="4"/>
  <c r="J1955" i="4" s="1"/>
  <c r="J1960" i="4"/>
  <c r="J1966" i="4" s="1"/>
  <c r="J1871" i="4"/>
  <c r="J1813" i="4"/>
  <c r="J1819" i="4" s="1"/>
  <c r="G308" i="1"/>
  <c r="G309" i="1"/>
  <c r="G310" i="1"/>
  <c r="G311" i="1"/>
  <c r="G312" i="1"/>
  <c r="G313" i="1"/>
  <c r="J1754" i="4"/>
  <c r="J1761" i="4" s="1"/>
  <c r="J1637" i="4"/>
  <c r="J1645" i="4" s="1"/>
  <c r="G214" i="1"/>
  <c r="G215" i="1"/>
  <c r="G216" i="1"/>
  <c r="G217" i="1"/>
  <c r="G218" i="1"/>
  <c r="G219" i="1"/>
  <c r="G220" i="1"/>
  <c r="G221" i="1"/>
  <c r="G223" i="1"/>
  <c r="G224" i="1"/>
  <c r="G225" i="1"/>
  <c r="G226" i="1"/>
  <c r="G227" i="1"/>
  <c r="G228" i="1"/>
  <c r="G229" i="1"/>
  <c r="G230" i="1"/>
  <c r="G231" i="1"/>
  <c r="G232" i="1"/>
  <c r="G233" i="1"/>
  <c r="G234" i="1"/>
  <c r="G235" i="1"/>
  <c r="G236" i="1"/>
  <c r="G237" i="1"/>
  <c r="G238" i="1"/>
  <c r="G239" i="1"/>
  <c r="G240" i="1"/>
  <c r="G241" i="1"/>
  <c r="G243" i="1"/>
  <c r="G244" i="1"/>
  <c r="G245" i="1"/>
  <c r="G246" i="1"/>
  <c r="G247" i="1"/>
  <c r="G248" i="1"/>
  <c r="G249" i="1"/>
  <c r="G250" i="1"/>
  <c r="G251" i="1"/>
  <c r="C251" i="1" s="1"/>
  <c r="G252" i="1"/>
  <c r="G253" i="1"/>
  <c r="G255" i="1"/>
  <c r="G256" i="1"/>
  <c r="G257" i="1"/>
  <c r="G258" i="1"/>
  <c r="G259" i="1"/>
  <c r="G262" i="1"/>
  <c r="G263" i="1"/>
  <c r="G264" i="1"/>
  <c r="G265" i="1"/>
  <c r="G266" i="1"/>
  <c r="G267" i="1"/>
  <c r="G268" i="1"/>
  <c r="G269" i="1"/>
  <c r="G270" i="1"/>
  <c r="C270" i="1" s="1"/>
  <c r="G271" i="1"/>
  <c r="G272" i="1"/>
  <c r="G273" i="1"/>
  <c r="G274" i="1"/>
  <c r="G275" i="1"/>
  <c r="G276" i="1"/>
  <c r="C276" i="1" s="1"/>
  <c r="G277" i="1"/>
  <c r="G278" i="1"/>
  <c r="G279" i="1"/>
  <c r="G280" i="1"/>
  <c r="G281" i="1"/>
  <c r="G282" i="1"/>
  <c r="G283" i="1"/>
  <c r="G284" i="1"/>
  <c r="G288" i="1"/>
  <c r="G290" i="1"/>
  <c r="C290" i="1" s="1"/>
  <c r="G291" i="1"/>
  <c r="G292" i="1"/>
  <c r="G293" i="1"/>
  <c r="G294" i="1"/>
  <c r="G295" i="1"/>
  <c r="G296" i="1"/>
  <c r="G297" i="1"/>
  <c r="G298" i="1"/>
  <c r="C298" i="1" s="1"/>
  <c r="G299" i="1"/>
  <c r="G304" i="1"/>
  <c r="G305" i="1"/>
  <c r="G306" i="1"/>
  <c r="G307" i="1"/>
  <c r="G314" i="1"/>
  <c r="G315" i="1"/>
  <c r="G316" i="1"/>
  <c r="G317" i="1"/>
  <c r="G318" i="1"/>
  <c r="G319" i="1"/>
  <c r="G320" i="1"/>
  <c r="G321" i="1"/>
  <c r="G322" i="1"/>
  <c r="G323" i="1"/>
  <c r="G325" i="1"/>
  <c r="G326" i="1"/>
  <c r="G327" i="1"/>
  <c r="G328" i="1"/>
  <c r="G329" i="1"/>
  <c r="G330" i="1"/>
  <c r="G331" i="1"/>
  <c r="G332" i="1"/>
  <c r="G333" i="1"/>
  <c r="G334" i="1"/>
  <c r="G335" i="1"/>
  <c r="G336" i="1"/>
  <c r="G337" i="1"/>
  <c r="G338" i="1"/>
  <c r="G339" i="1"/>
  <c r="G341" i="1"/>
  <c r="G344" i="1"/>
  <c r="G345" i="1"/>
  <c r="G346" i="1"/>
  <c r="G347" i="1"/>
  <c r="C347" i="1" s="1"/>
  <c r="G350" i="1"/>
  <c r="G351" i="1"/>
  <c r="G352" i="1"/>
  <c r="G212" i="1"/>
  <c r="G213" i="1"/>
  <c r="G197" i="1"/>
  <c r="G175" i="1"/>
  <c r="G176" i="1"/>
  <c r="G174" i="1"/>
  <c r="H1019" i="4"/>
  <c r="G1019" i="4"/>
  <c r="G193" i="1"/>
  <c r="C193" i="1"/>
  <c r="J1057" i="4" l="1"/>
  <c r="C197" i="1"/>
  <c r="C175" i="1"/>
  <c r="C176" i="1"/>
  <c r="C174" i="1"/>
  <c r="J898" i="4"/>
  <c r="J904" i="4" s="1"/>
  <c r="J617" i="4"/>
  <c r="J621" i="4" s="1"/>
  <c r="C121" i="1"/>
  <c r="C117" i="1"/>
  <c r="C116" i="1"/>
  <c r="J588" i="4"/>
  <c r="J592" i="4" s="1"/>
  <c r="J579" i="4"/>
  <c r="J583" i="4" s="1"/>
  <c r="C113" i="1"/>
  <c r="C112" i="1"/>
  <c r="J552" i="4"/>
  <c r="J550" i="4"/>
  <c r="J532" i="4"/>
  <c r="J530" i="4"/>
  <c r="J536" i="4" s="1"/>
  <c r="C111" i="1"/>
  <c r="C109" i="1"/>
  <c r="C108" i="1"/>
  <c r="C107" i="1"/>
  <c r="J521" i="4"/>
  <c r="J519" i="4"/>
  <c r="J525" i="4" s="1"/>
  <c r="J745" i="4" l="1"/>
  <c r="J556" i="4"/>
  <c r="J1061" i="4"/>
  <c r="J329" i="4"/>
  <c r="J333" i="4" s="1"/>
  <c r="C103" i="1"/>
  <c r="C97" i="1"/>
  <c r="J374" i="4"/>
  <c r="J378" i="4" s="1"/>
  <c r="C59" i="1"/>
  <c r="C60" i="1"/>
  <c r="J362" i="4"/>
  <c r="J360" i="4"/>
  <c r="J369" i="4" s="1"/>
  <c r="C56" i="1"/>
  <c r="C52" i="1"/>
  <c r="J82" i="4"/>
  <c r="J90" i="4" s="1"/>
  <c r="J49" i="4"/>
  <c r="J47" i="4"/>
  <c r="J53" i="4" s="1"/>
  <c r="C25" i="1"/>
  <c r="C24" i="1"/>
  <c r="J194" i="4"/>
  <c r="J198" i="4" s="1"/>
  <c r="I194" i="4"/>
  <c r="J185" i="4"/>
  <c r="J189" i="4" s="1"/>
  <c r="I185" i="4"/>
  <c r="I189" i="4" s="1"/>
  <c r="J176" i="4"/>
  <c r="I176" i="4"/>
  <c r="J2666" i="4"/>
  <c r="J2554" i="4" s="1"/>
  <c r="I2666" i="4"/>
  <c r="I2554" i="4" s="1"/>
  <c r="J1251" i="4"/>
  <c r="J1255" i="4" s="1"/>
  <c r="I1251" i="4"/>
  <c r="I1255" i="4" s="1"/>
  <c r="J1134" i="4"/>
  <c r="J1138" i="4" s="1"/>
  <c r="I1134" i="4"/>
  <c r="I1138" i="4" s="1"/>
  <c r="J2309" i="4"/>
  <c r="J2313" i="4" s="1"/>
  <c r="I2309" i="4"/>
  <c r="J2291" i="4"/>
  <c r="I2291" i="4"/>
  <c r="J1224" i="4"/>
  <c r="J1228" i="4" s="1"/>
  <c r="I1224" i="4"/>
  <c r="I1228" i="4" s="1"/>
  <c r="J1106" i="4"/>
  <c r="I1106" i="4"/>
  <c r="I1084" i="4" s="1"/>
  <c r="I2288" i="4" l="1"/>
  <c r="J1084" i="4"/>
  <c r="I4" i="4"/>
  <c r="J4" i="4"/>
  <c r="J2288" i="4"/>
  <c r="I2313" i="4"/>
  <c r="J2295" i="4"/>
  <c r="J180" i="4"/>
  <c r="I180" i="4"/>
  <c r="I2670" i="4"/>
  <c r="J2670" i="4"/>
  <c r="I2295" i="4"/>
  <c r="I1111" i="4"/>
  <c r="J1111" i="4"/>
  <c r="I198" i="4"/>
  <c r="K577" i="1" l="1"/>
  <c r="L577" i="1"/>
  <c r="K545" i="1"/>
  <c r="L545" i="1"/>
  <c r="L542" i="1" s="1"/>
  <c r="L534" i="1"/>
  <c r="K440" i="1"/>
  <c r="L440" i="1"/>
  <c r="K389" i="1"/>
  <c r="L389" i="1"/>
  <c r="K206" i="1"/>
  <c r="L206" i="1"/>
  <c r="K9" i="1"/>
  <c r="L138" i="1"/>
  <c r="L136" i="1" s="1"/>
  <c r="G941" i="4"/>
  <c r="G945" i="4" s="1"/>
  <c r="G181" i="1"/>
  <c r="C181" i="1" s="1"/>
  <c r="G670" i="4"/>
  <c r="G674" i="4" s="1"/>
  <c r="C128" i="1"/>
  <c r="C531" i="1"/>
  <c r="K542" i="1" l="1"/>
  <c r="K10" i="1"/>
  <c r="K534" i="1"/>
  <c r="K136" i="1"/>
  <c r="L9" i="1"/>
  <c r="L10" i="1"/>
  <c r="C568" i="1"/>
  <c r="K6" i="1" l="1"/>
  <c r="L6" i="1"/>
  <c r="J577" i="1"/>
  <c r="C650" i="4"/>
  <c r="C571" i="1"/>
  <c r="G572" i="1"/>
  <c r="C572" i="1" s="1"/>
  <c r="E3259" i="4"/>
  <c r="C569" i="1"/>
  <c r="C570" i="1"/>
  <c r="G3091" i="4"/>
  <c r="G3095" i="4" s="1"/>
  <c r="C3089" i="4"/>
  <c r="C528" i="1"/>
  <c r="C529" i="1"/>
  <c r="G661" i="4"/>
  <c r="G665" i="4" s="1"/>
  <c r="F127" i="1"/>
  <c r="F128" i="1" s="1"/>
  <c r="F129" i="1" s="1"/>
  <c r="J440" i="1"/>
  <c r="C437" i="1"/>
  <c r="C436" i="1"/>
  <c r="C127" i="1" l="1"/>
  <c r="G652" i="4"/>
  <c r="C126" i="1"/>
  <c r="G1404" i="4"/>
  <c r="G1414" i="4" s="1"/>
  <c r="G656" i="4" l="1"/>
  <c r="G977" i="4"/>
  <c r="G981" i="4" s="1"/>
  <c r="H2327" i="4"/>
  <c r="H2331" i="4" s="1"/>
  <c r="H1842" i="4" l="1"/>
  <c r="H977" i="4"/>
  <c r="H981" i="4" l="1"/>
  <c r="H745" i="4"/>
  <c r="C168" i="1"/>
  <c r="H570" i="4"/>
  <c r="H574" i="4" s="1"/>
  <c r="C110" i="1" l="1"/>
  <c r="J136" i="1" l="1"/>
  <c r="C435" i="1"/>
  <c r="C434" i="1"/>
  <c r="G2559" i="4"/>
  <c r="G2560" i="4"/>
  <c r="E3082" i="4" l="1"/>
  <c r="E3071" i="4"/>
  <c r="H3060" i="4"/>
  <c r="E3060" i="4"/>
  <c r="H3058" i="4"/>
  <c r="H3049" i="4"/>
  <c r="E3049" i="4"/>
  <c r="H3047" i="4"/>
  <c r="C521" i="1"/>
  <c r="C522" i="1"/>
  <c r="C523" i="1"/>
  <c r="C524" i="1"/>
  <c r="C525" i="1"/>
  <c r="C526" i="1"/>
  <c r="C527" i="1"/>
  <c r="C520" i="1"/>
  <c r="E3038" i="4"/>
  <c r="B3025" i="4"/>
  <c r="C519" i="1"/>
  <c r="C517" i="1"/>
  <c r="C518" i="1"/>
  <c r="C516" i="1"/>
  <c r="H1971" i="4" l="1"/>
  <c r="C354" i="1"/>
  <c r="H1846" i="4"/>
  <c r="G303" i="1" l="1"/>
  <c r="G1448" i="4" l="1"/>
  <c r="G1447" i="4"/>
  <c r="F1447" i="4"/>
  <c r="C265" i="1"/>
  <c r="C191" i="1"/>
  <c r="C190" i="1"/>
  <c r="C188" i="1"/>
  <c r="C187" i="1"/>
  <c r="C189" i="1"/>
  <c r="C192" i="1"/>
  <c r="C186" i="1"/>
  <c r="G1922" i="4" l="1"/>
  <c r="G1926" i="4" s="1"/>
  <c r="C346" i="1" l="1"/>
  <c r="G2954" i="4"/>
  <c r="G2952" i="4"/>
  <c r="G2961" i="4" s="1"/>
  <c r="E2954" i="4"/>
  <c r="C975" i="4"/>
  <c r="C966" i="4"/>
  <c r="G185" i="1"/>
  <c r="C185" i="1" s="1"/>
  <c r="C184" i="1"/>
  <c r="C1366" i="4" l="1"/>
  <c r="H1377" i="4"/>
  <c r="H1381" i="4" s="1"/>
  <c r="C1375" i="4"/>
  <c r="H1359" i="4"/>
  <c r="H1363" i="4" s="1"/>
  <c r="C1348" i="4"/>
  <c r="C236" i="1"/>
  <c r="C240" i="1"/>
  <c r="C239" i="1"/>
  <c r="C237" i="1"/>
  <c r="C238" i="1"/>
  <c r="H1287" i="4"/>
  <c r="H1291" i="4" s="1"/>
  <c r="C235" i="1"/>
  <c r="H1332" i="4"/>
  <c r="H1336" i="4" s="1"/>
  <c r="H1278" i="4"/>
  <c r="C1276" i="4"/>
  <c r="C227" i="1"/>
  <c r="H1931" i="4"/>
  <c r="H1935" i="4" s="1"/>
  <c r="G1913" i="4" l="1"/>
  <c r="G1917" i="4" s="1"/>
  <c r="C1911" i="4"/>
  <c r="C345" i="1"/>
  <c r="G158" i="1" l="1"/>
  <c r="C1195" i="4" l="1"/>
  <c r="C1186" i="4"/>
  <c r="C221" i="1"/>
  <c r="C220" i="1"/>
  <c r="H2774" i="4" l="1"/>
  <c r="H2778" i="4" s="1"/>
  <c r="H2756" i="4"/>
  <c r="H2760" i="4" s="1"/>
  <c r="H2792" i="4"/>
  <c r="H2796" i="4" s="1"/>
  <c r="H2783" i="4"/>
  <c r="H2787" i="4" s="1"/>
  <c r="H2747" i="4"/>
  <c r="H2751" i="4" s="1"/>
  <c r="H2738" i="4"/>
  <c r="H2742" i="4" s="1"/>
  <c r="H2720" i="4"/>
  <c r="H2724" i="4" s="1"/>
  <c r="H2711" i="4"/>
  <c r="H2715" i="4" s="1"/>
  <c r="H2702" i="4"/>
  <c r="H2706" i="4" s="1"/>
  <c r="H2693" i="4"/>
  <c r="H2697" i="4" s="1"/>
  <c r="H2684" i="4"/>
  <c r="H2688" i="4" l="1"/>
  <c r="C586" i="4"/>
  <c r="H230" i="4" l="1"/>
  <c r="C228" i="4"/>
  <c r="H234" i="4" l="1"/>
  <c r="C237" i="4"/>
  <c r="C94" i="1"/>
  <c r="C146" i="4"/>
  <c r="G152" i="4"/>
  <c r="C137" i="4"/>
  <c r="C45" i="1"/>
  <c r="C503" i="1" l="1"/>
  <c r="G918" i="4"/>
  <c r="G922" i="4" l="1"/>
  <c r="G921" i="4"/>
  <c r="G926" i="4"/>
  <c r="G179" i="1"/>
  <c r="G3239" i="4"/>
  <c r="G3243" i="4" s="1"/>
  <c r="C3237" i="4"/>
  <c r="C567" i="1"/>
  <c r="C1902" i="4"/>
  <c r="C344" i="1"/>
  <c r="G950" i="4"/>
  <c r="G954" i="4" s="1"/>
  <c r="C957" i="4"/>
  <c r="C948" i="4"/>
  <c r="C930" i="4"/>
  <c r="G182" i="1"/>
  <c r="C182" i="1" s="1"/>
  <c r="C180" i="1"/>
  <c r="G143" i="4"/>
  <c r="C128" i="4"/>
  <c r="C44" i="1"/>
  <c r="C43" i="1"/>
  <c r="C42" i="1" l="1"/>
  <c r="G1233" i="4"/>
  <c r="G1237" i="4" s="1"/>
  <c r="C250" i="1" l="1"/>
  <c r="C223" i="1" l="1"/>
  <c r="G222" i="1" l="1"/>
  <c r="G1899" i="4"/>
  <c r="C342" i="1"/>
  <c r="C339" i="1"/>
  <c r="C341" i="1"/>
  <c r="G1882" i="4" l="1"/>
  <c r="G1889" i="4" s="1"/>
  <c r="C338" i="1" l="1"/>
  <c r="G177" i="1" l="1"/>
  <c r="C177" i="1" s="1"/>
  <c r="C462" i="1"/>
  <c r="G209" i="1" l="1"/>
  <c r="C115" i="1" l="1"/>
  <c r="C502" i="1" l="1"/>
  <c r="G1853" i="4" l="1"/>
  <c r="G1851" i="4"/>
  <c r="G1857" i="4" s="1"/>
  <c r="C333" i="1"/>
  <c r="G1793" i="4"/>
  <c r="G1777" i="4"/>
  <c r="G1785" i="4" s="1"/>
  <c r="G1797" i="4"/>
  <c r="G1775" i="4"/>
  <c r="C326" i="1"/>
  <c r="C327" i="1"/>
  <c r="C324" i="1"/>
  <c r="G1717" i="4"/>
  <c r="G1721" i="4"/>
  <c r="C312" i="1"/>
  <c r="C311" i="1"/>
  <c r="G1784" i="4" l="1"/>
  <c r="C431" i="1"/>
  <c r="G1862" i="4"/>
  <c r="G1866" i="4" s="1"/>
  <c r="C337" i="1"/>
  <c r="G2996" i="4" l="1"/>
  <c r="G3000" i="4" s="1"/>
  <c r="G2987" i="4"/>
  <c r="G2991" i="4" s="1"/>
  <c r="G2978" i="4"/>
  <c r="G2982" i="4" s="1"/>
  <c r="G2969" i="4"/>
  <c r="G2973" i="4" s="1"/>
  <c r="G3011" i="4" l="1"/>
  <c r="C167" i="1"/>
  <c r="I471" i="1"/>
  <c r="I538" i="1" s="1"/>
  <c r="I534" i="1" l="1"/>
  <c r="G471" i="1"/>
  <c r="G396" i="1" l="1"/>
  <c r="G2914" i="4"/>
  <c r="G2913" i="4"/>
  <c r="G2912" i="4"/>
  <c r="C500" i="1"/>
  <c r="C501" i="1"/>
  <c r="G1702" i="4" l="1"/>
  <c r="G1706" i="4"/>
  <c r="G1705" i="4"/>
  <c r="G1704" i="4"/>
  <c r="G1690" i="4"/>
  <c r="G1689" i="4"/>
  <c r="G1688" i="4"/>
  <c r="C308" i="1"/>
  <c r="C309" i="1"/>
  <c r="C310" i="1"/>
  <c r="C307" i="1"/>
  <c r="C304" i="1"/>
  <c r="C305" i="1"/>
  <c r="C306" i="1"/>
  <c r="G2398" i="4"/>
  <c r="G2397" i="4"/>
  <c r="G2396" i="4"/>
  <c r="G2394" i="4"/>
  <c r="C414" i="1"/>
  <c r="C415" i="1"/>
  <c r="G2385" i="4"/>
  <c r="G2384" i="4"/>
  <c r="G2383" i="4"/>
  <c r="G2381" i="4"/>
  <c r="G2389" i="4" s="1"/>
  <c r="C410" i="1"/>
  <c r="C411" i="1"/>
  <c r="G1695" i="4" l="1"/>
  <c r="G2402" i="4"/>
  <c r="G1710" i="4"/>
  <c r="H38" i="1" l="1"/>
  <c r="H139" i="1" s="1"/>
  <c r="I14" i="1"/>
  <c r="G14" i="1" s="1"/>
  <c r="G38" i="1" l="1"/>
  <c r="C37" i="1" s="1"/>
  <c r="F104" i="4"/>
  <c r="F114" i="4" s="1"/>
  <c r="F1528" i="4"/>
  <c r="F1526" i="4" s="1"/>
  <c r="H548" i="1"/>
  <c r="H580" i="1" l="1"/>
  <c r="G548" i="1"/>
  <c r="C548" i="1" s="1"/>
  <c r="F3165" i="4"/>
  <c r="F3162" i="4" s="1"/>
  <c r="F3173" i="4" s="1"/>
  <c r="F1536" i="4"/>
  <c r="I10" i="1"/>
  <c r="Q399" i="1"/>
  <c r="G58" i="4"/>
  <c r="G66" i="4" s="1"/>
  <c r="G62" i="4"/>
  <c r="G61" i="4"/>
  <c r="G60" i="4"/>
  <c r="C30" i="1"/>
  <c r="C31" i="1"/>
  <c r="G830" i="4"/>
  <c r="G829" i="4"/>
  <c r="G827" i="4"/>
  <c r="G834" i="4" s="1"/>
  <c r="C1384" i="4"/>
  <c r="G163" i="1"/>
  <c r="C163" i="1" s="1"/>
  <c r="G164" i="1"/>
  <c r="C164" i="1" s="1"/>
  <c r="G162" i="1"/>
  <c r="I138" i="1"/>
  <c r="I9" i="1" s="1"/>
  <c r="G482" i="4"/>
  <c r="G481" i="4"/>
  <c r="F3179" i="4"/>
  <c r="P263" i="1"/>
  <c r="C72" i="1"/>
  <c r="C76" i="1"/>
  <c r="C80" i="1"/>
  <c r="G139" i="1" l="1"/>
  <c r="G80" i="1"/>
  <c r="G580" i="1"/>
  <c r="G76" i="1"/>
  <c r="G72" i="1"/>
  <c r="I577" i="1"/>
  <c r="F8" i="4"/>
  <c r="F480" i="4"/>
  <c r="G498" i="4"/>
  <c r="G497" i="4"/>
  <c r="F496" i="4"/>
  <c r="F17" i="4" l="1"/>
  <c r="F494" i="4"/>
  <c r="F504" i="4"/>
  <c r="F478" i="4"/>
  <c r="F488" i="4"/>
  <c r="G466" i="4" l="1"/>
  <c r="F464" i="4"/>
  <c r="G465" i="4"/>
  <c r="G1530" i="4"/>
  <c r="G1529" i="4"/>
  <c r="G755" i="4"/>
  <c r="G751" i="4"/>
  <c r="G750" i="4"/>
  <c r="G3196" i="4"/>
  <c r="G3195" i="4"/>
  <c r="G3192" i="4"/>
  <c r="G3201" i="4" s="1"/>
  <c r="G3183" i="4"/>
  <c r="G3182" i="4"/>
  <c r="G3179" i="4"/>
  <c r="G3187" i="4" s="1"/>
  <c r="G3167" i="4"/>
  <c r="G3166" i="4"/>
  <c r="G2648" i="4"/>
  <c r="G2647" i="4"/>
  <c r="G2644" i="4"/>
  <c r="G2652" i="4" s="1"/>
  <c r="G1435" i="4"/>
  <c r="G1434" i="4"/>
  <c r="C85" i="1"/>
  <c r="C86" i="1"/>
  <c r="C87" i="1"/>
  <c r="C81" i="1"/>
  <c r="C82" i="1"/>
  <c r="C83" i="1"/>
  <c r="C278" i="1"/>
  <c r="C279" i="1"/>
  <c r="C280" i="1"/>
  <c r="C277" i="1"/>
  <c r="H145" i="1"/>
  <c r="F751" i="4" s="1"/>
  <c r="F750" i="4"/>
  <c r="H465" i="1"/>
  <c r="G465" i="1" s="1"/>
  <c r="G538" i="1"/>
  <c r="C40" i="1"/>
  <c r="F462" i="4" l="1"/>
  <c r="F472" i="4"/>
  <c r="G913" i="4"/>
  <c r="I206" i="1"/>
  <c r="G154" i="1" l="1"/>
  <c r="C154" i="1" s="1"/>
  <c r="C487" i="1" l="1"/>
  <c r="C486" i="1"/>
  <c r="C288" i="1" l="1"/>
  <c r="C284" i="1"/>
  <c r="C405" i="1"/>
  <c r="C404" i="1"/>
  <c r="C1393" i="4" l="1"/>
  <c r="H2318" i="4" l="1"/>
  <c r="H2322" i="4" s="1"/>
  <c r="G2318" i="4"/>
  <c r="G2322" i="4" s="1"/>
  <c r="C407" i="1"/>
  <c r="G408" i="4"/>
  <c r="G2635" i="4"/>
  <c r="G2634" i="4"/>
  <c r="H2300" i="4"/>
  <c r="H2304" i="4" s="1"/>
  <c r="G2300" i="4"/>
  <c r="G2304" i="4" s="1"/>
  <c r="H1224" i="4"/>
  <c r="H1228" i="4" s="1"/>
  <c r="G1224" i="4"/>
  <c r="G412" i="4" l="1"/>
  <c r="G1228" i="4"/>
  <c r="G1395" i="4" l="1"/>
  <c r="G1399" i="4" s="1"/>
  <c r="C281" i="1" l="1"/>
  <c r="C282" i="1"/>
  <c r="C283" i="1"/>
  <c r="C406" i="1"/>
  <c r="C249" i="1"/>
  <c r="C461" i="1" l="1"/>
  <c r="C459" i="1"/>
  <c r="C460" i="1"/>
  <c r="C458" i="1"/>
  <c r="C241" i="1" l="1"/>
  <c r="G764" i="4" l="1"/>
  <c r="G763" i="4"/>
  <c r="G762" i="4"/>
  <c r="G148" i="1"/>
  <c r="C148" i="1" s="1"/>
  <c r="G147" i="1"/>
  <c r="C147" i="1" s="1"/>
  <c r="G2354" i="4" l="1"/>
  <c r="G2358" i="4" s="1"/>
  <c r="C403" i="1"/>
  <c r="G2828" i="4" l="1"/>
  <c r="G2832" i="4" s="1"/>
  <c r="G2819" i="4"/>
  <c r="G2823" i="4" s="1"/>
  <c r="C485" i="1"/>
  <c r="C484" i="1"/>
  <c r="G2345" i="4"/>
  <c r="G2349" i="4" s="1"/>
  <c r="G2336" i="4"/>
  <c r="G2340" i="4" s="1"/>
  <c r="C402" i="1"/>
  <c r="C401" i="1"/>
  <c r="G1125" i="4"/>
  <c r="G1129" i="4" s="1"/>
  <c r="G1116" i="4"/>
  <c r="G1120" i="4" s="1"/>
  <c r="C248" i="1"/>
  <c r="C247" i="1"/>
  <c r="I151" i="1"/>
  <c r="H151" i="1"/>
  <c r="C398" i="1" l="1"/>
  <c r="F396" i="1"/>
  <c r="F398" i="1" s="1"/>
  <c r="G1215" i="4" l="1"/>
  <c r="G1219" i="4" s="1"/>
  <c r="G1179" i="4"/>
  <c r="G1183" i="4" s="1"/>
  <c r="C219" i="1"/>
  <c r="C217" i="1"/>
  <c r="H577" i="1" l="1"/>
  <c r="G1407" i="4"/>
  <c r="G2609" i="4"/>
  <c r="Q456" i="1"/>
  <c r="C455" i="1" l="1"/>
  <c r="C54" i="1" l="1"/>
  <c r="C55" i="1"/>
  <c r="C53" i="1"/>
  <c r="G1206" i="4" l="1"/>
  <c r="G1210" i="4" l="1"/>
  <c r="G387" i="4" l="1"/>
  <c r="C291" i="1" l="1"/>
  <c r="G1161" i="4" l="1"/>
  <c r="G1165" i="4" l="1"/>
  <c r="G1091" i="4"/>
  <c r="G1090" i="4"/>
  <c r="G1815" i="4"/>
  <c r="F748" i="4"/>
  <c r="G553" i="1"/>
  <c r="G554" i="1"/>
  <c r="G555" i="1"/>
  <c r="G3230" i="4"/>
  <c r="G3229" i="4"/>
  <c r="G3209" i="4"/>
  <c r="G3208" i="4"/>
  <c r="G3150" i="4" l="1"/>
  <c r="F755" i="4"/>
  <c r="G1804" i="4"/>
  <c r="G1802" i="4"/>
  <c r="G1808" i="4" s="1"/>
  <c r="G1756" i="4"/>
  <c r="G1408" i="4"/>
  <c r="G1406" i="4"/>
  <c r="G340" i="4"/>
  <c r="G338" i="4"/>
  <c r="G344" i="4" s="1"/>
  <c r="M315" i="1"/>
  <c r="G2610" i="4" l="1"/>
  <c r="G2607" i="4"/>
  <c r="G2616" i="4" s="1"/>
  <c r="G2582" i="4"/>
  <c r="G2591" i="4" s="1"/>
  <c r="G2444" i="4" l="1"/>
  <c r="G2433" i="4"/>
  <c r="G2422" i="4"/>
  <c r="G1653" i="4"/>
  <c r="G1652" i="4"/>
  <c r="G1661" i="4" s="1"/>
  <c r="G1650" i="4"/>
  <c r="G1660" i="4" s="1"/>
  <c r="G1641" i="4"/>
  <c r="G1640" i="4"/>
  <c r="G1639" i="4"/>
  <c r="G1546" i="4"/>
  <c r="G1545" i="4"/>
  <c r="G1544" i="4"/>
  <c r="G1461" i="4"/>
  <c r="G1460" i="4"/>
  <c r="G1459" i="4"/>
  <c r="G1457" i="4"/>
  <c r="G1422" i="4"/>
  <c r="G1426" i="4"/>
  <c r="G796" i="4"/>
  <c r="G795" i="4"/>
  <c r="G155" i="1"/>
  <c r="G156" i="1"/>
  <c r="G151" i="1"/>
  <c r="G152" i="1"/>
  <c r="G784" i="4"/>
  <c r="G783" i="4"/>
  <c r="G781" i="4"/>
  <c r="G167" i="4"/>
  <c r="G109" i="4"/>
  <c r="G108" i="4"/>
  <c r="G86" i="4"/>
  <c r="G85" i="4"/>
  <c r="G84" i="4"/>
  <c r="G30" i="4"/>
  <c r="G26" i="4"/>
  <c r="G25" i="4"/>
  <c r="G11" i="4"/>
  <c r="G10" i="4"/>
  <c r="R17" i="1"/>
  <c r="R15" i="1"/>
  <c r="G171" i="4" l="1"/>
  <c r="G1465" i="4"/>
  <c r="G788" i="4"/>
  <c r="G2448" i="4"/>
  <c r="C255" i="1" l="1"/>
  <c r="C256" i="1"/>
  <c r="C257" i="1"/>
  <c r="C258" i="1"/>
  <c r="G818" i="4" l="1"/>
  <c r="G817" i="4"/>
  <c r="G814" i="4"/>
  <c r="G745" i="4" s="1"/>
  <c r="G161" i="1"/>
  <c r="C161" i="1" s="1"/>
  <c r="G160" i="1"/>
  <c r="C160" i="1" s="1"/>
  <c r="F157" i="1"/>
  <c r="F158" i="1" s="1"/>
  <c r="F162" i="1" s="1"/>
  <c r="G822" i="4" l="1"/>
  <c r="G275" i="4"/>
  <c r="G279" i="4" s="1"/>
  <c r="C96" i="1"/>
  <c r="G203" i="4"/>
  <c r="G207" i="4" s="1"/>
  <c r="C91" i="1"/>
  <c r="G388" i="4"/>
  <c r="G386" i="4"/>
  <c r="G212" i="4"/>
  <c r="G216" i="4" s="1"/>
  <c r="G2792" i="4" l="1"/>
  <c r="G2796" i="4" s="1"/>
  <c r="G2783" i="4"/>
  <c r="G2787" i="4" s="1"/>
  <c r="G2774" i="4"/>
  <c r="G2778" i="4" s="1"/>
  <c r="C481" i="1"/>
  <c r="C482" i="1"/>
  <c r="C480" i="1"/>
  <c r="G2749" i="4"/>
  <c r="G2747" i="4"/>
  <c r="G2756" i="4"/>
  <c r="G2760" i="4" s="1"/>
  <c r="G2720" i="4"/>
  <c r="G2711" i="4"/>
  <c r="G2702" i="4"/>
  <c r="G2693" i="4"/>
  <c r="F47" i="1"/>
  <c r="G2715" i="4" l="1"/>
  <c r="G2697" i="4"/>
  <c r="G2706" i="4"/>
  <c r="G2724" i="4"/>
  <c r="G2684" i="4"/>
  <c r="G2751" i="4"/>
  <c r="G2738" i="4"/>
  <c r="G2742" i="4" s="1"/>
  <c r="C262" i="1"/>
  <c r="F1828" i="4"/>
  <c r="C332" i="1"/>
  <c r="G2688" i="4" l="1"/>
  <c r="F1742" i="4"/>
  <c r="C319" i="1" l="1"/>
  <c r="C318" i="1"/>
  <c r="C215" i="1" l="1"/>
  <c r="F1097" i="4"/>
  <c r="C242" i="1"/>
  <c r="C243" i="1"/>
  <c r="F107" i="4" l="1"/>
  <c r="F399" i="4" l="1"/>
  <c r="F397" i="4"/>
  <c r="F403" i="4" s="1"/>
  <c r="F351" i="4" l="1"/>
  <c r="F349" i="4"/>
  <c r="F355" i="4" s="1"/>
  <c r="C64" i="1"/>
  <c r="C63" i="1"/>
  <c r="C62" i="1"/>
  <c r="C51" i="1"/>
  <c r="C50" i="1"/>
  <c r="F48" i="1"/>
  <c r="H393" i="1" l="1"/>
  <c r="H11" i="1" s="1"/>
  <c r="G11" i="1" s="1"/>
  <c r="G393" i="1" l="1"/>
  <c r="F2411" i="4"/>
  <c r="F2410" i="4"/>
  <c r="F2409" i="4"/>
  <c r="F2407" i="4"/>
  <c r="F2415" i="4" s="1"/>
  <c r="C416" i="1" l="1"/>
  <c r="C417" i="1"/>
  <c r="C418" i="1"/>
  <c r="C419" i="1"/>
  <c r="F2647" i="4"/>
  <c r="F2646" i="4"/>
  <c r="F2644" i="4"/>
  <c r="F2652" i="4" s="1"/>
  <c r="C464" i="1"/>
  <c r="C465" i="1"/>
  <c r="C466" i="1"/>
  <c r="C331" i="1" l="1"/>
  <c r="C330" i="1"/>
  <c r="H211" i="1" l="1"/>
  <c r="H395" i="1"/>
  <c r="H443" i="1" s="1"/>
  <c r="F1766" i="4"/>
  <c r="F1770" i="4" s="1"/>
  <c r="G211" i="1" l="1"/>
  <c r="H392" i="1"/>
  <c r="G443" i="1"/>
  <c r="G395" i="1"/>
  <c r="C300" i="1"/>
  <c r="F1739" i="4"/>
  <c r="F1749" i="4" s="1"/>
  <c r="F1741" i="4"/>
  <c r="F1743" i="4"/>
  <c r="F1206" i="4"/>
  <c r="F1210" i="4" s="1"/>
  <c r="F1170" i="4"/>
  <c r="C218" i="1"/>
  <c r="C216" i="1"/>
  <c r="F3153" i="4"/>
  <c r="F3194" i="4"/>
  <c r="F3192" i="4"/>
  <c r="F3201" i="4" s="1"/>
  <c r="F3181" i="4"/>
  <c r="F3187" i="4"/>
  <c r="E3194" i="4"/>
  <c r="E3165" i="4"/>
  <c r="E3229" i="4"/>
  <c r="E3208" i="4"/>
  <c r="E3181" i="4"/>
  <c r="C3189" i="4"/>
  <c r="C3203" i="4" s="1"/>
  <c r="C3215" i="4" s="1"/>
  <c r="B3177" i="4"/>
  <c r="B3190" i="4" s="1"/>
  <c r="H440" i="1" l="1"/>
  <c r="H389" i="1"/>
  <c r="F3150" i="4"/>
  <c r="F1174" i="4"/>
  <c r="C565" i="1" l="1"/>
  <c r="C566" i="1"/>
  <c r="C553" i="1"/>
  <c r="C555" i="1"/>
  <c r="C554" i="1"/>
  <c r="C552" i="1"/>
  <c r="G549" i="1"/>
  <c r="C549" i="1" s="1"/>
  <c r="G550" i="1"/>
  <c r="C550" i="1" s="1"/>
  <c r="G551" i="1"/>
  <c r="C551" i="1" s="1"/>
  <c r="F2769" i="4" l="1"/>
  <c r="F2756" i="4"/>
  <c r="F2760" i="4" s="1"/>
  <c r="F2747" i="4"/>
  <c r="F2751" i="4" s="1"/>
  <c r="F2742" i="4"/>
  <c r="F2729" i="4"/>
  <c r="F2733" i="4" s="1"/>
  <c r="F2720" i="4"/>
  <c r="F2724" i="4" s="1"/>
  <c r="F2711" i="4"/>
  <c r="F2715" i="4" s="1"/>
  <c r="F2702" i="4"/>
  <c r="F2706" i="4" s="1"/>
  <c r="F2693" i="4"/>
  <c r="F2697" i="4" s="1"/>
  <c r="F2684" i="4"/>
  <c r="F2688" i="4" s="1"/>
  <c r="H3130" i="4" l="1"/>
  <c r="H3127" i="4" s="1"/>
  <c r="G3130" i="4"/>
  <c r="G3127" i="4" s="1"/>
  <c r="F3130" i="4"/>
  <c r="F3127" i="4" s="1"/>
  <c r="E2943" i="4"/>
  <c r="C2920" i="4"/>
  <c r="E2912" i="4"/>
  <c r="H2901" i="4"/>
  <c r="E2901" i="4"/>
  <c r="E2881" i="4"/>
  <c r="E2877" i="4"/>
  <c r="E2879" i="4" s="1"/>
  <c r="D2855" i="4"/>
  <c r="D2866" i="4" s="1"/>
  <c r="H2675" i="4"/>
  <c r="H2679" i="4" s="1"/>
  <c r="H2666" i="4"/>
  <c r="H2554" i="4" s="1"/>
  <c r="G2666" i="4"/>
  <c r="G2554" i="4" s="1"/>
  <c r="F2666" i="4"/>
  <c r="F2554" i="4" s="1"/>
  <c r="B2664" i="4"/>
  <c r="B2673" i="4" s="1"/>
  <c r="B2682" i="4" s="1"/>
  <c r="B2691" i="4" s="1"/>
  <c r="B2700" i="4" s="1"/>
  <c r="B2709" i="4" s="1"/>
  <c r="B2718" i="4" s="1"/>
  <c r="B2727" i="4" s="1"/>
  <c r="B2736" i="4" s="1"/>
  <c r="B2745" i="4" s="1"/>
  <c r="B2754" i="4" s="1"/>
  <c r="B2763" i="4" s="1"/>
  <c r="B2772" i="4" s="1"/>
  <c r="G2462" i="4"/>
  <c r="C2460" i="4"/>
  <c r="H2309" i="4"/>
  <c r="H2313" i="4" s="1"/>
  <c r="G2309" i="4"/>
  <c r="G2313" i="4" s="1"/>
  <c r="F2309" i="4"/>
  <c r="C2307" i="4"/>
  <c r="H2291" i="4"/>
  <c r="G2291" i="4"/>
  <c r="F2291" i="4"/>
  <c r="F2295" i="4" s="1"/>
  <c r="C2289" i="4"/>
  <c r="H1962" i="4"/>
  <c r="F1757" i="4"/>
  <c r="F1490" i="4"/>
  <c r="F1488" i="4"/>
  <c r="F1494" i="4" s="1"/>
  <c r="F1479" i="4"/>
  <c r="F1483" i="4" s="1"/>
  <c r="F1434" i="4"/>
  <c r="F1431" i="4"/>
  <c r="F1439" i="4" s="1"/>
  <c r="F1386" i="4"/>
  <c r="F1390" i="4" s="1"/>
  <c r="G1332" i="4"/>
  <c r="G1336" i="4" s="1"/>
  <c r="G1323" i="4"/>
  <c r="G1327" i="4" s="1"/>
  <c r="G1314" i="4"/>
  <c r="G1318" i="4" s="1"/>
  <c r="F1314" i="4"/>
  <c r="F1318" i="4" s="1"/>
  <c r="H1305" i="4"/>
  <c r="H1309" i="4" s="1"/>
  <c r="F1305" i="4"/>
  <c r="F1309" i="4" s="1"/>
  <c r="H1296" i="4"/>
  <c r="F1296" i="4"/>
  <c r="F1300" i="4" s="1"/>
  <c r="F1287" i="4"/>
  <c r="F1291" i="4" s="1"/>
  <c r="C1285" i="4"/>
  <c r="H1269" i="4"/>
  <c r="H1273" i="4" s="1"/>
  <c r="G1269" i="4"/>
  <c r="F1269" i="4"/>
  <c r="F1273" i="4" s="1"/>
  <c r="G1260" i="4"/>
  <c r="G1264" i="4" s="1"/>
  <c r="F1260" i="4"/>
  <c r="F1264" i="4" s="1"/>
  <c r="H1251" i="4"/>
  <c r="H1255" i="4" s="1"/>
  <c r="G1251" i="4"/>
  <c r="G1255" i="4" s="1"/>
  <c r="F1251" i="4"/>
  <c r="F1255" i="4" s="1"/>
  <c r="G1242" i="4"/>
  <c r="F1242" i="4"/>
  <c r="G1152" i="4"/>
  <c r="G1156" i="4" s="1"/>
  <c r="F1152" i="4"/>
  <c r="F1156" i="4" s="1"/>
  <c r="G1143" i="4"/>
  <c r="F1143" i="4"/>
  <c r="F1147" i="4" s="1"/>
  <c r="H1134" i="4"/>
  <c r="G1134" i="4"/>
  <c r="F1134" i="4"/>
  <c r="H1106" i="4"/>
  <c r="G1106" i="4"/>
  <c r="F1106" i="4"/>
  <c r="C1104" i="4"/>
  <c r="B1104" i="4"/>
  <c r="B1055" i="4"/>
  <c r="F866" i="4"/>
  <c r="F805" i="4"/>
  <c r="F784" i="4"/>
  <c r="F783" i="4"/>
  <c r="F781" i="4"/>
  <c r="G541" i="4"/>
  <c r="G545" i="4" s="1"/>
  <c r="F266" i="4"/>
  <c r="F270" i="4" s="1"/>
  <c r="F257" i="4"/>
  <c r="F261" i="4" s="1"/>
  <c r="F248" i="4"/>
  <c r="F252" i="4" s="1"/>
  <c r="F221" i="4"/>
  <c r="F225" i="4" s="1"/>
  <c r="H194" i="4"/>
  <c r="H198" i="4" s="1"/>
  <c r="G194" i="4"/>
  <c r="G198" i="4" s="1"/>
  <c r="F194" i="4"/>
  <c r="F198" i="4" s="1"/>
  <c r="H185" i="4"/>
  <c r="G185" i="4"/>
  <c r="F185" i="4"/>
  <c r="F189" i="4" s="1"/>
  <c r="G176" i="4"/>
  <c r="F176" i="4"/>
  <c r="C174" i="4"/>
  <c r="C165" i="4"/>
  <c r="F157" i="4"/>
  <c r="F95" i="4"/>
  <c r="F99" i="4" s="1"/>
  <c r="F40" i="4"/>
  <c r="F38" i="4"/>
  <c r="F36" i="4"/>
  <c r="F10" i="4"/>
  <c r="F4" i="4" l="1"/>
  <c r="H1084" i="4"/>
  <c r="H4" i="4"/>
  <c r="H2288" i="4"/>
  <c r="G1084" i="4"/>
  <c r="H189" i="4"/>
  <c r="G4" i="4"/>
  <c r="G2466" i="4"/>
  <c r="G2288" i="4"/>
  <c r="H1111" i="4"/>
  <c r="F870" i="4"/>
  <c r="F745" i="4"/>
  <c r="F1084" i="4"/>
  <c r="F2288" i="4"/>
  <c r="F2313" i="4"/>
  <c r="C2949" i="4"/>
  <c r="C2965" i="4"/>
  <c r="H1300" i="4"/>
  <c r="H1138" i="4"/>
  <c r="H3133" i="4"/>
  <c r="G1138" i="4"/>
  <c r="F2670" i="4"/>
  <c r="F42" i="4"/>
  <c r="H2670" i="4"/>
  <c r="F162" i="4"/>
  <c r="H2295" i="4"/>
  <c r="F809" i="4"/>
  <c r="B2781" i="4"/>
  <c r="B2790" i="4" s="1"/>
  <c r="G1111" i="4"/>
  <c r="F788" i="4"/>
  <c r="G2295" i="4"/>
  <c r="G180" i="4"/>
  <c r="F1138" i="4"/>
  <c r="B2853" i="4"/>
  <c r="B2826" i="4" s="1"/>
  <c r="C471" i="1"/>
  <c r="C472" i="1"/>
  <c r="C473" i="1"/>
  <c r="C474" i="1"/>
  <c r="C475" i="1"/>
  <c r="C476" i="1"/>
  <c r="C477" i="1"/>
  <c r="C478" i="1"/>
  <c r="C479" i="1"/>
  <c r="C470" i="1"/>
  <c r="E469" i="1"/>
  <c r="B2817" i="4" l="1"/>
  <c r="B2799" i="4"/>
  <c r="B2808" i="4" s="1"/>
  <c r="B2160" i="4" s="1"/>
  <c r="B2169" i="4" s="1"/>
  <c r="B2178" i="4" s="1"/>
  <c r="B2187" i="4" s="1"/>
  <c r="B2196" i="4" s="1"/>
  <c r="B2205" i="4" s="1"/>
  <c r="B2214" i="4" s="1"/>
  <c r="B2223" i="4" s="1"/>
  <c r="B2232" i="4" s="1"/>
  <c r="B2241" i="4" s="1"/>
  <c r="B2250" i="4" s="1"/>
  <c r="B2259" i="4" s="1"/>
  <c r="B2268" i="4" s="1"/>
  <c r="B2277" i="4" s="1"/>
  <c r="B2864" i="4"/>
  <c r="B2875" i="4" s="1"/>
  <c r="B2886" i="4" s="1"/>
  <c r="B2897" i="4" s="1"/>
  <c r="B2908" i="4" s="1"/>
  <c r="B2939" i="4" l="1"/>
  <c r="B2921" i="4"/>
  <c r="B2930" i="4" s="1"/>
  <c r="C36" i="1"/>
  <c r="C41" i="1" l="1"/>
  <c r="C23" i="1" l="1"/>
  <c r="C22" i="1"/>
  <c r="C451" i="1" l="1"/>
  <c r="C452" i="1"/>
  <c r="C397" i="1" l="1"/>
  <c r="F397" i="1"/>
  <c r="C269" i="1" l="1"/>
  <c r="C234" i="1" l="1"/>
  <c r="C275" i="1"/>
  <c r="C323" i="1" l="1"/>
  <c r="G547" i="1"/>
  <c r="C547" i="1" s="1"/>
  <c r="G579" i="1"/>
  <c r="G578" i="1"/>
  <c r="C424" i="1"/>
  <c r="C423" i="1"/>
  <c r="C422" i="1" l="1"/>
  <c r="G577" i="1"/>
  <c r="C322" i="1"/>
  <c r="C267" i="1"/>
  <c r="C268" i="1"/>
  <c r="F3157" i="4" l="1"/>
  <c r="C321" i="1"/>
  <c r="C320" i="1"/>
  <c r="C152" i="1"/>
  <c r="C151" i="1"/>
  <c r="C155" i="1"/>
  <c r="C156" i="1"/>
  <c r="G169" i="1"/>
  <c r="C169" i="1" s="1"/>
  <c r="C33" i="1" l="1"/>
  <c r="C34" i="1"/>
  <c r="C35" i="1"/>
  <c r="H138" i="1" l="1"/>
  <c r="G138" i="1" s="1"/>
  <c r="H9" i="1" l="1"/>
  <c r="G9" i="1" s="1"/>
  <c r="H136" i="1"/>
  <c r="C297" i="1" l="1"/>
  <c r="C296" i="1"/>
  <c r="C314" i="1"/>
  <c r="C295" i="1"/>
  <c r="I440" i="1" l="1"/>
  <c r="C106" i="1" l="1"/>
  <c r="C105" i="1"/>
  <c r="C104" i="1"/>
  <c r="C93" i="1"/>
  <c r="C92" i="1"/>
  <c r="J389" i="1" l="1"/>
  <c r="C214" i="1"/>
  <c r="C213" i="1" l="1"/>
  <c r="H7" i="1" l="1"/>
  <c r="M16" i="1" l="1"/>
  <c r="I7" i="1" l="1"/>
  <c r="I6" i="1" s="1"/>
  <c r="J7" i="1"/>
  <c r="C293" i="1"/>
  <c r="C292" i="1" l="1"/>
  <c r="G7" i="1"/>
  <c r="C353" i="1" l="1"/>
  <c r="C352" i="1"/>
  <c r="C350" i="1"/>
  <c r="C334" i="1"/>
  <c r="C315" i="1"/>
  <c r="C317" i="1"/>
  <c r="C316" i="1"/>
  <c r="C294" i="1"/>
  <c r="C233" i="1"/>
  <c r="C232" i="1"/>
  <c r="E231" i="1"/>
  <c r="F231" i="1"/>
  <c r="C274" i="1"/>
  <c r="C273" i="1"/>
  <c r="C272" i="1"/>
  <c r="C271" i="1"/>
  <c r="C260" i="1"/>
  <c r="C231" i="1"/>
  <c r="D229" i="1"/>
  <c r="C230" i="1"/>
  <c r="C229" i="1"/>
  <c r="C228" i="1"/>
  <c r="C226" i="1"/>
  <c r="C224" i="1"/>
  <c r="C222" i="1"/>
  <c r="C212" i="1"/>
  <c r="C211" i="1"/>
  <c r="C259" i="1" l="1"/>
  <c r="F107" i="1"/>
  <c r="F109" i="1" s="1"/>
  <c r="F110" i="1" s="1"/>
  <c r="F112" i="1" s="1"/>
  <c r="F114" i="1" s="1"/>
  <c r="F115" i="1" s="1"/>
  <c r="C89" i="1"/>
  <c r="C88" i="1"/>
  <c r="C67" i="1"/>
  <c r="C49" i="1"/>
  <c r="C48" i="1"/>
  <c r="C46" i="1"/>
  <c r="C90" i="1" l="1"/>
  <c r="F121" i="1"/>
  <c r="F120" i="1"/>
  <c r="C396" i="1" l="1"/>
  <c r="F432" i="1"/>
  <c r="C432" i="1"/>
  <c r="G442" i="1"/>
  <c r="G441" i="1"/>
  <c r="C429" i="1"/>
  <c r="C426" i="1"/>
  <c r="C425" i="1"/>
  <c r="F425" i="1"/>
  <c r="F426" i="1" s="1"/>
  <c r="E425" i="1"/>
  <c r="C421" i="1"/>
  <c r="C420" i="1"/>
  <c r="C399" i="1"/>
  <c r="C400" i="1"/>
  <c r="C395" i="1"/>
  <c r="G440" i="1" l="1"/>
  <c r="F165" i="1" l="1"/>
  <c r="F170" i="1" s="1"/>
  <c r="H206" i="1"/>
  <c r="G157" i="1"/>
  <c r="C157" i="1" s="1"/>
  <c r="F172" i="1" l="1"/>
  <c r="F174" i="1" s="1"/>
  <c r="C456" i="1"/>
  <c r="C457" i="1"/>
  <c r="C446" i="1"/>
  <c r="C447" i="1"/>
  <c r="G145" i="1"/>
  <c r="C145" i="1" s="1"/>
  <c r="G144" i="1"/>
  <c r="C144" i="1" s="1"/>
  <c r="F195" i="1" l="1"/>
  <c r="F196" i="1" s="1"/>
  <c r="F197" i="1" s="1"/>
  <c r="H545" i="1"/>
  <c r="G545" i="1" s="1"/>
  <c r="G544" i="1"/>
  <c r="G543" i="1"/>
  <c r="G536" i="1"/>
  <c r="G535" i="1"/>
  <c r="J542" i="1" l="1"/>
  <c r="I542" i="1"/>
  <c r="H10" i="1"/>
  <c r="H542" i="1"/>
  <c r="G534" i="1"/>
  <c r="H534" i="1"/>
  <c r="J534" i="1"/>
  <c r="G542" i="1"/>
  <c r="G541" i="1"/>
  <c r="C541" i="1" s="1"/>
  <c r="C540" i="1"/>
  <c r="H6" i="1" l="1"/>
  <c r="C505" i="1"/>
  <c r="C504" i="1"/>
  <c r="C498" i="1" l="1"/>
  <c r="C499" i="1"/>
  <c r="C497" i="1"/>
  <c r="C496" i="1"/>
  <c r="C495" i="1"/>
  <c r="C494" i="1"/>
  <c r="C493" i="1"/>
  <c r="C492" i="1"/>
  <c r="C491" i="1"/>
  <c r="C490" i="1"/>
  <c r="C489" i="1"/>
  <c r="E488" i="1"/>
  <c r="E490" i="1" s="1"/>
  <c r="C488" i="1"/>
  <c r="C469" i="1"/>
  <c r="F469" i="1"/>
  <c r="F488" i="1" s="1"/>
  <c r="F490" i="1" s="1"/>
  <c r="F492" i="1" s="1"/>
  <c r="F494" i="1" s="1"/>
  <c r="F496" i="1" s="1"/>
  <c r="F498" i="1" s="1"/>
  <c r="F502" i="1" s="1"/>
  <c r="C468" i="1"/>
  <c r="G390" i="1" l="1"/>
  <c r="G391" i="1"/>
  <c r="G207" i="1"/>
  <c r="G208" i="1"/>
  <c r="G137" i="1"/>
  <c r="G136" i="1" s="1"/>
  <c r="I136" i="1"/>
  <c r="E494" i="1" l="1"/>
  <c r="E496" i="1" s="1"/>
  <c r="E504" i="1" s="1"/>
  <c r="E498" i="1" l="1"/>
  <c r="G392" i="1" l="1"/>
  <c r="G389" i="1" s="1"/>
  <c r="I389" i="1"/>
  <c r="G206" i="1" l="1"/>
  <c r="J206" i="1" l="1"/>
  <c r="P15" i="1" s="1"/>
  <c r="J10" i="1"/>
  <c r="G10" i="1" s="1"/>
  <c r="G6" i="1" s="1"/>
  <c r="Q6" i="4" l="1"/>
  <c r="J6" i="1"/>
</calcChain>
</file>

<file path=xl/sharedStrings.xml><?xml version="1.0" encoding="utf-8"?>
<sst xmlns="http://schemas.openxmlformats.org/spreadsheetml/2006/main" count="10019" uniqueCount="1842">
  <si>
    <t>9</t>
  </si>
  <si>
    <t>10</t>
  </si>
  <si>
    <t>технічний нагляд</t>
  </si>
  <si>
    <t>Результативні показники, що характеризують виконання Програми</t>
  </si>
  <si>
    <t>Заходи</t>
  </si>
  <si>
    <t>Показники</t>
  </si>
  <si>
    <t>Джерело інформації</t>
  </si>
  <si>
    <t>Одиниця виміру</t>
  </si>
  <si>
    <t>Загальний обсяг видатків на виконання заходів</t>
  </si>
  <si>
    <t>тис. грн.</t>
  </si>
  <si>
    <t>Показники затрат:</t>
  </si>
  <si>
    <t>Показники продукту:</t>
  </si>
  <si>
    <t>Показники ефективності:</t>
  </si>
  <si>
    <t>тис.грн./од.</t>
  </si>
  <si>
    <t>Показники якості:</t>
  </si>
  <si>
    <t>кошторис</t>
  </si>
  <si>
    <t>УКБ ЮМР</t>
  </si>
  <si>
    <t>од.</t>
  </si>
  <si>
    <t>Обласний бюджет</t>
  </si>
  <si>
    <t>тис.грн.</t>
  </si>
  <si>
    <t>у т.ч. за роками</t>
  </si>
  <si>
    <t>Всього</t>
  </si>
  <si>
    <t>2</t>
  </si>
  <si>
    <t>3</t>
  </si>
  <si>
    <t>4</t>
  </si>
  <si>
    <t>авторський нагляд</t>
  </si>
  <si>
    <t>Державний бюджет</t>
  </si>
  <si>
    <t>РАЗОМ ЗА ПРОГРАМОЮ</t>
  </si>
  <si>
    <t>авторський нагляд:</t>
  </si>
  <si>
    <t>№ з/п</t>
  </si>
  <si>
    <t>Виконавці</t>
  </si>
  <si>
    <t>Всього,             тис. грн.</t>
  </si>
  <si>
    <t xml:space="preserve">Перелік заходів програми </t>
  </si>
  <si>
    <t>Місцевий бюджет</t>
  </si>
  <si>
    <t>розробка проектної документації</t>
  </si>
  <si>
    <t>1</t>
  </si>
  <si>
    <t>5</t>
  </si>
  <si>
    <t>6</t>
  </si>
  <si>
    <t>проектні роботи</t>
  </si>
  <si>
    <t>розрахункові дані</t>
  </si>
  <si>
    <t>%</t>
  </si>
  <si>
    <t>обсяг видатків, у т.ч.:</t>
  </si>
  <si>
    <t>прогнозні дані</t>
  </si>
  <si>
    <t>7</t>
  </si>
  <si>
    <t xml:space="preserve">проектні роботи </t>
  </si>
  <si>
    <t>8</t>
  </si>
  <si>
    <t xml:space="preserve"> тис.грн.</t>
  </si>
  <si>
    <t>рівень готовності проектної документації</t>
  </si>
  <si>
    <t>І. Водопровідно-каналізаційне господарство</t>
  </si>
  <si>
    <t>ІІ. Теплове господарство</t>
  </si>
  <si>
    <t>ІІІ. Санітарна очистка і благоустрій</t>
  </si>
  <si>
    <t>57,886</t>
  </si>
  <si>
    <t>2020</t>
  </si>
  <si>
    <t>2020 р.</t>
  </si>
  <si>
    <t>2021 р.</t>
  </si>
  <si>
    <t>технічний нагляд:</t>
  </si>
  <si>
    <t>14,580</t>
  </si>
  <si>
    <t xml:space="preserve">Підвищення рівня благоустрою міста   </t>
  </si>
  <si>
    <t>га</t>
  </si>
  <si>
    <t>2020-2022</t>
  </si>
  <si>
    <t>УЖКГ ЮМР/КП "Ритуальні послуги"</t>
  </si>
  <si>
    <t>схема території</t>
  </si>
  <si>
    <t>тис.м2</t>
  </si>
  <si>
    <t>грн./м2</t>
  </si>
  <si>
    <t>V. Дорожнє господарство</t>
  </si>
  <si>
    <t>тис.м²</t>
  </si>
  <si>
    <t>Організація належного утримання міських доріг</t>
  </si>
  <si>
    <t>Проектні роботи "Реконструкція вулиці Комунальної м. Южного Одеської області"</t>
  </si>
  <si>
    <t>тис. грн./од.</t>
  </si>
  <si>
    <t xml:space="preserve">Поточне утримання міських доріг </t>
  </si>
  <si>
    <t xml:space="preserve">обсяг видатків, пов'язних з поточним утриманням міських доріг 
</t>
  </si>
  <si>
    <t>площа міських доріг, яка підлягає поточному утриманню</t>
  </si>
  <si>
    <t>рівень забезпечення належного утримання та санітарного очищення міських доріг</t>
  </si>
  <si>
    <t xml:space="preserve">обсяг видатків, пов'язаних з проведенням поточного ремонту міських доріг 
</t>
  </si>
  <si>
    <t>Поточний ремонт міських доріг</t>
  </si>
  <si>
    <t xml:space="preserve">Поточний ремонт міських доріг </t>
  </si>
  <si>
    <t xml:space="preserve">площа міських доріг, яка підлягає поточному ремонту </t>
  </si>
  <si>
    <t>УЖКГ ЮМР/ЮМКП "ЮЖТРАНС"</t>
  </si>
  <si>
    <t>2022 р.</t>
  </si>
  <si>
    <t>11</t>
  </si>
  <si>
    <t>12</t>
  </si>
  <si>
    <t>VІ. Міський транспорт</t>
  </si>
  <si>
    <t>Разом за розділом</t>
  </si>
  <si>
    <t>Всього за розділом :</t>
  </si>
  <si>
    <t>забезпечення беззбитковості підприємства</t>
  </si>
  <si>
    <t>рішення виконкому ЮМР  від 12.07.2018 р. № 1345</t>
  </si>
  <si>
    <t>тис.пасажирів</t>
  </si>
  <si>
    <t>Забезпечення безкоштовним перевезенням мешканців на міському автобусному маршруті</t>
  </si>
  <si>
    <t xml:space="preserve">обсяг видатків, пов'язаний з придбанням автобусу </t>
  </si>
  <si>
    <t>кількість автобусів, що підлягають придбанню</t>
  </si>
  <si>
    <t>середня сума витрат на придбання 1 автобусу</t>
  </si>
  <si>
    <t>комерційні пропозиції</t>
  </si>
  <si>
    <t xml:space="preserve">УКБ ЮМР </t>
  </si>
  <si>
    <t>2021</t>
  </si>
  <si>
    <t>2022</t>
  </si>
  <si>
    <t>Проектні роботи "Капітальний ремонт ділянки теплових мереж від ТК-17 до ЦТП №31 м. Южного Одеської області"</t>
  </si>
  <si>
    <t>Забезпечення функціонування теплових мереж</t>
  </si>
  <si>
    <t xml:space="preserve">обсяг видатків, пов'язаних з виготовленням проектної документації з проведення капітального ремонту ділянки теплових мереж </t>
  </si>
  <si>
    <t xml:space="preserve">обсяг видатків, пов'язаних з виготовленням проектної документації з реконструкції ділянки трубопроводів опалення </t>
  </si>
  <si>
    <t>ІV. Зовнішнє освітлення</t>
  </si>
  <si>
    <t xml:space="preserve">Поточне утримання мереж зовнішнього освітлення </t>
  </si>
  <si>
    <t>УЖКГ ЮМР/КП "Екосервіс"</t>
  </si>
  <si>
    <t xml:space="preserve">Оплата зовнішнього освітлення </t>
  </si>
  <si>
    <t xml:space="preserve">повторна експертиза </t>
  </si>
  <si>
    <t xml:space="preserve">технічний нагляд </t>
  </si>
  <si>
    <t>Проектні роботи "Будівництво мереж зовнішнього освітлення по вул. Геннадія Савельєва м. Южного Одеської області"</t>
  </si>
  <si>
    <t xml:space="preserve">обсяг видатків, пов'язаних з поточним утриманням мереж зовнішнього освітлення </t>
  </si>
  <si>
    <t xml:space="preserve">рівень забезпечення належного утримання та якісного освітлення території міста </t>
  </si>
  <si>
    <t xml:space="preserve">обсяг видатків, пов'язаних з оплатою зовнішнього освітлення </t>
  </si>
  <si>
    <t>кількість електроенергії зовнішнього освітлення, що підлягає використанню</t>
  </si>
  <si>
    <t>середня сума витрат на оплату зовнішнього освітлення міста на 1 кВт</t>
  </si>
  <si>
    <t>тис.кВт</t>
  </si>
  <si>
    <t>грн./кВт</t>
  </si>
  <si>
    <t xml:space="preserve">рівень безперебійного освітлення території міста </t>
  </si>
  <si>
    <t>Забезпечення функціонування мереж зовнішнього освітлення
Організація належного утримання мереж зовнішнього освітлення міста</t>
  </si>
  <si>
    <t>Забезпечення функціонування мереж зовнішнього освітлення</t>
  </si>
  <si>
    <t>Підвищення рівня благоустрою міста</t>
  </si>
  <si>
    <t xml:space="preserve">проектна документація, що потребує розробки </t>
  </si>
  <si>
    <t xml:space="preserve">обсяг видатків, пов'язаних з виготовленням проектної докуметації з будівництва мереж зовнішнього освітлення </t>
  </si>
  <si>
    <t xml:space="preserve">обсяг видатків, пов'язаних з виготовленням проектної докуметації з будівництва ділянки мереж зовнішнього освітлення </t>
  </si>
  <si>
    <t>Капітальний ремонт ділянки мереж зливової каналізації від колодязя Кл 370 до колодязя Кл 379, яка розташована біля житлового будинку № 12 по просп. Григорівського десанту м. Южного Одеської області</t>
  </si>
  <si>
    <t>Будівництво ділянки мереж зливової каналізації на прилеглій території до житлового будинку по просп. Миру, 16 м. Южного Одеської області</t>
  </si>
  <si>
    <t xml:space="preserve">Поточне утримання мереж зливової каналізації </t>
  </si>
  <si>
    <t>Проведення моніторингу якості зливових вод</t>
  </si>
  <si>
    <t xml:space="preserve">Сплата екологічного податку </t>
  </si>
  <si>
    <t>13</t>
  </si>
  <si>
    <t>Проектні роботи «Капітальний ремонт ділянки мереж внутрішньоквартального водопроводу від колодязя В33 до колодязя В35 біля житлового будинку по просп. Григорівського десанту, 28 м. Южного Одеської області»</t>
  </si>
  <si>
    <t>14</t>
  </si>
  <si>
    <t>15</t>
  </si>
  <si>
    <t>16</t>
  </si>
  <si>
    <t>Проектні роботи "Капітальний ремонт ділянки мереж трубопроводу холодного водопостачання від колодязя В 20 по вул. Хіміків, 8 до колодязя В 81 по вул. Т.Г. Шевченка, 7 м. Южного Одеської області"</t>
  </si>
  <si>
    <t>17</t>
  </si>
  <si>
    <t>Проектні роботи "Капітальний ремонт ділянки мереж внутрішньоквартального водопроводу від колодязя В 7 по вул. Т.Г. Шевченка, 6 до колодязя В81 по вул. Т.Г. Шевченка, 7 м. Южного Одеської області"</t>
  </si>
  <si>
    <t xml:space="preserve">обсяг видатків, пов'язаних з проведенням робіт з реконструкції магістрального водопроводу </t>
  </si>
  <si>
    <t xml:space="preserve">Забезпечення належної та безперебійної роботи водопровідно-каналізаційного господарства  </t>
  </si>
  <si>
    <t xml:space="preserve">обсяг видатків, пов'язаних з проведенням робіт з реконструкції мереж вуличного водопроводу </t>
  </si>
  <si>
    <t>середня сума витрат на реконструкцію 1 м мережі вуличного водопроводу</t>
  </si>
  <si>
    <t>обсяг видатків, пов'язаних з проведенням капітального ремонту ділянки мереж зливової каналізації</t>
  </si>
  <si>
    <t>загальна протяжність ділянки мереж зливової каналізації, що потребує капітального ремонту</t>
  </si>
  <si>
    <t>середня сума витрат на проведення капітального ремонту 1 м ділянки мереж зливової каналізації</t>
  </si>
  <si>
    <t>тис.м</t>
  </si>
  <si>
    <t>грн./м</t>
  </si>
  <si>
    <t>обсяг видатків, пов'язаних з будівництвом ділянки мереж зливової каналізації</t>
  </si>
  <si>
    <t>середня сума витрат на будівництво 1 м ділянки мереж зливової каналізації</t>
  </si>
  <si>
    <t>обсяг видатків, пов'язаних з поточним утриманням мереж  зливової каналізації</t>
  </si>
  <si>
    <t>протяжність мереж  зливової каналізації, яка підлягає поточному утриманню</t>
  </si>
  <si>
    <t>середня сума витрат на поточне утримання 1 м мереж  зливової каналізації</t>
  </si>
  <si>
    <t>рівень забезпечення належного утримання та санітарного очищення зливової каналізації</t>
  </si>
  <si>
    <t>технічний паспорт</t>
  </si>
  <si>
    <t xml:space="preserve">обсяг видатків, пов'язаних з проведенням моніторингу якості зливових вод </t>
  </si>
  <si>
    <t xml:space="preserve">середня сума витрат на проведення 1 заходу з моніторингу якості зливових вод </t>
  </si>
  <si>
    <t>рівень забезпечення функціонування зливової каналізації</t>
  </si>
  <si>
    <t>Сплата екологічного податку</t>
  </si>
  <si>
    <t>обсяг видатків, пов'язаних зі сплатою екологічного податку</t>
  </si>
  <si>
    <t>обсяг видатків, пов'язаних з проведенням капітального ремонту ділянки мереж внутрішньоквартальної зливової каналізації</t>
  </si>
  <si>
    <t>загальна протяжність ділянки мереж внутрішньоквартальної зливової каналізації, що потребує капітального ремонту</t>
  </si>
  <si>
    <t>проектна документація, що потребує розробки</t>
  </si>
  <si>
    <t>середня сума витрат на виготовлення проектної документації з капітального ремонту ділянки мереж внутрішньоквартального водопроводу</t>
  </si>
  <si>
    <t xml:space="preserve">середня сума витрат на виготовлення проектної документації з капітального ремонту ділянки мереж трубопроводу холодного водопостачання </t>
  </si>
  <si>
    <t>Поточне утримання міських територій</t>
  </si>
  <si>
    <t>Організація громадських та інших робіт тимчасового характеру</t>
  </si>
  <si>
    <t xml:space="preserve">УЖКГ ЮМР/КП "Екосервіс" </t>
  </si>
  <si>
    <t>Заходи з організації рятування на водах</t>
  </si>
  <si>
    <t xml:space="preserve">Відлов бродячих тварин </t>
  </si>
  <si>
    <t>Придбання газонокосарки</t>
  </si>
  <si>
    <t>Придбання бензоножиць</t>
  </si>
  <si>
    <t xml:space="preserve">Придбання мотокос </t>
  </si>
  <si>
    <t xml:space="preserve">Реконструкція міжквартального проїзду по вул. Т.Г. Шевченка (сквер) та житлового будинку №9 м. Южного Одеської області </t>
  </si>
  <si>
    <t>1295,057</t>
  </si>
  <si>
    <t>Придбання малої архітектурної форми модульного типу у парк Приморський м. Южного Одеської області</t>
  </si>
  <si>
    <t>ФКМ ЮМР</t>
  </si>
  <si>
    <t xml:space="preserve">Придбання плуга модульного </t>
  </si>
  <si>
    <t xml:space="preserve">Придбання косарки ротаційної </t>
  </si>
  <si>
    <t>18</t>
  </si>
  <si>
    <t>19</t>
  </si>
  <si>
    <t>20</t>
  </si>
  <si>
    <t xml:space="preserve">Капітальний ремонт благоустрою загальноміських територій біля в'їзного знаку "Якір" м. Южного Одеської області </t>
  </si>
  <si>
    <t>21</t>
  </si>
  <si>
    <t>22</t>
  </si>
  <si>
    <t>23</t>
  </si>
  <si>
    <t xml:space="preserve">Поточне утримання міських територій   </t>
  </si>
  <si>
    <t>обсяг видатків, пов'язаних з поточним утриманням міських територій</t>
  </si>
  <si>
    <t>площа міських територій, яка підлягає поточному утриманню</t>
  </si>
  <si>
    <t xml:space="preserve">середня сума витрат на організацію  належного утримання та санітарного очищення 1м² міських територій </t>
  </si>
  <si>
    <t xml:space="preserve">Поточне утримання пляжно-паркової зони    </t>
  </si>
  <si>
    <t xml:space="preserve">обсяг видатків, пов'язаних з поточним утриманням пляжно-паркової зони </t>
  </si>
  <si>
    <t>площа пляжно-паркової зони, яка підлягає поточному утриманню</t>
  </si>
  <si>
    <t>середня сума витрат на 1 одиницю, пов'язану з оснащенням рятувального посту</t>
  </si>
  <si>
    <t>середня сума витрат на організацію  належного утримання та санітарного очищення 1м² пляжно-паркової  зони</t>
  </si>
  <si>
    <t>тис. м²</t>
  </si>
  <si>
    <t>рівень забезпечення проведення громадських робіт</t>
  </si>
  <si>
    <t>шт.од.</t>
  </si>
  <si>
    <t xml:space="preserve">Заходи з організації рятування на водах </t>
  </si>
  <si>
    <t>обсяг видатків, пов'язаних з проведенням заходів з організації рятування на водах</t>
  </si>
  <si>
    <t>кількість одиниць для оснащення рятувального посту</t>
  </si>
  <si>
    <t xml:space="preserve">схема територій </t>
  </si>
  <si>
    <t>схема територій</t>
  </si>
  <si>
    <t>грн./м²</t>
  </si>
  <si>
    <t xml:space="preserve">Підвищення рівня благоустрою міста
Організація  належного утримання та санітарного очищення об’єктів благоустрою
</t>
  </si>
  <si>
    <t>Підвищення рівня благоустрою міста
Організація  належного утримання та санітарного очищення об’єктів благоустрою</t>
  </si>
  <si>
    <t>Забезпечення організації рятування на воді</t>
  </si>
  <si>
    <t xml:space="preserve">Забезпечення сприятливих умов для співіснування людей та тварин
</t>
  </si>
  <si>
    <t>кількість газонокосарок, що підлягають придбанню</t>
  </si>
  <si>
    <t>середня сума витрат на придбання 1 газонокосарки</t>
  </si>
  <si>
    <t xml:space="preserve">Придбання технічного та спеціального обладнання, основних засобів спеціального призначення для підприємств 
задіяних у сфері санітарного очищення  та благоустрою міста
</t>
  </si>
  <si>
    <t>обсяг видатків,  пов'язаних з придбанням бензоножиць</t>
  </si>
  <si>
    <t>кількість бензоножиць, що підлягають придбанню</t>
  </si>
  <si>
    <t>середня сума витрат на придбання 1 од. бензоножиць</t>
  </si>
  <si>
    <t>обсяг видатків,  пов'язаних з придбанням мотокос</t>
  </si>
  <si>
    <t>кількість мотокос, що підлягають придбанню</t>
  </si>
  <si>
    <t>середня сума витрат на придбання 1 мотокоси</t>
  </si>
  <si>
    <t>24</t>
  </si>
  <si>
    <t>25</t>
  </si>
  <si>
    <t>Придбання компьютера в зборі</t>
  </si>
  <si>
    <t xml:space="preserve">обсяг видатків,  пов'язаних з придбанням плуга модульного </t>
  </si>
  <si>
    <t>кількість плугів модульних, що підлягають придбанню</t>
  </si>
  <si>
    <t xml:space="preserve">середня сума витрат на придбання 1 плуга модульного </t>
  </si>
  <si>
    <t>кількість комп'ютерів в зборі, що підлягають придбанню</t>
  </si>
  <si>
    <t>середня сума витрат на придбання 1 комп'ютера в зборі</t>
  </si>
  <si>
    <t>кількість косарок ротаційних, що підлягають придбанню</t>
  </si>
  <si>
    <t xml:space="preserve">середня сума витрат на придбання 1 косарки ротаційної </t>
  </si>
  <si>
    <t>обсяг видатків, пов'язаних з проведенням капітального ремонту твердого покриття (пішохідної доріжки)</t>
  </si>
  <si>
    <t>загальна площа твердого покриття (пішохідних доріжок), що потребує капітального ремонту</t>
  </si>
  <si>
    <t>середня сума витрат на проведення капітального ремонту 1 м2 твердого покриття (пішохідних доріжок)</t>
  </si>
  <si>
    <t xml:space="preserve">га </t>
  </si>
  <si>
    <t>обсяг видатків, пов'язаних з реконструкцією проспекту</t>
  </si>
  <si>
    <t>загальна площа проспекту, що потребує реконструкції</t>
  </si>
  <si>
    <t>середня сума витрат на реконструкцію 1 га проспекту</t>
  </si>
  <si>
    <t xml:space="preserve">обсяг видатків, пов'язаних з реконструкцією міжквартального проїзду </t>
  </si>
  <si>
    <t>загальна площа, що потребує реконструкції міжквартального проїзду</t>
  </si>
  <si>
    <t xml:space="preserve">обсяг видатків,  пов'язаних з придбанням малої архітектурної форми модульного типу </t>
  </si>
  <si>
    <t>середня сума витрат на придбання 1 малої архітектурної форми модульного типу</t>
  </si>
  <si>
    <t>обсяг видатків,  пов'язаних з будівництвом душевих на міському пляжі</t>
  </si>
  <si>
    <t xml:space="preserve">середня сума витрат на будівництво 1 душевої </t>
  </si>
  <si>
    <t>91,430</t>
  </si>
  <si>
    <t>15,903</t>
  </si>
  <si>
    <t>загальна площа твердого покриття (пішохідної доріжки), що потребує капітального ремонту</t>
  </si>
  <si>
    <t>середня сума витрат на проведення капітального ремонту 1 м2 твердого покриття (пішохідної дорожки)</t>
  </si>
  <si>
    <t>корегування проекту</t>
  </si>
  <si>
    <t>обсяг видатків, пов'язаних з проведенням капітального ремонту благоустрою загальноміських територій</t>
  </si>
  <si>
    <t>загальна площа загальноміських територій, що потребує капітального ремонту благоустрою</t>
  </si>
  <si>
    <t>Компенсація витрат Южненському міському КП "ЮЖТРАНС" за безкоштовне перевезення мешканців м. Южного, за виключенням пільгових категорій, за рахунок місцевого бюджету (крім літніх місяців) на міському автобусному маршруті загального користування у звичайному режимі руху "Ринок (кільцевий ч/з МІЗ)"</t>
  </si>
  <si>
    <t>Всього вартість робіт, (тис.грн.)</t>
  </si>
  <si>
    <t>Орієнтовні обсяги фінансування, тис.грн.</t>
  </si>
  <si>
    <t>Організація належного утримання та санітарного очищення зливової каналізації</t>
  </si>
  <si>
    <t>Забезпечення функціонування зливової каналізації</t>
  </si>
  <si>
    <t xml:space="preserve">УЖКГ ЮМР/КП "Южводо канал" </t>
  </si>
  <si>
    <t>Строк виконан-ня заходу</t>
  </si>
  <si>
    <t>середня сума витрат на проведення реконструкції 1 м мережі магістрального водопроводу</t>
  </si>
  <si>
    <t xml:space="preserve">загальна протяжність мереж вуличного водопроводу, що потребує реконструкції </t>
  </si>
  <si>
    <t xml:space="preserve">загальна протяжність мереж магістрального водопроводу, що потребує реконструкції </t>
  </si>
  <si>
    <t>1.1</t>
  </si>
  <si>
    <t>1.2</t>
  </si>
  <si>
    <t>1.3</t>
  </si>
  <si>
    <t>1.4</t>
  </si>
  <si>
    <t>1.5</t>
  </si>
  <si>
    <t>1.6</t>
  </si>
  <si>
    <t>1.7</t>
  </si>
  <si>
    <t>1.8</t>
  </si>
  <si>
    <t>1.9</t>
  </si>
  <si>
    <t>1.10</t>
  </si>
  <si>
    <t>1.11</t>
  </si>
  <si>
    <t>1.12</t>
  </si>
  <si>
    <t>1.13</t>
  </si>
  <si>
    <t>1.14</t>
  </si>
  <si>
    <t>1.15</t>
  </si>
  <si>
    <t>1.16</t>
  </si>
  <si>
    <t>1.17</t>
  </si>
  <si>
    <t>2.1</t>
  </si>
  <si>
    <t>2.2</t>
  </si>
  <si>
    <t>2.3</t>
  </si>
  <si>
    <t>2.4</t>
  </si>
  <si>
    <t>2.5</t>
  </si>
  <si>
    <t>2.6</t>
  </si>
  <si>
    <t>2.7</t>
  </si>
  <si>
    <t>Проектні роботи "Реконструкція ділянки трубопроводів опалення від ЦТП №21 до вводу у житлові будинки по вул. Новобілярська, 24,26 вул. Т.Г. Шевченка, 1, 5  м. Южного Одеської області"</t>
  </si>
  <si>
    <t xml:space="preserve">загальна протяжність ділянки мереж зливової каналізації, що планується збудувати </t>
  </si>
  <si>
    <t>тис.грн./ од.</t>
  </si>
  <si>
    <t>тис.грн./    од.</t>
  </si>
  <si>
    <t>тис.грн./  од.</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</si>
  <si>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</si>
  <si>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</si>
  <si>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</si>
  <si>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</si>
  <si>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</si>
  <si>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</si>
  <si>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</si>
  <si>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</si>
  <si>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</si>
  <si>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</si>
  <si>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</si>
  <si>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</si>
  <si>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</si>
  <si>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</si>
  <si>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</si>
  <si>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</si>
  <si>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</si>
  <si>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</si>
  <si>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</si>
  <si>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</si>
  <si>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</si>
  <si>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</si>
  <si>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</si>
  <si>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</si>
  <si>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</si>
  <si>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 xml:space="preserve">загальна площа території кладовища, що потребує капітального ремонту з благоустрою </t>
  </si>
  <si>
    <t>Поточне утримання фонтанів  №№ 3, 4, 5, 6 на площі Перемоги міста Южного Одеської області</t>
  </si>
  <si>
    <t>Придбання хімічних реагентів для обслуговування фонтанів №№ 3,4,5,6 на площі Перемоги міста Южного Одеської області</t>
  </si>
  <si>
    <t>26</t>
  </si>
  <si>
    <t>27</t>
  </si>
  <si>
    <t>дефектний акт</t>
  </si>
  <si>
    <t>обсяг видатків, пов'язаних з поточним утриманням фонтанів</t>
  </si>
  <si>
    <t>3.26</t>
  </si>
  <si>
    <t>3.27</t>
  </si>
  <si>
    <t>кількість фонтанів, на яких планується використовувати хімічні реагенти</t>
  </si>
  <si>
    <t>2.8</t>
  </si>
  <si>
    <t>Проектні роботи "Реконструкція загальноміських територій у парку Приморському м. Южного Одеської області"</t>
  </si>
  <si>
    <t>689,417</t>
  </si>
  <si>
    <t>середня сума витрат на проведення капітального ремонту 1 м² твердого покриття (пішохідної дорожки)</t>
  </si>
  <si>
    <t>середня сума витрат на проведення капітального ремонту благоустрою 1 м² загальноміських територій</t>
  </si>
  <si>
    <t>4.1</t>
  </si>
  <si>
    <t>4.2</t>
  </si>
  <si>
    <t>4.3</t>
  </si>
  <si>
    <t>4.4</t>
  </si>
  <si>
    <t>4.5</t>
  </si>
  <si>
    <t>4.6</t>
  </si>
  <si>
    <t>4.7</t>
  </si>
  <si>
    <t>4.8</t>
  </si>
  <si>
    <t xml:space="preserve">акт прийому-передачі </t>
  </si>
  <si>
    <t>Поточний ремонт зовнішньої мережі зливової каналізації за адресою вул. Хіміків, буд. №18 від колодязя Кл 127 до колодязя Кл 131 м. Южного Одеської області</t>
  </si>
  <si>
    <t>Поточний ремонт зовнішньої мережі зливової каналізації за адресою просп. Григорівського десанту, буд. №24 від колодязя Кл 152 до колодязя Кл 153 м. Южного Одеської області</t>
  </si>
  <si>
    <t>Поточний ремонт зовнішньої мережі зливової каналізації за адресою вул. Хіміків, буд. №18 від колодязя Кл 122 до колодязя Кл 123 м. Южного Одеської області</t>
  </si>
  <si>
    <t>Поточний ремонт зовнішньої мережі зливової каналізації за адресою просп. Миру, буд. №18 від колодязя Кл 546 до колодязя Кл 577 м. Южного Одеської області</t>
  </si>
  <si>
    <t>протяжність зовнішньої мережі зливової каналізації, яка підлягає поточному ремонту</t>
  </si>
  <si>
    <t>середня сума витрат на поточний ремонт 1 м  зовнішньої мережі зливової каналізації</t>
  </si>
  <si>
    <t>тис. м</t>
  </si>
  <si>
    <t>обсяг видатків, пов'язаних з поточним ремонтом зовнішньої мережі зливової каналізації</t>
  </si>
  <si>
    <t>1.18</t>
  </si>
  <si>
    <t>1.19</t>
  </si>
  <si>
    <t>1.20</t>
  </si>
  <si>
    <t>5.1</t>
  </si>
  <si>
    <t>5.2</t>
  </si>
  <si>
    <t>5.3</t>
  </si>
  <si>
    <t>5.4</t>
  </si>
  <si>
    <t>5.5</t>
  </si>
  <si>
    <t>5.6</t>
  </si>
  <si>
    <t>5.7</t>
  </si>
  <si>
    <t>5.8</t>
  </si>
  <si>
    <t>5.9</t>
  </si>
  <si>
    <t>5.10</t>
  </si>
  <si>
    <t>5.11</t>
  </si>
  <si>
    <t>5.12</t>
  </si>
  <si>
    <t>6.1</t>
  </si>
  <si>
    <t>6.2</t>
  </si>
  <si>
    <t>загальна сума на компенсацію витрат Южненському міському КП "ЮЖТРАНС" за безкоштовне перевезення мешканців м. Южного, за виключенням пільгових категорій, за рахунок місцевого бюджету (крім літніх місяців) на міському автобусному маршруті загального користування у звичайному режимі руху "Ринок (кільцевий ч/з МІЗ)"</t>
  </si>
  <si>
    <t>тис.грн./        од.</t>
  </si>
  <si>
    <t>грн./ пасажир</t>
  </si>
  <si>
    <t>грн.м²</t>
  </si>
  <si>
    <t>середня сума витрат на утримання 1 м² міських доріг</t>
  </si>
  <si>
    <t>обсяг видатків, в т.ч.:</t>
  </si>
  <si>
    <t>рівень готовності об'єктів реконструкції</t>
  </si>
  <si>
    <t xml:space="preserve">рівень готовності об'єктів капітального ремонту </t>
  </si>
  <si>
    <t>рівень готовності об'єктів будівництва</t>
  </si>
  <si>
    <t xml:space="preserve">рівень готовності об'єктів реконструкціїї </t>
  </si>
  <si>
    <t xml:space="preserve">рівень готовності об'єктів благоустрою </t>
  </si>
  <si>
    <t>рівень забезпечення підприємств житлово-комунального  господарства технічним та спеціальним обладнанням, відповідно до запланованого</t>
  </si>
  <si>
    <t>рівень забезпечення підприємств житлово-комунального  господарства комп'ютерною технікою, відповідно до запланованого</t>
  </si>
  <si>
    <t>рівень відповідності дорожнього покриття до належного експлуатаційного стану автомобільних доріг</t>
  </si>
  <si>
    <t>середня сума витрат на 1 м² реконструкції міжквартального проїзду</t>
  </si>
  <si>
    <t xml:space="preserve">рівень забезпечення виконання заходів належного утримання та санітарного очищення об’єктів благоустрою </t>
  </si>
  <si>
    <t>рівень забезпечення виконання заходів належного утримання об'єктів благоустрою</t>
  </si>
  <si>
    <t>рівень забезпечення виконання заходів з організації рятування на воді, запобігання нещасним випадкам</t>
  </si>
  <si>
    <t>рівень забезпечення підприємства транспортом, задіяним у перевезенні пасажирів, відповідно до запланованого</t>
  </si>
  <si>
    <t>Будівництво душевих на міському пляжі м. Южного Одеської області, у т.ч.</t>
  </si>
  <si>
    <t>тис. грн</t>
  </si>
  <si>
    <t>5227,662</t>
  </si>
  <si>
    <t>Придбання комп'ютера в зборі</t>
  </si>
  <si>
    <t>схема</t>
  </si>
  <si>
    <t xml:space="preserve">рівень відповідності дорожнього покриття автомобільних доріг до належного експлуатаційного стану </t>
  </si>
  <si>
    <t>рівень відповідності дорожнього покриття автомобільних доріг до належного експлуатаційного стану</t>
  </si>
  <si>
    <t>Забезпечення перевезення мешканців на міському автобусному маршруті</t>
  </si>
  <si>
    <t>кількість заходів, які плануються провести</t>
  </si>
  <si>
    <t>кількість податків, які планується сплатити</t>
  </si>
  <si>
    <t>середня сума витрат на сплату 1 податку</t>
  </si>
  <si>
    <t>середня сума витрат на виготовлення проектної документації з капітального ремонту ділянки теплових мереж</t>
  </si>
  <si>
    <t>середня сума витрат на виготовлення проектної документації з капітального ремонту  ділянки теплових мереж</t>
  </si>
  <si>
    <t>середня сума витрат на виготовлення проектної документації з реконструкції ділянки трубопроводів опалення</t>
  </si>
  <si>
    <t>середня сума витрат на виготовлення проектної документації з капітального ремонту котла</t>
  </si>
  <si>
    <t>рівень відповідності дорожнього покриття  до належного експлуатаційного стану автомобільних доріг</t>
  </si>
  <si>
    <t>технічний нагляд :</t>
  </si>
  <si>
    <t>авторський нагляд :</t>
  </si>
  <si>
    <t>обсяг видатків, пов'язаних з виготовленням проектної документації з реконструкції вулиці</t>
  </si>
  <si>
    <t>середня сума витрат на виготовлення проектної документації з реконструкції вулиці</t>
  </si>
  <si>
    <t xml:space="preserve">обсяг видатків, пов'язаних з виготовленням проектної документації з капітального ремонту ділянки мереж трубопроводу холодного водопостачання </t>
  </si>
  <si>
    <t>обсяг видатків, пов'язаних з виготовленням проектної документації з капітального ремонту ділянки мереж внутрішньоквартального водопроводу</t>
  </si>
  <si>
    <t>обсяг видатків, пов'язаних з виготовленням проектної документації з капітального ремонту котла</t>
  </si>
  <si>
    <t xml:space="preserve">обсяг видатків, пов'язаних з проведенням капітального ремонту дороги </t>
  </si>
  <si>
    <t>обсяг видатків, пов'язаних з проведенням реконструкції проїжджої частини дороги</t>
  </si>
  <si>
    <t>площа проїжджої частини дороги, яка підлягає реконструкції</t>
  </si>
  <si>
    <t>площа дороги, яка підлягає капітальному ремонту</t>
  </si>
  <si>
    <t xml:space="preserve">середня сума витрат на виготовлення проектної документації з будівництва мереж зовнішнього освітлення </t>
  </si>
  <si>
    <t xml:space="preserve">середня сума витрат на виготовлення проектної документації з будівництва ділянки мереж зовнішнього освітлення </t>
  </si>
  <si>
    <t xml:space="preserve">
обсяг видатків, пов'язаних з проведенням капітального ремонту з благоустрою території кладовища</t>
  </si>
  <si>
    <t>середня сума витрат на проведення капітального ремонту з благоустрою 1 га території кладовища</t>
  </si>
  <si>
    <t xml:space="preserve">Підвищення рівня благоустрою міста                             
                   Організація  належного утримання та санітарного очищення об’єктів благоустрою
</t>
  </si>
  <si>
    <t xml:space="preserve">кількість фонтанів, які підлягають поточному утриманню </t>
  </si>
  <si>
    <t>середня сума витрат на організацію належного поточного утримання 1 фонтану</t>
  </si>
  <si>
    <t xml:space="preserve">обсяг видатків, пов'язаних з організацією проведення громадських робіт </t>
  </si>
  <si>
    <t>кількість безробітних, які беруть участь у проведенні громадських робіт</t>
  </si>
  <si>
    <t>середня сума витрат на оплату праці 1 безробітного</t>
  </si>
  <si>
    <t>обсяг видатків, пов'язаних з придбанням комп'ютера в зборі</t>
  </si>
  <si>
    <t>Будівництво душевих на міському пляжі, у т.ч. : проектні роботи</t>
  </si>
  <si>
    <t>кількість душевих на міському пляжі, що планується побудувати</t>
  </si>
  <si>
    <t>середня сума витрат на виготовлення проектної документації  з благоустрою загальноміських територій</t>
  </si>
  <si>
    <t xml:space="preserve">обсяг видатків, пов'язаних з виготовленням проектної документації з благоустрою загальноміських територій </t>
  </si>
  <si>
    <t xml:space="preserve">Забезпечення функціонування зливової каналізації  </t>
  </si>
  <si>
    <t xml:space="preserve">Забезпечення функціонування зливової каналізаціїа  </t>
  </si>
  <si>
    <t>обсяг видатків,  пов'язаних з придбанням хімічних реагентів для обслуговування фонтанів</t>
  </si>
  <si>
    <t>середня сума витрат на придбання хімічних реагентів, розрахованих на обслуговування одного фонтану</t>
  </si>
  <si>
    <t xml:space="preserve">Придбання обладнання та предметів довго- строкового користування  для підприємств, 
задіяних у сфері санітарного очищення  та благоустрою міста
</t>
  </si>
  <si>
    <t>рівень забезпечення підприємств житлово-комунального господарства обладнанням та предметами довгострокового користування, відповідно до запланованого</t>
  </si>
  <si>
    <t>кількість малих архітектурних форм модульного типу, що планується придбати</t>
  </si>
  <si>
    <t xml:space="preserve">Забезпечення належної та безперебійної роботи водопровідно-каналізаційного господарства   </t>
  </si>
  <si>
    <t>Проектні роботи «Капітальний ремонт ділянки мереж трубопроводу холодного водопостачання від колодязя В 74 по вул. Приморській, 19 до колодязя В 33 по просп. Григорівського десанту, 8 м. Южного Одеської області»</t>
  </si>
  <si>
    <t xml:space="preserve">Забезпечення функціонування зливової каналізації </t>
  </si>
  <si>
    <t>Забезпечення належної та безперебійної роботи водопровідно-каналізаційного господарства</t>
  </si>
  <si>
    <t>обсяг видатків, пов'язаних з проведенням робіт з реконструкції ділянки мереж самопливного магістрального каналізаційного колектору</t>
  </si>
  <si>
    <t xml:space="preserve"> авторський нагляд</t>
  </si>
  <si>
    <t>Проектні роботи "Капітальний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t>
  </si>
  <si>
    <t>обсяг видатків, пов'язаних з будівницвом наскрізного проїзду</t>
  </si>
  <si>
    <t>площа наскрізного проїзду, яка підлягає будівництву</t>
  </si>
  <si>
    <t xml:space="preserve">середня сума витрат на будівництво наскрізного проїзду </t>
  </si>
  <si>
    <t>обсяг видатків, пов'язаних з проведенням благоустрою загальноміських територій з влаштуванням скверу</t>
  </si>
  <si>
    <t>кількість скверів, що потребують влаштування</t>
  </si>
  <si>
    <t>середня сума витрат на влаштування  1 скверу</t>
  </si>
  <si>
    <t>обсяг видатків, пов'язаних з капітальним ремонтом мереж зовнішнього освітлення</t>
  </si>
  <si>
    <t>кількість опор, що потребують капітального ремонту</t>
  </si>
  <si>
    <t>Капітальний ремонт ділянки мереж зовнішнього освітлення  по просп. Григорівського десанту до в'їзного знаку "Якір" між опорами № 189-190 та № 191-192 м. Южного Одеської області</t>
  </si>
  <si>
    <t>Капітальний ремонт ділянки мереж зовнішнього освітлення  по просп. Григорівського десанту до в'їзного знаку "Якір" між опорами  № 189-190 та № 191-192 м. Южного Одеської області</t>
  </si>
  <si>
    <t>обсяг видатків, пов'язаних з капітальним ремонтом ділянки мереж зовнішнього освітлення</t>
  </si>
  <si>
    <t>загальна протяжність ділянки мереж зовнішнього освітлення, що підлягає капітального ремонту</t>
  </si>
  <si>
    <t>середня сума витрат на проведення капітального ремонту 1 опори</t>
  </si>
  <si>
    <t>середня сума витрат на проведення капітального ремонту 1 м ділянки мереж зовнішнього освітлення</t>
  </si>
  <si>
    <t>VIІ. Об'єкти соціальної інфраструктури</t>
  </si>
  <si>
    <t>Придбання обладнання для приміщень їдальні, розташованої за адресою : м. Южне Одеської області, вул. Новобілярська, буд.26-А</t>
  </si>
  <si>
    <t>Забезпечення підприємств житлово-комунального господарства технічним та спеціальним обладнанням</t>
  </si>
  <si>
    <t>обсяг видатків, пов'язаних з придбанням обладнання для приміщень їдальні</t>
  </si>
  <si>
    <t>середня сума витрат на придбання 1 од. обладнання для приміщень їдальні</t>
  </si>
  <si>
    <t>рівень забезпечення підприємств житлово-комунального господарства технічним та спеціальним обладнанням до запланованого</t>
  </si>
  <si>
    <t xml:space="preserve">середня сума витрат на виготовлення проектної документації з будівництва мереж водопостачання </t>
  </si>
  <si>
    <t>середня сума витрат на виготовлення проектної документації з будівництва мереж господарсько-побутової каналізації</t>
  </si>
  <si>
    <t>Придбання  всесезонної комунальної машини з навісним обладнанням</t>
  </si>
  <si>
    <t>обсяг видатків,  пов'язаних з придбанням  всесезонної комунальної машини з навісним обладнанням</t>
  </si>
  <si>
    <t>кількість машин, що підлягають придбанню</t>
  </si>
  <si>
    <t>середня сума витрат на придбання 1 всесезонної комунальної машини з навісним обладнанням</t>
  </si>
  <si>
    <t>Стандартне приєднання електроустановок до електричних мереж</t>
  </si>
  <si>
    <t>УЖКГ ЮМР/КП "Екосервіс</t>
  </si>
  <si>
    <t>4.9</t>
  </si>
  <si>
    <t>28</t>
  </si>
  <si>
    <t>29</t>
  </si>
  <si>
    <t>30</t>
  </si>
  <si>
    <t>31</t>
  </si>
  <si>
    <t>32</t>
  </si>
  <si>
    <t>1.21</t>
  </si>
  <si>
    <t>1.22</t>
  </si>
  <si>
    <t>1.23</t>
  </si>
  <si>
    <t>1.24</t>
  </si>
  <si>
    <t>1.25</t>
  </si>
  <si>
    <t>1.26</t>
  </si>
  <si>
    <t>1.27</t>
  </si>
  <si>
    <t>2.9</t>
  </si>
  <si>
    <t>2.10</t>
  </si>
  <si>
    <t>2.11</t>
  </si>
  <si>
    <t>3.28</t>
  </si>
  <si>
    <t>3.29</t>
  </si>
  <si>
    <t>3.30</t>
  </si>
  <si>
    <t>3.31</t>
  </si>
  <si>
    <t>3.32</t>
  </si>
  <si>
    <t>4.10</t>
  </si>
  <si>
    <t>7.1</t>
  </si>
  <si>
    <t>5.13</t>
  </si>
  <si>
    <t>обсяг видатків, пов'язаних з проведенням капітального ремонту проїжджої частини вулиці</t>
  </si>
  <si>
    <t>площа проїжджої частини вулиці, яка підлягає капітальному ремонту</t>
  </si>
  <si>
    <t>952,767</t>
  </si>
  <si>
    <t>Реконструкція напірного каналізаційного колектору м. Южного Одеської області, у т.ч.:технічний нагляд</t>
  </si>
  <si>
    <t>1.28</t>
  </si>
  <si>
    <t>обсяг видатків, пов'язаних з проведенням технічного нагляду реконструкції напірного каналізаційного колектору</t>
  </si>
  <si>
    <t xml:space="preserve">кількість послуг з технічного нагляду, яких необхідно провести            </t>
  </si>
  <si>
    <t>середня сума витрат на проведення послуг з технічного нагляду</t>
  </si>
  <si>
    <t>протяжність ділянки мереж самопливного магістрального  каналізаційного колектору, що потребує реконструкції</t>
  </si>
  <si>
    <t>середня сума витрат на проведення реконструкції 1 м ділянки мереж самопливного магістрального  каналізаційного колектору</t>
  </si>
  <si>
    <t>обсяг видатків, пов'язаних з проведенням капітального ремонту ділянки теплових мереж</t>
  </si>
  <si>
    <t>загальна протяжність ділянки теплових мереж, що потребує капітального ремонту</t>
  </si>
  <si>
    <t>середня сума витрат на проведення капітального ремонту 1м ділянки теплових мереж</t>
  </si>
  <si>
    <t xml:space="preserve">Капітальний ремонт пішохідної доріжки по вул. Хіміків від ТК-24 до вул. Новобілярської м. Южного Одеської області </t>
  </si>
  <si>
    <t>Капітальний ремонт пішохідної доріжки по вул. Хіміків від ТК-24 до вул. Новобілярської м. Южного Одеської області</t>
  </si>
  <si>
    <t>обсяг видатків, пов'язаних з проведенням капітального ремонту  пішохідної доріжки</t>
  </si>
  <si>
    <t>загальна площа пішохідної доріжки, яка підлягає капітальному ремонту</t>
  </si>
  <si>
    <t>середня сума витрат на проведення капітального ремонту 1 м2 пішохідної доріжки</t>
  </si>
  <si>
    <t>рівень готовності послуг з технічного нагляду, відповідно до запланованого</t>
  </si>
  <si>
    <t xml:space="preserve">обсяг видатків, пов'язаних з проведенням капітального ремонту проїжджої частини в'їзду </t>
  </si>
  <si>
    <t>площа проїжджої частини в'їзду, яка підлягає капітальному ремонту</t>
  </si>
  <si>
    <t>обсяг видатків, пов'язаних з проведенням капітального ремонту проїжджої частини дороги</t>
  </si>
  <si>
    <t>площа проїжджої частини дороги, яка підлягає капітальному ремонту</t>
  </si>
  <si>
    <t xml:space="preserve">обсяг видатків, пов'язаних з проведенням капітального ремонту проїжджої частини  дороги </t>
  </si>
  <si>
    <t xml:space="preserve">площа проїжджої частини дороги, яка підлягає капітальному ремонту </t>
  </si>
  <si>
    <t>тис.грн./ шт.од.</t>
  </si>
  <si>
    <t>2020-2021</t>
  </si>
  <si>
    <t>середня сума витрат на проведення капітального ремонту ділянки мереж трубопроводу холодного водопостачання</t>
  </si>
  <si>
    <t>загальна протяжність ділянки мереж трубопроводу холодного водопостачання, що потребує капітального ремонту</t>
  </si>
  <si>
    <t xml:space="preserve">обсяг видатків, пов'язаних з проведенням капітального ремонту ділянки мереж трубопроводу холодного водопостачання </t>
  </si>
  <si>
    <t>рівень готовності об'єктів капітального ремонту</t>
  </si>
  <si>
    <t>1.29</t>
  </si>
  <si>
    <t>1.30</t>
  </si>
  <si>
    <t xml:space="preserve">корегування проекту </t>
  </si>
  <si>
    <t>обсяг видатків, пов'язаних з проведенням робіт з реконструкції водопровідного колектору</t>
  </si>
  <si>
    <t>протяжність водопровідного колектору, що потребує реконструкції</t>
  </si>
  <si>
    <t>середня сума витрат на проведення реконструкції 1 м  водопровідного колектору</t>
  </si>
  <si>
    <t>1.31</t>
  </si>
  <si>
    <t>1.32</t>
  </si>
  <si>
    <t>33</t>
  </si>
  <si>
    <t>Проектні роботи "Реконструкція водопровідного колектору від ВНС до вул. Хіміків м. Южного Одеської області"</t>
  </si>
  <si>
    <t>1.33</t>
  </si>
  <si>
    <t>Поточний ремонт вул. Новобілярської м. Южного Одеської області</t>
  </si>
  <si>
    <t>Поточний ремонт в'їзду на автостанцію та виїзду м. Южного Одеської області</t>
  </si>
  <si>
    <t>Поточний ремонт вул. Комунальної м. Южного Одеської області</t>
  </si>
  <si>
    <t>Поточний ремонт дороги на КНС м. Южного Одеської області</t>
  </si>
  <si>
    <t>Поточний ремонт вул. Іванова м. Южного Одеської  області</t>
  </si>
  <si>
    <t>Поточний ремонт дороги за ПК "Дружба" м. Южного Одеської  області</t>
  </si>
  <si>
    <t>Поточний ремонт вул. Т.Г. Шевченка м. Южного Одеської області</t>
  </si>
  <si>
    <t>тис.грн./ га</t>
  </si>
  <si>
    <t>обсяг видатків, пов'язаних з виготовленням проектної документації з реконструкції водопровідного колектору</t>
  </si>
  <si>
    <t>середня сума витрат на виготовлення проектної документації з реконструкції водопровідного колектору</t>
  </si>
  <si>
    <t>3.33</t>
  </si>
  <si>
    <t>5.14</t>
  </si>
  <si>
    <t>5.15</t>
  </si>
  <si>
    <t>5.16</t>
  </si>
  <si>
    <t>5.17</t>
  </si>
  <si>
    <t>5.19</t>
  </si>
  <si>
    <t>5.20</t>
  </si>
  <si>
    <t>5.21</t>
  </si>
  <si>
    <t>5.22</t>
  </si>
  <si>
    <t>5.23</t>
  </si>
  <si>
    <t>Придбання протипожежних дверей</t>
  </si>
  <si>
    <t>кількість обладнання, що підлягає придбанню</t>
  </si>
  <si>
    <t>7.2</t>
  </si>
  <si>
    <t>7.3</t>
  </si>
  <si>
    <t>7.4</t>
  </si>
  <si>
    <t>7.5</t>
  </si>
  <si>
    <t>7.6</t>
  </si>
  <si>
    <t>обсяг видатків, пов'язаних з проведенням капітального ремонту автоматичної системи протипожежного захисту</t>
  </si>
  <si>
    <t xml:space="preserve"> технічний нагляд</t>
  </si>
  <si>
    <t>середня сума витрат на проведення капітального ремонту автоматичної системи протипожежного захисту</t>
  </si>
  <si>
    <t>обсяг видатків, пов'язаних з проведенням капітального ремонту мереж внутрішньобудинкової системи електропостачання</t>
  </si>
  <si>
    <t>середня сума витрат на проведення капітального ремонту 1м мереж внутрішньобудинкової системи електропостачання</t>
  </si>
  <si>
    <t>протяжність мереж внутрішньобудинкової системи електропостачання, що підлягає капітального ремонту</t>
  </si>
  <si>
    <t>обсяг видатків, пов'язаних з придбанням протипожежних дверей</t>
  </si>
  <si>
    <t xml:space="preserve">кількість дверей, що підлягає придбанню </t>
  </si>
  <si>
    <t>середня сума витрат на придбання 1 од. протипожежних дверей</t>
  </si>
  <si>
    <t>тис. грн./од</t>
  </si>
  <si>
    <t>рівень забезпечення підприємства спеціальним обладнанням</t>
  </si>
  <si>
    <t>обсяг видатків, пов'язаних з проведенням капітального ремонту коридорів в  гуртожитку</t>
  </si>
  <si>
    <t>площа коридорів, що підлягає капітального ремонту</t>
  </si>
  <si>
    <t>середня сума витрат на проведенням капітального ремонту коридорів в  гуртожитку</t>
  </si>
  <si>
    <t>34</t>
  </si>
  <si>
    <t>35</t>
  </si>
  <si>
    <t>Поточний ремонт фонтану у парку "Приморський" м. Южного Одеської області</t>
  </si>
  <si>
    <t>Поточне утримання фонтану у парку "Приморський" м. Южного Одеської області</t>
  </si>
  <si>
    <t>обсяг видатків, пов'язаних з проведенням поточного ремонту фонтанів</t>
  </si>
  <si>
    <t xml:space="preserve">кількість фонтанів, які підлягають поточному ремонту </t>
  </si>
  <si>
    <t>середня сума витрат на проведення поточного ремонту 1 фонтану</t>
  </si>
  <si>
    <t>рівень підвищення благоустрою міста</t>
  </si>
  <si>
    <t>3.34</t>
  </si>
  <si>
    <t>3.35</t>
  </si>
  <si>
    <t>36</t>
  </si>
  <si>
    <t>37</t>
  </si>
  <si>
    <t>Поточний ремонт асфальтобетонного покриття загальноміського проїзду біля будівлі за адресою: вул. Хіміків, 17 м. Южного Одеської області</t>
  </si>
  <si>
    <t>3.36</t>
  </si>
  <si>
    <t>3.37</t>
  </si>
  <si>
    <t>Забезпечення електро-постачання  будинку</t>
  </si>
  <si>
    <t>Забезпечення проти-пожежного захисту будинку</t>
  </si>
  <si>
    <t>грн./ м²</t>
  </si>
  <si>
    <t>38</t>
  </si>
  <si>
    <t>3.38</t>
  </si>
  <si>
    <t>обсяг видатків, пов'язаних з реконструкцією артезіанської свердловини</t>
  </si>
  <si>
    <t>кількість артезіанських свердловин, що потребують реконструкції</t>
  </si>
  <si>
    <t>середня сума витрат на реконструкцію артезіанської свердловини</t>
  </si>
  <si>
    <t>Поточний ремонт просп. Миру м. Южного Одеської області</t>
  </si>
  <si>
    <t>Поточний ремонт просп. Григорівського десанту м. Южного Одеської області</t>
  </si>
  <si>
    <t xml:space="preserve">обсяг видатків, пов'язаних з проведенням поточного ремонту  асфальтобетонного покриття загальноміського проїзду </t>
  </si>
  <si>
    <t xml:space="preserve">площа асфальтобетонного покриття загальноміського проїзду, яка підлягає поточному ремонту </t>
  </si>
  <si>
    <t>середня сума витрат на проведення поточного ремонту 1м² асфальтобетонного покриття загальноміського проїзду</t>
  </si>
  <si>
    <t xml:space="preserve"> кількість автоматичних систем протипожежного захисту, яка підлягає капітальному ремонту </t>
  </si>
  <si>
    <t>Придбання малої архітектурної форми модульного типу у парку Приморський м. Южного Одеської області</t>
  </si>
  <si>
    <t>5.24</t>
  </si>
  <si>
    <t xml:space="preserve">проектні роботи: </t>
  </si>
  <si>
    <t>обсяг видатків, пов'язаних з проведенням капітального ремонту проїжджої частини проспекту</t>
  </si>
  <si>
    <t>площа проїжджої частини проспекту, яка підлягає капітальному ремонту</t>
  </si>
  <si>
    <t>середня сума витрат на проведення капітального ремонту 1 м² площі проїжджої частини проспекту</t>
  </si>
  <si>
    <t>середня сума витрат на проведення капітального ремонту 1 м² площі дороги</t>
  </si>
  <si>
    <t>середня сума витрат на проведення капітального ремонту 1 м² площі проїжджої частини вулиці</t>
  </si>
  <si>
    <t>середня сума витрат на проведення реконструкції 1 м² площі проїжджої частини дороги</t>
  </si>
  <si>
    <t>середня сума витрат на проведення поточного ремонту 1 м² площі дорожнього покриття</t>
  </si>
  <si>
    <t>середня сума витрат на проведення капітального ремонту 1 м² площі проїжджої  частини вулиці</t>
  </si>
  <si>
    <t xml:space="preserve">середня сума витрат на проведення капітального ремонту 1 м² площі проїжджої  частини </t>
  </si>
  <si>
    <t>середня сума витрат на проведення капітального ремонту 1 м² площі проїжджої  частини дороги</t>
  </si>
  <si>
    <t>середня сума витрат на проведення капітального ремонту 1м² площі проїжджої частини дороги</t>
  </si>
  <si>
    <t xml:space="preserve">обсяг видатків, пов'язаних з будівництвом мереж зовнішнього освітлення </t>
  </si>
  <si>
    <t>м</t>
  </si>
  <si>
    <t xml:space="preserve">загальна протяжність мереж зовнішнього освітлення, яку планується побудувати </t>
  </si>
  <si>
    <t>середня сума витрат на будівництво 1 м мереж зовнішнього освітлення</t>
  </si>
  <si>
    <t>КП "Екосервіс"</t>
  </si>
  <si>
    <t>Інші джерела</t>
  </si>
  <si>
    <t xml:space="preserve">Власні кошти під-приємства </t>
  </si>
  <si>
    <t>обсяг видатків, пов'язаних з проведенням реконструкції загальноміських територій (влаштування пішохідної та велосипедної доріжок)</t>
  </si>
  <si>
    <t>загальна площа загальноміських територій, що потребує реконструкції</t>
  </si>
  <si>
    <t>середня сума витрат на проведення реконструкції 1 м² загальноміських територій</t>
  </si>
  <si>
    <t xml:space="preserve">Капітальний ремонт мереж внутрішньоквартальної зливової каналізації від колодязя Кл 108 до колодязя Кл 116 біля житлового будинку № 30/16 по просп. Григорівського десанту та від колодязя Кл 109 до колодязя Кл 116 біля житлового будинку № 28 по просп. Григорівського десанту м. Южного Одеської області </t>
  </si>
  <si>
    <t>обсяг видатків, пов'язаних з проведенням капітального ремонту мереж внутрішньоквартальної господарсько-побутової каналізації</t>
  </si>
  <si>
    <t>загальна протяжність ділянки мереж внутрішньоквартальної господарсько-побутової каналізації, що потребує капітального ремонту</t>
  </si>
  <si>
    <t>обсяг видатків, пов'язаних з проведенням капітального ремонту мереж внутрішньоквартальної зливової каналізації</t>
  </si>
  <si>
    <t>середня сума витрат на проведення капітального ремонту 1 м ділянки мереж внутрішньоквартальної зливової каналізації , що потребує капітального ремонту</t>
  </si>
  <si>
    <t>1.34</t>
  </si>
  <si>
    <t>Забезпечення функціонування господарсько-побутової каналізації</t>
  </si>
  <si>
    <t xml:space="preserve">коригування робочого проекту </t>
  </si>
  <si>
    <t>39</t>
  </si>
  <si>
    <t>40</t>
  </si>
  <si>
    <t xml:space="preserve">Капітальний ремонт  загальноміських територій біля житлового будинку № 26 по просп. Миру м. Южного Одеської області, в т.ч. : </t>
  </si>
  <si>
    <t>обсяг видатків, пов'язаних з проведенням капітального ремонту  загальноміських територій</t>
  </si>
  <si>
    <t xml:space="preserve">площа загальноміських територій, яка підлягає поточному ремонту </t>
  </si>
  <si>
    <t>Поточний ремонт фонтанів № 3,4,5,6 на площі Перемоги м. Южного Одеської області</t>
  </si>
  <si>
    <t>3.39</t>
  </si>
  <si>
    <t>3.40</t>
  </si>
  <si>
    <t xml:space="preserve">Підвищення рівня благоустрою міста
</t>
  </si>
  <si>
    <t>середня сума витрат на проведення  капітального ремонту 1  м² загальноміських територій</t>
  </si>
  <si>
    <t>виготовлення технічного паспорту</t>
  </si>
  <si>
    <t>видача сертифіката у разі прийняття в експлуатацію закінченого будівництвом об'єкта</t>
  </si>
  <si>
    <t>УЖКГ ЮМР</t>
  </si>
  <si>
    <t>Розробка схеми захисту пляжної зони м. Южного Одеської області</t>
  </si>
  <si>
    <t>обсяг видатків, пов'язаних з розробкою схеми захисту пляжної зони</t>
  </si>
  <si>
    <t>кількість схем, що потребують розробки</t>
  </si>
  <si>
    <t>рівень готовності схеми</t>
  </si>
  <si>
    <t xml:space="preserve">коригування проекту </t>
  </si>
  <si>
    <t>коригування проекту</t>
  </si>
  <si>
    <t>комерційна пропозиція</t>
  </si>
  <si>
    <t xml:space="preserve">середня сума витрат на розробку 1 схеми захисту пляжної зони </t>
  </si>
  <si>
    <t>Поточний ремонт зовнішньої мережі зливової каналізації за адресою вул. Хіміків, буд. №18 від колодязя Кл 127 до колодязя Кл 132 м. Южного Одеської області</t>
  </si>
  <si>
    <t>середня сума витрат на проведення капітального ремонту 1 м ділянки мереж внутрішньоквартальної господарсько-побутової каналізації , що потребує капітального ремонту</t>
  </si>
  <si>
    <t>Поточний ремонт вул. Хіміків м. Южного Одеської  області</t>
  </si>
  <si>
    <t>Поточний ремонт вул.  Геннадія Савельєва (Торгова) м. Южного Одеської  області</t>
  </si>
  <si>
    <t>експертиза проекту</t>
  </si>
  <si>
    <t xml:space="preserve">середня сума витрат на проведення капітального ремонту 1 м ділянки мереж внутрішньоквартальної господарсько-побутової каналізації </t>
  </si>
  <si>
    <t xml:space="preserve">обсяг видатків,  пов'язаних з придбанням запірної арматури </t>
  </si>
  <si>
    <t xml:space="preserve">Забезпечення належної та безперебійної роботи водопровідно-каналізаційного господарства </t>
  </si>
  <si>
    <t>Поточний ремонт: "Заміна люків, решіток та рам з нарощуванням горловин оглядових та водоприймальних колодязів на мережах зливової каналізації м. Южного Одеської області"</t>
  </si>
  <si>
    <t>кількість колодязів, на яких планується проведення поточного ремонту</t>
  </si>
  <si>
    <t>середня сума витрат на проведення поточного ремонту 1 колодязя</t>
  </si>
  <si>
    <t xml:space="preserve">обсяг видатків, пов'язаний з поточним ремонтом "Заміна люків, решіток та рам з нарощуванням горловин оглядових та водоприймальних колодязів на мережах зливової каналізації"  </t>
  </si>
  <si>
    <t>рівень готовності технічного паспорту</t>
  </si>
  <si>
    <t>Придбання трифазного дизельного генератора для ВНС м. Южного Одеської області</t>
  </si>
  <si>
    <t xml:space="preserve">обсяг видатків, пов'язаних з придбанням трифазного дизельного генератора </t>
  </si>
  <si>
    <t>кількість трифазних дизельних генераторів, що підлягає придбанню</t>
  </si>
  <si>
    <t>середня сума витрат на придбання 1 трифазного дизельного генератора</t>
  </si>
  <si>
    <t>1.35</t>
  </si>
  <si>
    <t>5.25</t>
  </si>
  <si>
    <t>5.26</t>
  </si>
  <si>
    <t>5.27</t>
  </si>
  <si>
    <t>2.12</t>
  </si>
  <si>
    <t>обсяг видатків, пов'язаних з проведенням капітального ремонту котла</t>
  </si>
  <si>
    <t>кількість котлів, що потребує капітального ремонту</t>
  </si>
  <si>
    <t xml:space="preserve">середня сума витрат на проведення капітального ремонту 1котла </t>
  </si>
  <si>
    <t>грн./од.</t>
  </si>
  <si>
    <t>Придбання запірної арматури для установки в водопровідних колодязях на мережах холодного водопостачання м.Южного Одеської області</t>
  </si>
  <si>
    <t>кількість одиниць запірної арматури, що підлягає придбанню</t>
  </si>
  <si>
    <t>середня сума витрат на придбання 1 од. запірної арматури</t>
  </si>
  <si>
    <t>Проведення технічної інвентаризації  та виготовлення технічного паспорту мереж зливової каналізації м. Южного Одеської області</t>
  </si>
  <si>
    <t>обсяг видатків, пов'язаний з проведенням технічної інвентаризації  та виготовленням технічного паспорту</t>
  </si>
  <si>
    <t>кількість заходів з технічної інвентаризації, які планується провести</t>
  </si>
  <si>
    <t>видача сертифіката</t>
  </si>
  <si>
    <t>11,603</t>
  </si>
  <si>
    <t>28,786</t>
  </si>
  <si>
    <t xml:space="preserve">обсяг видатків,  пов'язаний з придбанням косарки ротаційної </t>
  </si>
  <si>
    <t xml:space="preserve">обсяг видатків, пов'язаних з проведенням реконструкції внутрішньоквартального проїзду </t>
  </si>
  <si>
    <t>загальна площа внутрішньоквартального проїзду, що потребує реконструкції</t>
  </si>
  <si>
    <t>кількість проектів, які підлягають коригуванню</t>
  </si>
  <si>
    <t>середня сума витрат на проведення коригування 1 проекту</t>
  </si>
  <si>
    <t>загальна середня кількість пасажирів, яких перевезено на міському автобусному маршруті з 01.01.2020 р. по 31.05.2020 р.</t>
  </si>
  <si>
    <t>вартість перевезення 1 пасажира з 01.01.2020 р. по 31.05.2020 р.</t>
  </si>
  <si>
    <t>рішення виконкому ЮМР  від 13.08.2020 р. № 2419</t>
  </si>
  <si>
    <t>154,562</t>
  </si>
  <si>
    <t>коригування проекту :</t>
  </si>
  <si>
    <t>40,500</t>
  </si>
  <si>
    <t>середня сума витрат на проведення реконструкції 1 м² площі внутрішньоквартального проїзду</t>
  </si>
  <si>
    <t>загальна протяжність мереж внутрішньоквартальної господарсько-побутової каналізації, що потребує капітального ремонту</t>
  </si>
  <si>
    <t xml:space="preserve">середня сума витрат на проведення капітального ремонту 1 м  мереж внутрішньоквартальної господарсько-побутової каналізації </t>
  </si>
  <si>
    <t>41</t>
  </si>
  <si>
    <t>Поточний ремонт фонтану біля будинку №7 по вул. Т.Г. Шевченка м. Южного Одеської області</t>
  </si>
  <si>
    <t>Придбання хімічних реагентів для обслуговування фонтану у парку "Приморський"  м. Южного Одеської області</t>
  </si>
  <si>
    <t>2021-2022</t>
  </si>
  <si>
    <t>обсяг видатків,  пов'язаних з придбанням хімічних реагентів для обслуговування фонтану</t>
  </si>
  <si>
    <t>42</t>
  </si>
  <si>
    <t>3.41</t>
  </si>
  <si>
    <t>3.42</t>
  </si>
  <si>
    <t>4.11</t>
  </si>
  <si>
    <t>Поточний ремонт мереж зовнішнього освітлення від ЗТП №826 по вул. Новобілярській, 28а до опори №50 по вул.  Новобілярській м. Южного Одеської області</t>
  </si>
  <si>
    <t xml:space="preserve">обсяг видатків, пов'язаних з проведенням поточного ремонту мереж зовнішнього освітлення </t>
  </si>
  <si>
    <t xml:space="preserve">протяжність мережі зовнішнього освітлення, яка підлягає поточному ремонту </t>
  </si>
  <si>
    <t>120,000</t>
  </si>
  <si>
    <t>1.36</t>
  </si>
  <si>
    <t xml:space="preserve">Підвищення рівня благоустрою міста
</t>
  </si>
  <si>
    <t xml:space="preserve">Підвищення рівня благоустрою міста
                           </t>
  </si>
  <si>
    <t xml:space="preserve">Підвищення рівня благоустрою міста
</t>
  </si>
  <si>
    <t xml:space="preserve">Підвищення рівня благоустрою міста
</t>
  </si>
  <si>
    <t>Капітальний ремонт ділянки мереж зливової каналізації від колодязя Кл 370 до колодязя Кл 379, яка розташована біля житлового будинку № 12 по просп. Григорівського десанту  м. Южного Одеської області</t>
  </si>
  <si>
    <t>середня сума витрат на проведення поточного ремонту 1 м мережі зовнішнього освітлення</t>
  </si>
  <si>
    <t>Проектні роботи "Будівництво ділянки мереж зовнішнього освітлення по вул. Горбатка м. Южного Одеської області"</t>
  </si>
  <si>
    <t>середня сума витрат на проведення 1 заходу з технічної інвентаризації та виготовленням технічного паспорту</t>
  </si>
  <si>
    <t>1.37</t>
  </si>
  <si>
    <t>1.38</t>
  </si>
  <si>
    <t>43</t>
  </si>
  <si>
    <t>44</t>
  </si>
  <si>
    <t>3.43</t>
  </si>
  <si>
    <t>3.44</t>
  </si>
  <si>
    <t>Організація  належного утримання  об’єктів благоустрою</t>
  </si>
  <si>
    <t>Забезпечення функціонування водопровідних мереж</t>
  </si>
  <si>
    <t>4.12</t>
  </si>
  <si>
    <t>4.13</t>
  </si>
  <si>
    <t>5.28</t>
  </si>
  <si>
    <t>5.29</t>
  </si>
  <si>
    <t>2.14</t>
  </si>
  <si>
    <t>проектні роботи:</t>
  </si>
  <si>
    <t>4.14</t>
  </si>
  <si>
    <t>Джерела фінансуван-ня</t>
  </si>
  <si>
    <t>Проектні роботи "Капітальний ремонт котла ДЄ 25/14  на котельні за адресою: вул. Старомиколаївське шосе, 8, м. Южного Одеської області"</t>
  </si>
  <si>
    <t>Проектні роботи "Капітальний ремонт котла ДЄ 25/14 на котельні за адресою: вул. Старомиколаївське шосе, 8, м. Южного Одеської області"</t>
  </si>
  <si>
    <t xml:space="preserve">УЖКГ ЮМР/КП «Екосервіс»  </t>
  </si>
  <si>
    <t>Проведення технічної інвентаризації, виготовлення технічного паспорту водопровідних мереж с. Булдинка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</si>
  <si>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 Булдинка Южненської міської територіальної громади Одеського району Одеської області</t>
  </si>
  <si>
    <t>Поточне утримання мереж зовнішнього освітлення смт Нові Білярі</t>
  </si>
  <si>
    <t>Проведення технічної інвентаризації, виготовлення технічного паспорту водопровідних мереж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</si>
  <si>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смт Нові Білярі Южненської міської територіальної громади Одеського району Одеської області</t>
  </si>
  <si>
    <t>45</t>
  </si>
  <si>
    <t>46</t>
  </si>
  <si>
    <t>Проведення технічної інвентаризації, виготовлення технічного паспорту кладовища с. Булдинка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</si>
  <si>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водопровідних мереж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</si>
  <si>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кладовища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</si>
  <si>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смт. Нові Білярі Южненської міської територіальної громади Одеського району Одеської області</t>
  </si>
  <si>
    <t xml:space="preserve">Придбання технічного та спеціального обладнання, основних засобів спеціального призначення для підприємств 
задіяних у сфері санітарного очищення  та благоустрою 
</t>
  </si>
  <si>
    <t xml:space="preserve">Підвищення рівня благоустрою 
Організація  належного утримання та санітарного очищення об’єктів благоустрою
</t>
  </si>
  <si>
    <t>3.45</t>
  </si>
  <si>
    <t>3.46</t>
  </si>
  <si>
    <t xml:space="preserve">Забезпечення функціонування мереж зовнішнього освітлення
Організація належного утримання мереж зовнішнього освітлення </t>
  </si>
  <si>
    <t>4.15</t>
  </si>
  <si>
    <t>обсяг видатків, пов'язаних з поточним утриманням мереж зовнішнього освітлення смт</t>
  </si>
  <si>
    <t>грн./      м</t>
  </si>
  <si>
    <t>48</t>
  </si>
  <si>
    <t>49</t>
  </si>
  <si>
    <t>3.47</t>
  </si>
  <si>
    <t>3.48</t>
  </si>
  <si>
    <t>3.49</t>
  </si>
  <si>
    <t>Оплата зовнішнього освітлення смт Нові Білярі</t>
  </si>
  <si>
    <t>кількість тракторів, що підлягають придбанню</t>
  </si>
  <si>
    <t>середня сума витрат на придбання 1 трактора</t>
  </si>
  <si>
    <t xml:space="preserve">Придбання трактору з навісним обладнанням </t>
  </si>
  <si>
    <t>обсяг видатків,  пов'язаних з придбанням трактору з навісним обладнанням</t>
  </si>
  <si>
    <t>47</t>
  </si>
  <si>
    <t>протяжність мареж зовнішнього освітлення смт, яка підлягає поточному утриманню</t>
  </si>
  <si>
    <t xml:space="preserve">середня сума витрат на поточне утримання 1 м мереж зовнішнього освітлення смт </t>
  </si>
  <si>
    <t>обсяг видатків, пов'язаний з проведенням технічної інвентаризації, виготовленням технічного паспорту</t>
  </si>
  <si>
    <t>середня сума витрат на проведення 1 заходу з технічної інвентаризації, виготовлення технічного паспорту</t>
  </si>
  <si>
    <t>середня сума витрат на проведення 1 заходу з технічної інвентаризації, виготовленням технічного паспорту</t>
  </si>
  <si>
    <t>УЖКГ ЮМР/КП «Екосервіс»</t>
  </si>
  <si>
    <t>Проведення технічної інвентаризації, виготовлення технічного паспорту водопровідних мереж с. 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</si>
  <si>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водопровідних мереж с. Кошари Южненської міської територіальної громади Одеського району Одеської області</t>
  </si>
  <si>
    <t>1.39</t>
  </si>
  <si>
    <t>1.40</t>
  </si>
  <si>
    <t>4.17</t>
  </si>
  <si>
    <t>4.18</t>
  </si>
  <si>
    <t>50</t>
  </si>
  <si>
    <t>51</t>
  </si>
  <si>
    <t>Проведення технічної інвентаризації, виготовлення технічного паспорту кладовища с. Кошари Южненської міської територіальної громади Одеського району Одеської області</t>
  </si>
  <si>
    <t>3.50</t>
  </si>
  <si>
    <t>3.51</t>
  </si>
  <si>
    <t>Проведення технічної інвентаризації, виготовлення технічного паспорту доріг с. 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</si>
  <si>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 Кошари Южненської міської територіальної громади Одеського району Одеської області</t>
  </si>
  <si>
    <t>5.31</t>
  </si>
  <si>
    <t>5.32</t>
  </si>
  <si>
    <t>середня сума витрат на проведення капітального ремонту 1 м²  проїжджої частини дороги</t>
  </si>
  <si>
    <t>кількість заходів з технічної інвентаризації, виготовлення технічного паспорту, які планується провести</t>
  </si>
  <si>
    <t>рівень готовності проведення технічної інвентаризації, виготовлення технічного паспорту</t>
  </si>
  <si>
    <t>коригування робочого проекту</t>
  </si>
  <si>
    <t>2.15</t>
  </si>
  <si>
    <t>Проведення технічної інвентаризації, виготовлення технічного паспорту мереж зовнішнього освітлення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</si>
  <si>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м.Южного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</si>
  <si>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Булдинка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</si>
  <si>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</si>
  <si>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Кошари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</si>
  <si>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</si>
  <si>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м. Южного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</si>
  <si>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Сичавка Южненської міської територіальної громади Одеського району Одеської області</t>
  </si>
  <si>
    <t>49,200</t>
  </si>
  <si>
    <t>374,395</t>
  </si>
  <si>
    <t>143,986</t>
  </si>
  <si>
    <t>23,687</t>
  </si>
  <si>
    <t>Реконструкція загальноміських територій з влаштуванням скверу біля житлового будинку по вул. Приморська, 11 м. Южного Одеської області</t>
  </si>
  <si>
    <t xml:space="preserve">обсяг видатків, пов'язаних з реконструкцією загальноміських територій з влаштуванням скверу  </t>
  </si>
  <si>
    <t>Будівництво мереж водопостачання у мікрорайоні 1.7 м. Южного Одеської області</t>
  </si>
  <si>
    <t>загальна протяжність мереж господарсько-побутової каналізації, яку планується побудувати</t>
  </si>
  <si>
    <t>обсяг видатків, пов'язаних з будівництвом мереж зливової каналізації</t>
  </si>
  <si>
    <t>обсяг видатків, пов'язаних з будівництвом мереж водопостачання</t>
  </si>
  <si>
    <t>загальна протяжність мереж зливової каналізації, яку планується побудувати</t>
  </si>
  <si>
    <t xml:space="preserve">узнать про обсяг </t>
  </si>
  <si>
    <t>кількість скверів, що планується влаштувати</t>
  </si>
  <si>
    <t xml:space="preserve"> грн./од.</t>
  </si>
  <si>
    <t>середня сума витрат на будівництво 1 м мережі водопостачання</t>
  </si>
  <si>
    <t>Будівництво мереж господарсько-побутової каналізації у мікрорайоні 1.7 м. Южного Одеської області"</t>
  </si>
  <si>
    <t>Будівництво мереж зливової каналізації у мікрорайоні 1.7 м. Южного Одеської області"</t>
  </si>
  <si>
    <t>обсяг видатків, пов'язаних з  будівництвом мереж господарсько-побутової каналізації</t>
  </si>
  <si>
    <t>середня сума витрат на будівництво 1 м мережі господарсько-побутової каналізації</t>
  </si>
  <si>
    <t>середня сума витрат на будівництво 1 м мережі зливової каналізації</t>
  </si>
  <si>
    <t>середня сума витрат на виготовлення проектної документації з будівництва мереж зливової каналізації</t>
  </si>
  <si>
    <t>експертний звіт</t>
  </si>
  <si>
    <t>середня сума витрат на влаштування скверу</t>
  </si>
  <si>
    <t>2.16</t>
  </si>
  <si>
    <t>кількість устаткування, що потребує реконструкції</t>
  </si>
  <si>
    <t>1.41</t>
  </si>
  <si>
    <t xml:space="preserve">обсяг видатків, пов'язаних з проведенням капітального ремонту ділянки мереж водопроводу </t>
  </si>
  <si>
    <t>загальна протяжність ділянки мереж водопроводу, що потребує капітального ремонту</t>
  </si>
  <si>
    <t>середня сума витрат на проведення капітального ремонту ділянки мереж водопроводу</t>
  </si>
  <si>
    <t xml:space="preserve">обсяг видатків, пов'язаних з реконструкцією </t>
  </si>
  <si>
    <t xml:space="preserve">середня сума витрат на проведення реконструкції </t>
  </si>
  <si>
    <t xml:space="preserve">обсяг видатків, пов'язаних з виготовленням проектної документації </t>
  </si>
  <si>
    <t xml:space="preserve"> кількість проектної документації, що підлягає виготовленню</t>
  </si>
  <si>
    <t>середні витрати на виготовлення проектної документації</t>
  </si>
  <si>
    <t xml:space="preserve">середня сума витрат на виготовлення проектної документації </t>
  </si>
  <si>
    <t>150,000</t>
  </si>
  <si>
    <t>1.42</t>
  </si>
  <si>
    <t>обсяг видатків, пов'язаний з проведенням поточного ремонту зовнішньої мережі зливової каналізації</t>
  </si>
  <si>
    <t>загальна протяжність зовнішньої мережі зливової каналізації, що підлягає поточному ремонту</t>
  </si>
  <si>
    <t>середня сума витрат на проведення поточного ремонту 1 м  зовнішньої мережі зливової каналізації</t>
  </si>
  <si>
    <t>4.19</t>
  </si>
  <si>
    <t>Будівництво мереж зовнішнього освітлення вздовж вул. Центральної  в межах села Сичавка Южненської міської територіальної громади, в т.ч.:</t>
  </si>
  <si>
    <t>52</t>
  </si>
  <si>
    <t>53</t>
  </si>
  <si>
    <t>обсяг видатків, пов'язаних з будівництвом пішохідної та велосипедної доріжок</t>
  </si>
  <si>
    <t>3.52</t>
  </si>
  <si>
    <t>3.53</t>
  </si>
  <si>
    <t>1.43</t>
  </si>
  <si>
    <t>1.44</t>
  </si>
  <si>
    <t xml:space="preserve">Придбання щітки комунальної </t>
  </si>
  <si>
    <t>5.33</t>
  </si>
  <si>
    <t>обсяг видатків, пов'язаний з придбанням автомобіля</t>
  </si>
  <si>
    <t>кількість автомобілів, що підлягають придбанню</t>
  </si>
  <si>
    <t>середня сума витрат на придбання 1 автомобіля</t>
  </si>
  <si>
    <t>рівень забезпечення комунальних підприємств технічним та спеціальним обладнанням, відповідно до запланованого</t>
  </si>
  <si>
    <t>обсяг видатків, пов'язаний з придбанням трактору</t>
  </si>
  <si>
    <t>обсяг видатків, пов'язаний з придбанням щітки комунальної</t>
  </si>
  <si>
    <t>кількість щіток комунальних, що підлягають придбанню</t>
  </si>
  <si>
    <t>середня сума витрат на придбання 1 щітки комунальної</t>
  </si>
  <si>
    <t>обсяг видатків, пов'язаний з придбанням відвалу</t>
  </si>
  <si>
    <t>кількість відвалів, що підлягають придбанню</t>
  </si>
  <si>
    <t>середня сума витрат на придбання 1 відвалу</t>
  </si>
  <si>
    <t>5.34</t>
  </si>
  <si>
    <t>5.35</t>
  </si>
  <si>
    <t>5.36</t>
  </si>
  <si>
    <t>Організація належного утримання  доріг</t>
  </si>
  <si>
    <t>5.37</t>
  </si>
  <si>
    <t>54</t>
  </si>
  <si>
    <t>3.54</t>
  </si>
  <si>
    <t>обсяг видатків, пов'язаний з придбанням причепу тракторного</t>
  </si>
  <si>
    <t>кількість причепів тракторних, що підлягають придбанню</t>
  </si>
  <si>
    <t>середня сума витрат на придбання 1 причепу тракторного</t>
  </si>
  <si>
    <t xml:space="preserve">обсяг видатків, пов'язаний з придбанням автогідропідйомника </t>
  </si>
  <si>
    <t>кількість автогідропідйомників, що підлягають придбанню</t>
  </si>
  <si>
    <t>середня сума витрат на придбання 1 автогідропідйомника</t>
  </si>
  <si>
    <t>рівень готовності проектно-вишукувальної документації</t>
  </si>
  <si>
    <t>Капітальний ремонт ділянки теплових мереж від ЦТП №31 до вводу у житлові будинки по просп. Миру, 23, 25, вул. Будівельників, 13 м. Южного Одеської області</t>
  </si>
  <si>
    <t>обсяг видатків :</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</si>
  <si>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t>
  </si>
  <si>
    <t>Капітальний ремонт ділянки теплових мереж від ТК-24 до ТК-25 м. Южного Одеської області</t>
  </si>
  <si>
    <t>обсяг видатків</t>
  </si>
  <si>
    <t>Проектно-вишукувальні роботи "Капітальний ремонт ділянки теплових мереж від К-5/7 до вводу у житлові будинки по просп. Григорівського десанту, 19,21,23, будівлю за адресою  просп. Григорівського десанту, 25 м. Южного Одеської області</t>
  </si>
  <si>
    <t>обсяг видатків, пов'язаних з виготовленням проектно-вишукувальної документації з капітального ремонту ділянки теплових мереж</t>
  </si>
  <si>
    <t>проектно-вишукувальна документація, що потребує розробки</t>
  </si>
  <si>
    <t>середня сума витрат на виготовлення проектно-вишукувальної документації з капітального ремонту ділянки теплових мереж</t>
  </si>
  <si>
    <t>Проектно-вишукувальні роботи «Реконструкція резервуара води №1 м. Южного Одеської області"</t>
  </si>
  <si>
    <t>Проектно-вишукувальні роботи «Реконструкція резервуара води №2 м. Южного Одеської області"</t>
  </si>
  <si>
    <t xml:space="preserve">обсяг видатків, пов'язаних з виготовленням проектно-вишукувальної документації з капітального ремонту резервуара води </t>
  </si>
  <si>
    <t>середня сума витрат на виготовлення проектно-вишукувальної документації з капітального ремонту резервуара води</t>
  </si>
  <si>
    <t>Проектно-вишукувальні роботи "Реконструкція ділянки мереж зливової каналізації на території Южненського відділення поліції за адресою: вул. Хіміків, 17, м. Южного Одеської області"</t>
  </si>
  <si>
    <t xml:space="preserve">обсяг видатків, пов'язаних з виготовленням проектно-вишукувальної документації з реконструкції ділянки мереж зливової каналізації  </t>
  </si>
  <si>
    <t xml:space="preserve">середня сума витрат на виготовлення проектно-вишукувальної документації з реконструкції ділянки мереж зливової каналізації  </t>
  </si>
  <si>
    <t xml:space="preserve">Капітальний ремонт ділянки мереж водопроводу від колодязя В 79 до колодязя В 83 вздовж вул. Старомиколаївське шосе м. Южного Одеської області, у т.ч.: </t>
  </si>
  <si>
    <t>проектно-вишукувальні роботи</t>
  </si>
  <si>
    <t>Реконструкція внутрішньоквартального проїзду від проспекту Миру до проспекту Григорівського десанту м. Южного Одеської області</t>
  </si>
  <si>
    <t>Благоустрій загальноміських територій з влаштуванням скверу біля житлового будинку по вул. Приморська, 17 м. Южного Одеської області</t>
  </si>
  <si>
    <t>Будівництво мереж зовнішнього освітлення вздовж вул. Центральної  в межах села Сичавка Южненської міської територіальної громади, в т.ч.: проектно-вишукувальні роботи</t>
  </si>
  <si>
    <t>Будівництво мереж зовнішнього освітлення вздовж дороги на КНС м. Южного Одеської області, в т.ч. : проектно-вишукувальні роботи</t>
  </si>
  <si>
    <t>55</t>
  </si>
  <si>
    <t>3.55</t>
  </si>
  <si>
    <t>Будівництво проїзду до ЦТП №26 між будинками по просп. Миру, 26 та просп.Миру, 28 м. Южного Одеської області, в т.ч.:</t>
  </si>
  <si>
    <t>Будівництво проїзду до ЦТП №26 між будинками по просп. Миру, 26 та просп.Миру, 28 м. Южного Одеської області, в т.ч.:, в т.ч.:проектно-вишукувальні роботи</t>
  </si>
  <si>
    <t>обсяг видатків, пов'язаних з будівництвом проїзду</t>
  </si>
  <si>
    <t>кількість проїздів, що планується побудувати</t>
  </si>
  <si>
    <t>середня сума витрат на будівництво 1 проїзду</t>
  </si>
  <si>
    <t>56</t>
  </si>
  <si>
    <t>57</t>
  </si>
  <si>
    <t>3.56</t>
  </si>
  <si>
    <t>Реконструкція благоустрою загальноміських територій з влаштуванням дитячого майданчика на території біля житлового будинку по просп. Григорівського десанту, 12 м. Южного Одеської області, у т.ч.:</t>
  </si>
  <si>
    <t>3.57</t>
  </si>
  <si>
    <t>обсяг видатків, пов'язаних з реконструкцією благоустрою загальноміських територій</t>
  </si>
  <si>
    <t>Реконструкція благоустрою загальноміських територій з влаштуванням дитячого майданчика на території біля житлового будинку по просп. Григорівського десанту, 12 м. Южного Одеської області, у т.ч.:проектно-вишукувальні роботи</t>
  </si>
  <si>
    <t>кількість дитячих майданчиків, що планується влаштувати</t>
  </si>
  <si>
    <t>середня сума витрат на влаштуванням дитячого майданчика</t>
  </si>
  <si>
    <t>обсяг видатків, пов'язаних з виготовленням проектно-вишукувальної документації з будівництва водного пандусу</t>
  </si>
  <si>
    <t>середня сума витрат на виготовлення проектно-вишукувальної  документації  з будівництва водного пандусу</t>
  </si>
  <si>
    <t>Проектно-вишукувальні роботи "Будівництво мереж зовнішнього освітлення пішохідної доріжки 1-го мікрорайону вздовж просп. Миру від просп. Григорівського десанту до вул. Будівельників м. Южного Одеської області"</t>
  </si>
  <si>
    <t xml:space="preserve">обсяг видатків, пов'язаних з виготовленням проектно-вишукувальної докуметації з будівництва мереж зовнішнього освітлення </t>
  </si>
  <si>
    <t xml:space="preserve">проектно-вишукувальна документація, що потребує розробки </t>
  </si>
  <si>
    <t xml:space="preserve">середня сума витрат на виготовлення проектно-вишукувальної документації з будівництва мереж зовнішнього освітлення </t>
  </si>
  <si>
    <t>Проектно-вишукувальні роботи "Будівництво мереж зовнішнього освітлення по вул. Т.Г. Шевченка м. Южного Одеської області"</t>
  </si>
  <si>
    <t>Проектно-вишукувальні роботи "Реконструкція тротуарної доріжки по вул. Центральній з влаштуванням велосипедної доріжки в межах села Сичавка Южненської міської територіальної громади"</t>
  </si>
  <si>
    <t>проектно-вишукувальна документації, що потребує розробки</t>
  </si>
  <si>
    <t>середня сума витрат на виготовлення проектно- вишукувальної документації  з реконструкції</t>
  </si>
  <si>
    <t>Проектно-вишукувальні роботи "Будівництво проїзду від Т.Г. Шевченка до РП-ТП-№60 м. Южного Одеської області</t>
  </si>
  <si>
    <t>обсяг видатків, пов'язаних з виготовленням проектно-вишукувальної документації з  будівництва проїзду</t>
  </si>
  <si>
    <t>середня сума витрат на виготовлення проектно-вишукувальної документації  з будівництва проїзду</t>
  </si>
  <si>
    <t>Будівництво елементів благоустрою із встановленням будівлі громадського туалету (модульного типу) на території "Громадського центру" вздовж вул. Будівельників м. Южного  Одеської області, у т.ч. :</t>
  </si>
  <si>
    <t>Будівництво елементів благоустрою із встановленням будівлі громадського туалету (модульного типу) на території "Громадського центру" вздовж вул. Будівельників м. Южного  Одеської області, у т.ч. :проектно-вишукувальні роботи</t>
  </si>
  <si>
    <t>обсяг видатків, пов'язаних з будівництвом елементів благоустрою</t>
  </si>
  <si>
    <t>кількість елементів благоустрою, що планується побудувати</t>
  </si>
  <si>
    <t>середня сума витрат на будівництво 1 елементу благоустрою</t>
  </si>
  <si>
    <t xml:space="preserve"> УКБ ЮМР</t>
  </si>
  <si>
    <t>Проектно-вишукувальні роботи "Реконструкція вул. Горбатка від площі Перемоги до вул. Приморської м. Южного Одеської області</t>
  </si>
  <si>
    <t>5.38</t>
  </si>
  <si>
    <t>обсяг видатків, пов'язаних з виготовленням проектно-вишукувальної документації з реконструкції вулиці</t>
  </si>
  <si>
    <t>середня сума витрат на виготовлення проектно-вишукувальної документації з реконструкції вулиці</t>
  </si>
  <si>
    <t>Поточний ремонт зовнішньої мережі зливової каналізації за адресою просп. Григорівського десанту, буд. №26 від колодязя Кл 141 до колодязя Кл 144 м. Южного Одеської області</t>
  </si>
  <si>
    <t>Будівництво пішохідної та велосипедної доріжок на загальноміських територіях вздовж дороги на КНС м. Южного Одеської області, в т.ч.: проектно-вишукувальні роботи</t>
  </si>
  <si>
    <t>обсяг видатків, пов'язаних з виготовленням проектно-вишукувальної документації з реконструкції</t>
  </si>
  <si>
    <t>Капітальний ремонт проїжджої частини вул. Приморської від вул. Будівельників до просп. Григорівського десанту м. Южного Одеської області</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</si>
  <si>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t>
  </si>
  <si>
    <t>Реконструкція проїжджої частини дороги за ПК "Дружба" м. Южного Одеської області</t>
  </si>
  <si>
    <t>Реконструкція магістрального водопроводу від колодязя по вул. Хіміків до колодязя по вул. Приморській м. Южного Одеської області</t>
  </si>
  <si>
    <t>Капітальний ремонт ділянки мереж трубопроводу холодного водопостачання від колодязя В93 по вул. Одеська до колодязя В161 по вул. Центральна м.Южного Одеської області</t>
  </si>
  <si>
    <t>Реконструкція ділянки мереж самопливного магістрального каналізаційного колектору від колодязя Кс 51 до колодязя Кс 196 по вул. Приморській м. Южного Одеської області</t>
  </si>
  <si>
    <t>Реконструкція водопровідного колектору від ВНС до вул. Хіміків м. Южного Одеської області</t>
  </si>
  <si>
    <t>Капітальний ремонт ділянки мереж  внутрішньоквартальної зливової каналізації від колодязя Кл466 до колодязя Кл467 та від колодязя Кл414 до колодязя Кл573 на території ДНЗ №2 "Лелеченя" м. Южного Одеської області</t>
  </si>
  <si>
    <t>Капітальний ремонт мереж  внутрішньоквартальної господарсько-побутової каналізації від колодязя Кс 25 до колодязя Кс 37 біля житлового будинку № 30/16 по просп. Григорівського десанту та від колодязя Кс 33 до колодязя Кс 37 біля житлового будинку № 28 по просп. Григорівського десанту м. Южного Одеської області</t>
  </si>
  <si>
    <t>Будівництво мереж господарсько-побутової каналізації у мікрорайоні 1.7 м. Южного Одеської області</t>
  </si>
  <si>
    <t>Будівництво мереж зливової каналізації у мікрорайоні 1.7 м. Южного Одеської області</t>
  </si>
  <si>
    <t>Капітальний ремонт твердого покриття (пішохідна доріжка) по вул. Приморській від вул. Будівельників до просп. Григорівського десанту м. Южного Одеської області</t>
  </si>
  <si>
    <t>Реконструкція проспекту Миру м. Южного Одеської області</t>
  </si>
  <si>
    <t>Капітальний ремонт твердого покриття (пішохідна доріжка) вздовж житлового будинку по вул.Хіміків, 18 до ЗОШ №1 м.Южного Одеської області</t>
  </si>
  <si>
    <t>Капітальний ремонт твердого покриття (пішохідна доріжка) від вул. Хіміків до просп. Миру між ЗОШ № 1 та ДНЗ №3 "Райдуга" м. Южного Одеської області</t>
  </si>
  <si>
    <t>Реконструкція загальноміських територій (влаштування пішохідної та велосипедної доріжок) вздовж Старомиколаївського шосе від вул. Новобілярської до в'їзного знаку "Якір" м. Южного Одеської області</t>
  </si>
  <si>
    <t>Будівництво наскрізного проїзду біля адміністративної будівлі виконкому від житлового будинку по просп. Миру, 16 до просп. Григорівського  десанту м. Южного Одеської області</t>
  </si>
  <si>
    <t>Реконструкція артезіанської свердловини №3 по вул. Хіміків м. Южного Одеської області"</t>
  </si>
  <si>
    <t>Капітальний ремонт твердого покриття (пішохідна доріжка) від ДНЗ №3 "Райдуга" до вул. Будівельників м.Южного Одеської області</t>
  </si>
  <si>
    <t>Капітальний ремонт твердого покриття (пішохідна доріжка) від ЗОШ №1 вздовж території НВК ім. В.Чорновола м. Южного Одеської області</t>
  </si>
  <si>
    <t>Будівництво мереж зовнішнього освітлення вздовж Старомиколаївського шосе від вул. Новобілярської до в'їзного знаку "Якір" м. Южного Одеської області</t>
  </si>
  <si>
    <t>Капітальний ремонт дороги по пр. Григорівського десанту від світлофору по вул. Хіміків до знаку "Якір" м. Южного Одеської області</t>
  </si>
  <si>
    <t>Капітальний ремонт проїжджої частини вул. Приморської від просп. Григорівського десанту до вул. Іванова  м. Южного Одеської області</t>
  </si>
  <si>
    <t>Капітальний ремонт проїжджої частини в'їзду на автостанцію та виїзду м. Южного Одеської області</t>
  </si>
  <si>
    <t>Капітальний ремонт проїжджої  частини вул. Новобілярської м. Южного Одеської області</t>
  </si>
  <si>
    <t>Капітальний ремонт проїжджої  частини вул. Іванова м. Южного Одеської області</t>
  </si>
  <si>
    <t>Капітальний ремонт проїжджої  частини вул. Т.Г. Шевченка м. Южного Одеської області</t>
  </si>
  <si>
    <t>Капітальний ремонт проїжджої частини дороги на КНС м. Южного Одеського району Одеської області</t>
  </si>
  <si>
    <t>Капітальний ремонт проїжджої  частини дороги на Сичавку від заправки WOG до гаражів  м. Южного Одеської області</t>
  </si>
  <si>
    <t>Капітальний ремонт автоматичної системи протипожежного захисту в будівлі комунальної власності по вул. Будівельників, буд. 7, м.Южного, Одеської області</t>
  </si>
  <si>
    <t>Капітальний ремонт автоматичної системи протипожежного захисту в будівлі  комунальної власності по вул. Будівельників, буд. 7/1, м.Южного, Одеської області</t>
  </si>
  <si>
    <t>Капітальний ремонт мереж внутрішньобудинкової системи електропостачання в будівлі  комунальної власності  по вул. Будівельників, буд. 7, м.Южного, Одеської області</t>
  </si>
  <si>
    <t>Капітальний ремонт коридорів  в будівлі  комунальної власності  по вул. Будівельників, буд. 7/1, м.Южного, Одеської області</t>
  </si>
  <si>
    <t>Реконструкція магістрального водопроводу від колодязя по вул. Хіміків до колодязя по вул. Приморській                      м. Южного Одеської області</t>
  </si>
  <si>
    <t>Капітальний ремонт ділянки мереж водопроводу від колодязя В 79 до колодязя В 83 вздовж вул. Старомиколаївське шосе м. Южного Одеської області</t>
  </si>
  <si>
    <t>Капітальний ремонт мереж  внутрішньоквартальної господарсько-побутової каналізації від колодязя Кс 21 до колодязя Кс 25 біля житлового будинку №16 по просп. Миру  м. Южного Одеської області</t>
  </si>
  <si>
    <t>Капітальний ремонт мереж внутрішньоквартальної зливової каналізації від колодязя Кл 108 до колодязя Кл 116 біля житлового будинку № 30/16 по просп. Григорівського десанту та від колодязя Кл 109 до колодязя Кл 116 біля житлового будинку № 28 по просп. Григорівського десанту м. Южного Одеської області</t>
  </si>
  <si>
    <t>Капітальний ремонт твердого покриття (пішохідна доріжка) від вул. Хіміків до просп. Миру між ЗОШ №1 та ДНЗ №3 "Райдуга" м.Южного Одеської області</t>
  </si>
  <si>
    <t>Капітальний ремонт проїжджої частини вул. Т.Г. Шевченка м. Южного Одеської області</t>
  </si>
  <si>
    <t>Капітальний ремонт проїжджої частини дороги на Сичавку від заправки WOG до гаражів м. Южного Одеської області</t>
  </si>
  <si>
    <t>Капітальний ремонт мереж внутрішньобудинкової системи
електропостачання в будівлі  комунальної власності  по вул. Будівельників, буд. 7, м.Южного, Одеської області</t>
  </si>
  <si>
    <t>Проектно-вишукувальні роботи "Будівництво очисних споруд м. Южного Одеської області"</t>
  </si>
  <si>
    <t>1.45</t>
  </si>
  <si>
    <t>обсяг видатків, пов'язаних з виготовленням проектно-вишукувальної документації з будівництва очисних споруд м. Южного Одеської області</t>
  </si>
  <si>
    <t>Забезпечення належного санітарного стану</t>
  </si>
  <si>
    <t>середня сума витрат на виготовлення проектно-вишукувальної документації з будівництва очисних споруд м. Южного Одеської області</t>
  </si>
  <si>
    <t>Капітальний ремонт котла ДЄ 25/14 на котельні за адресою: вул. Старомиколаївське шосе, 8, м. Южного Одеської області, в т.ч.:</t>
  </si>
  <si>
    <t>Капітальний ремонт котла ДЄ 25/14 на котельні за адресою: вул. Старомиколаївське шосе, 8, м. Южного Одеської області, в т.ч. проектні роботи</t>
  </si>
  <si>
    <t>Проектно-вишукувальні роботи "Капітальний ремонт тротуарних доріжок, мережі освітлення та благоустрій території парку "Лебедів" по вул. Лиманна в смт Нові Білярі Лиманського району Одеської області"</t>
  </si>
  <si>
    <t>обсяг видатків, пов'язаних з виготовленням проектно-вишукувальної документації з капітального ремонту</t>
  </si>
  <si>
    <t>загальна кількість проектно-вишукувальної документації, що потребує виготовлення</t>
  </si>
  <si>
    <t>середня сума витрат на виготовлення проектно-вишукувальної документації з капітального ремонту</t>
  </si>
  <si>
    <t>рівень готовності проектно-вишукувальної документації з капітального ремонту</t>
  </si>
  <si>
    <t>Проектно-вишукувальні роботи "Капітальний ремонт огорожі кладовища в смт Нові Білярі Лиманського району Одеської області"</t>
  </si>
  <si>
    <t>Проектно-вишукувальні роботи "Капітальний ремонт огорожі кладовища в с. Булдинка Лиманського району Одеської області"</t>
  </si>
  <si>
    <t xml:space="preserve">обсяг видатків, пов'язаних з виготовленням проектно-вишукувальної документації з капітального ремонту огорожі кладовища </t>
  </si>
  <si>
    <t xml:space="preserve">середня сума витрат на виготовлення проектно-вишукувальної документації з огорожі кладовища </t>
  </si>
  <si>
    <t xml:space="preserve">рівень готовності проектно-вишукувальної документації з капітального огорожі кладовища </t>
  </si>
  <si>
    <t xml:space="preserve">Придбання автогідропідйомника </t>
  </si>
  <si>
    <t xml:space="preserve">Придбання причепу тракторного </t>
  </si>
  <si>
    <t>Придбання автомобіля з піскорозкидуючим та плужним обладнанням</t>
  </si>
  <si>
    <t xml:space="preserve">Придбання трактору </t>
  </si>
  <si>
    <t>Придбання відвалу</t>
  </si>
  <si>
    <t xml:space="preserve">Придбання відвалу </t>
  </si>
  <si>
    <t xml:space="preserve">УЖКГ ЮМР/КП  «Екосервіс»   </t>
  </si>
  <si>
    <t xml:space="preserve">УЖКГ ЮМР/КП  «Екосервіс»  </t>
  </si>
  <si>
    <t xml:space="preserve">УЖКГ ЮМР/КП  «Екосервіс»    </t>
  </si>
  <si>
    <t>5.39</t>
  </si>
  <si>
    <t>Реконструкція устаткування шляхом заміни шафи управління з частотним перетворювачем котла водогрійного КВ-ГМ-30-150М (модель ПТВМ-30М) на котельні за адресою: вул. Старомиколаївське шосе, 8, м. Южного Одеського району Одеської області</t>
  </si>
  <si>
    <t>Будівництво мереж зовнішнього освітлення вздовж дороги на КНС м. Южного Одеської області, у т.ч.:</t>
  </si>
  <si>
    <t>2.13</t>
  </si>
  <si>
    <t>Проектно-вишукувальні роботи "Капітальний ремонт ділянки теплових мереж від К-6/9 до К-6/10 м.Южного Одеської області"</t>
  </si>
  <si>
    <t>58</t>
  </si>
  <si>
    <t>59</t>
  </si>
  <si>
    <t>3.58</t>
  </si>
  <si>
    <t>3.59</t>
  </si>
  <si>
    <t>Будівництво внутрішньоквартального проїзду від просп. Миру до ЦТП №26 біля житлового будинку по просп. Миру, 28 м. Южного Одеської області, у т.ч.:</t>
  </si>
  <si>
    <t xml:space="preserve"> проектно-вишукувальні роботи </t>
  </si>
  <si>
    <t xml:space="preserve">Будівництво внутрішньоквартального проїзду від просп. Миру до ЦТП №26 біля житлового будинку по просп. Миру, 28 м. Южного Одеської області, у т.ч.:  проектно-вишукувальні роботи </t>
  </si>
  <si>
    <t xml:space="preserve">обсяг видатків, пов'язаних з будівництвом внутрішньоквартального проїзду </t>
  </si>
  <si>
    <t>обсяг видатків, пов'язаних з проведенням реконструкції  благоустрою загальноміських територій</t>
  </si>
  <si>
    <t>кількість майданчиків, на яких планується здійснити благоустрій</t>
  </si>
  <si>
    <t>кількість внутрішньоквартальних проїздів, що планується побудувати</t>
  </si>
  <si>
    <t>середня сума витрат на будівництво 1 внутрішньоквартального  проїзду</t>
  </si>
  <si>
    <t>середня сума витрат на здійснення благоустрою 1 майданчика</t>
  </si>
  <si>
    <t>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t>
  </si>
  <si>
    <t>Капітальний ремонт ділянки теплових мереж від ТК-17 до ЦТП №24 м. Южного Одеської області</t>
  </si>
  <si>
    <t>Проектно-вишукувальні роботи "Будівництво водного пандусу для осіб з обмеженими фізичними можливостями на території пляжної зони м. Южного Одеської області"</t>
  </si>
  <si>
    <t>60</t>
  </si>
  <si>
    <t>3.60</t>
  </si>
  <si>
    <t xml:space="preserve">УЖКГ ЮМР/КП «ЮЖНЕН-СЬКЕ УЗБЕРЕЖЖЯ»  </t>
  </si>
  <si>
    <t>Утримання територій загального користування</t>
  </si>
  <si>
    <t>Послуги державної аварійно-рятувальної служби</t>
  </si>
  <si>
    <t>61</t>
  </si>
  <si>
    <t>КП "Біляркомунгосп"</t>
  </si>
  <si>
    <t>Поточне утримання територій смт Нові Білярі</t>
  </si>
  <si>
    <t>3.61</t>
  </si>
  <si>
    <t>обсяг видатків, пов'язаних з поточним утриманням територій смт</t>
  </si>
  <si>
    <t>площа територій смт, яка підлягає поточному утриманню</t>
  </si>
  <si>
    <t>середня сума витрат на організацію належного утримання та санітарного очищення 1м² територій смт</t>
  </si>
  <si>
    <t>обсяг видатків, пов'язаних з утриманням територій загального користування</t>
  </si>
  <si>
    <t>площа територій загального користування, яка підлягає утриманню</t>
  </si>
  <si>
    <t xml:space="preserve">УЖКГ ЮМР/КП "Екосервіс"/ КП «ЮЖНЕНСЬКЕ УЗБЕРЕЖЖЯ»  </t>
  </si>
  <si>
    <t>1.46</t>
  </si>
  <si>
    <t>обсяг видатків, пов'язаних з коригуванням проектної  документації з реконструкції водопровідного колектору</t>
  </si>
  <si>
    <t>проектна документація, що потребує коригування</t>
  </si>
  <si>
    <t>рівень готовності коригування проектної документації</t>
  </si>
  <si>
    <t>Коригування проекту "Реконструкція водопровідного колектору від ВНС до вул. Хіміків м. Южного Одеської області"</t>
  </si>
  <si>
    <t>середня сума витрат на здійснення коригування проектної документації з реконструкції водопровідного колектору</t>
  </si>
  <si>
    <t>обсяг видатків, пов'язаних з коригуванням проектної  документації з реконструкції мереж вуличного водопроводу</t>
  </si>
  <si>
    <t>середня сума витрат на здійснення коригування проектної документації з реконструкції мереж вуличного водопроводу</t>
  </si>
  <si>
    <t>1.47</t>
  </si>
  <si>
    <t>1.48</t>
  </si>
  <si>
    <t>обсяг видатків, пов'язаних з коригуванням проектної  документації з капітального ремонту ділянки теплових мереж</t>
  </si>
  <si>
    <t>середня сума витрат на здійснення коригування проектної документації з капітального ремонту ділянки теплових мереж</t>
  </si>
  <si>
    <t>обсяг видатків, пов'язаних з коригуванням проектної  документації з капітального ремонту котла</t>
  </si>
  <si>
    <t>середня сума витрат на здійснення коригування проектної документації з капітального ремонту котла</t>
  </si>
  <si>
    <t>62</t>
  </si>
  <si>
    <t>3.62</t>
  </si>
  <si>
    <t>2.17</t>
  </si>
  <si>
    <t>2.18</t>
  </si>
  <si>
    <t>2.19</t>
  </si>
  <si>
    <t>7.7</t>
  </si>
  <si>
    <t>обсяг видатків, пов'язаних з коригуванням проектної  документації з капітального ремонту автоматичної системи протипожежного захисту</t>
  </si>
  <si>
    <t>середня сума витрат на здійснення коригування проектної документації  з капітального ремонту автоматичної системи протипожежного захисту</t>
  </si>
  <si>
    <t>Капітальний ремонт ділянки теплових мереж від К-6/9 до К-6/10 м.Южного Одеської області</t>
  </si>
  <si>
    <t>2.20</t>
  </si>
  <si>
    <t>середня сума витрат на проведення капітального ремонту 1 ділянки теплових мереж</t>
  </si>
  <si>
    <t>Коригування проектної документації: «Капітальний ремонт проїжджої частини проспекту Григорівського десанту на перетині з проспектом Миру м.Южного Одеської області</t>
  </si>
  <si>
    <t>кількість ділянок теплових мереж, що потребує капітального ремонту</t>
  </si>
  <si>
    <t>5.40</t>
  </si>
  <si>
    <t>обсяг видатків, пов'язаних з коригуванням проектної документації з капітального ремонту проїжджої частини проспекту</t>
  </si>
  <si>
    <t>середня сума витрат на коригування проектної документації</t>
  </si>
  <si>
    <t>рівень готовності  коригування проектної документації</t>
  </si>
  <si>
    <t>Коригування проектної документації "Капітальний ремонт ділянки теплових мереж від ЦТП №29 до вводу у житлові будинки по просп. Григорівського десанту,26,28,30/16, вул. Хіміків,18,будівель по просп. Григорівського десанту,26а та 24а м.Южного Одеської області"</t>
  </si>
  <si>
    <t xml:space="preserve">Коригування проектної документації "Капітальний ремонт котла ДЄ 25/14 на котельні за адресою: вул. Старомиколаївське шосе, 8, м. Южного Одеської області" </t>
  </si>
  <si>
    <t xml:space="preserve">Коригування проектної документації "Капітальний ремонт ділянки теплових мереж від ТК-24 до ТК-25 м. Южного Одеської області" </t>
  </si>
  <si>
    <t xml:space="preserve">Коригування проектної документації "Реконструкція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 </t>
  </si>
  <si>
    <t xml:space="preserve">	Коригування проектної документації "Капітальний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t>
  </si>
  <si>
    <t>1.49</t>
  </si>
  <si>
    <t>обсяг видатків, пов'язаних з виготовленням проектно-вишукувальної документації з капітального ремонту ділянки магістрального водопроводу</t>
  </si>
  <si>
    <t>середня сума витрат на виготовлення проектно-вишукувальної документації з капітального ремонту ділянки магістрального водопроводу</t>
  </si>
  <si>
    <t>1.50</t>
  </si>
  <si>
    <t>1.51</t>
  </si>
  <si>
    <t>Поточний ремонт ділянки мереж внутрішньоквартальної зливової каналізації від колодязя Кл 466 до колодязя Кл 468 на території ДНЗ № 2 "Лелеченя" м.Южного Одеського району Одеської області</t>
  </si>
  <si>
    <t>Поточний ремонт ділянки мереж зливової каналізації від колодязя Кл 220 до колодязя Кл 218, яка розташована біля житлового будинку № 21 по просп. Миру м. Южного Одеського району Одеської області</t>
  </si>
  <si>
    <t xml:space="preserve">обсяг видатків, пов'язаних з поточним ремонтом мереж внутрішньоквартальної зливової каналізації </t>
  </si>
  <si>
    <t>протяжність ділянки мереж внутрішньоквартальної зливової каналізації, яка підлягає поточному ремонту</t>
  </si>
  <si>
    <t xml:space="preserve">середня сума витрат на поточний ремонт 1 м мереж внутрішньоквартальної зливової каналізації </t>
  </si>
  <si>
    <t>протяжність діялянки мереж зливової каналізації, яка підлягає поточному ремонту</t>
  </si>
  <si>
    <t>середня сума витрат на поточний ремонт 1 м  ділянки мережі зливової каналізації</t>
  </si>
  <si>
    <t>Проведення технічної інвентаризації  та виготовлення технічного паспорту мереж зливової каналізації м. Южного Одеського району Одеської області</t>
  </si>
  <si>
    <t>Коригування проектної документації: "Будівництво улаштування каналізаційного колектору с.Сичавка Лиманського району Одеської області"</t>
  </si>
  <si>
    <t>Коригування проектної документації: "Будівництво прокладання водогону с. Сичавка Лиманського району Одеської області"</t>
  </si>
  <si>
    <t>обсяг видатків, пов'язаних з коригуванням проектної  документації з будівництва улаштування каналізаційного колектору</t>
  </si>
  <si>
    <t>середня сума витрат на здійснення коригування проектної документації з будівництва улаштування каналізаційного колектору</t>
  </si>
  <si>
    <t>обсяг видатків, пов'язаних з коригуванням проектної  документації з будівництва прокладання водогону</t>
  </si>
  <si>
    <t>середня сума витрат на здійснення коригування проектної документації з будівництва прокладання водогону</t>
  </si>
  <si>
    <t>УЕ ЮМР/ЮМКП "ЮЖТРАНС"</t>
  </si>
  <si>
    <t>Поточне утримання пляжно-паркової зони</t>
  </si>
  <si>
    <t>63</t>
  </si>
  <si>
    <t>64</t>
  </si>
  <si>
    <t>Поточне утримання фонтану біля будинку №7 по вулиці Т.Г. Шевченка м. Южного Одеської області</t>
  </si>
  <si>
    <t>Придбання хімічних реагентів для обслуговування фонтану у парку "Приморський" м. Южного Одеської області</t>
  </si>
  <si>
    <t>Придбання хімічних реагентів для обслуговування фонтану біля будинку №7 по вулиці Т.Г. Шевченка, м. Южного Одеської області</t>
  </si>
  <si>
    <t>середня сума витрат на утримання 1 фонтану</t>
  </si>
  <si>
    <t>обсяг видатків, пов'язаних з придбанням хімічних реагентів для обслуговування фонтанів</t>
  </si>
  <si>
    <t>3.63</t>
  </si>
  <si>
    <t>3.64</t>
  </si>
  <si>
    <t>65</t>
  </si>
  <si>
    <t>Поточний ремонт загальноміських територій на перехресті вул. Хіміків та житлового будинку по просп. Григорівського десанту, 23 м. Южного Одеської області</t>
  </si>
  <si>
    <t>3.65</t>
  </si>
  <si>
    <t>обсяг видатків, пов'язаних з проведенням поточного ремонту загальноміських територій</t>
  </si>
  <si>
    <t>66</t>
  </si>
  <si>
    <t>Відлов бродячих тварин</t>
  </si>
  <si>
    <t>3.66</t>
  </si>
  <si>
    <t>обсяг видатків,  пов'язаних з придбанням косарки ротаційної</t>
  </si>
  <si>
    <t>кількість косарок, що підлягають придбанню</t>
  </si>
  <si>
    <t>середня сума витрат на придбання 1 косарки</t>
  </si>
  <si>
    <t>обсяг видатків,  пов'язаних з придбанням газонокосарки ротаційної</t>
  </si>
  <si>
    <t>Придбання бензопили</t>
  </si>
  <si>
    <t>67</t>
  </si>
  <si>
    <t>обсяг видатків,  пов'язаний з придбанням бензопили</t>
  </si>
  <si>
    <t>кількість бензопил, що підлягають придбанню</t>
  </si>
  <si>
    <t>середня сума витрат на придбання 1 бензопили</t>
  </si>
  <si>
    <t>3.67</t>
  </si>
  <si>
    <t>Придбання висторозу</t>
  </si>
  <si>
    <t xml:space="preserve">Придбання висоторізу </t>
  </si>
  <si>
    <t>Придбання травокосарки</t>
  </si>
  <si>
    <t>Придбання електричного заточного станку</t>
  </si>
  <si>
    <t>Придбання трактора-газонокосарки</t>
  </si>
  <si>
    <t>68</t>
  </si>
  <si>
    <t>69</t>
  </si>
  <si>
    <t>70</t>
  </si>
  <si>
    <t>71</t>
  </si>
  <si>
    <t>3.68</t>
  </si>
  <si>
    <t>3.69</t>
  </si>
  <si>
    <t>3.70</t>
  </si>
  <si>
    <t>3.71</t>
  </si>
  <si>
    <t>обсяг видатків,  пов'язаний з придбанням висоторізу</t>
  </si>
  <si>
    <t>кількість висоторізів, що підлягають придбанню</t>
  </si>
  <si>
    <t>середня сума витрат на придбання 1 висоторізу</t>
  </si>
  <si>
    <t>обсяг видатків,  пов'язаний з придбанням травокосарки</t>
  </si>
  <si>
    <t>кількість травокосарок, що підлягають придбанню</t>
  </si>
  <si>
    <t>середня сума витрат на придбання 1 травокосарки</t>
  </si>
  <si>
    <t>обсяг видатків,  пов'язаний з придбанням електричного заточного станку</t>
  </si>
  <si>
    <t>кількість станків, що підлягають придбанню</t>
  </si>
  <si>
    <t>середня сума витрат на придбання 1 станку</t>
  </si>
  <si>
    <t>обсяг видатків,  пов'язаний з придбанням трактора-газонокосарки</t>
  </si>
  <si>
    <t>кількість тракторів-газонокосарок, що підлягають придбанню</t>
  </si>
  <si>
    <t>середня сума витрат на придбання 1трактора-газонокосарки</t>
  </si>
  <si>
    <t>Придбання запірної арматури для встановлення в теплових камерах м.Южного Одеського району Одеської області</t>
  </si>
  <si>
    <t>УЖКГ ЮМР/КП тм "ЮТКЕ"</t>
  </si>
  <si>
    <t>обсяг видатків, пов'язаних з придбанням запірної арматури для встановлення в теплових камерах</t>
  </si>
  <si>
    <t xml:space="preserve">кількість запірної арматури, що планується придбати </t>
  </si>
  <si>
    <t>середня сума витрат на придбання запірної арматури</t>
  </si>
  <si>
    <t>рівень забезпечення комунальних підприємтсв технічним обладнанням</t>
  </si>
  <si>
    <t>2.21</t>
  </si>
  <si>
    <t>2.22</t>
  </si>
  <si>
    <t>обсяг видатків, пов'язаних з капітальним ремонтом мережевого насоса</t>
  </si>
  <si>
    <t>середня сума витрат на здійснення капітального ремонту 1 насаоса</t>
  </si>
  <si>
    <t>Капітальний ремонт мережевого насоса WILO SCP 200/560 HA-250/4 на котельні за адресою: вул. Старомиколаївське шосе, 8 м. Южного Одеського району Одеської області</t>
  </si>
  <si>
    <t>Капітальний ремонт проїзду від вул. Комунальної м. Южного Одеського району Одеської області до ЮЖНЕНСЬКОГО МІСЬКОГО КОМУНАЛЬНОГО ПІДПРИЄМСТВА «ЮЖТРАНС» та КОМУНАЛЬНОГО ПІДПРИЄМСТВА ТЕПЛОВИХ МЕРЕЖ «ЮЖТЕПЛОКОМУНЕНЕРГО», в т.ч.:</t>
  </si>
  <si>
    <t>обсяг видатків, пов'язаних з проведенням капітального ремонту проїзду</t>
  </si>
  <si>
    <t>5.18</t>
  </si>
  <si>
    <t>Поточний ремонт твердого покриття загальноміських територій м. Южного Одеської області</t>
  </si>
  <si>
    <t>Реконструкція ділянки мереж зливової каналізації по  вул. Хіміків від приймального колодязя до колодязя Кл 82  м. Южного Одеського району Одеської області, у т.ч.:</t>
  </si>
  <si>
    <t>середня сума витрат на проведення капітального ремонту ділянки мереж зливової каналізації</t>
  </si>
  <si>
    <t>1.54</t>
  </si>
  <si>
    <t>проєктно-вишукувальні роботи</t>
  </si>
  <si>
    <t xml:space="preserve">	Капітальний ремонт покрівлі будівлі котельної на котельні за адресою: вул. Старомиколаївське шосе, 8, м. Южного Одеського району Одеської області, у т.ч.:</t>
  </si>
  <si>
    <t>Капітальний ремонт покрівлі будівлі АБК і РММ на котельні за адресою: вул. Старомиколаївське шосе, 8, м. Южного Одеського району Одеської області, у т.ч.:</t>
  </si>
  <si>
    <t>Капітальний ремонт покрівлі мазутного господарства з обладнанням на котельні за адресою: вул. Старомиколаївське шосе, 8, м. Южного Одеського району Одеської області</t>
  </si>
  <si>
    <t>2.23</t>
  </si>
  <si>
    <t>2.24</t>
  </si>
  <si>
    <t>Забезпечення функціонування котельні</t>
  </si>
  <si>
    <t>обсяг видатків, пов'язаних з проведенням капітального ремонту покрівлі будівлі котельні</t>
  </si>
  <si>
    <t>площа покрівлі, що потребує капітального ремонту</t>
  </si>
  <si>
    <t xml:space="preserve">середня сума витрат на проведення капітального ремонту 1м2 площі покрівлі </t>
  </si>
  <si>
    <t>Забезпечення функціонування  котельні</t>
  </si>
  <si>
    <t>Капітальний ремонт покрівлі будівлі АБК і РММ на котельні за адресою: вул. Старомиколаївське шосе, 8, м. Южного Одеського району Одеської області, у т.ч.:проєктно-вишукувальні роботи, авторський нагляд</t>
  </si>
  <si>
    <t xml:space="preserve">обсяг видатків, пов'язаних з проведенням капітального ремонту покрівлі будівлі </t>
  </si>
  <si>
    <t>обсяг видатків, пов'язаних з проведенням капітального ремонту покрівлі</t>
  </si>
  <si>
    <t>Капітальний ремонт з благоустрою території кладовища, сектори № 11 та № 12, м. Южного Одеської області, в т.ч:</t>
  </si>
  <si>
    <t xml:space="preserve">Капітальний ремонт з благоустрою території кладовища, сектори № 11 та № 12, м. Южного Одеської області, у т.ч.: коригування робочого проекту </t>
  </si>
  <si>
    <t>72</t>
  </si>
  <si>
    <t>3.72</t>
  </si>
  <si>
    <t>обсяг видатків, пов'язаних з додатковими роботами з реконструкції проспекту</t>
  </si>
  <si>
    <t>Реконструкції  проспекту Миру м. Южного Одеської області. Додаткові роботи</t>
  </si>
  <si>
    <t>Реконструкція проспекту Миру м. Южного Одеської області. Додаткові роботи</t>
  </si>
  <si>
    <t>загальна площа проспекту, що потребує додаткових робіт з  реконструкції</t>
  </si>
  <si>
    <t>середня сума витрат на проведення додаткових робіт з реконструкцію 1 га проспекту</t>
  </si>
  <si>
    <t>Коригування проектно-кошторисної документації "Реконструкція проспекту Миру  м. Южного Одеської області"</t>
  </si>
  <si>
    <t>обсяг видатків, пов'язаних з коригуванням проектно-кошторисної  документації з реконструкції проспекту</t>
  </si>
  <si>
    <t>проектно-кошторисна документація, що потребує коригування</t>
  </si>
  <si>
    <t>середня сума витрат на здійснення коригування проектно-кошторисної документації з  з реконструкції проспекту</t>
  </si>
  <si>
    <t>рівень готовності коригування проектно-кошторисної  документації з реконструкції проспекту</t>
  </si>
  <si>
    <t>кількість насосів, що планується відремонтувати</t>
  </si>
  <si>
    <t>Капітальний ремонт покрівлі будівлі котельної на котельні за адресою: вул. Старомиколаївське шосе, 8, м. Южного Одеського району Одеської області, у т.ч.:проєктно-вишукувальні роботи, авторський нагляд</t>
  </si>
  <si>
    <t>середня сума витрат на проведення поточного ремонту 1м² загальноміської території</t>
  </si>
  <si>
    <t>обсяг видатків, пов'язаних з проведенням поточного ремонту  загальноміських територій</t>
  </si>
  <si>
    <t>грн/м2</t>
  </si>
  <si>
    <t>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t>
  </si>
  <si>
    <t>73</t>
  </si>
  <si>
    <t>3.73</t>
  </si>
  <si>
    <t xml:space="preserve"> Проектно-вишукувальні роботи "Реконструкція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t>
  </si>
  <si>
    <t>обсяг видатків, пов'язаних з виготовленням проектно-вишукувальної документації з реконструкції благоустрою загальноміських територій</t>
  </si>
  <si>
    <t>середня сума витрат на виготовлення проектно- вишукувальної документації  з реконструкції благоустрою загальноміських територій</t>
  </si>
  <si>
    <t>Реконструкція благоустрою загальноміських територій з влаштуванням дитячого майданчику на території Приморського парку м. Южного Одеської області, у т.ч.:</t>
  </si>
  <si>
    <t>Увійшло до капітального ремонту вул.Приморської</t>
  </si>
  <si>
    <t>(чи писати проєктно-вишукувальні роботи?)</t>
  </si>
  <si>
    <t>Проектні роботи "Будівництво ділянки мереж зовнішнього освітлення по вул.  с. Сичавка Одеської області"</t>
  </si>
  <si>
    <t>"Будівництво мереж зовнішнього освітлення по вул. Т.Г. Шевченка м. Южного Одеської області"</t>
  </si>
  <si>
    <t>Проектно-вишукувальні роботи "Капітальний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t>
  </si>
  <si>
    <t>Проектно-вишукувальні роботи "Капітальний ремонт ділянки магістрального водопроводу від колодязя В 13 до колодязя В 26 по вул. Хіміків м. Южного Одеського району Одеської області"</t>
  </si>
  <si>
    <t>Капітальний ремонт ділянки магістрального водопроводу від колодязя В 13  до колодязя В 26 по вул. Хіміків м. Южного Одеського району Одеської області</t>
  </si>
  <si>
    <t>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t>
  </si>
  <si>
    <t>обсяг видатків, пов'язаних з проведенням капітального ремонту  ділянки магістрального водопроводу</t>
  </si>
  <si>
    <t>загальна протяжність ділянки магістрального водопроводу, що потребує капітального ремонту</t>
  </si>
  <si>
    <t>середня сума витрат на проведення капітального ремонту 1 м ділянки магістрального водопроводу, що потребує капітального ремонту</t>
  </si>
  <si>
    <t>220,00</t>
  </si>
  <si>
    <t>120,00</t>
  </si>
  <si>
    <t>4571,152</t>
  </si>
  <si>
    <t>Проектно-вишукувальні роботи "Будівництво бетонного водозливу каскадного типу у парку "Приморський" м.Южного Одеського району Одеської області"</t>
  </si>
  <si>
    <t>убрать</t>
  </si>
  <si>
    <t>на 2022</t>
  </si>
  <si>
    <t xml:space="preserve">обсяг видатків, пов'язаних з виготовленням проектно-вишукувальної документації з будівництва бетонного водозливу </t>
  </si>
  <si>
    <t xml:space="preserve">середня сума витрат на виготовлення проектно- вишукувальної документації з будівництва бетонного водозливу </t>
  </si>
  <si>
    <t>Поточний ремонт дороги вул. Цвєтаєва с. Сичавки Одеського району Одеської області</t>
  </si>
  <si>
    <t>Поточний ремонт дороги вул. Філатова с. Сичавки Одеського району Одеської області</t>
  </si>
  <si>
    <t xml:space="preserve">обсяг видатків, пов'язаних з проведенням поточного ремонту доріг 
</t>
  </si>
  <si>
    <t xml:space="preserve">площа доріг, яка підлягає поточному ремонту </t>
  </si>
  <si>
    <t xml:space="preserve">обсяг видатків, пов'язаних з проведенням капітального ремонту   дороги </t>
  </si>
  <si>
    <t xml:space="preserve">площа дороги, яка підлягає капітальному ремонту </t>
  </si>
  <si>
    <t>середня сума витрат на проведення капітального ремонту 1м²  дороги</t>
  </si>
  <si>
    <t xml:space="preserve">проектно-вишукувальні роботи </t>
  </si>
  <si>
    <t>Капітальний ремонт проїжджої частини вул. Сонячної мікрорайону індивідуальної забудови м. Южного Одеської області, у т.ч. :</t>
  </si>
  <si>
    <t>Капітальний ремонт проїжджої частини вул. Виногрдної мікрорайону індивідуальної забудови м. Южного Одеської області, у т.ч. :</t>
  </si>
  <si>
    <t>Капітальний ремонт проїжджої частини вул. Лугової мікрорайону індивідуальної забудови м. Южного Одеської області, у т.ч. :</t>
  </si>
  <si>
    <t>Капітальний ремонт проїжджої частини вул. Горіхової мікрорайону індивідуальної забудови м. Южного Одеської області, у т.ч. :</t>
  </si>
  <si>
    <t>Капітальний ремонт проїжджої частини вул. Одеської мікрорайону індивідуальної забудови м. Южного Одеської області, у т.ч. :</t>
  </si>
  <si>
    <t>5.44</t>
  </si>
  <si>
    <t>5.45</t>
  </si>
  <si>
    <t>5.48</t>
  </si>
  <si>
    <t>Капітальний ремонт проїжджої частини вул. Сонячної мікрорайону індивідуальної забудови м. Южного Одеської області, у т.ч. :проектно-вишукувальні роботи</t>
  </si>
  <si>
    <t>Капітальний ремонт проїжджої частини вул. Лугової мікрорайону індивідуальної забудови м. Южного Одеської області, у т.ч. : проектно-вишукувальні роботи</t>
  </si>
  <si>
    <t>Капітальний ремонт проїжджої частини вул. Виногрдної мікрорайону індивідуальної забудови м. Южного Одеської області, у т.ч. : проектно-вишукувальні роботи</t>
  </si>
  <si>
    <t>Капітальний ремонт проїжджої частини вул. Горіхової мікрорайону індивідуальної забудови м. Южного Одеської області, у т.ч. : проектно-вишукувальні роботи</t>
  </si>
  <si>
    <t>Будівництво мереж зовнішнього освітлення по вул. Прикордонній с. Сичавка Одеського району Одеської області, у т.ч. :</t>
  </si>
  <si>
    <t>Будівництво мереж зовнішнього освітлення по вул. Прикордонній с. Сичавка Одеського району Одеської області, у т.ч. : проектно-вишукувальні роботи</t>
  </si>
  <si>
    <t>Капітальний ремонт ділянки мереж трубопроводу холодного водопостачання від колодязя В184 по вул. Кедрова до колодязя В186 по вул.Центральна м. Южного Одеської області, в т.ч. :</t>
  </si>
  <si>
    <t>Капітальний ремонт ділянки мереж трубопроводу холодного водопостачання від колодязя В184 по вул. Кедрова до колодязя В186 по вул. Центральна м. Южного Одеської області, в т.ч. проектно-вишукувальні роботи</t>
  </si>
  <si>
    <t xml:space="preserve">  
 Капітальний  ремонт  мереж внутрішньоквартальної господарсько-побутової каналізації від колодязя Кс 365 до колодязя Кс 396 біля житлового будинку № 7 по вул. Т. Г. Шевченка м. Южного Одеської області, у т.ч. </t>
  </si>
  <si>
    <t>Капітальний ремонт мереж внутрішньоквартальної господарсько-побутової каналізації від колодязя Кс 21 до колодязя Кс 25 біля житлового будинку № 16 по просп. Миру м. Южного Одеської області, у т.ч.:</t>
  </si>
  <si>
    <t>Реконструкція резервуара води №1 м. Южного Одеської області</t>
  </si>
  <si>
    <t>обсяг видатків, пов'язаних з проведенням робіт з реконструкції резервуара води</t>
  </si>
  <si>
    <t xml:space="preserve">кількість резервуарів, що потребує реконструкції </t>
  </si>
  <si>
    <t>середня сума витрат на проведення реконструкції 1 резервуара води</t>
  </si>
  <si>
    <t xml:space="preserve">обсяг видатків, пов'язаних зі здійсненням капітального ремонту мереж внутрішньоквартальної господарсько-побутової каналізації </t>
  </si>
  <si>
    <t xml:space="preserve">середня сума витрат на здійснення капітального ремонту мереж внутрішньоквартальної господарсько-побутової каналізації </t>
  </si>
  <si>
    <t>протяжність мереж внутрішньоквартальної господарсько-побутової каналізації, що потребує капітального ремонту</t>
  </si>
  <si>
    <t>рівень готовності об'єктів капітального ремонта</t>
  </si>
  <si>
    <t xml:space="preserve">обсяг видатків, пов'язаних зі здійсненням капітального ремонту мереж внутрішньоквартальної зливової каналізації </t>
  </si>
  <si>
    <t>протяжність мереж внутрішньоквартальної зливової каналізації, що потребує капітального ремонту</t>
  </si>
  <si>
    <t xml:space="preserve">середня сума витрат на здійснення капітального ремонту мереж внутрішньоквартальної зливової каналізації </t>
  </si>
  <si>
    <t>грн./ м</t>
  </si>
  <si>
    <t>обсяг видатків,  у т.ч.:</t>
  </si>
  <si>
    <t>обсяг видатків, пов'язаних зі здійсненням капітального ремонту мереж внутрішньоквартальної каналізації</t>
  </si>
  <si>
    <t xml:space="preserve">протяжність мереж внутрішньоквартальної каналізації </t>
  </si>
  <si>
    <t>середня сума витрат на здійснення капітального ремонту мереж внутрішньоквартальної каналізації</t>
  </si>
  <si>
    <t xml:space="preserve">Капітальний ремонт ділянки мереж внутрішньоквартальної каналізації від колодязя Кс 143 між житловими будинками по вул. Хіміків, 20 та вул. Хіміків, 22 до колодязя Кс 170 біля житлового будинку по просп. Миру, 21 м. Южного Одеської області, у т.ч. : </t>
  </si>
  <si>
    <t>Капітальний ремонт ділянки мереж внутрішньоквартальної каналізації від колодязя Кс 143 між житловими будинками по вул. Хіміків, 20 та вул. Хіміків, 22 до колодязя Кс 170 біля житлового будинку по просп. Миру, 21 м. Южного Одеської області, у т.ч. проектно-вишукувальні роботи</t>
  </si>
  <si>
    <t xml:space="preserve">Капітальний ремонт мереж внутрішньоквартального водопроводу від колодязя В 13 по вул. Хіміків до камери В 66 по просп. Миру м. Южного Одеської області, у т.ч. : проектно-вишукувальні роботи </t>
  </si>
  <si>
    <t>обсяг видатків, пов'язаних зі здійсненням капітального ремонту мереж внутрішньоквартального водопроводу</t>
  </si>
  <si>
    <t>середня сума витрат на здійснення капітального ремонту мереж внутрішньоквартального водопроводу</t>
  </si>
  <si>
    <t>Капітальний ремонт мереж внутрішньоквартального водопроводу від колодязя В 13 по вул. Хіміків до камери В 66 по просп. Миру м. Южного Одеської області, у т.ч.:</t>
  </si>
  <si>
    <t>протяжність мереж внутрішньоквартального водопроводу, що потребує капітального ремонту</t>
  </si>
  <si>
    <t>Капітальний ремонт ділянки мереж внутрішньоквартальної зливової каналізації від оглядового колодязя Кл217 біля ЗОШ №1 до оглядового колодязя  Кл224 біля житлового будинку по просп. Миру, 21 м. Южного Одеської області, у т.ч. : проектно-вишукувальні роботи</t>
  </si>
  <si>
    <t>обсяг видатків, пов'язаних зі здійсненням капітального ремонту ділянки мереж внутрішньоквартальної зливової каналізації</t>
  </si>
  <si>
    <t>середня сума витрат на здійснення капітального ремонту ділянки мереж внутрішньоквартальної зливової каналізації</t>
  </si>
  <si>
    <t>Капітальний ремонт ділянки мереж внутрішньоквартальної зливової каналізації від оглядового колодязя Кл217 біля ЗОШ №1 до оглядового колодязя  Кл224 біля житлового будинку по просп. Миру, 21 м. Южного Одеської області, у т.ч.:</t>
  </si>
  <si>
    <t xml:space="preserve">проектно-вишукувльні роботи </t>
  </si>
  <si>
    <t>тис.м.</t>
  </si>
  <si>
    <t xml:space="preserve">обсяг видатків, пов'язаних зі здійсненням капітального ремонту ділянки теплових мереж </t>
  </si>
  <si>
    <t>протяжність теплових мереж, що потребує проведення капітального ремонту</t>
  </si>
  <si>
    <t>середня сума витрат на проведення капітального ремонту ділянки теплових мереж</t>
  </si>
  <si>
    <t xml:space="preserve">Капітальний ремонт ділянки теплових мереж від ЦТП №20 до вводу у житлові будинки по вул. Хіміків , 12, 14,  м. Южного Одеської області, у т.ч. : проектно-вишукувальні роботи </t>
  </si>
  <si>
    <t>Капітальний ремонт ділянки теплових мереж від ЦТП №20 до вводу у житлові будинки по вул. Хіміків , 12, 14,  м. Южного Одеської області, у т.ч.:</t>
  </si>
  <si>
    <t xml:space="preserve"> Капітальний ремонт ділянки теплових мереж від ЦТП№20 до вводу в житлові будинки по вул. Т.Г. Шевченка, 9, вул. Хіміків, 10, ЗДО №5 м. Южного Одеської області, у т.ч. : проектно-вишукувальні роботи</t>
  </si>
  <si>
    <t>Капітальний ремонт ділянки трубопроводів опалення від ЦТП №31 по ТК -31/4 м. Южного Одеської області,  у т.ч.: проектно-вишукувальні роботи</t>
  </si>
  <si>
    <t xml:space="preserve"> Капітальний ремонт ділянки теплових мереж від ЦТП №31 по ТК -31/4 м. Южного Одеської області, у т.ч.:</t>
  </si>
  <si>
    <t xml:space="preserve"> грн./м.</t>
  </si>
  <si>
    <t>Капітальний ремонт ділянки теплових мереж від ЦТП №26 до вводу у житлові будинки по вул. Будівельників, 9, просп. Миру, 22, 26, ЗЗСО №2, ЗДО №1 м. Южного Одеської області, у т.ч. : проектно-вишукувальні роботи</t>
  </si>
  <si>
    <t xml:space="preserve">Капітальний ремонт ділянки теплових мереж від ЦТП №26 до вводу у житлові будинки по вул. Будівельників, 9, просп. Миру, 22, 26, ЗЗСО №2, ЗДО №1 м. Южного Одеської області, у т.ч.: </t>
  </si>
  <si>
    <t xml:space="preserve"> «Капітальний  ремонт  мереж внутрішньоквартальної господарсько-побутової каналізації від колодязя Кс 365 до колодязя Кс 396 біля житлового будинку № 7 по вул. Т. Г. Шевченко м. Южного Одеської області», у т.ч. : проектно-вишукувальні роботи</t>
  </si>
  <si>
    <t>Капітальний ремонт мереж внутрішньоквартальної господарсько-побутової каналізації від колодязя Кс 106 до колодязя Кс 129, від колодязя Кс 270 до колодязя Кс 324, біля житлового будинку №12, № 14 по вул. Хіміків м. Южного Одеської області» , у т.ч. :проектно-вишукувальні роботи</t>
  </si>
  <si>
    <t>Капітальний ремонт ділянки теплових мереж від ЦТП№20 до вводу в житлові будинки по вул. Т.Г. Шевченка, 9, вул. Хіміків, 10, ЗДО №5 м. Южного Одеської області, у т.ч.:</t>
  </si>
  <si>
    <t>Проектні роботи "Капітальний ремонт  ділянки теплових мереж від ТК-1 до ТК-17 м. Южного Одеської області"</t>
  </si>
  <si>
    <t>Капітальний ремонт проїжджої частини  проспекту  Григорівського десанту на перетині з проспектом Миру м. Южного Одеської області</t>
  </si>
  <si>
    <t>585,414</t>
  </si>
  <si>
    <t>«Капітальний ремонт мереж внутрішньоквартальної зливової каналізації від колодязя Кл 709 до колодязя Кл 732 біля житлового будинку №12, № 14 по вул. Хіміків м. Южного Одеської області, у т.ч.:</t>
  </si>
  <si>
    <t>Капітальний ремонт мереж внутрішньоквартальної зливової каналізації від колодязя Кл 709 до колодязя Кл 732 біля житлового будинку №12, № 14 по вул. Хіміків м. Южного Одеської області»,  у т.ч. :проектно-вишукувальні роботи</t>
  </si>
  <si>
    <t xml:space="preserve">Забезпечення належної та безперебійної роботи водопровідного  господарства  </t>
  </si>
  <si>
    <t>рівень забезпечення підприємств житлово-комунального  господарства приладами обліку, відповідно до запланованого</t>
  </si>
  <si>
    <t>Проектно-вишукувальні роботи «Капітальний ремонт ділянки мереж трубопроводу холодного водопостачання від колодязя В 74 по вул. Приморській, 19 до колодязя В 33 по просп. Григорівського десанту, 8 м. Южного Одеської області»</t>
  </si>
  <si>
    <t>Проектно-вишукувальні роботи "Будівництво очисних споруд стічних вод м. Южного Одеської області"</t>
  </si>
  <si>
    <t>Проектно-вишукувальні роботи "Капітальний ремонт ділянки мереж трубопроводу холодного водопостачання від колодязя В 20 по вул. Хіміків, 8 до колодязя В 81 по вул. Т.Г. Шевченка, 7 м. Южного Одеської області"</t>
  </si>
  <si>
    <t>Проектно-вишукувальні роботи "Капітальний ремонт ділянки мереж внутрішньоквартального водопроводу від колодязя В 7 по вул. Т.Г. Шевченка, 6 до колодязя В81 по вул. Т.Г. Шевченка, 7 м. Южного Одеської області"</t>
  </si>
  <si>
    <t>Проектно-вишукувальні роботи "Капітальний ремонт  ділянки теплових мереж від ТК-1 до ТК-17 м. Южного Одеської області"</t>
  </si>
  <si>
    <t>Проектно-вишукувальні роботи "Капітальний ремонт ділянки теплових мереж від ТК-17 до ЦТП №31 м. Южного Одеської області"</t>
  </si>
  <si>
    <t>Проектно-вишукувальні роботи "Реконструкція ділянки трубопроводів опалення від ЦТП №21 до вводу у житлові будинки по вул. Новобілярська, 24,26 вул. Т.Г. Шевченка, 1,5  м. Южного Одеської області"</t>
  </si>
  <si>
    <t>Проектно-вишукувальні роботи "Будівництво ділянки мереж зовнішнього освітлення по вул. Горбатка м. Южного Одеської області"</t>
  </si>
  <si>
    <t>Проектно-вишукувальні роботи "Реконструкція вулиці Комунальної м. Южного Одеської області"</t>
  </si>
  <si>
    <t>тис.грн./м</t>
  </si>
  <si>
    <t>Будівництво мереж зовнішнього освітлення по вул. Чорноморській с. Сичавка Одеського району Одеської області, у т.ч. :</t>
  </si>
  <si>
    <t>Будівництво мереж зовнішнього освітлення по вул. Чорноморській с. Сичавка Одеського району Одеської області, у т.ч. : проектно-вишукувальні роботи</t>
  </si>
  <si>
    <t>4.20</t>
  </si>
  <si>
    <t>1.55</t>
  </si>
  <si>
    <t xml:space="preserve">обсяг видатків, пов'язаних з коригуванням проектної документації на будівництво ділянки мереж зливової каналізації </t>
  </si>
  <si>
    <t xml:space="preserve">середня сума витрат на коригування проектної документації на будівництво ділянки мереж зливової каналізації </t>
  </si>
  <si>
    <t>Коригування проектної документації "Будівництво ділянки мереж зливової каналізації на прилеглій території до житлового будинку по просп. Миру, 16 м. Южного Одеської області"</t>
  </si>
  <si>
    <t>Проведення заходів з поліпшення стану ліфтового обладнання необхідного для надійної експлуатації ліфтів, проведення експертного обстеження тощо</t>
  </si>
  <si>
    <t>Капітальний ремонт: модернізація та пусконалагоджування пасажирських ліфтів в будівлі комунальної власності по вул. Будівельників, буд. 7, м. Южного Одеської області, у т.ч.: проектно-вишукувальні роботи</t>
  </si>
  <si>
    <t xml:space="preserve">обсяг видатків, пов'язаних з капітальним ремонтом: модернізацією та пусконалагоджуванням пасажирських ліфтів </t>
  </si>
  <si>
    <t xml:space="preserve">середня сума витрат на проведення модернізації, капітального ремонту 1 ліфта </t>
  </si>
  <si>
    <t>рівень поліпшення стану ліфтового обладнання необхідного для надійної експлуатації пасажирських ліфтів</t>
  </si>
  <si>
    <t>обсяг видатків, пов'язаних з проведенням капітального ремонту внутрішніх систем теплопостачання, водопостачання, господарсько-побутової та зливової каналізації</t>
  </si>
  <si>
    <t>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</si>
  <si>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загальна протяжність внутрішніх систем теплопостачання, водопостачання, господарсько-побутової та зливової каналізації, що потребує капітального ремонту</t>
  </si>
  <si>
    <t>середня сума витрат на проведення капітального ремонту 1 м  внутрішніх систем теплопостачання, водопостачання, господарсько-побутової та зливової каналізації</t>
  </si>
  <si>
    <t xml:space="preserve">УЖКГ ЮМР/КП "Южводоканал" </t>
  </si>
  <si>
    <t>середня сума витрат на придбання вузлів комерційного обліку води</t>
  </si>
  <si>
    <t>обсяг видатків, пов'язаних зі придбанням вузлів комерційного обліку води</t>
  </si>
  <si>
    <t>кількість вузлів комерційного обліку води, що планується придбати</t>
  </si>
  <si>
    <t>Кількість ліфтів комунальної власності, які підлягають капітальному ремонту: модернізації та пусконалагоджуванню</t>
  </si>
  <si>
    <t>тис. грн./ га</t>
  </si>
  <si>
    <t>Капітальний ремонт внутрішніх систем теплопостачання, водопостачання, господарсько-побутової та зливової каналізації у підвальному приміщенні будівлі комунальної власності по вул. Будівельників, буд. 7, м. Южного Одеської області, у т.ч.: проектно-вишукувальні роботи</t>
  </si>
  <si>
    <t>Капітальний ремонт внутрішніх систем теплопостачання, водопостачання, господарсько-побутової та зливової каналізації у підвальному приміщенні будівлі комунальної власності по вул. Будівельників, буд. 7, м. Южного Одеської області, у т.ч.:</t>
  </si>
  <si>
    <t xml:space="preserve">Капітальний ремонт ділянки теплових мереж від ТК-6 до ЗЗСО №1 та ЗДО №3 м. Южного Одеської області, у т.ч. :  </t>
  </si>
  <si>
    <t>Придбання вузлів комерційного обліку води для мереж водопостачання в смт Нові Білярі та с. Булдинка Одеського району Одеської області</t>
  </si>
  <si>
    <t>Поточний ремонт дороги від вул. Хіміків до вул. Геннадія Савельєва (Торгова) м. Южного Одеської  області</t>
  </si>
  <si>
    <t>Капітальний ремонт дороги вул. Каштанова с. Сичавки Одеського району Одеської області, у т.ч. :</t>
  </si>
  <si>
    <t>Капітальний ремонт дороги вул. Каштанова с. Сичавки Одеського району Одеської області, у т.ч. : проектно-вишукувальні роботи</t>
  </si>
  <si>
    <t>Капітальний ремонт проїжджої частини дороги від вул. Хіміків до вул. Геннадія Савельєва м. Южного Одеської області", в т.ч. :</t>
  </si>
  <si>
    <t xml:space="preserve">проектно-вишукуальні роботи </t>
  </si>
  <si>
    <t xml:space="preserve">Капітальний ремонт проїжджої частини дороги від вул. Хіміків до вул. Геннадія Савельєва м. Южного Одеської області", в т.ч.: проектно-вишукуальні роботи </t>
  </si>
  <si>
    <t>7.8</t>
  </si>
  <si>
    <t>7.10</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</si>
  <si>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Додаткові роботи</t>
  </si>
  <si>
    <t>обсяг видатків, пов'язаних з додатковими роботами з капітального ремонту автоматичної системи протипожежного захисту</t>
  </si>
  <si>
    <t xml:space="preserve">кількість автоматичних систем протипожежного захисту, які підлягає додатковим роботам з капітальному ремонту </t>
  </si>
  <si>
    <t>середня сума витрат на проведення додаткових робіт з капітального ремонту автоматичної системи протипожежного захисту</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</si>
  <si>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Додаткові роботи</t>
  </si>
  <si>
    <t>обсяг видатків, пов'язаних з додатковими роботами з капітального ремонту проїжджої частини</t>
  </si>
  <si>
    <t xml:space="preserve">площа проїжджої частини, яка підлягає додатковим роботам з капітальному ремонту </t>
  </si>
  <si>
    <t>середня сума витрат на проведення додаткових робіт з капітального ремонту проїжджої частини</t>
  </si>
  <si>
    <t>Капітальний ремонт проїжджої частини вул. Приморської від вул. Будівельників до просп. Григорівського десанту м. Южного Одеської області. Додаткові роботи</t>
  </si>
  <si>
    <t>Будівництво ділянки мереж зливової каналізації на прилеглій території до житлового будинку по просп. Миру, 16 м. Южного Одеської області. Додаткові роботи</t>
  </si>
  <si>
    <t>обсяг видатків, пов'язаних з додатковими роботами з будівництва ділянки мереж зливової каналізації</t>
  </si>
  <si>
    <t xml:space="preserve">середня сума витрат на проведення додаткових робіт з будівництва </t>
  </si>
  <si>
    <t xml:space="preserve">рівень готовності об'єктів будівництва </t>
  </si>
  <si>
    <t>тис. грн./тис.м</t>
  </si>
  <si>
    <t>1.56</t>
  </si>
  <si>
    <t>Капітальний ремонт ділянки теплових мереж від ЦТП №29 до вводу у житлові будинки по просп. Григорівського десанту,26,28,30/16, вул. Хіміків,18,будівель по просп. Григорівського десанту,26а та 24а м.Южного Одеської області. Додаткові роботи</t>
  </si>
  <si>
    <t>обсяг видатків, пов'язаних з додатковими роботами з капітального ремонту ділянки теплових мереж</t>
  </si>
  <si>
    <t>Реконструкція устаткування шляхом заміни шафи управління з частотним перетворювачем котла водогрійного КВ-ГМ-30-150М (модель ПТВМ-30М) на котельні за адресою: вул. Старомиколаївське шосе, 8, м. Южного Одеської області</t>
  </si>
  <si>
    <t xml:space="preserve">протяжність ділянки теплових мереж, яка підлягає додатковим роботам з капітального ремонту </t>
  </si>
  <si>
    <t>середня сума витрат на проведення додаткових робіт з капітального ремонту ділянки теплових мереж</t>
  </si>
  <si>
    <t xml:space="preserve"> грн./м².</t>
  </si>
  <si>
    <t xml:space="preserve">протяжність ділянки мереж зливової каналізації, яка підлягає додатковим роботам з будівництва </t>
  </si>
  <si>
    <t xml:space="preserve"> грн./м</t>
  </si>
  <si>
    <t>Капітальний ремонт мереж внутрішньоквартальної господарсько-побутової каналізації від колодязя Кс 106 до колодязя Кс 129, від колодязя Кс 270 до колодязя Кс 324, біля житлового будинку №12, № 14 по вул. Хіміків м. Южного Одеської області, у т.ч.:</t>
  </si>
  <si>
    <t>Капітальний ремонт проїжджої частини вул. Приморської від просп. Григорівського десанту до вул. Іванова м. Южного Одеської області</t>
  </si>
  <si>
    <t>обсяг видатків, пов'язаних з поточним ремонтом ділянки мереж зливової каналізації</t>
  </si>
  <si>
    <t>1651,862</t>
  </si>
  <si>
    <t>2117,916</t>
  </si>
  <si>
    <t>2261,934</t>
  </si>
  <si>
    <t>Реконструкція напірного каналізаційного колектору  м. Южного Одеської області, у т.ч.:</t>
  </si>
  <si>
    <t>2020-2024</t>
  </si>
  <si>
    <t>середня сума витрат на здійснення проектно-вишукувальних робіт</t>
  </si>
  <si>
    <t>2023</t>
  </si>
  <si>
    <t>2024</t>
  </si>
  <si>
    <t>Забезпечення безперебійного проходження опалювального сезону</t>
  </si>
  <si>
    <t>обсяг видатків на надання поворотної фінансової допомоги комунальному підприємству</t>
  </si>
  <si>
    <t>рівень забезпечення сталого і безперебійного проходження опалювального сезону</t>
  </si>
  <si>
    <t>Коригування проектної документації "Реконструкція загальноміських територій з влаштуванням скверу біля житлового будинку по вул. Приморська, 11 м. Южного Одеської області"</t>
  </si>
  <si>
    <t xml:space="preserve">обсяг видатків, пов'язаних з коригуванням проектно-кошторисної  документації </t>
  </si>
  <si>
    <t xml:space="preserve">середня сума витрат на здійснення коригування проектно-кошторисної документації </t>
  </si>
  <si>
    <t xml:space="preserve">рівень готовності коригування проектно-кошторисної  документації </t>
  </si>
  <si>
    <t>500,00</t>
  </si>
  <si>
    <t>74</t>
  </si>
  <si>
    <t>Реконструкція тротуарної доріжки по вул. Центральній з влаштуванням велосипедної доріжки в межах села Сичавка Южненської міської територіальної громади</t>
  </si>
  <si>
    <t>3.74</t>
  </si>
  <si>
    <t>обсяг видатків, пов'язаних з проведенням реконструкції тротуарної доріжки</t>
  </si>
  <si>
    <t>893,271</t>
  </si>
  <si>
    <t>Проектно-вишукувальны роботи "Реконструкція мереж зовнішнього освітлення вздовж території комунального закладу "Южненський навчально-виховний комплекс (загальноосвітня спеціалізована школа І-ІІІ ступенів №2 - центр позашкільної освіти - професійно-технічне училище) Южненської міської ради" м. Южного Одеської області"</t>
  </si>
  <si>
    <t>обсяг видатків, пов'язаних з  виготовленням проектно-вишукувальної докуметації</t>
  </si>
  <si>
    <t>середня сума витрат на виготовлення проектно-вишукувальної документації</t>
  </si>
  <si>
    <t>Капітальний ремонт мереж зовнішнього освітлення біля комунального дошкільного навчального закладу "Южненський міський ясла-садок №1 "Золота рибка" комбінованого типу м. Южного Одеської області, в т.ч.:</t>
  </si>
  <si>
    <t>проектно-вишукуавльні роботи</t>
  </si>
  <si>
    <t>Капітальний ремонт мереж зовнішнього освітлення вздовж території комунального дошкільного навчального закладу "Южненський міський ясла-садок №1 "Золота рибка" комбінованого типу м. Южного Одеської області, в т.ч.: проектно-вишукувальні роботи</t>
  </si>
  <si>
    <t>Будівництво мереж зовнішнього освітлення по вул. Геннадія Савельєва м. Южного Одеської області</t>
  </si>
  <si>
    <t>Будівництво мереж зовнішнього освітлення по вул. Т.Г. Шевченка м. Южного Одеської області</t>
  </si>
  <si>
    <t>4.21</t>
  </si>
  <si>
    <t>кількість проектно-вишукувальних робіт, що потребує розробки</t>
  </si>
  <si>
    <t>середня сума витрат на виготовлення проектно-вишукувальних робіт</t>
  </si>
  <si>
    <t>рівень готовності проектно-вишукувальних робіт</t>
  </si>
  <si>
    <t>Поворотна фінансова допомога на оплату природного газу</t>
  </si>
  <si>
    <t>кількість спожитого природного газу за обсягами І</t>
  </si>
  <si>
    <t>кількість спожитого природного газу за обсягами ІІ</t>
  </si>
  <si>
    <t>Договір постачання природного газу від 13.08.2021р. №3508-НГТ-23</t>
  </si>
  <si>
    <t>Додаткова угода від 20.09.2021р. до Договору  постачання природного газу від 13.08.2021р. №3508-НГТ-23</t>
  </si>
  <si>
    <t>тис. м3</t>
  </si>
  <si>
    <t>грн./тис. м3</t>
  </si>
  <si>
    <t>75</t>
  </si>
  <si>
    <t>3.75</t>
  </si>
  <si>
    <r>
      <t>тис. м</t>
    </r>
    <r>
      <rPr>
        <vertAlign val="superscript"/>
        <sz val="10"/>
        <rFont val="Times New Roman"/>
        <family val="1"/>
        <charset val="204"/>
      </rPr>
      <t>3</t>
    </r>
  </si>
  <si>
    <t>76</t>
  </si>
  <si>
    <t>Проектно-вишукувальні роботи "Реконструкція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t>
  </si>
  <si>
    <t>3.76</t>
  </si>
  <si>
    <t>ціна 1000 куб.м спожитого природного газу за обсягами І</t>
  </si>
  <si>
    <t>ціна 1000 куб.м спожитого природного за обсягами ІІ</t>
  </si>
  <si>
    <t>Будівництво водного пандусу для осіб з обмеженими фізичними можливостями на території пляжної зони м. Южного Одеської області</t>
  </si>
  <si>
    <t>обсяг видатків, пов'язаних з будівництвом водного пандуса</t>
  </si>
  <si>
    <t>кількість пандусів, що планується побудувати</t>
  </si>
  <si>
    <t>середня сума витрат на будівництво 1 пандуса</t>
  </si>
  <si>
    <t>Довідка КП ТМ "ЮТКЕ" від 27.09.2021р № 01-10-1959</t>
  </si>
  <si>
    <t>вартість перевезення 1 пасажира з 01.09.2020 р. по 31.12.2024 р.</t>
  </si>
  <si>
    <t>Придбання машини дорожньої комбінованої зі змінним обладнанням</t>
  </si>
  <si>
    <t xml:space="preserve">обсяг видатків, пов'язаний з придбанням машини дорожньої комбінованої зі змінним обладнанням </t>
  </si>
  <si>
    <t>кількість машин дорожніх комбінованих зі змінним обладнанням, що підлягають придбанню</t>
  </si>
  <si>
    <t xml:space="preserve">середня сума витрат на придбання 1 машини дорожньої комбінованої зі змінним обладнанням </t>
  </si>
  <si>
    <t xml:space="preserve">здійснення авансового платежу </t>
  </si>
  <si>
    <t>оплата лізингового платежу</t>
  </si>
  <si>
    <t xml:space="preserve">Придбання сміттєвозів за договором фінансового лізингу, у т.ч.: </t>
  </si>
  <si>
    <t>Придбання сміттєвозів за договором фінансового лізингу, у т.ч.:</t>
  </si>
  <si>
    <t>обсяг видатків, пов'язаний зі здійсненням авансового платежу</t>
  </si>
  <si>
    <t>обсяг видатків, пов'язаний зі здійсненням оплати лізингового платежу</t>
  </si>
  <si>
    <t>кількість авансових платежів</t>
  </si>
  <si>
    <t>кількість оплат лізингового платежу</t>
  </si>
  <si>
    <t>об'єм витрат на здійснення авансового платежу</t>
  </si>
  <si>
    <t>середній рівень витрат на здійснення оплати лізингового платежу</t>
  </si>
  <si>
    <t>2021-2024</t>
  </si>
  <si>
    <t>2022-2024</t>
  </si>
  <si>
    <t>загальна середня кількість пасажирів, яких планується перевезти на міському автобусному маршруті з 01.09.2020 р. по 31.12.2024 р.</t>
  </si>
  <si>
    <t>Капітальний ремонт коридорів в будівлі комунальної власності  по вул. Будівельників, буд. 7/1, м.Южного, Одеської області</t>
  </si>
  <si>
    <t xml:space="preserve">Капітальний ремонт ділянки теплових мереж від ТК-6 до ЗЗСО №1 та ЗДО №3 м. Южного Одеської області, у т.ч. : проектно-вишукувльні роботи </t>
  </si>
  <si>
    <t>загальна площа будівництва</t>
  </si>
  <si>
    <t>середня сума витрат на будівництво 1 га</t>
  </si>
  <si>
    <t>тис. грн./га</t>
  </si>
  <si>
    <t>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 у т.ч.:</t>
  </si>
  <si>
    <t>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 у т.ч. : проектно-вишукувальні роботи</t>
  </si>
  <si>
    <t xml:space="preserve">УЖКГ ЮМР/КП «ЮЖНЕНСЬКЕ УЗБЕРЕЖЖЯ»  </t>
  </si>
  <si>
    <t>Гкал</t>
  </si>
  <si>
    <t>тис. грн./Гкал</t>
  </si>
  <si>
    <t>77</t>
  </si>
  <si>
    <t>3.77</t>
  </si>
  <si>
    <t>78</t>
  </si>
  <si>
    <t>79</t>
  </si>
  <si>
    <t>планові обсяги реалізації теплової енергії</t>
  </si>
  <si>
    <t>3.78</t>
  </si>
  <si>
    <t>3.79</t>
  </si>
  <si>
    <t xml:space="preserve">Проведення технічної інвентаризації, виготовлення технічного паспорту кладовища смт Нові Білярі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</si>
  <si>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кладовища с. Булдинка  Южненської міської територіальної громади Одеського району Одеської області </t>
  </si>
  <si>
    <t xml:space="preserve">середня сума витрат пов'язана з відловом </t>
  </si>
  <si>
    <t>кількість проектно-вишукувальних робіт</t>
  </si>
  <si>
    <t>Відшкодування різниці між затвердженим та економічно обгрунтованим тарифом на послуги з постачання теплової енергії</t>
  </si>
  <si>
    <t>обсяг видатків, пов'язаних з відшкодуванням різниці між затвердженим та економічно обгрунтованим тарифом на послуги з постачання теплової енергії</t>
  </si>
  <si>
    <t>середня сума витрат на відшкодування різниці між  затвердженим та економічно обгрунтованим тарифом на послуги з постачання теплової енергії</t>
  </si>
  <si>
    <t xml:space="preserve">Проведення технічної інвентаризації, виготовлення технічного паспорту старе кладовища с. Сичавка Южненської міської територіальної громади Одеського району Одеської області </t>
  </si>
  <si>
    <t>80</t>
  </si>
  <si>
    <t>81</t>
  </si>
  <si>
    <t xml:space="preserve">Проведення технічної інвентаризації, виготовлення технічного паспорту нове кладовища с. Сичавка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</si>
  <si>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с. Григорівка на Южненському кладовищі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</si>
  <si>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Южненське кладовище (комплекс) Южненської міської територіальної громади Одеського району Одеської області </t>
  </si>
  <si>
    <t xml:space="preserve">Проведення незалежної оцінки для постановки на баланс с. Григорівка на Южненському кладовищі Южненської міської територіальної громади Одеського району Одеської області </t>
  </si>
  <si>
    <t>обсяг видатків, пов'язаний з проведенням незалежної оцінки</t>
  </si>
  <si>
    <t>кількість заходів з проведення незалежної оцінки, які планується провести</t>
  </si>
  <si>
    <t>середня сума витрат на проведення 1 заходу з незалежної оцінки</t>
  </si>
  <si>
    <t>рівень готовності проведення незалежної оцінки</t>
  </si>
  <si>
    <t>3.80</t>
  </si>
  <si>
    <t xml:space="preserve">Проведення незалежної оцінки для постановки на баланс старе кладовища с. Сичавка Южненської міської територіальної громади Одеського району Одеської області </t>
  </si>
  <si>
    <t>Проведення незалежної оцінки для постановки на баланс нове кладовища с. Сичавка Южненської міської територіальної громади Одеського району Одеської області</t>
  </si>
  <si>
    <t>Проведення незалежної оцінки для постановки на баланс кладовища с. Кошари Южненської міської територіальної громади Одеського району Одеської області</t>
  </si>
  <si>
    <t xml:space="preserve">Проведення незалежної оцінки для постановки на баланс Южненське кладовище (комплекс) Южненської міської територіальної громади Одеського району Одеської області </t>
  </si>
  <si>
    <t>коригування проектної документації</t>
  </si>
  <si>
    <t>проектно - вишукувальні роботи</t>
  </si>
  <si>
    <t>кількість проектної документації, що потребує коригування</t>
  </si>
  <si>
    <t>рівень готовності коригованої проектної документації</t>
  </si>
  <si>
    <t xml:space="preserve">Придбання автобусу </t>
  </si>
  <si>
    <t>Відшкодування різниці між затвердженим та економічно обгрунтованим тарифом на послуги з централізованого водопостачання населенню смт Нові Білярі та с. Булдинка</t>
  </si>
  <si>
    <t>Забезпечення беззбиткової діяльності підприємства</t>
  </si>
  <si>
    <t xml:space="preserve">обсяг видатків, пов'язаних з відшкодуванням різниці між затвердженим та економічно обгрунтованим тарифом </t>
  </si>
  <si>
    <t>планові обсяги реалізації населенню</t>
  </si>
  <si>
    <t>тис.м3</t>
  </si>
  <si>
    <t>середня сума витрат на відшкодування різниці між  затвердженим та економічно обгрунтованим тарифом на послуги з централізованого водопостачання</t>
  </si>
  <si>
    <t xml:space="preserve"> грн./м3</t>
  </si>
  <si>
    <t>відсоток відшкодування різниці в тарифах підприємств водопровідно-каналізаційного господарства до нарахованої</t>
  </si>
  <si>
    <t>Поточний ремонт вул. Будівельників м. Южного Одеської області</t>
  </si>
  <si>
    <t>5.30</t>
  </si>
  <si>
    <t>Поточний ремонт вул. Приморської (від просп. Григорівського десанту до вул. Іванова) м. Южного Одеської області</t>
  </si>
  <si>
    <t>середня сума витрат на організацію належного утримання та санітарного очищення 1 га територій загального користування</t>
  </si>
  <si>
    <t>тис.грн./га</t>
  </si>
  <si>
    <t xml:space="preserve">
Придбання технічного та спеціального обладнання, основних засобів  для підприємств 
водопровідно-каналізаційного господарства</t>
  </si>
  <si>
    <t xml:space="preserve"> тис.грн./од.</t>
  </si>
  <si>
    <t xml:space="preserve">
Придбання технічного та спеціального обладнання, основних засобів  для підприємств 
теплового господарства</t>
  </si>
  <si>
    <t xml:space="preserve">обсяг видатків, пов'язаних з проведенням заходів з відлову бродячих тварин у місті
</t>
  </si>
  <si>
    <t xml:space="preserve">обсяг видатків, пов'язаних з проведенням заходів з відлову бродячих тварин на інших територіях громади
</t>
  </si>
  <si>
    <t>забезпечення заходів з відлову бродячих тварин на інших територіях громади</t>
  </si>
  <si>
    <t xml:space="preserve">Придбання джерел резервного живлення (дизельні генератори) </t>
  </si>
  <si>
    <t>обсяг видатків, пов'язних з придбанням джерел резервного живлення (дизельних генераторів)</t>
  </si>
  <si>
    <t>кількість джерел резервного живлення (дизельних генераторів), що підлягають придбанню</t>
  </si>
  <si>
    <t>середня сума витрат на придбання 1 од. джерела резервного живлення (дизельного генератору)</t>
  </si>
  <si>
    <t>1807,137</t>
  </si>
  <si>
    <t>кількість заходів з відлову, що планується провести у місті</t>
  </si>
  <si>
    <t>забезпечення заходів з відлову бродячих тварин у місті</t>
  </si>
  <si>
    <t>кількість заходів з відлову, що планується провести на інших територіях громади</t>
  </si>
  <si>
    <t>протяжність мереж зовнішнього освітлення, що підлягає поточному утриманню</t>
  </si>
  <si>
    <t xml:space="preserve">середня сума витрат на поточне утримання 1 м мережі зовнішнього освітлення </t>
  </si>
  <si>
    <t xml:space="preserve">технічні паспорти </t>
  </si>
  <si>
    <t>рівень забезпечення підприємств житлово-комунального господарства засобами джерел резервного живлення до запланованої потреби</t>
  </si>
  <si>
    <t>Поточний ремонт приміщень № 3,10, 16, 22, 23, ІІІ, V та сходів № І, VI ПРУ № 56533, які розташовані за адресою : вул. Хіміків, 22/3 м. Южного Одеського району Одеської області</t>
  </si>
  <si>
    <t>Підвищення експлуатаційних властивостей ПРУ, забезпечення його надійності та безпечної експлуатації, покращення умов перебування населення.</t>
  </si>
  <si>
    <t xml:space="preserve">обсяг видатків, пов'язаних з проведенням поточного ремонту приміщень та сходів ПРУ
</t>
  </si>
  <si>
    <t xml:space="preserve">рівень відповідності приміщень та сходів ПРУ до належного експлуатаційного стану </t>
  </si>
  <si>
    <t xml:space="preserve">кількість приміщень та сходів, що підлягає поточному ремонту </t>
  </si>
  <si>
    <t>середня сума витрат на проведення поточного ремонту 1 приміщення та сходів</t>
  </si>
  <si>
    <t>Поточний ремонт приміщень № 66, 70, 71, 72, 73, 74 та сходів ПРУ № 56531, які розташовані за адресою : вул. Хіміків, 14/10 м. Южного Одеського району Одеської області</t>
  </si>
  <si>
    <t>убираю</t>
  </si>
  <si>
    <t>7.7.</t>
  </si>
  <si>
    <t>7.9</t>
  </si>
  <si>
    <t>убрать в факт 21</t>
  </si>
  <si>
    <t>обьединить с работами и вічесть</t>
  </si>
  <si>
    <t>тоже самое</t>
  </si>
  <si>
    <t>переношу разницу</t>
  </si>
  <si>
    <t>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 в тч. : коригування проектної документації</t>
  </si>
  <si>
    <t>обсяг видатків, пов'язаних з коригуванням проектної документації з реконструкції мереж вуличного водопроводу</t>
  </si>
  <si>
    <t xml:space="preserve">Реконструкція водопровідного колектору від ВНС до вул. Хіміків м. Южного Одеської області </t>
  </si>
  <si>
    <t>Реконструкція резервуара води №1 м. Южного Одеської області, в т.ч.: проектно-вишукувальні роботи</t>
  </si>
  <si>
    <t>середня сума витрат на виготовлення проектно-вишукувальної документації з реконструкції резервуара води</t>
  </si>
  <si>
    <t xml:space="preserve">Коригування проектної документації "Будівництво мереж водопостачання у мікрорайоні 1.7 м. Южного Одеської області" </t>
  </si>
  <si>
    <t>Коригування проектної документації "Будівництво мереж господарсько-побутової каналізації у мікрорайоні 1.7 м. Южного Одеської області"</t>
  </si>
  <si>
    <t>Коригування проектної документації "Будівництво мереж зливової каналізації у мікрорайоні 1.7 м. Южного Одеської області"</t>
  </si>
  <si>
    <t>Коригування проектної документації "Будівництво мереж водопостачання у мікрорайоні 1.7 м. Южного Одеської області"</t>
  </si>
  <si>
    <t xml:space="preserve">обсяг видатків, пов'язаних з коригуванням проектної документації на будівництво мереж водопостачання </t>
  </si>
  <si>
    <t xml:space="preserve">середня сума витрат на коригування проектної документації на будівництво мереж водопостачання </t>
  </si>
  <si>
    <t>обсяг видатків, пов'язаних з коригуванням проектної документації на будівництво мереж господарсько-побутової каналізації</t>
  </si>
  <si>
    <t>середня сума витрат на коригування проектної документації на будівництво мереж господарсько-побутової каналізації</t>
  </si>
  <si>
    <t>обсяг видатків, пов'язаних з коригуванням проектної документації на будівництво мереж зливової каналізації</t>
  </si>
  <si>
    <t>середня сума витрат на коригування проектної документації на будівництво мереж зливової каналізації</t>
  </si>
  <si>
    <t>* пункт 7 розділу за умови співфінансування з державного бюджету</t>
  </si>
  <si>
    <t>Реконструкція ділянки мереж зливової каналізації по вул. Хіміків від приймального колодязя до колодязя Кл 82  м. Южного Одеського району Одеської області, у т.ч.: проектно-вишукувальні роботи</t>
  </si>
  <si>
    <t>обсяг видатків, пов'язаних з виготовленням проектної документації з проведення капітального ремонту ділянки теплових мереж</t>
  </si>
  <si>
    <t>2475,445</t>
  </si>
  <si>
    <t>2023 р.</t>
  </si>
  <si>
    <t>2024 р.</t>
  </si>
  <si>
    <t>350,000</t>
  </si>
  <si>
    <t>0</t>
  </si>
  <si>
    <t>2839,893</t>
  </si>
  <si>
    <t>Коригування проектної документації "Капітальний ремонт твердого покриття (пішохідна доріжка) вздовж житлових будинків по просп. Миру, 15,17,25 м. Южного Одеської області"</t>
  </si>
  <si>
    <t xml:space="preserve">обсяг видатків, пов'язаних з коригуванням проектно-кошторисної  документації з капітального ремонту </t>
  </si>
  <si>
    <t xml:space="preserve">середня сума витрат на здійснення коригування проектно-кошторисної документації з   капітального ремонту </t>
  </si>
  <si>
    <t xml:space="preserve">рівень готовності коригування проектно-кошторисної  документації з капітального ремонту </t>
  </si>
  <si>
    <t>Реконструкція тротуарної доріжки по вул. Центральній з влаштуванням велосипедної доріжки в межах села Сичавка Южненської міської територіальної громади, в т.ч.: проектно-вишукувальні роботи</t>
  </si>
  <si>
    <t>Проектно-вишукувальні роботи "Будівництво електричних мереж у мікрорайоні 1.7 м. Южного Одеської області"</t>
  </si>
  <si>
    <t>обсяг видатків, пов'язаних з виготовленням проектно-вишукувальної докуметації з будівництва електричних мереж</t>
  </si>
  <si>
    <t>середня сума витрат на виготовлення проектної документації з будівництва електричних мереж</t>
  </si>
  <si>
    <t>1580,957</t>
  </si>
  <si>
    <t>4.16</t>
  </si>
  <si>
    <t>обсяг видатків, пов'язаних з проектно-вишукувальними роботами</t>
  </si>
  <si>
    <t>загальна протяжність мереж водопостачання, яку планується побудувати</t>
  </si>
  <si>
    <t xml:space="preserve">загальна кількість опор, що планується побудувати </t>
  </si>
  <si>
    <t>середня сума витрат на будівництво 1 опори</t>
  </si>
  <si>
    <t>рівень забезпечення підприємств житлово-комунального господарств джерелами резервного живлення до запланованої потреби</t>
  </si>
  <si>
    <t>середня сума витрат на придбання 1 од. джерела резервного живлення (дизельного генератора)</t>
  </si>
  <si>
    <t>2021-2023</t>
  </si>
  <si>
    <t>2020-2023</t>
  </si>
  <si>
    <t>100,000</t>
  </si>
  <si>
    <t>6900,000</t>
  </si>
  <si>
    <t>Проектно-вишукувальні роботи "Реконструкція мереж зовнішнього освітлення вздовж території комунального закладу "Южненський навчально-виховний комплекс (загальноосвітня спеціалізована школа І-ІІІ ступенів №2 - центр позашкільної освіти - професійно-технічне училище) Южненської міської ради" м. Южного Одеської області"</t>
  </si>
  <si>
    <t>Будівництво пішохідної та велосипедної доріжок на загальноміських територіях вздовж дороги на КНС м. Южного Одеської області</t>
  </si>
  <si>
    <t>82</t>
  </si>
  <si>
    <t>Придбання кущоріза</t>
  </si>
  <si>
    <t>Придбання джерела резервного живлення (дизельного генератора) для ВНС м. Южного Одеського району Одеської області</t>
  </si>
  <si>
    <t>площа проїзду, яка підлягає капітальному ремонту</t>
  </si>
  <si>
    <t>середня сума витрат на проведення капітального ремонту 1 м² проїзду</t>
  </si>
  <si>
    <t>обсяг видатків,  пов'язаних з придбанням кущоріза</t>
  </si>
  <si>
    <t>кількість кущорізів, що підлягають придбанню</t>
  </si>
  <si>
    <t>середня сума витрат на придбання 1 од. кущоріза</t>
  </si>
  <si>
    <t>3.81</t>
  </si>
  <si>
    <t>3.82</t>
  </si>
  <si>
    <t>1169,966</t>
  </si>
  <si>
    <t>1615,905</t>
  </si>
  <si>
    <t>обсяг видатків, пов'язаних з придбанням джерела резервного живлення (дизельного генератора)</t>
  </si>
  <si>
    <t>7.11</t>
  </si>
  <si>
    <t>Проектно-вишукувальні роботи "Капітальний ремонт внутрішніх систем теплопостачання у підвальному приміщенні будівлі комунальної власності по вул. Будівельників, буд. 7, м. Южного Одеського району Одеської області</t>
  </si>
  <si>
    <t>Поточне утримання кладовищ</t>
  </si>
  <si>
    <t>2138,677</t>
  </si>
  <si>
    <t>2018-2024</t>
  </si>
  <si>
    <t>2019-2023</t>
  </si>
  <si>
    <t>обсяг видатків, пов'язаних з поточним утриманням кладовищ</t>
  </si>
  <si>
    <t xml:space="preserve">площа кладовищ, яка підлягає поточному утриманню </t>
  </si>
  <si>
    <t xml:space="preserve">середня сума витрат на організацію належного утримання 1га </t>
  </si>
  <si>
    <t>Поточний ремонт приміщень № 16, 17, 18, 19, 20, 24, 25, коридорів № II, IV, V, VI, сходів № VII та тамбуру № ІІІ ПРУ № 56537, які розташовані за адресою: просп. Миру, 22/3 м. Южного Одеського району Одеської області</t>
  </si>
  <si>
    <t xml:space="preserve">обсяг видатків, пов'язаних з проведенням поточного ремонту приміщень, коридорів, сходів та тамбуру ПРУ
</t>
  </si>
  <si>
    <t xml:space="preserve">кількість приміщень, коридорів, сходів та тамбуру ПРУ, що підлягає поточному ремонту </t>
  </si>
  <si>
    <t xml:space="preserve">рівень відповідності  приміщення, коридорів, сходів та тамбуру ПРУ до належного експлуатаційного стану </t>
  </si>
  <si>
    <t>середня сума витрат на проведення поточного ремонту приміщення,коридорів, сходів та тамбуру ПРУ</t>
  </si>
  <si>
    <t xml:space="preserve">обсяг видатків, пов'язаних з виготовленням проєктної документації  з капітального ремонту
</t>
  </si>
  <si>
    <t>середня сума витрат на виготовлення проєктної документації з капітального ремонту</t>
  </si>
  <si>
    <t>рівень готовності проєктної документації</t>
  </si>
  <si>
    <t>кількість проєктної документації, що підлягає виготовленню</t>
  </si>
  <si>
    <t>Капітальний ремонт: модернізація та пусконалагоджування пасажирських ліфтів в будівлі комунальної власності по вул. Будівельників, буд. 7, м. Южного Одеської області</t>
  </si>
  <si>
    <t xml:space="preserve"> </t>
  </si>
  <si>
    <t>2.25</t>
  </si>
  <si>
    <t>Придбання джерела резервного живлення (дизельного генератора) для котельні м. Южного Одеського району Одеської області</t>
  </si>
  <si>
    <t>рівень забезпечення підприємств житлово-комунального господарства технічним та спеціальним обладнанням до запланованої потреби</t>
  </si>
  <si>
    <t>обсяг видатків, пов'язних з придбанням технічного та спеціального обладнання</t>
  </si>
  <si>
    <t>кількість одиниць технічного та спеціального обладнання, які підлягають придбанню</t>
  </si>
  <si>
    <t>середня сума витрат на придбання 1 од. технічного та спеціального обладнання</t>
  </si>
  <si>
    <t>Реконструкція проїжджої частини дороги за ПК "Дружба" м. Южного Одеської області. Коригування</t>
  </si>
  <si>
    <t>83</t>
  </si>
  <si>
    <t>проектно-вишукувальна документація, що потребує коригування</t>
  </si>
  <si>
    <t>3.83</t>
  </si>
  <si>
    <t>Капітальний ремонт твердого покриття (пішохідна доріжка) вздовж житлових будинків по просп. Миру, 15,17,25 м. Южного Одеської області.Коригування</t>
  </si>
  <si>
    <t>3.84</t>
  </si>
  <si>
    <t>84</t>
  </si>
  <si>
    <t>(на погашення кредиторської заборгованості 468,060 тис.грн. станом на 01.01.2023 року)</t>
  </si>
  <si>
    <t xml:space="preserve">обсяг видатків, на погашення кредиторської заборгованості станом на 01.01.2023 року </t>
  </si>
  <si>
    <t>Проектно-вишукувальні роботи "Реконструкція внутрішньоквартального проїзду від проспекту Миру до проспекту Григорівського десанту м. Южного Одеської області. Коригування"</t>
  </si>
  <si>
    <t>обсяг видатків, пов'язаних зі здійсненням проектно-вишукувальних робіт з реконструкції внутрішньоквартального проїзду.Коригування</t>
  </si>
  <si>
    <t>середня сума витрат на здійснення проектно-вишукувальних робіт з реконструкції внутрішньоквартального проїзду. Коригування</t>
  </si>
  <si>
    <t xml:space="preserve">рівень готовності проектно-вишукувальної документації з реконструкції внутрішньоквартального проїзду. Коригування  </t>
  </si>
  <si>
    <t>Проектно-вишукувальні роботи "Капітальний ремонт твердого покриття (пішохідна доріжка) вздовж житлових будинків по просп. Миру, 15,17,25 м. Южного Одеської області. Коригування"</t>
  </si>
  <si>
    <t>обсяг видатків, пов'язаних зі здійсненням проектно-вишукувальних робіт  з капітального ремонту. Коригування</t>
  </si>
  <si>
    <t>середня сума витрат на здійснення проектно-вишукувальних робіт з капітального ремонту. Коригування</t>
  </si>
  <si>
    <t>рівень готовності коригування проектно-вишукувальної документації з капітального ремонту</t>
  </si>
  <si>
    <t>кількість об'єктів з капітального ремонту, що потребує коригування</t>
  </si>
  <si>
    <t>обсяг видатків, пов'язаних з проведенням коригування каптіального ремонту.</t>
  </si>
  <si>
    <t>середня сума витрат на здійснення коригування каптіального ремонту</t>
  </si>
  <si>
    <t>рівень готовності коригування капітального ремонту</t>
  </si>
  <si>
    <t>86</t>
  </si>
  <si>
    <t>Реконструкція внутрішньоквартального проїзду від проспекту Миру до проспекту Григорівського десанту м. Южного Одеської області. Коригування</t>
  </si>
  <si>
    <t>обсяг видатків, пов'язаних з проведенням коригування реконструкції внутрішньоквартального проїзду.</t>
  </si>
  <si>
    <t>кількість об'єктів з реконструкції внутрішньоквартального проїзду, що потребує коригування</t>
  </si>
  <si>
    <t>середня сума витрат на здійснення коригування реконструкції внутрішньоквартального проїзду</t>
  </si>
  <si>
    <t>рівень готовності коригування реконструкції внутрішньоквартального проїзду</t>
  </si>
  <si>
    <t>2020-         2024</t>
  </si>
  <si>
    <t>Проектно-вишукувальні роботи "Реконструкція проїжджої частини дороги за ПК "Дружба" м. Южного Одеської області. Коригування"</t>
  </si>
  <si>
    <t>рівень готовності коригування проектно-вишукувальної документації</t>
  </si>
  <si>
    <t>обсяг видатків, пов'язаних з коригуванням з реконструкції проїжджої частини</t>
  </si>
  <si>
    <t>площа проїжджої частини, яка підлягає коригуванню з реконструкції</t>
  </si>
  <si>
    <t>середня сума витрат на проведення коригування з реконструкції проїжджої частини</t>
  </si>
  <si>
    <t>рівень готовності коригування об'єктів реконструкції</t>
  </si>
  <si>
    <t>обсяг видатків, пов'язаних зі здійсненням проектно-вишукувальних робіт з реконструкції проїжджої частини.Коригування</t>
  </si>
  <si>
    <t>середня сума витрат на здійснення проектно-вишукувальних робіт з реконструкції проїжджої частини.Коригування</t>
  </si>
  <si>
    <t xml:space="preserve"> Будівництво мереж водопостачання у мікрорайоні 1.7 м. Южного Одеської області</t>
  </si>
  <si>
    <t>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t>
  </si>
  <si>
    <t xml:space="preserve">Придбання джерела резервного живлення (дизельного генератора) для ВНС м. Южного Одеського району Одеської області </t>
  </si>
  <si>
    <t>2022-2023</t>
  </si>
  <si>
    <t>20222</t>
  </si>
  <si>
    <t xml:space="preserve">Придбання джерела резервного живлення (дизельний генератор) </t>
  </si>
  <si>
    <t>УЖКГ ЮМР/КП ЮЖНЕНСЬКЕ УЗБЕРЕЖЖЯ</t>
  </si>
  <si>
    <t>Капітальний ремонт з благоустрою території кладовища, сектори № 11 та № 12, м. Южного Одеської області</t>
  </si>
  <si>
    <t>Проведення технічної інвентаризації, виготовлення технічного паспорту кладовища смт Нові Білярі Южненської міської територіальної громади Одеського району Одеської області</t>
  </si>
  <si>
    <t>Поточне утримання кладовища</t>
  </si>
  <si>
    <t>Проведення технічної інвентаризації, виготовлення технічного паспорту кладовища с. Сичавка Южненської міської територіальної громади Одеського району Одеської області</t>
  </si>
  <si>
    <t>Капітальний ремонт твердого покриття (пішохідна доріжка) вздовж житлових будинків по просп. Миру, 15,17,25 м. Южного Одеської області, у т.ч.:</t>
  </si>
  <si>
    <t>Будівництво пішохідної та велосипедної доріжок на загальноміських територіях вздовж дороги на КНС м. Южного Одеської області, у т.ч.:</t>
  </si>
  <si>
    <t xml:space="preserve"> Проектно-вишукувальні роботи "Реконструкція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t>
  </si>
  <si>
    <t>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t>
  </si>
  <si>
    <t xml:space="preserve">Реконструкція благоустрою загальноміських територій з влаштуванням дитячого майданчику на території Приморського парку м. Южного Одеської області </t>
  </si>
  <si>
    <t xml:space="preserve">УЖКГ ЮМР/КП «ЮЖНЕНСЬКЕ УЗБЕРЕЖЖЯ» </t>
  </si>
  <si>
    <t>Коригування проектно-кошторисної документації "Реконструкція проїжджої частини дороги за ПК "Дружба" м. Южного Одеської області"</t>
  </si>
  <si>
    <t>Поточний ремонт вул. Приморської м. Южного Одеської області</t>
  </si>
  <si>
    <t xml:space="preserve">Придбання сміттєвозу </t>
  </si>
  <si>
    <t>Коригування проектної документації "Капітальний ремонт проїжджої частини вул. Приморської від вул. Будівельників до просп. Григорівського десанту м. Южного Одеської області"</t>
  </si>
  <si>
    <t xml:space="preserve">Капітальний ремонт проїзду від вул. Комунальної м. Южного Одеського району Одеської області до ЮЖНЕНСЬКОГО МІСЬКОГО КОМУНАЛЬНОГО ПІДПРИЄМСТВА «ЮЖТРАНС» та КОМУНАЛЬНОГО ПІДПРИЄМСТВА ТЕПЛОВИХ МЕРЕЖ «ЮЖТЕПЛОКОМУНЕНЕРГО», в т.ч.:проектно-вишукувальні роботи </t>
  </si>
  <si>
    <t>Реконструкція проїжджої частини дороги за ПК "Дружба" м. Южного Одеської області.Додаткові роботи</t>
  </si>
  <si>
    <t>Придбання автобусу Еталон А08128</t>
  </si>
  <si>
    <t>2020-         2021</t>
  </si>
  <si>
    <t>Капітальний ремонт: модернізація та пусконалагоджування пасажирських ліфтів в будівлі комунальної власності по вул. Будівельників, буд. 7, м. Южного Одеської області, у т.ч.:</t>
  </si>
  <si>
    <t>(коригування проєкту писати?)</t>
  </si>
  <si>
    <t>Перелік приорітетних заходів та завдань Програми реформування і розвитку житлово-комунального  господарства Южненської міської територіальної громади на 2020-2024 роки, що потребують включення до видатків місцевого бюджету в 2023 році</t>
  </si>
  <si>
    <t>Реконструкція внутрішньоквартального проїзду від проспекту Миру до проспекту Григорівського десанту м. Южного Одеської області, в т.ч.:</t>
  </si>
  <si>
    <t>18403,808</t>
  </si>
  <si>
    <t>Капітальний ремонт твердого покриття (пішохідна доріжка) вздовж житлових будинків по просп. Миру, 15,17,25 м. Южного Одеської області, в т.ч.:</t>
  </si>
  <si>
    <t>кількість проектно-вишукувальних робіт, що підлягає розроблення</t>
  </si>
  <si>
    <t>Реконструкція проїжджої частини дороги за ПК "Дружба" м.Южного Одеської області в т.ч.:</t>
  </si>
  <si>
    <t>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 в т.ч.:</t>
  </si>
  <si>
    <t>Реконструкція благоустрою загальноміських територій з влаштуванням дитячого майданчику на території Приморського парку м. Южного Одеської області,в т.ч.:</t>
  </si>
  <si>
    <t>Реконструкція благоустрою загальноміських територій з влаштуванням дитячого майданчику на території Приморського парку м. Южного Одеської області, в т.ч.:</t>
  </si>
  <si>
    <t>пов'язаних зі здійсненням проектно-вишукувальних робіт</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</si>
  <si>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області.(на погашення кредиторської заборгованості 468,060 тис.грн. станом на 01.01.2023 року)</t>
  </si>
  <si>
    <t>коригування проектно-вишукувальної документації</t>
  </si>
  <si>
    <t>Реконструкція внутрішньоквартального проїзду від проспекту Миру до проспекту Григорівського десанту м. Южного Одеської області, в т.ч.:коригування проектно-вишукувальної документації</t>
  </si>
  <si>
    <t>обсяг видатків, пов'язаних зі здійсненням коригування проектно-вишукувальної документації</t>
  </si>
  <si>
    <t>кількість проектно-вишукувальної документації, що підлягає коригуванню</t>
  </si>
  <si>
    <t>середня сума витрат на здійснення коригування проектно-вишукувальної документації</t>
  </si>
  <si>
    <t>Капітальний ремонт твердого покриття (пішохідна доріжка) вздовж житлових будинків по просп. Миру, 15,17,25 м. Южного Одеської області, в т.ч.: проектно-вишукувальні роботи, коригування проектно-вишукувальної документації</t>
  </si>
  <si>
    <t>пов'язаних зі здійсненням коригування проектно-вишукувальної документації</t>
  </si>
  <si>
    <t>Реконструкція благоустрою загальноміських територій з влаштуванням дитячого майданчика на території Приморського парку м. Южного Одеської області, в т.ч.: проектно-вишукувальні роботи, коригування проектно-вишукувальної документації</t>
  </si>
  <si>
    <t xml:space="preserve">кількість проектно-вишукувальної документації, що підлягає коригуванню </t>
  </si>
  <si>
    <t>середня сума витрат на коригування проектно-вишукувальної документації</t>
  </si>
  <si>
    <t>Реконструкція проїжджої частини дороги за ПК "Дружба" м. Южного Одеської області, в т.ч.:коригування проектно-вишукувальної документації</t>
  </si>
  <si>
    <t>Капітальний ремонт проїзду від вул. Комунальної м. Южного Одеського району Одеської області до ЮЖНЕНСЬКОГО МІСЬКОГО КОМУНАЛЬНОГО ПІДПРИЄМСТВА «ЮЖТРАНС» та КОМУНАЛЬНОГО ПІДПРИЄМСТВА ТЕПЛОВИХ МЕРЕЖ «ЮЖТЕПЛОКОМУНЕНЕРГО», в т.ч.:проектно-вишукувальні роботи; коригування проектно-вишукувальної документації</t>
  </si>
  <si>
    <t>41.280</t>
  </si>
  <si>
    <t>31.940</t>
  </si>
  <si>
    <t>19.380</t>
  </si>
  <si>
    <t>6.300</t>
  </si>
  <si>
    <t>49.280</t>
  </si>
  <si>
    <t>16.200</t>
  </si>
  <si>
    <t>Придбання протипожежних дверей для будівлі  комунальної власності  по вул. Будівельників, буд. 7, м.Южного, Одеської області</t>
  </si>
  <si>
    <t>Проектні роботи “Капітальний ремонт внутрішньої системи теплопостачання у підвальному приміщенні будівлі комунальної власності по                                    вул. Будівельників, буд. 7, м. Южного Одеського району Одеської області”</t>
  </si>
  <si>
    <r>
      <t>Проектні роботи</t>
    </r>
    <r>
      <rPr>
        <sz val="11"/>
        <color rgb="FFFF0000"/>
        <rFont val="Times New Roman"/>
        <family val="1"/>
        <charset val="204"/>
      </rPr>
      <t xml:space="preserve"> </t>
    </r>
    <r>
      <rPr>
        <sz val="11"/>
        <rFont val="Times New Roman"/>
        <family val="1"/>
        <charset val="204"/>
      </rPr>
      <t>“Капітальний ремонт внутрішньої системи теплопостачання у підвальному приміщенні будівлі комунальної власності по вул. Будівельників, буд. 7, м. Южного Одеського району Одеської області”</t>
    </r>
  </si>
  <si>
    <t>Проектні роботи “Капітальний ремонт внутрішньої системи теплопостачання у підвальному приміщенні будівлі комунальної власності по  вул. Будівельників, буд. 7, м. Южного Одеського району Одеської області”</t>
  </si>
  <si>
    <t>Коригування проектно-вишукувальної документації "Капітальний ремонт проїжджої частини вул. Приморської від вул. Будівельників до просп. Григорівського десанту м. Южного Одеської області"</t>
  </si>
  <si>
    <t xml:space="preserve">обсяг видатків, пов'язаних з коригуванням проектно-вишукувальної документації з капітального ремонту проїжджої частини </t>
  </si>
  <si>
    <t>рівень готовності  коригування проектно-вишукувальної документації</t>
  </si>
  <si>
    <t>Проектні роботи: «Нове будівництво мереж зливової каналізації з відновленням благоустрою біля будівлі за адресою: Одеська область, Одеський район, м. Южне, вул. Приморська, 19-Б»</t>
  </si>
  <si>
    <t>1.52</t>
  </si>
  <si>
    <t>рівень готовності проектних робіт</t>
  </si>
  <si>
    <t>проектні роботи, що планується виконати</t>
  </si>
  <si>
    <t>обсяг видатків, пов'язаних з виконанням проектних робіт з нового будівництва мереж зливової каналізації</t>
  </si>
  <si>
    <t>середня сума витрат на виконання проектних робіт з нового будівництва мереж зливової каналізації</t>
  </si>
  <si>
    <t>Секретар Южненської міської ради                                                                                                                                                                                                           Оксана ВОРОТНІКОВА</t>
  </si>
  <si>
    <t>Поточний ремонт вул. Геннадія Савельєва (Торгова) м. Южного Одеської  області</t>
  </si>
  <si>
    <t>Поточний ремонт вул. Кооперативної с. Сичавка Одеського району Одеської області</t>
  </si>
  <si>
    <t>Поточний ремонт вул. Філатова с. Сичавка Одеського району Одеської області</t>
  </si>
  <si>
    <t>Поточний ремонт вул. Цвєтаєва с. Сичавка Одеського району Одеської області</t>
  </si>
  <si>
    <t>Поточний ремонт вул. Шевченка с. Сичавка Одеського району Одеської області</t>
  </si>
  <si>
    <t>Поточний ремонт вул. Лиманної смт Нові Білярі Одеського району Одеської області</t>
  </si>
  <si>
    <t>Поточний ремонт вул. Північної смт Нові Білярі Одеського району Одеської області</t>
  </si>
  <si>
    <t>Поточний ремонт вул. Степової смт Нові Білярі Одеського району Одеської області</t>
  </si>
  <si>
    <t>Поточний ремонт вул. Першотравневої смт Нові Білярі Одеського району Одеської області</t>
  </si>
  <si>
    <t>Поточний ремонт вул. Шахтної смт Нові Білярі Одеського району Одеської області</t>
  </si>
  <si>
    <t>Поточний ремонт вул. Центральної смт Нові Білярі Одеського району Одеської області</t>
  </si>
  <si>
    <t>Поточний ремонт вул. Одеської смт Нові Білярі Одеського району Одеської області</t>
  </si>
  <si>
    <t>Поточний ремонт вул. Жовтневої смт Нові Білярі Одеського району Одеської області</t>
  </si>
  <si>
    <t>5.49</t>
  </si>
  <si>
    <t xml:space="preserve">Поточний ремонт проїзду від вул. Хіміків до вул. Геннадія Савельєва м.Южного Одеського району  Одеської області </t>
  </si>
  <si>
    <t xml:space="preserve">Поточний ремонт пішохідної та велосипедної доріжок вздовж Старомиколаївського шосе від вул. Новобілярської до в'їздного знаку "Якір"
м.Южного Одеського району Одеської області. </t>
  </si>
  <si>
    <t>85</t>
  </si>
  <si>
    <t xml:space="preserve">площа пішохідної та велосипедної доріжок, що підлягає ремонту </t>
  </si>
  <si>
    <t>обсяг видатків, пов'язаних з проведенням поточного ремонту пішохідної та велосипедної доріжок</t>
  </si>
  <si>
    <t>середня сума витрат на проведення поточного ремонту пішохідної та велосипедної доріжок</t>
  </si>
  <si>
    <t>3.85</t>
  </si>
  <si>
    <t>3.86</t>
  </si>
  <si>
    <t>Проведення технічної інвентаризації, виготовлення технічного паспорту Южненське кладовище (комплекс) Южненської міської територіальної громади Одеського району Одеської області</t>
  </si>
  <si>
    <t xml:space="preserve">Реконструкція міжквартального проїзду по вул. Т.Г. Шевченка (сквер) та житлового будинку № 9 м. Южного Одеської області </t>
  </si>
  <si>
    <t xml:space="preserve">Проведення технічної інвентаризації, виготовлення технічного паспорту старе кладовища с.Сичавка Южненської міської територіальної громади Одеського району Одеської області </t>
  </si>
  <si>
    <t>87</t>
  </si>
  <si>
    <t xml:space="preserve">Поточний ремонт асфальтобетонного покриття загальноміської території по просп. Миру, 13 м. Южного Одеського району Одеської області </t>
  </si>
  <si>
    <t>3.87</t>
  </si>
  <si>
    <t>обсяг видатків, пов'язаних з проведенням поточного ремонту асфальтобетонного покриття загальноміської території</t>
  </si>
  <si>
    <t xml:space="preserve">площа асфальтобетонного покриття загальноміської території, що підлягає ремонту </t>
  </si>
  <si>
    <t>середня сума витрат на проведення поточного ремонту асфальтобетонного покриття загальноміської території</t>
  </si>
  <si>
    <t>Поточний ремонт пішохідної та велосипедної доріжок вздовж Старомиколаївського шосе від вул. Новобілярської до в'їздного знаку "Якір"
м.Южного Одеського району Одеської області</t>
  </si>
  <si>
    <t>Поточний ремонт пішохідної та велосипедної доріжок  по просп. Григорівського десанту від знаку "Якір" до вул. Приморської м.Южного Одеського району Одеської області</t>
  </si>
  <si>
    <t>Поточний ремонт пішохідної та велосипедної доріжок  вул. Приморській від просп. Григорівського десанту до дороги за ПК "Дружба" м.Южного Одеського району Одеської області</t>
  </si>
  <si>
    <t>Поточний ремонт пішохідної та велосипедної доріжок  вул. Приморській від просп. Григорівського десанту до дороги за ПК "Дружба" м.Южного Одеського району Одеської області
району Одеської області</t>
  </si>
  <si>
    <t>Поточний ремонт пішохідної та велосипедної доріжок по вул.Новобілярській  від вул.Хіміків до Старомиколаївського шосе м.Южного Одеського
району Одеської області</t>
  </si>
  <si>
    <t>Поточний ремонт пішохідної та велосипедної доріжок по вул.Новобілярській  від вул.Хіміків до Старомиколаївського шосе м.Южного Одеського
району Одеської області
району Одеської області</t>
  </si>
  <si>
    <t>88</t>
  </si>
  <si>
    <t>89</t>
  </si>
  <si>
    <t>3.88</t>
  </si>
  <si>
    <t>3.89</t>
  </si>
  <si>
    <t xml:space="preserve">Поточний ремонт асфальтобетонного покриття загальноміської території навколо Торгівельного центру по проспекту Миру, 19 м. Южного Одеського району Одеської області </t>
  </si>
  <si>
    <t xml:space="preserve">Поточний ремонт асфальтобетонного покриття загальноміської території проїзду між буд. по вул. Хіміків, 16 та буд. по вул. Хіміків, 18 м. Южного Одеського району Одеської області </t>
  </si>
  <si>
    <t>обсяг видатків, пов'язаних з проведенням поточного ремонту асфальтобетонного покриття загальноміської території проїзду</t>
  </si>
  <si>
    <t xml:space="preserve">площа асфальтобетонного покриття загальноміської території проїзду, що підлягає ремонту </t>
  </si>
  <si>
    <t>середня сума витрат на проведення поточного ремонту асфальтобетонного покриття загальноміської території проїзду</t>
  </si>
  <si>
    <t>Капітальний ремонт загальноміських територій біля житлового будинку № 26 по просп. Миру м. Южного Одеської області,  в т.ч. : проектно-вишукувальні роботи</t>
  </si>
  <si>
    <t>Поточний ремонт пішохідної та велосипедної доріжок вздовж Старомиколаївського шосе від вул. Новобілярської до в'їздного знаку "Якір" м.Южного Одеського району Одеської області</t>
  </si>
  <si>
    <t>Придбання всесезонної комунальної машини з навісним обладнанням</t>
  </si>
  <si>
    <t>90</t>
  </si>
  <si>
    <t>91</t>
  </si>
  <si>
    <t>92</t>
  </si>
  <si>
    <t>93</t>
  </si>
  <si>
    <t>94</t>
  </si>
  <si>
    <t>95</t>
  </si>
  <si>
    <t>96</t>
  </si>
  <si>
    <t>97</t>
  </si>
  <si>
    <t>98</t>
  </si>
  <si>
    <t>99</t>
  </si>
  <si>
    <t>100</t>
  </si>
  <si>
    <t>101</t>
  </si>
  <si>
    <t>3.90</t>
  </si>
  <si>
    <t>3.91</t>
  </si>
  <si>
    <t>3.92</t>
  </si>
  <si>
    <t>3.93</t>
  </si>
  <si>
    <t>3.94.</t>
  </si>
  <si>
    <t>3.95</t>
  </si>
  <si>
    <t>3.96</t>
  </si>
  <si>
    <t>3.97</t>
  </si>
  <si>
    <t>3.98</t>
  </si>
  <si>
    <t>3.99</t>
  </si>
  <si>
    <t>3.100</t>
  </si>
  <si>
    <t>3.101</t>
  </si>
  <si>
    <t>тис. грн./тис.м.</t>
  </si>
  <si>
    <t>1549,275</t>
  </si>
  <si>
    <t>102</t>
  </si>
  <si>
    <t>обсяг видатків, пов'язаних з проведенням поточного ремонту пам'ятного знаку</t>
  </si>
  <si>
    <t>Поточний ремонт пам'ятного знаку Героям Небесної сотні "Лелеки"  м. Южного Одеського району Одеської області</t>
  </si>
  <si>
    <t>3.102</t>
  </si>
  <si>
    <t>кількість пам'ятних знаків, що потребує поточного ремонту</t>
  </si>
  <si>
    <t>середня сума витрат на проведення поточного ремонту 1 пам'ятного знаку</t>
  </si>
  <si>
    <t>103</t>
  </si>
  <si>
    <t>Поточний ремонт дерев'яного комплексу "Містечко на деревах" в сквері вздовж житлового будинку по вул. Приморській, 19 м. Южного Одеського району Одеської області</t>
  </si>
  <si>
    <t>3.103</t>
  </si>
  <si>
    <t>обсяг видатків, пов'язаних з проведенням поточного ремонту дерев'яного комплексу</t>
  </si>
  <si>
    <t>кількість дерев'яних комплексів, що потребує поточного ремонту</t>
  </si>
  <si>
    <t>середня сума витрат на проведення поточного ремонту 1 дерев'яного комплексу</t>
  </si>
  <si>
    <t>5995,493</t>
  </si>
  <si>
    <t>и</t>
  </si>
  <si>
    <t>Поточне утримання фонтанів  №№ 3, 4, 5, 6 на площі Перемоги міста Южного Одеського району Одеської області</t>
  </si>
  <si>
    <t>Придбання хімічних реагентів для обслуговування фонтанів №№ 3,4,5,6 на площі Перемоги міста Южного Одеського району Одеської області</t>
  </si>
  <si>
    <t xml:space="preserve">Капітальний ремонт проїжджої частини вул. Приморської від вул. Будівельників до просп. Григорівського десанту м. Южного Одеської області, в т.ч.: </t>
  </si>
  <si>
    <t xml:space="preserve">Поточний ремонт пам'ятного знаку Героям Небесної сотні "Лелеки" з елементами благоустрою м. Южного Одеського району Одеської області   </t>
  </si>
  <si>
    <t xml:space="preserve">коригування проектно-вишукувальної документації </t>
  </si>
  <si>
    <t>додаткові роботи</t>
  </si>
  <si>
    <t>694,814</t>
  </si>
  <si>
    <t>тис.грн. на од.</t>
  </si>
  <si>
    <t>середня сума витрат на проведення додаткових робіт</t>
  </si>
  <si>
    <t>додаткові роботи, що планується провести</t>
  </si>
  <si>
    <t xml:space="preserve">Проектно-вишукувальні роботи: "Реконструкція електричного силового обладнання мережі зовнішнього освітлення розташованого у ТП-805 за адресою просп. Миру, 25-а м. Южного Одеської області" </t>
  </si>
  <si>
    <t>обсяг видатків, пов'язаних з виготовленням проектної докуметації з реконструкції електричного силового обладнання</t>
  </si>
  <si>
    <t>середня сума витрат на виготовлення проектної документації з реконструкції електричного силового обладнання</t>
  </si>
  <si>
    <t>Поточний ремонт фонтанів №№ 3,4,5,6 на площі Перемоги міста Южного Одеського району Одеської області</t>
  </si>
  <si>
    <t>Реконструкція внутрішньоквартального проїзду від проспекту Миру до проспекту Григорівського десанту міста Южного Одеського району Одеської області, в т.ч.:</t>
  </si>
  <si>
    <t>Коригування проектної документації "Капітальний ремонт дороги по пр. Григорівського десанту  від світлофору по вул. Хіміків до знаку "Якір" м. Южного Одеської області"</t>
  </si>
  <si>
    <t xml:space="preserve">обсяг видатків, пов'язаних з коригуванням проектної  документації </t>
  </si>
  <si>
    <t xml:space="preserve">середня сума витрат на здійснення коригування проектної документації </t>
  </si>
  <si>
    <t xml:space="preserve">рівень готовності коригування проектної документації </t>
  </si>
  <si>
    <t>Придбання насосів рециркуляції водогрійних котлів для котельні м. Южного Одеського району Одеської області</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</si>
  <si>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 в т.ч.:</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</si>
  <si>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 в т.ч. :</t>
  </si>
  <si>
    <t xml:space="preserve">Капітальний ремонт дороги по пр. Григорівського десанту від світлофору по вул. Хіміків до знаку "Якір" м. Южного Одеської області, в т. ч. </t>
  </si>
  <si>
    <t>Капітальний ремонт дороги по пр. Григорівського десанту від світлофору по вул. Хіміків до знаку "Якір" м. Южного Одеської області, в т.ч.:  коригування проектної документації</t>
  </si>
  <si>
    <t>2017-2023</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</si>
  <si>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 в т.ч.: коригування проектної документації</t>
  </si>
  <si>
    <t>Капітальний ремонт дороги по пр. Григорівського десанту від світлофору по вул. Хіміків до знаку "Якір" м. Южного Одеської області, в т.ч.: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</si>
</sst>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р_._-;\-* #,##0.00_р_._-;_-* &quot;-&quot;??_р_._-;_-@_-"/>
    <numFmt numFmtId="165" formatCode="#,##0.000"/>
    <numFmt numFmtId="166" formatCode="0.0"/>
    <numFmt numFmtId="167" formatCode="#,##0.0"/>
    <numFmt numFmtId="168" formatCode="0.000"/>
    <numFmt numFmtId="169" formatCode="0.00000"/>
    <numFmt numFmtId="170" formatCode="_-* #,##0_р_._-;\-* #,##0_р_._-;_-* &quot;-&quot;??_р_._-;_-@_-"/>
    <numFmt numFmtId="171" formatCode="_-* #,##0.000_р_._-;\-* #,##0.000_р_._-;_-* &quot;-&quot;??_р_._-;_-@_-"/>
    <numFmt numFmtId="172" formatCode="0.0000"/>
    <numFmt numFmtId="173" formatCode="_-* #,##0.000\ _₴_-;\-* #,##0.000\ _₴_-;_-* &quot;-&quot;???\ _₴_-;_-@_-"/>
    <numFmt numFmtId="174" formatCode="_-* #,##0.000\ _₽_-;\-* #,##0.000\ _₽_-;_-* &quot;-&quot;???\ _₽_-;_-@_-"/>
    <numFmt numFmtId="175" formatCode="_-* #,##0\ _₽_-;\-* #,##0\ _₽_-;_-* &quot;-&quot;???\ _₽_-;_-@_-"/>
    <numFmt numFmtId="176" formatCode="0.000000"/>
    <numFmt numFmtId="177" formatCode="0.0000000"/>
  </numFmts>
  <fonts count="17" x14ac:knownFonts="1">
    <font>
      <sz val="10"/>
      <name val="Arial Cyr"/>
      <charset val="204"/>
    </font>
    <font>
      <sz val="8"/>
      <name val="Arial Cyr"/>
      <charset val="204"/>
    </font>
    <font>
      <sz val="11"/>
      <name val="Times New Roman"/>
      <family val="1"/>
      <charset val="204"/>
    </font>
    <font>
      <b/>
      <i/>
      <u/>
      <sz val="11"/>
      <name val="Times New Roman"/>
      <family val="1"/>
      <charset val="204"/>
    </font>
    <font>
      <b/>
      <sz val="11"/>
      <name val="Times New Roman"/>
      <family val="1"/>
      <charset val="204"/>
    </font>
    <font>
      <sz val="10"/>
      <name val="Arial Cyr"/>
      <charset val="204"/>
    </font>
    <font>
      <i/>
      <sz val="11"/>
      <name val="Times New Roman"/>
      <family val="1"/>
      <charset val="204"/>
    </font>
    <font>
      <b/>
      <i/>
      <sz val="11"/>
      <name val="Times New Roman"/>
      <family val="1"/>
      <charset val="204"/>
    </font>
    <font>
      <sz val="10"/>
      <name val="Times New Roman"/>
      <family val="1"/>
      <charset val="204"/>
    </font>
    <font>
      <vertAlign val="superscript"/>
      <sz val="10"/>
      <name val="Times New Roman"/>
      <family val="1"/>
      <charset val="204"/>
    </font>
    <font>
      <sz val="11"/>
      <color rgb="FFFF0000"/>
      <name val="Times New Roman"/>
      <family val="1"/>
      <charset val="204"/>
    </font>
    <font>
      <sz val="12"/>
      <name val="Times New Roman"/>
      <family val="1"/>
      <charset val="204"/>
    </font>
    <font>
      <sz val="11"/>
      <color theme="1"/>
      <name val="Times New Roman"/>
      <family val="1"/>
      <charset val="204"/>
    </font>
    <font>
      <sz val="11"/>
      <color rgb="FF9C0006"/>
      <name val="Calibri"/>
      <family val="2"/>
      <charset val="204"/>
      <scheme val="minor"/>
    </font>
    <font>
      <sz val="11"/>
      <name val="Calibri"/>
      <family val="2"/>
      <charset val="204"/>
      <scheme val="minor"/>
    </font>
    <font>
      <b/>
      <sz val="11"/>
      <color rgb="FFFF0000"/>
      <name val="Times New Roman"/>
      <family val="1"/>
      <charset val="204"/>
    </font>
    <font>
      <b/>
      <i/>
      <u/>
      <sz val="11"/>
      <color rgb="FFFF0000"/>
      <name val="Times New Roman"/>
      <family val="1"/>
      <charset val="204"/>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rgb="FF99FF99"/>
        <bgColor indexed="64"/>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C7CE"/>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164" fontId="5" fillId="0" borderId="0" applyFont="0" applyFill="0" applyBorder="0" applyAlignment="0" applyProtection="0"/>
    <xf numFmtId="0" fontId="13" fillId="11" borderId="0" applyNumberFormat="0" applyBorder="0" applyAlignment="0" applyProtection="0"/>
  </cellStyleXfs>
  <cellXfs count="443">
    <xf numFmtId="0" fontId="0" fillId="0" borderId="0" xfId="0"/>
    <xf numFmtId="1" fontId="2" fillId="0" borderId="1" xfId="0" applyNumberFormat="1" applyFont="1" applyBorder="1" applyAlignment="1">
      <alignment horizontal="center" wrapText="1"/>
    </xf>
    <xf numFmtId="2" fontId="2" fillId="0" borderId="1" xfId="0" applyNumberFormat="1" applyFont="1" applyBorder="1" applyAlignment="1">
      <alignment horizontal="center" wrapText="1"/>
    </xf>
    <xf numFmtId="0" fontId="2" fillId="2" borderId="1" xfId="0" applyFont="1" applyFill="1" applyBorder="1" applyAlignment="1">
      <alignment vertical="top" wrapText="1"/>
    </xf>
    <xf numFmtId="0" fontId="2" fillId="2" borderId="1" xfId="0" applyFont="1" applyFill="1" applyBorder="1" applyAlignment="1">
      <alignment wrapText="1"/>
    </xf>
    <xf numFmtId="0" fontId="2" fillId="0" borderId="1" xfId="0" applyFont="1" applyBorder="1" applyAlignment="1">
      <alignment vertical="top" wrapText="1"/>
    </xf>
    <xf numFmtId="0" fontId="2" fillId="0" borderId="1" xfId="0" applyFont="1" applyBorder="1" applyAlignment="1">
      <alignment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168" fontId="2" fillId="0" borderId="1" xfId="0" applyNumberFormat="1" applyFont="1" applyBorder="1" applyAlignment="1">
      <alignment horizontal="center" wrapText="1"/>
    </xf>
    <xf numFmtId="1" fontId="2" fillId="2" borderId="1" xfId="0" applyNumberFormat="1" applyFont="1" applyFill="1" applyBorder="1" applyAlignment="1">
      <alignment horizontal="center" wrapText="1"/>
    </xf>
    <xf numFmtId="1" fontId="2" fillId="0" borderId="1" xfId="0" applyNumberFormat="1" applyFont="1" applyBorder="1" applyAlignment="1">
      <alignment wrapText="1"/>
    </xf>
    <xf numFmtId="168" fontId="2" fillId="0" borderId="1" xfId="0" applyNumberFormat="1" applyFont="1" applyBorder="1" applyAlignment="1">
      <alignment wrapText="1"/>
    </xf>
    <xf numFmtId="169" fontId="2" fillId="0" borderId="1" xfId="0" applyNumberFormat="1" applyFont="1" applyBorder="1" applyAlignment="1">
      <alignment horizontal="center" wrapText="1"/>
    </xf>
    <xf numFmtId="168" fontId="2" fillId="2" borderId="1" xfId="0" applyNumberFormat="1" applyFont="1" applyFill="1" applyBorder="1" applyAlignment="1">
      <alignment wrapText="1"/>
    </xf>
    <xf numFmtId="0" fontId="2" fillId="0" borderId="1" xfId="0" applyFont="1" applyBorder="1" applyAlignment="1">
      <alignment horizontal="left" wrapText="1"/>
    </xf>
    <xf numFmtId="0" fontId="2" fillId="2" borderId="1" xfId="0" applyFont="1" applyFill="1" applyBorder="1" applyAlignment="1">
      <alignment horizontal="left" wrapText="1"/>
    </xf>
    <xf numFmtId="172" fontId="2" fillId="0" borderId="1" xfId="0" applyNumberFormat="1" applyFont="1" applyBorder="1" applyAlignment="1">
      <alignment horizontal="center" vertical="center" wrapText="1"/>
    </xf>
    <xf numFmtId="1" fontId="2" fillId="2" borderId="1" xfId="0" applyNumberFormat="1" applyFont="1" applyFill="1" applyBorder="1" applyAlignment="1">
      <alignment wrapText="1"/>
    </xf>
    <xf numFmtId="166" fontId="2" fillId="2" borderId="1" xfId="0" applyNumberFormat="1" applyFont="1" applyFill="1" applyBorder="1" applyAlignment="1">
      <alignment horizontal="center" wrapText="1"/>
    </xf>
    <xf numFmtId="1" fontId="2" fillId="0" borderId="1" xfId="0" applyNumberFormat="1" applyFont="1" applyBorder="1" applyAlignment="1">
      <alignment vertical="center" wrapText="1"/>
    </xf>
    <xf numFmtId="168" fontId="2" fillId="0" borderId="1" xfId="0" applyNumberFormat="1" applyFont="1" applyBorder="1" applyAlignment="1">
      <alignment vertical="center" wrapText="1"/>
    </xf>
    <xf numFmtId="166" fontId="2" fillId="0" borderId="1" xfId="0" applyNumberFormat="1" applyFont="1" applyBorder="1" applyAlignment="1">
      <alignment horizontal="center" vertical="center" wrapText="1"/>
    </xf>
    <xf numFmtId="0" fontId="2" fillId="2" borderId="1" xfId="0" applyFont="1" applyFill="1" applyBorder="1" applyAlignment="1">
      <alignment horizontal="left" vertical="top" wrapText="1"/>
    </xf>
    <xf numFmtId="168" fontId="2" fillId="2" borderId="1" xfId="0" applyNumberFormat="1" applyFont="1" applyFill="1" applyBorder="1" applyAlignment="1">
      <alignment horizontal="center" wrapText="1"/>
    </xf>
    <xf numFmtId="168" fontId="4" fillId="5" borderId="1" xfId="0" applyNumberFormat="1" applyFont="1" applyFill="1" applyBorder="1" applyAlignment="1">
      <alignment horizontal="center" vertical="center" wrapText="1"/>
    </xf>
    <xf numFmtId="0" fontId="2" fillId="0" borderId="2" xfId="0" applyFont="1" applyBorder="1" applyAlignment="1">
      <alignment vertical="center" wrapText="1"/>
    </xf>
    <xf numFmtId="172" fontId="2" fillId="2" borderId="1" xfId="0" applyNumberFormat="1" applyFont="1" applyFill="1" applyBorder="1" applyAlignment="1">
      <alignment horizontal="center" vertical="center" wrapText="1"/>
    </xf>
    <xf numFmtId="16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wrapText="1"/>
    </xf>
    <xf numFmtId="176" fontId="2" fillId="2" borderId="1" xfId="0" applyNumberFormat="1" applyFont="1" applyFill="1" applyBorder="1" applyAlignment="1">
      <alignment horizontal="center" wrapText="1"/>
    </xf>
    <xf numFmtId="176"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177" fontId="2" fillId="0" borderId="1" xfId="0" applyNumberFormat="1" applyFont="1" applyBorder="1" applyAlignment="1">
      <alignment horizontal="center" vertical="center" wrapText="1"/>
    </xf>
    <xf numFmtId="49" fontId="2" fillId="0" borderId="2" xfId="0" applyNumberFormat="1" applyFont="1" applyBorder="1" applyAlignment="1">
      <alignment vertical="center" wrapText="1"/>
    </xf>
    <xf numFmtId="171" fontId="2" fillId="0" borderId="1" xfId="1" applyNumberFormat="1" applyFont="1" applyFill="1" applyBorder="1" applyAlignment="1">
      <alignment vertical="center" wrapText="1"/>
    </xf>
    <xf numFmtId="169" fontId="2"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8" fontId="2" fillId="9" borderId="1" xfId="0" applyNumberFormat="1" applyFont="1" applyFill="1" applyBorder="1" applyAlignment="1">
      <alignment horizontal="center" vertical="center" wrapText="1"/>
    </xf>
    <xf numFmtId="0" fontId="3" fillId="2" borderId="1" xfId="0" applyFont="1" applyFill="1" applyBorder="1" applyAlignment="1">
      <alignment vertical="top" wrapText="1"/>
    </xf>
    <xf numFmtId="0" fontId="2" fillId="0" borderId="0" xfId="0" applyFont="1"/>
    <xf numFmtId="168" fontId="2" fillId="0" borderId="0" xfId="0" applyNumberFormat="1" applyFont="1"/>
    <xf numFmtId="49" fontId="4" fillId="2" borderId="1" xfId="0" applyNumberFormat="1" applyFont="1" applyFill="1" applyBorder="1" applyAlignment="1">
      <alignment vertical="center" wrapText="1"/>
    </xf>
    <xf numFmtId="168" fontId="4" fillId="0" borderId="1" xfId="0" applyNumberFormat="1" applyFont="1" applyBorder="1" applyAlignment="1">
      <alignment horizontal="center" vertical="center" wrapText="1"/>
    </xf>
    <xf numFmtId="0" fontId="4" fillId="2" borderId="0" xfId="0" applyFont="1" applyFill="1" applyAlignment="1">
      <alignment wrapText="1"/>
    </xf>
    <xf numFmtId="168"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174" fontId="4" fillId="2" borderId="0" xfId="0" applyNumberFormat="1" applyFont="1" applyFill="1" applyAlignment="1">
      <alignment wrapText="1"/>
    </xf>
    <xf numFmtId="168" fontId="4" fillId="2" borderId="0" xfId="0" applyNumberFormat="1" applyFont="1" applyFill="1" applyAlignment="1">
      <alignment wrapText="1"/>
    </xf>
    <xf numFmtId="173" fontId="4" fillId="2" borderId="0" xfId="0" applyNumberFormat="1" applyFont="1" applyFill="1" applyAlignment="1">
      <alignment wrapText="1"/>
    </xf>
    <xf numFmtId="49" fontId="4"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8" fontId="4" fillId="0" borderId="0" xfId="0" applyNumberFormat="1" applyFont="1" applyAlignment="1">
      <alignment wrapText="1"/>
    </xf>
    <xf numFmtId="165" fontId="2" fillId="0" borderId="0" xfId="0" applyNumberFormat="1" applyFont="1"/>
    <xf numFmtId="175" fontId="4" fillId="2" borderId="0" xfId="0" applyNumberFormat="1" applyFont="1" applyFill="1" applyAlignment="1">
      <alignment horizontal="right" wrapText="1"/>
    </xf>
    <xf numFmtId="0" fontId="6" fillId="0" borderId="1" xfId="0" applyFont="1" applyBorder="1" applyAlignment="1">
      <alignment horizontal="center" vertical="center" wrapText="1"/>
    </xf>
    <xf numFmtId="0" fontId="2" fillId="9" borderId="0" xfId="0" applyFont="1" applyFill="1"/>
    <xf numFmtId="168" fontId="2" fillId="0" borderId="2" xfId="0" applyNumberFormat="1" applyFont="1" applyBorder="1" applyAlignment="1">
      <alignment horizontal="center" vertical="center" wrapText="1"/>
    </xf>
    <xf numFmtId="171" fontId="2" fillId="0" borderId="1" xfId="1" applyNumberFormat="1" applyFont="1" applyFill="1" applyBorder="1" applyAlignment="1">
      <alignment horizontal="left" vertical="center" wrapText="1"/>
    </xf>
    <xf numFmtId="0" fontId="2" fillId="0" borderId="1" xfId="0" applyFont="1" applyBorder="1" applyAlignment="1">
      <alignment vertical="center" wrapText="1"/>
    </xf>
    <xf numFmtId="0" fontId="4" fillId="0" borderId="0" xfId="0" applyFont="1" applyAlignment="1">
      <alignment wrapText="1"/>
    </xf>
    <xf numFmtId="174" fontId="2" fillId="0" borderId="0" xfId="0" applyNumberFormat="1" applyFont="1"/>
    <xf numFmtId="0" fontId="2" fillId="7" borderId="1" xfId="0" applyFont="1" applyFill="1" applyBorder="1" applyAlignment="1">
      <alignment horizontal="left" vertical="center" wrapText="1"/>
    </xf>
    <xf numFmtId="174" fontId="2" fillId="7" borderId="0" xfId="0" applyNumberFormat="1" applyFont="1" applyFill="1"/>
    <xf numFmtId="174" fontId="4" fillId="2" borderId="1" xfId="0" applyNumberFormat="1" applyFont="1" applyFill="1" applyBorder="1" applyAlignment="1">
      <alignment horizontal="center" vertical="center" wrapText="1"/>
    </xf>
    <xf numFmtId="174" fontId="2" fillId="2" borderId="1" xfId="0" applyNumberFormat="1" applyFont="1" applyFill="1" applyBorder="1" applyAlignment="1">
      <alignment horizontal="center" vertical="center" wrapText="1"/>
    </xf>
    <xf numFmtId="173" fontId="2" fillId="2" borderId="1" xfId="0" applyNumberFormat="1" applyFont="1" applyFill="1" applyBorder="1" applyAlignment="1">
      <alignment horizontal="center" vertical="center" wrapText="1"/>
    </xf>
    <xf numFmtId="165" fontId="4" fillId="2" borderId="0" xfId="0" applyNumberFormat="1" applyFont="1" applyFill="1" applyAlignment="1">
      <alignment wrapText="1"/>
    </xf>
    <xf numFmtId="171" fontId="2" fillId="0" borderId="0" xfId="0" applyNumberFormat="1" applyFont="1" applyAlignment="1">
      <alignment horizontal="right" vertical="center" wrapText="1"/>
    </xf>
    <xf numFmtId="167" fontId="2" fillId="0" borderId="1" xfId="0" applyNumberFormat="1" applyFont="1" applyBorder="1" applyAlignment="1">
      <alignment horizontal="center" vertical="center" wrapText="1"/>
    </xf>
    <xf numFmtId="171" fontId="6" fillId="2" borderId="1" xfId="0" applyNumberFormat="1" applyFont="1" applyFill="1" applyBorder="1" applyAlignment="1">
      <alignment horizontal="right" vertical="center" wrapText="1"/>
    </xf>
    <xf numFmtId="171" fontId="6" fillId="0" borderId="1" xfId="0" applyNumberFormat="1" applyFont="1" applyBorder="1" applyAlignment="1">
      <alignment horizontal="center" vertical="center" wrapText="1"/>
    </xf>
    <xf numFmtId="0" fontId="2" fillId="0" borderId="0" xfId="0" applyFont="1" applyAlignment="1">
      <alignment horizontal="center" vertical="top" wrapText="1"/>
    </xf>
    <xf numFmtId="0" fontId="2" fillId="0" borderId="5" xfId="0" applyFont="1" applyBorder="1" applyAlignment="1">
      <alignment vertical="center" wrapText="1"/>
    </xf>
    <xf numFmtId="0" fontId="3" fillId="0" borderId="0" xfId="0" applyFont="1"/>
    <xf numFmtId="1" fontId="3" fillId="0" borderId="0" xfId="0" applyNumberFormat="1" applyFont="1"/>
    <xf numFmtId="2" fontId="2" fillId="0" borderId="1" xfId="0" applyNumberFormat="1" applyFont="1" applyBorder="1" applyAlignment="1">
      <alignment horizontal="left" vertical="center" wrapText="1"/>
    </xf>
    <xf numFmtId="49" fontId="2" fillId="0" borderId="0" xfId="0" applyNumberFormat="1" applyFont="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Alignment="1">
      <alignment horizontal="center" vertical="top" wrapText="1"/>
    </xf>
    <xf numFmtId="49" fontId="2" fillId="0" borderId="0" xfId="0" applyNumberFormat="1" applyFont="1"/>
    <xf numFmtId="164" fontId="6" fillId="0" borderId="0" xfId="0" applyNumberFormat="1" applyFont="1" applyAlignment="1">
      <alignment vertical="center" wrapText="1"/>
    </xf>
    <xf numFmtId="170" fontId="6" fillId="0" borderId="0" xfId="0" applyNumberFormat="1" applyFont="1" applyAlignment="1">
      <alignment vertical="center" wrapText="1"/>
    </xf>
    <xf numFmtId="168" fontId="2" fillId="7" borderId="1" xfId="0" applyNumberFormat="1" applyFont="1" applyFill="1" applyBorder="1" applyAlignment="1">
      <alignment horizontal="center" vertical="center" wrapText="1"/>
    </xf>
    <xf numFmtId="171" fontId="6" fillId="0" borderId="0" xfId="0" applyNumberFormat="1" applyFont="1" applyAlignment="1">
      <alignment vertical="center" wrapText="1"/>
    </xf>
    <xf numFmtId="2" fontId="4" fillId="0" borderId="1" xfId="0" applyNumberFormat="1" applyFont="1" applyBorder="1" applyAlignment="1">
      <alignment horizontal="center" vertical="center" wrapText="1"/>
    </xf>
    <xf numFmtId="2" fontId="2" fillId="0" borderId="0" xfId="0" applyNumberFormat="1" applyFont="1"/>
    <xf numFmtId="2" fontId="4" fillId="0" borderId="1" xfId="0" applyNumberFormat="1"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center"/>
    </xf>
    <xf numFmtId="0" fontId="4" fillId="0" borderId="0" xfId="0" applyFont="1"/>
    <xf numFmtId="2" fontId="2"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168" fontId="4" fillId="0" borderId="0" xfId="0" applyNumberFormat="1" applyFont="1"/>
    <xf numFmtId="168" fontId="2" fillId="0" borderId="0" xfId="0" applyNumberFormat="1" applyFont="1" applyAlignment="1">
      <alignment horizontal="center"/>
    </xf>
    <xf numFmtId="168" fontId="2" fillId="0" borderId="0" xfId="0" applyNumberFormat="1" applyFont="1" applyAlignment="1">
      <alignment horizontal="center" wrapText="1"/>
    </xf>
    <xf numFmtId="168" fontId="2" fillId="0" borderId="1" xfId="0" applyNumberFormat="1" applyFont="1" applyBorder="1" applyAlignment="1">
      <alignment horizontal="center" vertical="center"/>
    </xf>
    <xf numFmtId="0" fontId="2" fillId="0" borderId="1" xfId="0" applyFont="1" applyBorder="1" applyAlignment="1">
      <alignment vertical="center"/>
    </xf>
    <xf numFmtId="0" fontId="2" fillId="0" borderId="0" xfId="0" applyFont="1" applyAlignment="1">
      <alignment vertical="center"/>
    </xf>
    <xf numFmtId="2" fontId="2" fillId="0" borderId="1" xfId="0" applyNumberFormat="1" applyFont="1" applyBorder="1" applyAlignment="1">
      <alignment horizontal="center" vertical="center"/>
    </xf>
    <xf numFmtId="0" fontId="2" fillId="0" borderId="0" xfId="0" applyFont="1" applyAlignment="1">
      <alignment horizontal="center" wrapText="1"/>
    </xf>
    <xf numFmtId="0" fontId="2" fillId="0" borderId="1" xfId="0" applyFont="1" applyBorder="1" applyAlignment="1">
      <alignment horizontal="left" vertical="center"/>
    </xf>
    <xf numFmtId="0" fontId="2" fillId="9" borderId="1" xfId="0" applyFont="1" applyFill="1" applyBorder="1" applyAlignment="1">
      <alignment horizontal="left" vertical="center" wrapText="1"/>
    </xf>
    <xf numFmtId="0" fontId="2" fillId="9" borderId="1" xfId="0" applyFont="1" applyFill="1" applyBorder="1" applyAlignment="1">
      <alignment vertical="center" wrapText="1"/>
    </xf>
    <xf numFmtId="0" fontId="2" fillId="9" borderId="1" xfId="0" applyFont="1" applyFill="1" applyBorder="1" applyAlignment="1">
      <alignment wrapText="1"/>
    </xf>
    <xf numFmtId="2" fontId="2" fillId="0" borderId="1"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 fillId="0" borderId="6" xfId="0" applyFont="1" applyBorder="1" applyAlignment="1">
      <alignment vertical="center" wrapText="1"/>
    </xf>
    <xf numFmtId="49" fontId="2" fillId="0" borderId="0" xfId="0" applyNumberFormat="1" applyFont="1" applyAlignment="1">
      <alignment horizontal="center"/>
    </xf>
    <xf numFmtId="0" fontId="4" fillId="0" borderId="0" xfId="0" applyFont="1" applyAlignment="1">
      <alignment horizontal="center" vertical="center"/>
    </xf>
    <xf numFmtId="0" fontId="2" fillId="2" borderId="0" xfId="0" applyFont="1" applyFill="1" applyAlignment="1">
      <alignment vertical="center" wrapText="1"/>
    </xf>
    <xf numFmtId="2" fontId="2" fillId="2" borderId="0" xfId="0" applyNumberFormat="1" applyFont="1" applyFill="1" applyAlignment="1">
      <alignment horizontal="center" vertical="center" wrapText="1"/>
    </xf>
    <xf numFmtId="168" fontId="2" fillId="0" borderId="0" xfId="0" applyNumberFormat="1" applyFont="1" applyAlignment="1">
      <alignment horizontal="center" vertical="center" wrapText="1"/>
    </xf>
    <xf numFmtId="171" fontId="7" fillId="0" borderId="0" xfId="0" applyNumberFormat="1" applyFont="1" applyAlignment="1">
      <alignment vertical="center" wrapText="1"/>
    </xf>
    <xf numFmtId="2" fontId="4" fillId="2" borderId="1" xfId="0" applyNumberFormat="1" applyFont="1" applyFill="1" applyBorder="1" applyAlignment="1">
      <alignment horizontal="center" vertical="center" wrapText="1"/>
    </xf>
    <xf numFmtId="168" fontId="4" fillId="0" borderId="0" xfId="0" applyNumberFormat="1" applyFont="1" applyAlignment="1">
      <alignment horizontal="center" vertical="center" wrapText="1"/>
    </xf>
    <xf numFmtId="0" fontId="4" fillId="0" borderId="0" xfId="0" applyFont="1" applyAlignment="1">
      <alignment vertical="center" wrapText="1"/>
    </xf>
    <xf numFmtId="0" fontId="2" fillId="5" borderId="2" xfId="0" applyFont="1" applyFill="1" applyBorder="1" applyAlignment="1">
      <alignment horizontal="center" wrapText="1"/>
    </xf>
    <xf numFmtId="49" fontId="4" fillId="5" borderId="2" xfId="0" applyNumberFormat="1" applyFont="1" applyFill="1" applyBorder="1" applyAlignment="1">
      <alignment horizontal="center" vertical="center" wrapText="1"/>
    </xf>
    <xf numFmtId="0" fontId="2" fillId="0" borderId="5" xfId="0" applyFont="1" applyBorder="1" applyAlignment="1">
      <alignment horizontal="center" wrapText="1"/>
    </xf>
    <xf numFmtId="0" fontId="2" fillId="2" borderId="5" xfId="0" applyFont="1" applyFill="1" applyBorder="1" applyAlignment="1">
      <alignment horizontal="center" wrapText="1"/>
    </xf>
    <xf numFmtId="0" fontId="4"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168" fontId="2" fillId="0" borderId="2" xfId="0" applyNumberFormat="1" applyFont="1" applyBorder="1" applyAlignment="1">
      <alignment horizontal="center" wrapText="1"/>
    </xf>
    <xf numFmtId="168" fontId="2" fillId="0" borderId="5" xfId="0" applyNumberFormat="1" applyFont="1" applyBorder="1" applyAlignment="1">
      <alignment horizontal="center" wrapText="1"/>
    </xf>
    <xf numFmtId="0" fontId="2" fillId="2" borderId="5" xfId="0" applyFont="1" applyFill="1" applyBorder="1" applyAlignment="1">
      <alignment vertical="center" wrapText="1"/>
    </xf>
    <xf numFmtId="0" fontId="3" fillId="0" borderId="9" xfId="0" applyFont="1" applyBorder="1" applyAlignment="1">
      <alignment vertical="top" wrapText="1"/>
    </xf>
    <xf numFmtId="0" fontId="3" fillId="0" borderId="10" xfId="0" applyFont="1" applyBorder="1" applyAlignment="1">
      <alignment vertical="top" wrapText="1"/>
    </xf>
    <xf numFmtId="0" fontId="2" fillId="2" borderId="6" xfId="0" applyFont="1" applyFill="1" applyBorder="1" applyAlignment="1">
      <alignment vertical="center" wrapText="1"/>
    </xf>
    <xf numFmtId="0" fontId="2" fillId="2" borderId="6" xfId="0" applyFont="1" applyFill="1" applyBorder="1" applyAlignment="1">
      <alignment horizontal="center" wrapText="1"/>
    </xf>
    <xf numFmtId="0" fontId="3" fillId="0" borderId="1" xfId="0" applyFont="1" applyBorder="1" applyAlignment="1">
      <alignment vertical="center" wrapText="1"/>
    </xf>
    <xf numFmtId="168" fontId="2" fillId="0" borderId="1" xfId="0" applyNumberFormat="1" applyFont="1" applyBorder="1"/>
    <xf numFmtId="169" fontId="2" fillId="0" borderId="0" xfId="0" applyNumberFormat="1" applyFont="1"/>
    <xf numFmtId="168" fontId="2" fillId="0" borderId="1" xfId="0" applyNumberFormat="1" applyFont="1" applyBorder="1" applyAlignment="1">
      <alignment horizontal="center"/>
    </xf>
    <xf numFmtId="172" fontId="2" fillId="0" borderId="1" xfId="0" applyNumberFormat="1" applyFont="1" applyBorder="1" applyAlignment="1">
      <alignment horizontal="center" vertical="center"/>
    </xf>
    <xf numFmtId="0" fontId="2" fillId="2" borderId="2" xfId="0" applyFont="1" applyFill="1" applyBorder="1" applyAlignment="1">
      <alignment horizontal="center" wrapText="1"/>
    </xf>
    <xf numFmtId="171" fontId="2" fillId="0" borderId="1" xfId="1" applyNumberFormat="1" applyFont="1" applyBorder="1"/>
    <xf numFmtId="0" fontId="7"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wrapText="1"/>
    </xf>
    <xf numFmtId="0" fontId="2" fillId="2" borderId="1" xfId="0" applyFont="1" applyFill="1" applyBorder="1" applyAlignment="1">
      <alignment horizontal="center" wrapText="1"/>
    </xf>
    <xf numFmtId="49" fontId="2" fillId="0" borderId="1" xfId="0" applyNumberFormat="1" applyFont="1" applyBorder="1" applyAlignment="1">
      <alignment horizontal="center" vertical="center" wrapText="1"/>
    </xf>
    <xf numFmtId="0" fontId="3" fillId="2" borderId="1" xfId="0" applyFont="1" applyFill="1" applyBorder="1" applyAlignment="1">
      <alignment horizontal="left" vertical="top" wrapText="1"/>
    </xf>
    <xf numFmtId="0" fontId="2" fillId="0" borderId="5" xfId="0" applyFont="1" applyBorder="1" applyAlignment="1">
      <alignment horizontal="center" vertical="center" wrapText="1"/>
    </xf>
    <xf numFmtId="0" fontId="3" fillId="0" borderId="1" xfId="0" applyFont="1" applyBorder="1" applyAlignment="1">
      <alignment horizontal="left" vertical="top" wrapText="1"/>
    </xf>
    <xf numFmtId="0" fontId="2" fillId="0" borderId="1" xfId="0" applyFont="1" applyBorder="1" applyAlignment="1">
      <alignment horizontal="center" vertical="top"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168" fontId="2"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1" xfId="0" applyNumberFormat="1" applyFont="1" applyBorder="1" applyAlignment="1">
      <alignment vertical="center" wrapText="1"/>
    </xf>
    <xf numFmtId="49" fontId="2" fillId="0" borderId="1" xfId="0" applyNumberFormat="1" applyFont="1" applyBorder="1" applyAlignment="1">
      <alignment horizontal="left" vertical="center" wrapText="1"/>
    </xf>
    <xf numFmtId="2"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71" fontId="2" fillId="2" borderId="1" xfId="0" applyNumberFormat="1" applyFont="1" applyFill="1" applyBorder="1" applyAlignment="1">
      <alignment vertical="center" wrapText="1"/>
    </xf>
    <xf numFmtId="49" fontId="2" fillId="0" borderId="0" xfId="0" applyNumberFormat="1" applyFont="1" applyAlignment="1">
      <alignment horizontal="left"/>
    </xf>
    <xf numFmtId="49" fontId="2" fillId="0" borderId="1" xfId="0" applyNumberFormat="1" applyFont="1" applyBorder="1" applyAlignment="1">
      <alignment horizontal="center"/>
    </xf>
    <xf numFmtId="0" fontId="2" fillId="0" borderId="1" xfId="0" applyFont="1" applyBorder="1" applyAlignment="1">
      <alignment horizontal="center"/>
    </xf>
    <xf numFmtId="1" fontId="2"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5" borderId="1" xfId="0" applyFont="1" applyFill="1" applyBorder="1" applyAlignment="1">
      <alignment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5" borderId="2" xfId="0" applyFont="1" applyFill="1" applyBorder="1" applyAlignment="1">
      <alignment horizontal="center" vertical="center" wrapText="1"/>
    </xf>
    <xf numFmtId="164" fontId="2" fillId="0" borderId="1" xfId="1" applyFont="1" applyBorder="1" applyAlignment="1">
      <alignment horizontal="center" vertical="center"/>
    </xf>
    <xf numFmtId="0" fontId="4" fillId="5" borderId="2" xfId="0" applyFont="1" applyFill="1" applyBorder="1" applyAlignment="1">
      <alignment horizontal="center" vertical="center" wrapText="1"/>
    </xf>
    <xf numFmtId="168" fontId="4" fillId="5" borderId="5" xfId="0" applyNumberFormat="1" applyFont="1" applyFill="1" applyBorder="1" applyAlignment="1">
      <alignment horizontal="center" vertical="center" wrapText="1"/>
    </xf>
    <xf numFmtId="171" fontId="2" fillId="0" borderId="1" xfId="1" applyNumberFormat="1" applyFont="1" applyBorder="1" applyAlignment="1">
      <alignment horizontal="center" vertical="center"/>
    </xf>
    <xf numFmtId="0" fontId="8" fillId="0" borderId="1" xfId="0" applyFont="1" applyBorder="1" applyAlignment="1">
      <alignment horizontal="center" vertical="center" wrapText="1"/>
    </xf>
    <xf numFmtId="49" fontId="2" fillId="6" borderId="1" xfId="0" applyNumberFormat="1" applyFont="1" applyFill="1" applyBorder="1" applyAlignment="1">
      <alignment horizontal="center" vertical="center" wrapText="1"/>
    </xf>
    <xf numFmtId="4" fontId="2" fillId="0" borderId="0" xfId="0" applyNumberFormat="1" applyFont="1" applyAlignment="1">
      <alignment horizontal="center" vertical="center" wrapText="1"/>
    </xf>
    <xf numFmtId="49" fontId="2" fillId="0" borderId="0" xfId="0" applyNumberFormat="1" applyFont="1" applyAlignment="1">
      <alignment wrapText="1"/>
    </xf>
    <xf numFmtId="172" fontId="2" fillId="0" borderId="1" xfId="0" applyNumberFormat="1" applyFont="1" applyBorder="1" applyAlignment="1">
      <alignment horizontal="center" wrapText="1"/>
    </xf>
    <xf numFmtId="49" fontId="2" fillId="0" borderId="1" xfId="0" applyNumberFormat="1" applyFont="1" applyBorder="1" applyAlignment="1">
      <alignment vertical="center" wrapText="1"/>
    </xf>
    <xf numFmtId="49" fontId="2" fillId="7"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171" fontId="2" fillId="0" borderId="1" xfId="0" applyNumberFormat="1" applyFont="1" applyBorder="1" applyAlignment="1">
      <alignment horizontal="center" vertical="center" wrapText="1"/>
    </xf>
    <xf numFmtId="1" fontId="2" fillId="0" borderId="1" xfId="0" applyNumberFormat="1" applyFont="1" applyBorder="1" applyAlignment="1">
      <alignment horizontal="center"/>
    </xf>
    <xf numFmtId="168" fontId="10" fillId="0" borderId="1"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168" fontId="10" fillId="0" borderId="1" xfId="0" applyNumberFormat="1" applyFont="1" applyBorder="1" applyAlignment="1">
      <alignment horizontal="center" vertical="center"/>
    </xf>
    <xf numFmtId="171" fontId="2" fillId="7" borderId="1" xfId="0" applyNumberFormat="1" applyFont="1" applyFill="1" applyBorder="1" applyAlignment="1">
      <alignment vertical="center" wrapText="1"/>
    </xf>
    <xf numFmtId="171" fontId="2" fillId="0" borderId="1" xfId="0" applyNumberFormat="1" applyFont="1" applyBorder="1" applyAlignment="1">
      <alignment vertical="center" wrapText="1"/>
    </xf>
    <xf numFmtId="1" fontId="2" fillId="0" borderId="1" xfId="0" applyNumberFormat="1" applyFont="1" applyBorder="1"/>
    <xf numFmtId="168" fontId="12" fillId="0" borderId="1" xfId="0" applyNumberFormat="1" applyFont="1" applyBorder="1" applyAlignment="1">
      <alignment horizontal="center" vertical="center"/>
    </xf>
    <xf numFmtId="168" fontId="12" fillId="0" borderId="1" xfId="0" applyNumberFormat="1" applyFont="1" applyBorder="1" applyAlignment="1">
      <alignment horizontal="center" vertical="center" wrapText="1"/>
    </xf>
    <xf numFmtId="171" fontId="6" fillId="0" borderId="1" xfId="0" applyNumberFormat="1" applyFont="1" applyBorder="1" applyAlignment="1">
      <alignment horizontal="right" vertical="center" wrapText="1"/>
    </xf>
    <xf numFmtId="171" fontId="10" fillId="0" borderId="1" xfId="0" applyNumberFormat="1" applyFont="1" applyBorder="1" applyAlignment="1">
      <alignment vertical="center" wrapText="1"/>
    </xf>
    <xf numFmtId="0" fontId="2" fillId="7" borderId="1" xfId="0" applyFont="1" applyFill="1" applyBorder="1" applyAlignment="1">
      <alignment vertical="center" wrapText="1"/>
    </xf>
    <xf numFmtId="49" fontId="2" fillId="7" borderId="1" xfId="0" applyNumberFormat="1" applyFont="1" applyFill="1" applyBorder="1" applyAlignment="1">
      <alignment horizontal="center" vertical="center"/>
    </xf>
    <xf numFmtId="165" fontId="2" fillId="6" borderId="1" xfId="0" applyNumberFormat="1" applyFont="1" applyFill="1" applyBorder="1" applyAlignment="1">
      <alignment horizontal="center" vertical="center" wrapText="1"/>
    </xf>
    <xf numFmtId="167" fontId="2" fillId="6" borderId="1" xfId="0" applyNumberFormat="1" applyFont="1" applyFill="1" applyBorder="1" applyAlignment="1">
      <alignment horizontal="center" vertical="center" wrapText="1"/>
    </xf>
    <xf numFmtId="2" fontId="2" fillId="10" borderId="1" xfId="0" applyNumberFormat="1" applyFont="1" applyFill="1" applyBorder="1" applyAlignment="1">
      <alignment horizontal="center" vertical="center"/>
    </xf>
    <xf numFmtId="0" fontId="3" fillId="0" borderId="1" xfId="0" applyFont="1" applyBorder="1" applyAlignment="1">
      <alignment vertical="top" wrapText="1"/>
    </xf>
    <xf numFmtId="171" fontId="7" fillId="0" borderId="0" xfId="0" applyNumberFormat="1" applyFont="1" applyAlignment="1">
      <alignment wrapText="1"/>
    </xf>
    <xf numFmtId="168" fontId="2" fillId="8" borderId="1" xfId="0" applyNumberFormat="1" applyFont="1" applyFill="1" applyBorder="1" applyAlignment="1">
      <alignment horizontal="center" vertical="center" wrapText="1"/>
    </xf>
    <xf numFmtId="0" fontId="4" fillId="6" borderId="2" xfId="0" applyFont="1" applyFill="1" applyBorder="1" applyAlignment="1">
      <alignment vertical="center" wrapText="1"/>
    </xf>
    <xf numFmtId="0" fontId="10" fillId="0" borderId="1" xfId="0" applyFont="1" applyBorder="1" applyAlignment="1">
      <alignment horizontal="left" vertical="center" wrapText="1"/>
    </xf>
    <xf numFmtId="0" fontId="10" fillId="0" borderId="0" xfId="0" applyFont="1" applyAlignment="1">
      <alignment horizontal="center" vertical="top"/>
    </xf>
    <xf numFmtId="171" fontId="2" fillId="0" borderId="1" xfId="1" applyNumberFormat="1" applyFont="1" applyFill="1" applyBorder="1" applyAlignment="1">
      <alignment horizontal="center" vertical="center" wrapText="1"/>
    </xf>
    <xf numFmtId="49" fontId="2" fillId="0" borderId="6" xfId="0" applyNumberFormat="1" applyFont="1" applyBorder="1" applyAlignment="1">
      <alignment horizontal="center" vertical="center" wrapText="1"/>
    </xf>
    <xf numFmtId="49" fontId="2" fillId="2" borderId="1" xfId="0" applyNumberFormat="1" applyFont="1" applyFill="1" applyBorder="1" applyAlignment="1">
      <alignment vertical="center" wrapText="1"/>
    </xf>
    <xf numFmtId="49" fontId="2" fillId="7" borderId="1" xfId="0" applyNumberFormat="1" applyFont="1" applyFill="1" applyBorder="1" applyAlignment="1">
      <alignment vertical="center" wrapText="1"/>
    </xf>
    <xf numFmtId="171" fontId="2" fillId="0" borderId="0" xfId="0" applyNumberFormat="1" applyFont="1" applyAlignment="1">
      <alignment horizontal="center" vertical="center" wrapText="1"/>
    </xf>
    <xf numFmtId="168" fontId="11"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70" fontId="2"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168" fontId="2" fillId="0" borderId="5" xfId="0" applyNumberFormat="1" applyFont="1" applyBorder="1" applyAlignment="1">
      <alignment horizontal="center" vertical="center" wrapText="1"/>
    </xf>
    <xf numFmtId="165" fontId="2" fillId="0" borderId="1" xfId="0" applyNumberFormat="1" applyFont="1" applyBorder="1" applyAlignment="1">
      <alignment horizontal="center"/>
    </xf>
    <xf numFmtId="168" fontId="2" fillId="0" borderId="6" xfId="0" applyNumberFormat="1" applyFont="1" applyBorder="1" applyAlignment="1">
      <alignment horizontal="center" wrapText="1"/>
    </xf>
    <xf numFmtId="0" fontId="2" fillId="0" borderId="8" xfId="0" applyFont="1" applyBorder="1"/>
    <xf numFmtId="0" fontId="10" fillId="0" borderId="0" xfId="0" applyFont="1"/>
    <xf numFmtId="1" fontId="14" fillId="0" borderId="1" xfId="2" applyNumberFormat="1" applyFont="1" applyFill="1" applyBorder="1" applyAlignment="1">
      <alignment horizontal="center" vertical="center" wrapText="1"/>
    </xf>
    <xf numFmtId="168" fontId="2" fillId="0" borderId="1" xfId="1"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168" fontId="2" fillId="0" borderId="6" xfId="0" applyNumberFormat="1" applyFont="1" applyBorder="1" applyAlignment="1">
      <alignment horizontal="center" vertical="center" wrapText="1"/>
    </xf>
    <xf numFmtId="170" fontId="2" fillId="0" borderId="0" xfId="0" applyNumberFormat="1" applyFont="1" applyAlignment="1">
      <alignment vertical="center" wrapText="1"/>
    </xf>
    <xf numFmtId="170" fontId="4" fillId="0" borderId="0" xfId="0" applyNumberFormat="1" applyFont="1" applyAlignment="1">
      <alignment vertical="center" wrapText="1"/>
    </xf>
    <xf numFmtId="0" fontId="10" fillId="0" borderId="1" xfId="0" applyFont="1" applyBorder="1"/>
    <xf numFmtId="168" fontId="2" fillId="10" borderId="1" xfId="0" applyNumberFormat="1" applyFont="1" applyFill="1" applyBorder="1" applyAlignment="1">
      <alignment horizontal="center" vertical="center" wrapText="1"/>
    </xf>
    <xf numFmtId="172" fontId="2" fillId="0" borderId="1" xfId="0" applyNumberFormat="1" applyFont="1" applyBorder="1" applyAlignment="1">
      <alignment horizontal="center"/>
    </xf>
    <xf numFmtId="168" fontId="2" fillId="0" borderId="11" xfId="0" applyNumberFormat="1" applyFont="1" applyBorder="1" applyAlignment="1">
      <alignment horizontal="center" vertical="center"/>
    </xf>
    <xf numFmtId="168" fontId="2" fillId="0" borderId="5" xfId="0" applyNumberFormat="1" applyFont="1" applyBorder="1" applyAlignment="1">
      <alignment horizontal="center" vertical="center"/>
    </xf>
    <xf numFmtId="165" fontId="2" fillId="0" borderId="1" xfId="0" applyNumberFormat="1" applyFont="1" applyBorder="1" applyAlignment="1">
      <alignment horizontal="center" vertical="center"/>
    </xf>
    <xf numFmtId="0" fontId="6" fillId="0" borderId="1" xfId="0" applyFont="1" applyBorder="1" applyAlignment="1">
      <alignment vertical="center" wrapText="1"/>
    </xf>
    <xf numFmtId="168" fontId="11" fillId="0" borderId="1"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49" fontId="2" fillId="2" borderId="2" xfId="0" applyNumberFormat="1" applyFont="1" applyFill="1" applyBorder="1" applyAlignment="1">
      <alignment horizontal="center" vertical="center" wrapText="1"/>
    </xf>
    <xf numFmtId="2" fontId="2" fillId="0" borderId="5"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9" borderId="1" xfId="0"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2" fontId="2" fillId="7" borderId="1" xfId="0" applyNumberFormat="1" applyFont="1" applyFill="1" applyBorder="1" applyAlignment="1">
      <alignment horizontal="left" vertical="center" wrapText="1"/>
    </xf>
    <xf numFmtId="2" fontId="2" fillId="7" borderId="1" xfId="0" applyNumberFormat="1" applyFont="1" applyFill="1" applyBorder="1" applyAlignment="1">
      <alignment horizontal="center" vertical="center" wrapText="1"/>
    </xf>
    <xf numFmtId="49" fontId="2" fillId="9"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12" borderId="1" xfId="0" applyNumberFormat="1" applyFont="1" applyFill="1" applyBorder="1" applyAlignment="1">
      <alignment horizontal="center" vertical="center" wrapText="1"/>
    </xf>
    <xf numFmtId="49" fontId="2" fillId="8" borderId="1" xfId="0" applyNumberFormat="1" applyFont="1" applyFill="1" applyBorder="1" applyAlignment="1">
      <alignment horizontal="left" vertical="center" wrapText="1"/>
    </xf>
    <xf numFmtId="49" fontId="2" fillId="0" borderId="1" xfId="0" applyNumberFormat="1" applyFont="1" applyBorder="1"/>
    <xf numFmtId="0" fontId="4" fillId="0" borderId="2" xfId="0" applyFont="1" applyBorder="1" applyAlignment="1">
      <alignment horizontal="center" vertical="center"/>
    </xf>
    <xf numFmtId="168" fontId="2" fillId="7" borderId="0" xfId="0" applyNumberFormat="1" applyFont="1" applyFill="1"/>
    <xf numFmtId="171" fontId="7" fillId="7" borderId="0" xfId="0" applyNumberFormat="1" applyFont="1" applyFill="1" applyAlignment="1">
      <alignment vertical="center" wrapText="1"/>
    </xf>
    <xf numFmtId="0" fontId="2" fillId="0" borderId="0" xfId="0" applyFont="1" applyAlignment="1">
      <alignment wrapText="1"/>
    </xf>
    <xf numFmtId="166" fontId="12" fillId="0" borderId="1" xfId="0" applyNumberFormat="1" applyFont="1" applyBorder="1" applyAlignment="1">
      <alignment horizontal="center" vertical="center" wrapText="1"/>
    </xf>
    <xf numFmtId="168" fontId="10" fillId="2" borderId="1" xfId="0" applyNumberFormat="1" applyFont="1" applyFill="1" applyBorder="1" applyAlignment="1">
      <alignment horizontal="center" vertical="center" wrapText="1"/>
    </xf>
    <xf numFmtId="0" fontId="2" fillId="2" borderId="3" xfId="0" applyFont="1" applyFill="1" applyBorder="1" applyAlignment="1">
      <alignment vertical="center" wrapText="1"/>
    </xf>
    <xf numFmtId="49" fontId="2" fillId="7" borderId="1" xfId="0" applyNumberFormat="1" applyFont="1" applyFill="1" applyBorder="1" applyAlignment="1">
      <alignment horizontal="left" vertical="center" wrapText="1"/>
    </xf>
    <xf numFmtId="0" fontId="4" fillId="7" borderId="5" xfId="0" applyFont="1" applyFill="1" applyBorder="1" applyAlignment="1">
      <alignment vertical="center"/>
    </xf>
    <xf numFmtId="0" fontId="4" fillId="7" borderId="6" xfId="0" applyFont="1" applyFill="1" applyBorder="1" applyAlignment="1">
      <alignment vertical="center"/>
    </xf>
    <xf numFmtId="0" fontId="2" fillId="7" borderId="2" xfId="0" applyFont="1" applyFill="1" applyBorder="1" applyAlignment="1">
      <alignment vertical="center" wrapText="1"/>
    </xf>
    <xf numFmtId="2" fontId="2" fillId="0" borderId="1" xfId="0" applyNumberFormat="1" applyFont="1" applyBorder="1" applyAlignment="1">
      <alignment vertical="center" wrapText="1"/>
    </xf>
    <xf numFmtId="2" fontId="10" fillId="0" borderId="1" xfId="0" applyNumberFormat="1" applyFont="1" applyBorder="1" applyAlignment="1">
      <alignment horizontal="center" vertical="center" wrapText="1"/>
    </xf>
    <xf numFmtId="168" fontId="6"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1" fontId="2" fillId="0" borderId="6" xfId="0" applyNumberFormat="1" applyFont="1" applyBorder="1" applyAlignment="1">
      <alignment horizontal="center" vertical="center" wrapText="1"/>
    </xf>
    <xf numFmtId="0" fontId="10" fillId="0" borderId="1" xfId="0" applyFont="1" applyBorder="1" applyAlignment="1">
      <alignment horizontal="center" vertical="center"/>
    </xf>
    <xf numFmtId="169" fontId="2" fillId="0" borderId="1" xfId="0" applyNumberFormat="1" applyFont="1" applyBorder="1" applyAlignment="1">
      <alignment horizontal="center"/>
    </xf>
    <xf numFmtId="0" fontId="10" fillId="0" borderId="1" xfId="0" applyFont="1" applyBorder="1" applyAlignment="1">
      <alignment vertical="top" wrapText="1"/>
    </xf>
    <xf numFmtId="0" fontId="10" fillId="0" borderId="1" xfId="0" applyFont="1" applyBorder="1" applyAlignment="1">
      <alignment horizontal="center" vertical="center" wrapText="1"/>
    </xf>
    <xf numFmtId="168" fontId="10" fillId="0" borderId="1" xfId="0" applyNumberFormat="1" applyFont="1" applyBorder="1" applyAlignment="1">
      <alignment horizontal="center"/>
    </xf>
    <xf numFmtId="0" fontId="10" fillId="0" borderId="1" xfId="0" applyFont="1" applyBorder="1" applyAlignment="1">
      <alignment vertical="center" wrapText="1"/>
    </xf>
    <xf numFmtId="0" fontId="10" fillId="2" borderId="1" xfId="0" applyFont="1" applyFill="1" applyBorder="1" applyAlignment="1">
      <alignment horizontal="center" vertical="center" wrapText="1"/>
    </xf>
    <xf numFmtId="168" fontId="2" fillId="6" borderId="1" xfId="0" applyNumberFormat="1" applyFont="1" applyFill="1" applyBorder="1" applyAlignment="1">
      <alignment horizontal="center" vertical="center"/>
    </xf>
    <xf numFmtId="172" fontId="2" fillId="0" borderId="0" xfId="0" applyNumberFormat="1" applyFont="1"/>
    <xf numFmtId="169" fontId="2" fillId="0" borderId="1" xfId="0" applyNumberFormat="1" applyFont="1" applyBorder="1" applyAlignment="1">
      <alignment horizontal="center" vertical="center"/>
    </xf>
    <xf numFmtId="49" fontId="4" fillId="4" borderId="1" xfId="0" applyNumberFormat="1" applyFont="1" applyFill="1" applyBorder="1" applyAlignment="1">
      <alignment horizontal="left" vertical="center" wrapText="1"/>
    </xf>
    <xf numFmtId="0" fontId="2" fillId="0" borderId="1" xfId="0" applyFont="1" applyBorder="1" applyAlignment="1">
      <alignment horizontal="center" wrapText="1"/>
    </xf>
    <xf numFmtId="0" fontId="3" fillId="2" borderId="1" xfId="0" applyFont="1" applyFill="1" applyBorder="1" applyAlignment="1">
      <alignment horizontal="left" vertical="top"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left" vertical="top" wrapText="1"/>
    </xf>
    <xf numFmtId="49" fontId="2" fillId="0" borderId="1" xfId="0" applyNumberFormat="1" applyFont="1" applyBorder="1" applyAlignment="1">
      <alignment horizontal="center" vertical="center" wrapText="1"/>
    </xf>
    <xf numFmtId="0" fontId="4" fillId="4" borderId="1" xfId="0" applyFont="1" applyFill="1" applyBorder="1" applyAlignment="1">
      <alignment horizontal="left" vertical="center" wrapText="1"/>
    </xf>
    <xf numFmtId="2" fontId="4" fillId="4" borderId="1" xfId="0" applyNumberFormat="1" applyFont="1" applyFill="1" applyBorder="1" applyAlignment="1">
      <alignment vertical="center" wrapText="1"/>
    </xf>
    <xf numFmtId="0" fontId="3" fillId="0" borderId="1" xfId="0" applyFont="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wrapText="1"/>
    </xf>
    <xf numFmtId="0" fontId="3" fillId="2" borderId="3"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4" xfId="0" applyFont="1" applyFill="1" applyBorder="1" applyAlignment="1">
      <alignment horizontal="left" vertical="top" wrapText="1"/>
    </xf>
    <xf numFmtId="49" fontId="4" fillId="6"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2" fontId="4" fillId="4" borderId="1" xfId="0" applyNumberFormat="1" applyFont="1" applyFill="1" applyBorder="1" applyAlignment="1">
      <alignment horizontal="left" vertical="center" wrapText="1"/>
    </xf>
    <xf numFmtId="0" fontId="2" fillId="2" borderId="1" xfId="0" applyFont="1" applyFill="1" applyBorder="1" applyAlignment="1">
      <alignment horizontal="center" vertical="top" wrapText="1"/>
    </xf>
    <xf numFmtId="0" fontId="2" fillId="0" borderId="6"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6" fillId="0" borderId="1" xfId="0" applyFont="1" applyBorder="1" applyAlignment="1">
      <alignment horizontal="left" vertical="top" wrapText="1"/>
    </xf>
    <xf numFmtId="0" fontId="15" fillId="4" borderId="1" xfId="0" applyFont="1" applyFill="1" applyBorder="1" applyAlignment="1">
      <alignment horizontal="left" vertical="center" wrapText="1"/>
    </xf>
    <xf numFmtId="0" fontId="16" fillId="2" borderId="1" xfId="0" applyFont="1" applyFill="1" applyBorder="1" applyAlignment="1">
      <alignment horizontal="left" vertical="top" wrapText="1"/>
    </xf>
    <xf numFmtId="0" fontId="4" fillId="4" borderId="3"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4" xfId="0" applyFont="1" applyFill="1" applyBorder="1" applyAlignment="1">
      <alignment horizontal="left" vertical="center" wrapText="1"/>
    </xf>
    <xf numFmtId="2" fontId="4" fillId="6" borderId="1" xfId="0" applyNumberFormat="1" applyFont="1" applyFill="1" applyBorder="1" applyAlignment="1">
      <alignment horizontal="left" vertical="center" wrapText="1"/>
    </xf>
    <xf numFmtId="0" fontId="4" fillId="6" borderId="1" xfId="0" applyFont="1" applyFill="1" applyBorder="1" applyAlignment="1">
      <alignment horizontal="left" vertical="center" wrapText="1"/>
    </xf>
    <xf numFmtId="0" fontId="2" fillId="0" borderId="1" xfId="0" applyFont="1" applyBorder="1" applyAlignment="1">
      <alignment horizontal="center" vertical="top" wrapText="1"/>
    </xf>
    <xf numFmtId="0" fontId="4" fillId="5"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2" fillId="0" borderId="1" xfId="0" applyNumberFormat="1" applyFont="1" applyBorder="1" applyAlignment="1">
      <alignment vertical="center" wrapText="1"/>
    </xf>
    <xf numFmtId="0" fontId="4" fillId="4" borderId="1" xfId="0" applyFont="1" applyFill="1" applyBorder="1" applyAlignment="1">
      <alignment horizontal="left"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3" fillId="2" borderId="1" xfId="0" applyFont="1" applyFill="1" applyBorder="1" applyAlignment="1">
      <alignment horizontal="left" wrapText="1"/>
    </xf>
    <xf numFmtId="0" fontId="4" fillId="6" borderId="2" xfId="0" applyFont="1" applyFill="1" applyBorder="1" applyAlignment="1">
      <alignment horizontal="left" vertical="center" wrapText="1"/>
    </xf>
    <xf numFmtId="1" fontId="3" fillId="2" borderId="1" xfId="0" applyNumberFormat="1" applyFont="1" applyFill="1" applyBorder="1" applyAlignment="1">
      <alignment horizontal="left" vertical="top" wrapText="1"/>
    </xf>
    <xf numFmtId="0" fontId="4" fillId="4" borderId="2"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0" xfId="0" applyFont="1" applyFill="1" applyAlignment="1">
      <alignment horizontal="left" vertical="center" wrapText="1"/>
    </xf>
    <xf numFmtId="0" fontId="4" fillId="4" borderId="8" xfId="0" applyFont="1" applyFill="1" applyBorder="1" applyAlignment="1">
      <alignment horizontal="left" vertical="center" wrapText="1"/>
    </xf>
    <xf numFmtId="0" fontId="4" fillId="4" borderId="0" xfId="0" applyFont="1" applyFill="1" applyAlignment="1">
      <alignment horizontal="left" vertical="center"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49" fontId="4" fillId="5" borderId="1" xfId="0" applyNumberFormat="1" applyFont="1" applyFill="1" applyBorder="1" applyAlignment="1">
      <alignment horizontal="center" vertical="center" wrapText="1"/>
    </xf>
    <xf numFmtId="0" fontId="4" fillId="6" borderId="3"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4" xfId="0" applyFont="1" applyFill="1" applyBorder="1" applyAlignment="1">
      <alignment horizontal="left" vertical="center" wrapText="1"/>
    </xf>
    <xf numFmtId="49" fontId="4" fillId="5" borderId="8" xfId="0" applyNumberFormat="1" applyFont="1" applyFill="1" applyBorder="1" applyAlignment="1">
      <alignment horizontal="center" vertical="center" wrapText="1"/>
    </xf>
    <xf numFmtId="49" fontId="4" fillId="5" borderId="0" xfId="0" applyNumberFormat="1" applyFont="1" applyFill="1" applyAlignment="1">
      <alignment horizontal="center" vertical="center" wrapText="1"/>
    </xf>
    <xf numFmtId="0" fontId="4" fillId="5" borderId="2"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4" borderId="1" xfId="0" applyFont="1" applyFill="1" applyBorder="1" applyAlignment="1">
      <alignment vertical="center" wrapText="1"/>
    </xf>
    <xf numFmtId="49" fontId="2" fillId="8" borderId="1" xfId="0" applyNumberFormat="1" applyFont="1" applyFill="1" applyBorder="1" applyAlignment="1">
      <alignment horizontal="center" vertical="center" wrapText="1"/>
    </xf>
    <xf numFmtId="0" fontId="4" fillId="6" borderId="1" xfId="0" applyFont="1" applyFill="1" applyBorder="1" applyAlignment="1">
      <alignment horizontal="left" vertical="top" wrapText="1"/>
    </xf>
    <xf numFmtId="0" fontId="2" fillId="0" borderId="3" xfId="0" applyFont="1" applyBorder="1" applyAlignment="1">
      <alignment horizontal="center" wrapText="1"/>
    </xf>
    <xf numFmtId="0" fontId="2" fillId="0" borderId="7" xfId="0" applyFont="1" applyBorder="1" applyAlignment="1">
      <alignment horizontal="center" wrapText="1"/>
    </xf>
    <xf numFmtId="0" fontId="2" fillId="0" borderId="4" xfId="0" applyFont="1" applyBorder="1" applyAlignment="1">
      <alignment horizontal="center" wrapText="1"/>
    </xf>
    <xf numFmtId="0" fontId="4" fillId="2" borderId="1" xfId="0" applyFont="1" applyFill="1" applyBorder="1" applyAlignment="1">
      <alignment horizontal="center" vertical="center"/>
    </xf>
    <xf numFmtId="0" fontId="4" fillId="5" borderId="1" xfId="0" applyFont="1" applyFill="1" applyBorder="1" applyAlignment="1">
      <alignment horizontal="center" vertical="top" wrapText="1"/>
    </xf>
    <xf numFmtId="0" fontId="4" fillId="5" borderId="3"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5" borderId="4" xfId="0" applyFont="1" applyFill="1" applyBorder="1" applyAlignment="1">
      <alignment horizontal="center" vertical="top" wrapText="1"/>
    </xf>
    <xf numFmtId="0" fontId="2" fillId="0" borderId="8" xfId="0" applyFont="1" applyBorder="1" applyAlignment="1">
      <alignment horizontal="center"/>
    </xf>
    <xf numFmtId="0" fontId="2" fillId="0" borderId="0" xfId="0" applyFont="1" applyAlignment="1">
      <alignment horizontal="center"/>
    </xf>
    <xf numFmtId="0" fontId="3" fillId="0" borderId="1" xfId="0" applyFont="1" applyBorder="1" applyAlignment="1">
      <alignment vertical="top" wrapText="1"/>
    </xf>
    <xf numFmtId="49" fontId="4" fillId="4" borderId="3" xfId="0" applyNumberFormat="1" applyFont="1" applyFill="1" applyBorder="1" applyAlignment="1">
      <alignment horizontal="left" vertical="center" wrapText="1"/>
    </xf>
    <xf numFmtId="49" fontId="4" fillId="4" borderId="7" xfId="0" applyNumberFormat="1" applyFont="1" applyFill="1" applyBorder="1" applyAlignment="1">
      <alignment horizontal="left" vertical="center" wrapText="1"/>
    </xf>
    <xf numFmtId="49" fontId="4" fillId="4" borderId="4" xfId="0" applyNumberFormat="1" applyFont="1" applyFill="1" applyBorder="1" applyAlignment="1">
      <alignment horizontal="left" vertical="center" wrapText="1"/>
    </xf>
    <xf numFmtId="49" fontId="2" fillId="2" borderId="1" xfId="0" applyNumberFormat="1" applyFont="1" applyFill="1" applyBorder="1" applyAlignment="1">
      <alignment vertical="center" wrapText="1"/>
    </xf>
    <xf numFmtId="0" fontId="4" fillId="4" borderId="1" xfId="0" applyFont="1" applyFill="1" applyBorder="1" applyAlignment="1">
      <alignment horizontal="left" vertical="top" wrapText="1"/>
    </xf>
    <xf numFmtId="0" fontId="3" fillId="2" borderId="1" xfId="0" applyFont="1" applyFill="1" applyBorder="1" applyAlignment="1">
      <alignment horizontal="left" vertical="top"/>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49" fontId="2" fillId="0" borderId="5" xfId="0" applyNumberFormat="1" applyFont="1" applyBorder="1" applyAlignment="1">
      <alignment horizontal="center" vertical="center"/>
    </xf>
    <xf numFmtId="49" fontId="2" fillId="0" borderId="2" xfId="0" applyNumberFormat="1" applyFont="1" applyBorder="1" applyAlignment="1">
      <alignment horizontal="center" vertical="center"/>
    </xf>
    <xf numFmtId="1" fontId="2" fillId="0" borderId="5"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5" borderId="1" xfId="0" applyFont="1" applyFill="1" applyBorder="1" applyAlignment="1">
      <alignment vertical="center" wrapText="1"/>
    </xf>
    <xf numFmtId="0" fontId="2" fillId="0" borderId="1" xfId="0" applyFont="1" applyBorder="1" applyAlignment="1">
      <alignment horizontal="left" vertical="center" wrapText="1"/>
    </xf>
    <xf numFmtId="168" fontId="2" fillId="0" borderId="1" xfId="0" applyNumberFormat="1" applyFont="1" applyBorder="1" applyAlignment="1">
      <alignment horizontal="center" vertical="center" wrapText="1"/>
    </xf>
    <xf numFmtId="49" fontId="4" fillId="2" borderId="1" xfId="0" applyNumberFormat="1" applyFont="1" applyFill="1" applyBorder="1" applyAlignment="1">
      <alignmen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168" fontId="2" fillId="0" borderId="5"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8"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49" fontId="2" fillId="7"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2" borderId="1" xfId="0" applyNumberFormat="1" applyFont="1" applyFill="1" applyBorder="1" applyAlignment="1">
      <alignment horizontal="center" vertical="center" wrapText="1"/>
    </xf>
    <xf numFmtId="49" fontId="4" fillId="0" borderId="1" xfId="0" applyNumberFormat="1" applyFont="1" applyBorder="1" applyAlignment="1">
      <alignment vertical="center" wrapText="1"/>
    </xf>
    <xf numFmtId="49" fontId="4" fillId="0" borderId="1"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49" fontId="2" fillId="0" borderId="1" xfId="0" applyNumberFormat="1" applyFont="1" applyBorder="1" applyAlignment="1">
      <alignment horizontal="center"/>
    </xf>
    <xf numFmtId="0" fontId="2" fillId="0" borderId="1" xfId="0" applyFont="1" applyBorder="1" applyAlignment="1">
      <alignment horizontal="center"/>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49" fontId="2" fillId="0" borderId="0" xfId="0" applyNumberFormat="1" applyFont="1" applyAlignment="1">
      <alignment horizontal="left"/>
    </xf>
    <xf numFmtId="49" fontId="2" fillId="0" borderId="6" xfId="0" applyNumberFormat="1" applyFont="1" applyBorder="1" applyAlignment="1">
      <alignment horizontal="center" vertical="center"/>
    </xf>
    <xf numFmtId="49" fontId="4" fillId="5" borderId="3" xfId="0" applyNumberFormat="1" applyFont="1" applyFill="1" applyBorder="1" applyAlignment="1">
      <alignment horizontal="center" vertical="center" wrapText="1"/>
    </xf>
    <xf numFmtId="49" fontId="4" fillId="5" borderId="7" xfId="0" applyNumberFormat="1" applyFont="1" applyFill="1" applyBorder="1" applyAlignment="1">
      <alignment horizontal="center" vertical="center" wrapText="1"/>
    </xf>
    <xf numFmtId="49" fontId="4" fillId="5" borderId="4" xfId="0" applyNumberFormat="1" applyFont="1" applyFill="1" applyBorder="1" applyAlignment="1">
      <alignment horizontal="center" vertical="center" wrapText="1"/>
    </xf>
    <xf numFmtId="0" fontId="10" fillId="0" borderId="8" xfId="0" applyFont="1" applyBorder="1" applyAlignment="1">
      <alignment horizontal="center" vertical="top"/>
    </xf>
    <xf numFmtId="168" fontId="2" fillId="2" borderId="5" xfId="0" applyNumberFormat="1" applyFont="1" applyFill="1" applyBorder="1" applyAlignment="1">
      <alignment horizontal="center" vertical="center" wrapText="1"/>
    </xf>
    <xf numFmtId="168" fontId="2" fillId="2"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2" fontId="2" fillId="0" borderId="6" xfId="0" applyNumberFormat="1" applyFont="1" applyBorder="1" applyAlignment="1">
      <alignment horizontal="center" vertical="center" wrapText="1"/>
    </xf>
    <xf numFmtId="49" fontId="4" fillId="2" borderId="3"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165" fontId="2" fillId="2" borderId="1" xfId="0" applyNumberFormat="1" applyFont="1" applyFill="1" applyBorder="1" applyAlignment="1">
      <alignment horizontal="center" vertical="center" wrapText="1"/>
    </xf>
    <xf numFmtId="171" fontId="2" fillId="0" borderId="1" xfId="0" applyNumberFormat="1" applyFont="1" applyBorder="1" applyAlignment="1">
      <alignment vertical="center" wrapText="1"/>
    </xf>
    <xf numFmtId="165" fontId="2" fillId="0" borderId="5" xfId="0"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165" fontId="2" fillId="2" borderId="5"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71" fontId="2" fillId="0" borderId="1" xfId="0" applyNumberFormat="1" applyFont="1" applyBorder="1" applyAlignment="1">
      <alignment horizontal="center" vertical="center" wrapText="1"/>
    </xf>
    <xf numFmtId="168" fontId="2" fillId="0" borderId="5" xfId="0" applyNumberFormat="1" applyFont="1" applyBorder="1" applyAlignment="1">
      <alignment horizontal="center" vertical="center"/>
    </xf>
    <xf numFmtId="168" fontId="2" fillId="0" borderId="6" xfId="0" applyNumberFormat="1" applyFont="1" applyBorder="1" applyAlignment="1">
      <alignment horizontal="center" vertical="center"/>
    </xf>
    <xf numFmtId="168" fontId="2" fillId="0" borderId="2" xfId="0" applyNumberFormat="1" applyFont="1" applyBorder="1" applyAlignment="1">
      <alignment horizontal="center" vertical="center"/>
    </xf>
  </cellXfs>
  <cellStyles count="3">
    <cellStyle name="Обычный" xfId="0" builtinId="0"/>
    <cellStyle name="Плохой" xfId="2" builtinId="27"/>
    <cellStyle name="Финансовый" xfId="1" builtinId="3"/>
  </cellStyles>
  <dxfs count="0"/>
  <tableStyles count="0" defaultTableStyle="TableStyleMedium9" defaultPivotStyle="PivotStyleLight16"/>
  <colors>
    <mruColors>
      <color rgb="FFCCFFFF"/>
      <color rgb="FF99FF99"/>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5;&#1088;&#1086;&#1075;&#1088;&#1072;&#1084;&#1080;\&#1055;&#1088;&#1086;&#1075;&#1088;&#1072;&#1084;&#1072;%20&#1088;&#1077;&#1092;&#1086;&#1088;&#1084;&#1091;&#1074;&#1072;&#1085;&#1085;&#1103;\2020-2024\2022\31-12.2022\&#1089;&#1077;&#1089;&#1110;&#1103;\&#1044;&#1086;&#1076;&#1072;&#1090;&#1086;&#1082;%20&#1076;&#1086;%20&#1055;&#1088;&#1086;&#1075;&#1088;&#1072;&#1084;&#1080;%20&#1056;&#1045;&#1060;&#1054;&#1056;&#1052;&#1059;&#1042;&#1040;&#1053;&#1053;&#1071;%20&#1089;&#1077;&#1089;&#1110;&#1103;%20&#1053;&#1054;&#1042;&#1040;%20&#1056;&#1045;&#1044;&#1040;&#1050;&#1062;&#1030;&#1071;%203%20&#1089;%20&#1076;&#1086;&#1088;&#1086;&#1075;&#1072;&#1084;&#1080;%20&#1080;%20&#1075;&#1077;&#1085;&#1077;&#1088;&#1072;&#1090;&#1086;&#1088;&#1086;&#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аток 1"/>
      <sheetName val="Додаток2"/>
      <sheetName val="Додаток"/>
      <sheetName val="Додаток3"/>
    </sheetNames>
    <sheetDataSet>
      <sheetData sheetId="0"/>
      <sheetData sheetId="1"/>
      <sheetData sheetId="2"/>
      <sheetData sheetId="3">
        <row r="13">
          <cell r="J13"/>
        </row>
        <row r="122">
          <cell r="J122"/>
        </row>
        <row r="145">
          <cell r="J145"/>
        </row>
        <row r="149">
          <cell r="J149"/>
        </row>
        <row r="166">
          <cell r="J166"/>
        </row>
        <row r="167">
          <cell r="J167"/>
        </row>
        <row r="182">
          <cell r="J182"/>
        </row>
        <row r="203">
          <cell r="J203">
            <v>540</v>
          </cell>
        </row>
        <row r="240">
          <cell r="J240"/>
        </row>
        <row r="241">
          <cell r="J241"/>
        </row>
        <row r="273">
          <cell r="J273"/>
        </row>
        <row r="296">
          <cell r="J296"/>
        </row>
        <row r="299">
          <cell r="J299">
            <v>0</v>
          </cell>
        </row>
        <row r="300">
          <cell r="J300"/>
        </row>
        <row r="321">
          <cell r="J321"/>
        </row>
        <row r="337">
          <cell r="J337"/>
        </row>
        <row r="344">
          <cell r="J344"/>
        </row>
        <row r="418">
          <cell r="J418"/>
        </row>
        <row r="429">
          <cell r="J429"/>
        </row>
        <row r="470">
          <cell r="J470"/>
        </row>
        <row r="473">
          <cell r="J473"/>
        </row>
        <row r="483">
          <cell r="J483"/>
        </row>
        <row r="497">
          <cell r="J497"/>
        </row>
        <row r="499">
          <cell r="J499"/>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25"/>
  <sheetViews>
    <sheetView view="pageBreakPreview" zoomScale="80" zoomScaleNormal="75" zoomScaleSheetLayoutView="80" workbookViewId="0">
      <pane ySplit="3" topLeftCell="A3323" activePane="bottomLeft" state="frozen"/>
      <selection pane="bottomLeft" sqref="A1:J3325"/>
    </sheetView>
  </sheetViews>
  <sheetFormatPr defaultColWidth="9.140625" defaultRowHeight="15" x14ac:dyDescent="0.25"/>
  <cols>
    <col min="1" max="1" width="4.85546875" style="40" customWidth="1"/>
    <col min="2" max="2" width="16.42578125" style="40" customWidth="1"/>
    <col min="3" max="3" width="91" style="40" customWidth="1"/>
    <col min="4" max="4" width="18.85546875" style="40" customWidth="1"/>
    <col min="5" max="5" width="13.28515625" style="40" customWidth="1"/>
    <col min="6" max="6" width="16.140625" style="40" customWidth="1"/>
    <col min="7" max="7" width="16.5703125" style="40" customWidth="1"/>
    <col min="8" max="8" width="16" style="40" customWidth="1"/>
    <col min="9" max="9" width="15.42578125" style="40" customWidth="1"/>
    <col min="10" max="10" width="14.85546875" style="40" customWidth="1"/>
    <col min="11" max="11" width="27.28515625" style="40" customWidth="1"/>
    <col min="12" max="12" width="13.7109375" style="40" customWidth="1"/>
    <col min="13" max="13" width="11.42578125" style="40" customWidth="1"/>
    <col min="14" max="14" width="11.85546875" style="40" customWidth="1"/>
    <col min="15" max="15" width="9.85546875" style="40" customWidth="1"/>
    <col min="16" max="16" width="9.140625" style="40"/>
    <col min="17" max="17" width="13.28515625" style="40" bestFit="1" customWidth="1"/>
    <col min="18" max="16384" width="9.140625" style="40"/>
  </cols>
  <sheetData>
    <row r="1" spans="1:17" ht="11.25" customHeight="1" x14ac:dyDescent="0.25">
      <c r="A1" s="353" t="s">
        <v>3</v>
      </c>
      <c r="B1" s="353"/>
      <c r="C1" s="353"/>
      <c r="D1" s="353"/>
      <c r="E1" s="353"/>
      <c r="F1" s="353"/>
      <c r="G1" s="353"/>
      <c r="H1" s="353"/>
      <c r="I1" s="353"/>
      <c r="J1" s="353"/>
    </row>
    <row r="2" spans="1:17" ht="12.75" customHeight="1" x14ac:dyDescent="0.25">
      <c r="A2" s="353"/>
      <c r="B2" s="353"/>
      <c r="C2" s="353"/>
      <c r="D2" s="353"/>
      <c r="E2" s="353"/>
      <c r="F2" s="353"/>
      <c r="G2" s="353"/>
      <c r="H2" s="353"/>
      <c r="I2" s="353"/>
      <c r="J2" s="353"/>
    </row>
    <row r="3" spans="1:17" ht="30" x14ac:dyDescent="0.25">
      <c r="A3" s="120" t="s">
        <v>29</v>
      </c>
      <c r="B3" s="174" t="s">
        <v>4</v>
      </c>
      <c r="C3" s="174" t="s">
        <v>5</v>
      </c>
      <c r="D3" s="120" t="s">
        <v>6</v>
      </c>
      <c r="E3" s="120" t="s">
        <v>7</v>
      </c>
      <c r="F3" s="121" t="s">
        <v>53</v>
      </c>
      <c r="G3" s="121" t="s">
        <v>54</v>
      </c>
      <c r="H3" s="121" t="s">
        <v>78</v>
      </c>
      <c r="I3" s="124" t="s">
        <v>1554</v>
      </c>
      <c r="J3" s="124" t="s">
        <v>1555</v>
      </c>
      <c r="L3" s="41"/>
    </row>
    <row r="4" spans="1:17" ht="19.5" customHeight="1" x14ac:dyDescent="0.25">
      <c r="A4" s="355" t="s">
        <v>8</v>
      </c>
      <c r="B4" s="356"/>
      <c r="C4" s="356"/>
      <c r="D4" s="357"/>
      <c r="E4" s="125" t="s">
        <v>9</v>
      </c>
      <c r="F4" s="25">
        <f>F8+F36+F104+F157+F176+F185+F194+F248+F266+F349+F397</f>
        <v>9456.2060000000001</v>
      </c>
      <c r="G4" s="25">
        <f>G176+G185+G194+G519+G530+G541+G550+G561+G47+G212+G383+G203+G275+G329+G8+G23+G71+G82+G105+G167+G510+G338+G360+G293+G302+G408+G431+G311+G320+G462+G478+G494+G58+G374+G440+G451+G570+G121+G130+G139+G148+G230+G239+G579+G588+G597+G652+G661+G670+G12+G627+G640+G419</f>
        <v>9037.1940000000013</v>
      </c>
      <c r="H4" s="25">
        <f>H176+H185+H617+H608+H194+H284+H230+H239+H597+H311+H320+H626+H639+H47+H71+H82+H105+H293+H302+H329+H360+H374+H383+H417+H431+H440+H451+H462+H478+H494+H510+H519+H530+H550+H561+H570+H8+H121+H679+H688+H697+H706+H715+H724</f>
        <v>3681.8019999999997</v>
      </c>
      <c r="I4" s="25">
        <f>I176+I185+I617+I608+I194+I284+I230+I239+I597+I311+I320+I626+I639+I47+I71+I82+I105+I293+I302+I329+I360+I374+I383+I417+I431+I440+I451+I462+I478+I494+I510+I519+I530+I550+I561+I570+I121+I697+I706+I715+I736</f>
        <v>301253.821</v>
      </c>
      <c r="J4" s="25">
        <f>J176+J185+J617+J608+J194+J284+J230+J239+J597+J311+J320+J626+J639+J47+J71+J82+J105+J293+J302+J329+J360+J374+J383+J417+J431+J440+J451+J462+J478+J494+J510+J519+J530+J550+J561+J570+J579+J588+J8</f>
        <v>83186.504000000001</v>
      </c>
      <c r="L4" s="41"/>
    </row>
    <row r="5" spans="1:17" ht="18" customHeight="1" x14ac:dyDescent="0.25">
      <c r="A5" s="354" t="s">
        <v>48</v>
      </c>
      <c r="B5" s="354"/>
      <c r="C5" s="354"/>
      <c r="D5" s="354"/>
      <c r="E5" s="354"/>
      <c r="F5" s="354"/>
      <c r="G5" s="354"/>
      <c r="H5" s="354"/>
      <c r="I5" s="354"/>
      <c r="J5" s="354"/>
    </row>
    <row r="6" spans="1:17" ht="32.25" customHeight="1" x14ac:dyDescent="0.25">
      <c r="A6" s="281" t="s">
        <v>251</v>
      </c>
      <c r="B6" s="287" t="s">
        <v>134</v>
      </c>
      <c r="C6" s="315" t="s">
        <v>1535</v>
      </c>
      <c r="D6" s="315"/>
      <c r="E6" s="315"/>
      <c r="F6" s="315"/>
      <c r="G6" s="315"/>
      <c r="H6" s="315"/>
      <c r="I6" s="315"/>
      <c r="J6" s="315"/>
      <c r="Q6" s="41">
        <f>F4+G4+H4+I4+J4+F745+G745+H745+I745+J745+F1084+G1084+H1084+I1084+J1084+F2288+G2288+H2288+I2288+J2288+F2554+G2554+H2554+I2554+J2554+F3127+G3127+H3127+F3150+G3150+H3150</f>
        <v>1034032.9988000002</v>
      </c>
    </row>
    <row r="7" spans="1:17" ht="20.25" customHeight="1" x14ac:dyDescent="0.25">
      <c r="A7" s="282"/>
      <c r="B7" s="305"/>
      <c r="C7" s="291" t="s">
        <v>10</v>
      </c>
      <c r="D7" s="291"/>
      <c r="E7" s="291"/>
      <c r="F7" s="291"/>
      <c r="G7" s="291"/>
      <c r="H7" s="291"/>
      <c r="I7" s="291"/>
      <c r="J7" s="291"/>
    </row>
    <row r="8" spans="1:17" ht="15.75" customHeight="1" x14ac:dyDescent="0.25">
      <c r="A8" s="282"/>
      <c r="B8" s="305"/>
      <c r="C8" s="59" t="s">
        <v>135</v>
      </c>
      <c r="D8" s="289" t="s">
        <v>15</v>
      </c>
      <c r="E8" s="51" t="s">
        <v>9</v>
      </c>
      <c r="F8" s="108">
        <f>'Додаток 3'!H13</f>
        <v>1834.434</v>
      </c>
      <c r="G8" s="108"/>
      <c r="H8" s="9"/>
      <c r="I8" s="106"/>
      <c r="J8" s="168">
        <f>'Додаток 3'!L13</f>
        <v>12793.798000000001</v>
      </c>
    </row>
    <row r="9" spans="1:17" ht="18" hidden="1" customHeight="1" x14ac:dyDescent="0.25">
      <c r="A9" s="282"/>
      <c r="B9" s="305"/>
      <c r="C9" s="59" t="s">
        <v>41</v>
      </c>
      <c r="D9" s="289"/>
      <c r="E9" s="279"/>
      <c r="F9" s="279"/>
      <c r="G9" s="279"/>
      <c r="H9" s="279"/>
      <c r="I9" s="106"/>
      <c r="J9" s="106"/>
    </row>
    <row r="10" spans="1:17" ht="18" hidden="1" customHeight="1" x14ac:dyDescent="0.25">
      <c r="A10" s="282"/>
      <c r="B10" s="305"/>
      <c r="C10" s="59" t="s">
        <v>55</v>
      </c>
      <c r="D10" s="289"/>
      <c r="E10" s="51" t="s">
        <v>9</v>
      </c>
      <c r="F10" s="108">
        <f>'Додаток 3'!H14</f>
        <v>17.077000000000002</v>
      </c>
      <c r="G10" s="108">
        <f>'Додаток 3'!I14</f>
        <v>115.682</v>
      </c>
      <c r="H10" s="9"/>
      <c r="I10" s="106"/>
      <c r="J10" s="106"/>
    </row>
    <row r="11" spans="1:17" ht="18.75" hidden="1" customHeight="1" x14ac:dyDescent="0.25">
      <c r="A11" s="282"/>
      <c r="B11" s="305"/>
      <c r="C11" s="59" t="s">
        <v>28</v>
      </c>
      <c r="D11" s="289"/>
      <c r="E11" s="51" t="s">
        <v>9</v>
      </c>
      <c r="F11" s="108"/>
      <c r="G11" s="108">
        <f>'Додаток 3'!I15</f>
        <v>34.020000000000003</v>
      </c>
      <c r="H11" s="9"/>
      <c r="I11" s="106" t="s">
        <v>811</v>
      </c>
      <c r="J11" s="106"/>
    </row>
    <row r="12" spans="1:17" ht="29.25" customHeight="1" x14ac:dyDescent="0.25">
      <c r="A12" s="282"/>
      <c r="B12" s="305"/>
      <c r="C12" s="59" t="s">
        <v>1536</v>
      </c>
      <c r="D12" s="51" t="s">
        <v>91</v>
      </c>
      <c r="E12" s="51" t="s">
        <v>9</v>
      </c>
      <c r="F12" s="108"/>
      <c r="G12" s="108">
        <f>'Додаток 3'!I13</f>
        <v>200</v>
      </c>
      <c r="H12" s="9"/>
      <c r="I12" s="106"/>
      <c r="J12" s="106"/>
    </row>
    <row r="13" spans="1:17" ht="18.75" customHeight="1" x14ac:dyDescent="0.25">
      <c r="A13" s="282"/>
      <c r="B13" s="305"/>
      <c r="C13" s="291" t="s">
        <v>11</v>
      </c>
      <c r="D13" s="291"/>
      <c r="E13" s="291"/>
      <c r="F13" s="291"/>
      <c r="G13" s="291"/>
      <c r="H13" s="291"/>
      <c r="I13" s="291"/>
      <c r="J13" s="291"/>
    </row>
    <row r="14" spans="1:17" ht="16.5" customHeight="1" x14ac:dyDescent="0.25">
      <c r="A14" s="282"/>
      <c r="B14" s="305"/>
      <c r="C14" s="59" t="s">
        <v>249</v>
      </c>
      <c r="D14" s="51" t="s">
        <v>310</v>
      </c>
      <c r="E14" s="51" t="s">
        <v>140</v>
      </c>
      <c r="F14" s="17">
        <v>0.2165</v>
      </c>
      <c r="G14" s="108"/>
      <c r="H14" s="183"/>
      <c r="I14" s="106"/>
      <c r="J14" s="233">
        <v>1.5109999999999999</v>
      </c>
      <c r="K14" s="41"/>
      <c r="N14" s="41"/>
    </row>
    <row r="15" spans="1:17" ht="16.5" customHeight="1" x14ac:dyDescent="0.25">
      <c r="A15" s="282"/>
      <c r="B15" s="305"/>
      <c r="C15" s="59" t="s">
        <v>1045</v>
      </c>
      <c r="D15" s="51" t="s">
        <v>39</v>
      </c>
      <c r="E15" s="51" t="s">
        <v>17</v>
      </c>
      <c r="F15" s="108"/>
      <c r="G15" s="157">
        <v>1</v>
      </c>
      <c r="H15" s="183"/>
      <c r="I15" s="106"/>
      <c r="J15" s="106"/>
      <c r="K15" s="41"/>
      <c r="N15" s="41"/>
    </row>
    <row r="16" spans="1:17" ht="17.25" customHeight="1" x14ac:dyDescent="0.25">
      <c r="A16" s="282"/>
      <c r="B16" s="305"/>
      <c r="C16" s="291" t="s">
        <v>12</v>
      </c>
      <c r="D16" s="291"/>
      <c r="E16" s="291"/>
      <c r="F16" s="291"/>
      <c r="G16" s="291"/>
      <c r="H16" s="291"/>
      <c r="I16" s="291"/>
      <c r="J16" s="291"/>
    </row>
    <row r="17" spans="1:10" ht="15" customHeight="1" x14ac:dyDescent="0.25">
      <c r="A17" s="282"/>
      <c r="B17" s="305"/>
      <c r="C17" s="59" t="s">
        <v>136</v>
      </c>
      <c r="D17" s="287" t="s">
        <v>39</v>
      </c>
      <c r="E17" s="51" t="s">
        <v>141</v>
      </c>
      <c r="F17" s="108">
        <f>F8/F14</f>
        <v>8473.1362586605082</v>
      </c>
      <c r="G17" s="108"/>
      <c r="H17" s="9"/>
      <c r="I17" s="106"/>
      <c r="J17" s="136">
        <f>J8/J14</f>
        <v>8467.1065519523509</v>
      </c>
    </row>
    <row r="18" spans="1:10" ht="27" customHeight="1" x14ac:dyDescent="0.25">
      <c r="A18" s="282"/>
      <c r="B18" s="305"/>
      <c r="C18" s="59" t="s">
        <v>1050</v>
      </c>
      <c r="D18" s="288"/>
      <c r="E18" s="51" t="s">
        <v>13</v>
      </c>
      <c r="F18" s="108"/>
      <c r="G18" s="108">
        <f>G12/G15</f>
        <v>200</v>
      </c>
      <c r="H18" s="9"/>
      <c r="I18" s="106"/>
      <c r="J18" s="106"/>
    </row>
    <row r="19" spans="1:10" x14ac:dyDescent="0.25">
      <c r="A19" s="282"/>
      <c r="B19" s="305"/>
      <c r="C19" s="291" t="s">
        <v>14</v>
      </c>
      <c r="D19" s="291"/>
      <c r="E19" s="291"/>
      <c r="F19" s="291"/>
      <c r="G19" s="291"/>
      <c r="H19" s="291"/>
      <c r="I19" s="291"/>
      <c r="J19" s="291"/>
    </row>
    <row r="20" spans="1:10" ht="18" customHeight="1" x14ac:dyDescent="0.25">
      <c r="A20" s="282"/>
      <c r="B20" s="305"/>
      <c r="C20" s="59" t="s">
        <v>360</v>
      </c>
      <c r="D20" s="287" t="s">
        <v>42</v>
      </c>
      <c r="E20" s="287" t="s">
        <v>40</v>
      </c>
      <c r="F20" s="51">
        <v>100</v>
      </c>
      <c r="G20" s="51"/>
      <c r="H20" s="142"/>
      <c r="I20" s="106"/>
      <c r="J20" s="168">
        <v>100</v>
      </c>
    </row>
    <row r="21" spans="1:10" ht="30" hidden="1" customHeight="1" x14ac:dyDescent="0.25">
      <c r="A21" s="282"/>
      <c r="B21" s="305"/>
      <c r="C21" s="208" t="s">
        <v>973</v>
      </c>
      <c r="D21" s="305"/>
      <c r="E21" s="305"/>
      <c r="F21" s="208"/>
      <c r="G21" s="208"/>
      <c r="H21" s="208"/>
    </row>
    <row r="22" spans="1:10" ht="17.25" hidden="1" customHeight="1" x14ac:dyDescent="0.25">
      <c r="A22" s="282"/>
      <c r="B22" s="305"/>
      <c r="C22" s="205" t="s">
        <v>10</v>
      </c>
      <c r="D22" s="305"/>
      <c r="E22" s="305"/>
      <c r="F22" s="205"/>
      <c r="G22" s="205"/>
      <c r="H22" s="205"/>
    </row>
    <row r="23" spans="1:10" ht="15" hidden="1" customHeight="1" x14ac:dyDescent="0.25">
      <c r="A23" s="282"/>
      <c r="B23" s="305"/>
      <c r="C23" s="59" t="s">
        <v>133</v>
      </c>
      <c r="D23" s="305"/>
      <c r="E23" s="305"/>
      <c r="F23" s="108"/>
      <c r="G23" s="108">
        <v>0</v>
      </c>
      <c r="H23" s="1"/>
      <c r="I23" s="358" t="s">
        <v>1224</v>
      </c>
      <c r="J23" s="359"/>
    </row>
    <row r="24" spans="1:10" ht="15" hidden="1" customHeight="1" x14ac:dyDescent="0.25">
      <c r="A24" s="282"/>
      <c r="B24" s="305"/>
      <c r="C24" s="59" t="s">
        <v>359</v>
      </c>
      <c r="D24" s="305"/>
      <c r="E24" s="305"/>
      <c r="F24" s="6"/>
      <c r="G24" s="6"/>
      <c r="H24" s="6"/>
    </row>
    <row r="25" spans="1:10" ht="15.75" hidden="1" customHeight="1" x14ac:dyDescent="0.25">
      <c r="A25" s="282"/>
      <c r="B25" s="305"/>
      <c r="C25" s="59" t="s">
        <v>55</v>
      </c>
      <c r="D25" s="305"/>
      <c r="E25" s="305"/>
      <c r="F25" s="108"/>
      <c r="G25" s="9">
        <f>'Додаток 3'!I19</f>
        <v>390.928</v>
      </c>
      <c r="H25" s="9"/>
    </row>
    <row r="26" spans="1:10" ht="17.25" hidden="1" customHeight="1" x14ac:dyDescent="0.25">
      <c r="A26" s="282"/>
      <c r="B26" s="305"/>
      <c r="C26" s="59" t="s">
        <v>28</v>
      </c>
      <c r="D26" s="305"/>
      <c r="E26" s="305"/>
      <c r="F26" s="9"/>
      <c r="G26" s="9">
        <f>'Додаток 3'!I20</f>
        <v>91.44</v>
      </c>
      <c r="H26" s="9"/>
    </row>
    <row r="27" spans="1:10" ht="18" hidden="1" customHeight="1" x14ac:dyDescent="0.25">
      <c r="A27" s="282"/>
      <c r="B27" s="305"/>
      <c r="C27" s="205" t="s">
        <v>11</v>
      </c>
      <c r="D27" s="305"/>
      <c r="E27" s="305"/>
      <c r="F27" s="205"/>
      <c r="G27" s="205"/>
      <c r="H27" s="205"/>
    </row>
    <row r="28" spans="1:10" ht="15" hidden="1" customHeight="1" x14ac:dyDescent="0.25">
      <c r="A28" s="282"/>
      <c r="B28" s="305"/>
      <c r="C28" s="59" t="s">
        <v>250</v>
      </c>
      <c r="D28" s="305"/>
      <c r="E28" s="305"/>
      <c r="F28" s="108"/>
      <c r="G28" s="108">
        <v>1.5529999999999999</v>
      </c>
      <c r="H28" s="1"/>
    </row>
    <row r="29" spans="1:10" ht="15" hidden="1" customHeight="1" x14ac:dyDescent="0.25">
      <c r="A29" s="282"/>
      <c r="B29" s="305"/>
      <c r="C29" s="205" t="s">
        <v>12</v>
      </c>
      <c r="D29" s="305"/>
      <c r="E29" s="305"/>
      <c r="F29" s="205"/>
      <c r="G29" s="205"/>
      <c r="H29" s="205"/>
    </row>
    <row r="30" spans="1:10" ht="15" hidden="1" customHeight="1" x14ac:dyDescent="0.25">
      <c r="A30" s="282"/>
      <c r="B30" s="305"/>
      <c r="C30" s="59" t="s">
        <v>248</v>
      </c>
      <c r="D30" s="305"/>
      <c r="E30" s="305"/>
      <c r="F30" s="158"/>
      <c r="G30" s="158">
        <f>G23/G28</f>
        <v>0</v>
      </c>
      <c r="H30" s="9"/>
    </row>
    <row r="31" spans="1:10" ht="15" hidden="1" customHeight="1" x14ac:dyDescent="0.25">
      <c r="A31" s="282"/>
      <c r="B31" s="305"/>
      <c r="C31" s="205" t="s">
        <v>14</v>
      </c>
      <c r="D31" s="305"/>
      <c r="E31" s="305"/>
      <c r="F31" s="205"/>
      <c r="G31" s="205"/>
      <c r="H31" s="205"/>
    </row>
    <row r="32" spans="1:10" ht="30" hidden="1" customHeight="1" x14ac:dyDescent="0.25">
      <c r="A32" s="282"/>
      <c r="B32" s="305"/>
      <c r="C32" s="73" t="s">
        <v>360</v>
      </c>
      <c r="D32" s="305"/>
      <c r="E32" s="305"/>
      <c r="F32" s="146"/>
      <c r="G32" s="146">
        <v>100</v>
      </c>
      <c r="H32" s="122"/>
    </row>
    <row r="33" spans="1:10" ht="20.25" customHeight="1" x14ac:dyDescent="0.25">
      <c r="A33" s="283"/>
      <c r="B33" s="288"/>
      <c r="C33" s="73" t="s">
        <v>1046</v>
      </c>
      <c r="D33" s="288"/>
      <c r="E33" s="288"/>
      <c r="F33" s="146"/>
      <c r="G33" s="190">
        <v>100</v>
      </c>
      <c r="H33" s="122"/>
      <c r="I33" s="106"/>
      <c r="J33" s="106"/>
    </row>
    <row r="34" spans="1:10" ht="18.75" customHeight="1" x14ac:dyDescent="0.25">
      <c r="A34" s="292" t="s">
        <v>252</v>
      </c>
      <c r="B34" s="289" t="s">
        <v>134</v>
      </c>
      <c r="C34" s="315" t="s">
        <v>944</v>
      </c>
      <c r="D34" s="315"/>
      <c r="E34" s="315"/>
      <c r="F34" s="315"/>
      <c r="G34" s="315"/>
      <c r="H34" s="315"/>
      <c r="I34" s="315"/>
      <c r="J34" s="315"/>
    </row>
    <row r="35" spans="1:10" x14ac:dyDescent="0.25">
      <c r="A35" s="292"/>
      <c r="B35" s="289"/>
      <c r="C35" s="291" t="s">
        <v>10</v>
      </c>
      <c r="D35" s="291"/>
      <c r="E35" s="291"/>
      <c r="F35" s="291"/>
      <c r="G35" s="291"/>
      <c r="H35" s="291"/>
      <c r="I35" s="291"/>
      <c r="J35" s="291"/>
    </row>
    <row r="36" spans="1:10" ht="30" x14ac:dyDescent="0.25">
      <c r="A36" s="292"/>
      <c r="B36" s="289"/>
      <c r="C36" s="59" t="s">
        <v>510</v>
      </c>
      <c r="D36" s="289" t="s">
        <v>15</v>
      </c>
      <c r="E36" s="51" t="s">
        <v>9</v>
      </c>
      <c r="F36" s="108">
        <f>'Додаток 3'!H22</f>
        <v>902</v>
      </c>
      <c r="G36" s="9"/>
      <c r="H36" s="1"/>
      <c r="I36" s="106"/>
      <c r="J36" s="106"/>
    </row>
    <row r="37" spans="1:10" hidden="1" x14ac:dyDescent="0.25">
      <c r="A37" s="292"/>
      <c r="B37" s="289"/>
      <c r="C37" s="59" t="s">
        <v>359</v>
      </c>
      <c r="D37" s="289"/>
      <c r="E37" s="279"/>
      <c r="F37" s="279"/>
      <c r="G37" s="279"/>
      <c r="H37" s="279"/>
      <c r="I37" s="106"/>
      <c r="J37" s="106"/>
    </row>
    <row r="38" spans="1:10" hidden="1" x14ac:dyDescent="0.25">
      <c r="A38" s="292"/>
      <c r="B38" s="289"/>
      <c r="C38" s="59" t="s">
        <v>38</v>
      </c>
      <c r="D38" s="289"/>
      <c r="E38" s="51" t="s">
        <v>9</v>
      </c>
      <c r="F38" s="108">
        <f>'Додаток 3'!H23</f>
        <v>77</v>
      </c>
      <c r="G38" s="9"/>
      <c r="H38" s="9"/>
      <c r="I38" s="106"/>
      <c r="J38" s="106"/>
    </row>
    <row r="39" spans="1:10" x14ac:dyDescent="0.25">
      <c r="A39" s="292"/>
      <c r="B39" s="289"/>
      <c r="C39" s="291" t="s">
        <v>11</v>
      </c>
      <c r="D39" s="291"/>
      <c r="E39" s="291"/>
      <c r="F39" s="291"/>
      <c r="G39" s="291"/>
      <c r="H39" s="291"/>
      <c r="I39" s="291"/>
      <c r="J39" s="291"/>
    </row>
    <row r="40" spans="1:10" ht="30" x14ac:dyDescent="0.25">
      <c r="A40" s="292"/>
      <c r="B40" s="289"/>
      <c r="C40" s="59" t="s">
        <v>509</v>
      </c>
      <c r="D40" s="51" t="s">
        <v>310</v>
      </c>
      <c r="E40" s="51" t="s">
        <v>140</v>
      </c>
      <c r="F40" s="17">
        <f>0.0963</f>
        <v>9.6299999999999997E-2</v>
      </c>
      <c r="G40" s="1"/>
      <c r="H40" s="1"/>
      <c r="I40" s="106"/>
      <c r="J40" s="106"/>
    </row>
    <row r="41" spans="1:10" x14ac:dyDescent="0.25">
      <c r="A41" s="292"/>
      <c r="B41" s="289"/>
      <c r="C41" s="291" t="s">
        <v>12</v>
      </c>
      <c r="D41" s="291"/>
      <c r="E41" s="291"/>
      <c r="F41" s="291"/>
      <c r="G41" s="291"/>
      <c r="H41" s="291"/>
      <c r="I41" s="291"/>
      <c r="J41" s="291"/>
    </row>
    <row r="42" spans="1:10" ht="30" x14ac:dyDescent="0.25">
      <c r="A42" s="292"/>
      <c r="B42" s="289"/>
      <c r="C42" s="59" t="s">
        <v>508</v>
      </c>
      <c r="D42" s="51" t="s">
        <v>39</v>
      </c>
      <c r="E42" s="51" t="s">
        <v>141</v>
      </c>
      <c r="F42" s="158">
        <f>(F36/F40)+0.01</f>
        <v>9366.5728245067494</v>
      </c>
      <c r="G42" s="9"/>
      <c r="H42" s="9"/>
      <c r="I42" s="106"/>
      <c r="J42" s="106"/>
    </row>
    <row r="43" spans="1:10" x14ac:dyDescent="0.25">
      <c r="A43" s="292"/>
      <c r="B43" s="289"/>
      <c r="C43" s="291" t="s">
        <v>14</v>
      </c>
      <c r="D43" s="291"/>
      <c r="E43" s="291"/>
      <c r="F43" s="291"/>
      <c r="G43" s="291"/>
      <c r="H43" s="291"/>
      <c r="I43" s="291"/>
      <c r="J43" s="291"/>
    </row>
    <row r="44" spans="1:10" ht="18" customHeight="1" x14ac:dyDescent="0.25">
      <c r="A44" s="292"/>
      <c r="B44" s="289"/>
      <c r="C44" s="59" t="s">
        <v>511</v>
      </c>
      <c r="D44" s="51" t="s">
        <v>42</v>
      </c>
      <c r="E44" s="51" t="s">
        <v>40</v>
      </c>
      <c r="F44" s="51">
        <v>100</v>
      </c>
      <c r="G44" s="142"/>
      <c r="H44" s="142"/>
      <c r="I44" s="106"/>
      <c r="J44" s="106"/>
    </row>
    <row r="45" spans="1:10" ht="25.5" customHeight="1" x14ac:dyDescent="0.25">
      <c r="A45" s="292" t="s">
        <v>253</v>
      </c>
      <c r="B45" s="289" t="s">
        <v>134</v>
      </c>
      <c r="C45" s="315" t="s">
        <v>1251</v>
      </c>
      <c r="D45" s="315"/>
      <c r="E45" s="315"/>
      <c r="F45" s="315"/>
      <c r="G45" s="315"/>
      <c r="H45" s="315"/>
      <c r="I45" s="315"/>
      <c r="J45" s="315"/>
    </row>
    <row r="46" spans="1:10" x14ac:dyDescent="0.25">
      <c r="A46" s="292"/>
      <c r="B46" s="289"/>
      <c r="C46" s="291" t="s">
        <v>10</v>
      </c>
      <c r="D46" s="291"/>
      <c r="E46" s="291"/>
      <c r="F46" s="291"/>
      <c r="G46" s="291"/>
      <c r="H46" s="291"/>
      <c r="I46" s="291"/>
      <c r="J46" s="291"/>
    </row>
    <row r="47" spans="1:10" ht="30" x14ac:dyDescent="0.25">
      <c r="A47" s="292"/>
      <c r="B47" s="289"/>
      <c r="C47" s="26" t="s">
        <v>510</v>
      </c>
      <c r="D47" s="288" t="s">
        <v>15</v>
      </c>
      <c r="E47" s="152" t="s">
        <v>9</v>
      </c>
      <c r="F47" s="57"/>
      <c r="G47" s="57"/>
      <c r="H47" s="57"/>
      <c r="I47" s="106"/>
      <c r="J47" s="96">
        <f>'Додаток 3'!L24</f>
        <v>2772.8</v>
      </c>
    </row>
    <row r="48" spans="1:10" ht="18" customHeight="1" x14ac:dyDescent="0.25">
      <c r="A48" s="292"/>
      <c r="B48" s="289"/>
      <c r="C48" s="59" t="s">
        <v>359</v>
      </c>
      <c r="D48" s="289"/>
      <c r="E48" s="350"/>
      <c r="F48" s="351"/>
      <c r="G48" s="351"/>
      <c r="H48" s="351"/>
      <c r="I48" s="351"/>
      <c r="J48" s="352"/>
    </row>
    <row r="49" spans="1:10" ht="17.25" customHeight="1" x14ac:dyDescent="0.25">
      <c r="A49" s="292"/>
      <c r="B49" s="289"/>
      <c r="C49" s="59" t="s">
        <v>893</v>
      </c>
      <c r="D49" s="289"/>
      <c r="E49" s="51" t="s">
        <v>9</v>
      </c>
      <c r="F49" s="108"/>
      <c r="G49" s="108"/>
      <c r="H49" s="9"/>
      <c r="I49" s="106"/>
      <c r="J49" s="96">
        <f>'Додаток 3'!L25</f>
        <v>270</v>
      </c>
    </row>
    <row r="50" spans="1:10" x14ac:dyDescent="0.25">
      <c r="A50" s="292"/>
      <c r="B50" s="289"/>
      <c r="C50" s="291" t="s">
        <v>11</v>
      </c>
      <c r="D50" s="291"/>
      <c r="E50" s="291"/>
      <c r="F50" s="291"/>
      <c r="G50" s="291"/>
      <c r="H50" s="291"/>
      <c r="I50" s="291"/>
      <c r="J50" s="291"/>
    </row>
    <row r="51" spans="1:10" ht="30" x14ac:dyDescent="0.25">
      <c r="A51" s="292"/>
      <c r="B51" s="289"/>
      <c r="C51" s="59" t="s">
        <v>509</v>
      </c>
      <c r="D51" s="51" t="s">
        <v>310</v>
      </c>
      <c r="E51" s="51" t="s">
        <v>140</v>
      </c>
      <c r="F51" s="17"/>
      <c r="G51" s="17"/>
      <c r="H51" s="17"/>
      <c r="I51" s="106"/>
      <c r="J51" s="173">
        <v>0.2034</v>
      </c>
    </row>
    <row r="52" spans="1:10" x14ac:dyDescent="0.25">
      <c r="A52" s="292"/>
      <c r="B52" s="289"/>
      <c r="C52" s="291" t="s">
        <v>12</v>
      </c>
      <c r="D52" s="291"/>
      <c r="E52" s="291"/>
      <c r="F52" s="291"/>
      <c r="G52" s="291"/>
      <c r="H52" s="291"/>
      <c r="I52" s="291"/>
      <c r="J52" s="291"/>
    </row>
    <row r="53" spans="1:10" ht="30" x14ac:dyDescent="0.25">
      <c r="A53" s="292"/>
      <c r="B53" s="289"/>
      <c r="C53" s="26" t="s">
        <v>508</v>
      </c>
      <c r="D53" s="152" t="s">
        <v>39</v>
      </c>
      <c r="E53" s="152" t="s">
        <v>141</v>
      </c>
      <c r="F53" s="91"/>
      <c r="G53" s="57"/>
      <c r="H53" s="57"/>
      <c r="I53" s="106"/>
      <c r="J53" s="96">
        <f>J47/J51</f>
        <v>13632.251720747297</v>
      </c>
    </row>
    <row r="54" spans="1:10" x14ac:dyDescent="0.25">
      <c r="A54" s="292"/>
      <c r="B54" s="289"/>
      <c r="C54" s="291" t="s">
        <v>14</v>
      </c>
      <c r="D54" s="291"/>
      <c r="E54" s="291"/>
      <c r="F54" s="291"/>
      <c r="G54" s="291"/>
      <c r="H54" s="291"/>
      <c r="I54" s="291"/>
      <c r="J54" s="291"/>
    </row>
    <row r="55" spans="1:10" ht="17.25" customHeight="1" x14ac:dyDescent="0.25">
      <c r="A55" s="292"/>
      <c r="B55" s="289"/>
      <c r="C55" s="59" t="s">
        <v>511</v>
      </c>
      <c r="D55" s="51" t="s">
        <v>42</v>
      </c>
      <c r="E55" s="51" t="s">
        <v>40</v>
      </c>
      <c r="F55" s="51"/>
      <c r="G55" s="51"/>
      <c r="H55" s="51"/>
      <c r="I55" s="106"/>
      <c r="J55" s="173">
        <v>100</v>
      </c>
    </row>
    <row r="56" spans="1:10" ht="18" customHeight="1" x14ac:dyDescent="0.25">
      <c r="A56" s="292" t="s">
        <v>254</v>
      </c>
      <c r="B56" s="289" t="s">
        <v>134</v>
      </c>
      <c r="C56" s="315" t="s">
        <v>974</v>
      </c>
      <c r="D56" s="315"/>
      <c r="E56" s="315"/>
      <c r="F56" s="315"/>
      <c r="G56" s="315"/>
      <c r="H56" s="315"/>
      <c r="I56" s="315"/>
      <c r="J56" s="315"/>
    </row>
    <row r="57" spans="1:10" ht="18" customHeight="1" x14ac:dyDescent="0.25">
      <c r="A57" s="292"/>
      <c r="B57" s="289"/>
      <c r="C57" s="291" t="s">
        <v>10</v>
      </c>
      <c r="D57" s="291"/>
      <c r="E57" s="291"/>
      <c r="F57" s="291"/>
      <c r="G57" s="291"/>
      <c r="H57" s="291"/>
      <c r="I57" s="291"/>
      <c r="J57" s="291"/>
    </row>
    <row r="58" spans="1:10" ht="15" customHeight="1" x14ac:dyDescent="0.25">
      <c r="A58" s="292"/>
      <c r="B58" s="289"/>
      <c r="C58" s="59" t="s">
        <v>826</v>
      </c>
      <c r="D58" s="289" t="s">
        <v>15</v>
      </c>
      <c r="E58" s="51" t="s">
        <v>9</v>
      </c>
      <c r="F58" s="108"/>
      <c r="G58" s="108">
        <f>'Додаток 3'!I28</f>
        <v>1799.2929999999999</v>
      </c>
      <c r="H58" s="1"/>
      <c r="I58" s="106"/>
      <c r="J58" s="106"/>
    </row>
    <row r="59" spans="1:10" ht="15" customHeight="1" x14ac:dyDescent="0.25">
      <c r="A59" s="292"/>
      <c r="B59" s="289"/>
      <c r="C59" s="59" t="s">
        <v>41</v>
      </c>
      <c r="D59" s="289"/>
      <c r="E59" s="279"/>
      <c r="F59" s="279"/>
      <c r="G59" s="279"/>
      <c r="H59" s="279"/>
      <c r="I59" s="106"/>
      <c r="J59" s="106"/>
    </row>
    <row r="60" spans="1:10" ht="18.75" customHeight="1" x14ac:dyDescent="0.25">
      <c r="A60" s="292"/>
      <c r="B60" s="289"/>
      <c r="C60" s="59" t="s">
        <v>893</v>
      </c>
      <c r="D60" s="289"/>
      <c r="E60" s="51" t="s">
        <v>9</v>
      </c>
      <c r="F60" s="108"/>
      <c r="G60" s="108">
        <f>'Додаток 3'!I29</f>
        <v>68.132000000000005</v>
      </c>
      <c r="H60" s="9"/>
      <c r="I60" s="106"/>
      <c r="J60" s="106"/>
    </row>
    <row r="61" spans="1:10" ht="18.75" hidden="1" customHeight="1" x14ac:dyDescent="0.25">
      <c r="A61" s="292"/>
      <c r="B61" s="289"/>
      <c r="C61" s="59" t="s">
        <v>2</v>
      </c>
      <c r="D61" s="289"/>
      <c r="E61" s="51" t="s">
        <v>9</v>
      </c>
      <c r="F61" s="108"/>
      <c r="G61" s="108">
        <f>'Додаток 3'!I30</f>
        <v>6.76</v>
      </c>
      <c r="H61" s="9"/>
      <c r="I61" s="106"/>
      <c r="J61" s="106"/>
    </row>
    <row r="62" spans="1:10" ht="18.75" hidden="1" customHeight="1" x14ac:dyDescent="0.25">
      <c r="A62" s="292"/>
      <c r="B62" s="289"/>
      <c r="C62" s="59" t="s">
        <v>427</v>
      </c>
      <c r="D62" s="289"/>
      <c r="E62" s="51" t="s">
        <v>9</v>
      </c>
      <c r="F62" s="108"/>
      <c r="G62" s="108">
        <f>'Додаток 3'!I31</f>
        <v>3</v>
      </c>
      <c r="H62" s="9"/>
      <c r="I62" s="106"/>
      <c r="J62" s="106"/>
    </row>
    <row r="63" spans="1:10" ht="18" customHeight="1" x14ac:dyDescent="0.25">
      <c r="A63" s="292"/>
      <c r="B63" s="289"/>
      <c r="C63" s="291" t="s">
        <v>11</v>
      </c>
      <c r="D63" s="291"/>
      <c r="E63" s="291"/>
      <c r="F63" s="291"/>
      <c r="G63" s="291"/>
      <c r="H63" s="291"/>
      <c r="I63" s="291"/>
      <c r="J63" s="291"/>
    </row>
    <row r="64" spans="1:10" ht="16.5" customHeight="1" x14ac:dyDescent="0.25">
      <c r="A64" s="292"/>
      <c r="B64" s="289"/>
      <c r="C64" s="59" t="s">
        <v>827</v>
      </c>
      <c r="D64" s="51" t="s">
        <v>310</v>
      </c>
      <c r="E64" s="51" t="s">
        <v>140</v>
      </c>
      <c r="F64" s="17"/>
      <c r="G64" s="28">
        <v>6.5290000000000001E-2</v>
      </c>
      <c r="H64" s="1"/>
      <c r="I64" s="106"/>
      <c r="J64" s="106"/>
    </row>
    <row r="65" spans="1:10" ht="16.5" customHeight="1" x14ac:dyDescent="0.25">
      <c r="A65" s="292"/>
      <c r="B65" s="289"/>
      <c r="C65" s="291" t="s">
        <v>12</v>
      </c>
      <c r="D65" s="291"/>
      <c r="E65" s="291"/>
      <c r="F65" s="291"/>
      <c r="G65" s="291"/>
      <c r="H65" s="291"/>
      <c r="I65" s="291"/>
      <c r="J65" s="291"/>
    </row>
    <row r="66" spans="1:10" ht="18" customHeight="1" x14ac:dyDescent="0.25">
      <c r="A66" s="292"/>
      <c r="B66" s="289"/>
      <c r="C66" s="59" t="s">
        <v>828</v>
      </c>
      <c r="D66" s="51" t="s">
        <v>39</v>
      </c>
      <c r="E66" s="51" t="s">
        <v>141</v>
      </c>
      <c r="F66" s="158"/>
      <c r="G66" s="108">
        <f>G58/G64</f>
        <v>27558.477561648029</v>
      </c>
      <c r="H66" s="9"/>
      <c r="I66" s="106"/>
      <c r="J66" s="106"/>
    </row>
    <row r="67" spans="1:10" ht="15" customHeight="1" x14ac:dyDescent="0.25">
      <c r="A67" s="292"/>
      <c r="B67" s="289"/>
      <c r="C67" s="291" t="s">
        <v>14</v>
      </c>
      <c r="D67" s="291"/>
      <c r="E67" s="291"/>
      <c r="F67" s="291"/>
      <c r="G67" s="291"/>
      <c r="H67" s="291"/>
      <c r="I67" s="291"/>
      <c r="J67" s="291"/>
    </row>
    <row r="68" spans="1:10" ht="15" customHeight="1" x14ac:dyDescent="0.25">
      <c r="A68" s="292"/>
      <c r="B68" s="289"/>
      <c r="C68" s="59" t="s">
        <v>511</v>
      </c>
      <c r="D68" s="51" t="s">
        <v>42</v>
      </c>
      <c r="E68" s="51" t="s">
        <v>40</v>
      </c>
      <c r="F68" s="51"/>
      <c r="G68" s="51">
        <v>100</v>
      </c>
      <c r="H68" s="142"/>
      <c r="I68" s="106"/>
      <c r="J68" s="106"/>
    </row>
    <row r="69" spans="1:10" ht="16.5" customHeight="1" x14ac:dyDescent="0.25">
      <c r="A69" s="292" t="s">
        <v>255</v>
      </c>
      <c r="B69" s="289" t="s">
        <v>134</v>
      </c>
      <c r="C69" s="315" t="s">
        <v>484</v>
      </c>
      <c r="D69" s="315"/>
      <c r="E69" s="315"/>
      <c r="F69" s="315"/>
      <c r="G69" s="315"/>
      <c r="H69" s="315"/>
      <c r="I69" s="315"/>
      <c r="J69" s="315"/>
    </row>
    <row r="70" spans="1:10" x14ac:dyDescent="0.25">
      <c r="A70" s="292"/>
      <c r="B70" s="289"/>
      <c r="C70" s="291" t="s">
        <v>10</v>
      </c>
      <c r="D70" s="291"/>
      <c r="E70" s="291"/>
      <c r="F70" s="291"/>
      <c r="G70" s="291"/>
      <c r="H70" s="291"/>
      <c r="I70" s="291"/>
      <c r="J70" s="291"/>
    </row>
    <row r="71" spans="1:10" ht="30" customHeight="1" x14ac:dyDescent="0.25">
      <c r="A71" s="292"/>
      <c r="B71" s="289"/>
      <c r="C71" s="59" t="s">
        <v>486</v>
      </c>
      <c r="D71" s="289" t="s">
        <v>15</v>
      </c>
      <c r="E71" s="51" t="s">
        <v>9</v>
      </c>
      <c r="F71" s="108"/>
      <c r="G71" s="108"/>
      <c r="H71" s="108"/>
      <c r="I71" s="96"/>
      <c r="J71" s="96">
        <f>'Додаток 3'!L26</f>
        <v>56.25</v>
      </c>
    </row>
    <row r="72" spans="1:10" x14ac:dyDescent="0.25">
      <c r="A72" s="292"/>
      <c r="B72" s="289"/>
      <c r="C72" s="59" t="s">
        <v>41</v>
      </c>
      <c r="D72" s="289"/>
      <c r="E72" s="279"/>
      <c r="F72" s="279"/>
      <c r="G72" s="279"/>
      <c r="H72" s="279"/>
      <c r="I72" s="106"/>
      <c r="J72" s="173"/>
    </row>
    <row r="73" spans="1:10" ht="19.5" customHeight="1" x14ac:dyDescent="0.25">
      <c r="A73" s="292"/>
      <c r="B73" s="289"/>
      <c r="C73" s="59" t="s">
        <v>55</v>
      </c>
      <c r="D73" s="289"/>
      <c r="E73" s="51" t="s">
        <v>9</v>
      </c>
      <c r="F73" s="108"/>
      <c r="G73" s="108"/>
      <c r="H73" s="108"/>
      <c r="I73" s="96"/>
      <c r="J73" s="96">
        <f>'Додаток 3'!L27</f>
        <v>56.25</v>
      </c>
    </row>
    <row r="74" spans="1:10" ht="16.5" customHeight="1" x14ac:dyDescent="0.25">
      <c r="A74" s="292"/>
      <c r="B74" s="289"/>
      <c r="C74" s="291" t="s">
        <v>11</v>
      </c>
      <c r="D74" s="291"/>
      <c r="E74" s="291"/>
      <c r="F74" s="291"/>
      <c r="G74" s="291"/>
      <c r="H74" s="291"/>
      <c r="I74" s="291"/>
      <c r="J74" s="291"/>
    </row>
    <row r="75" spans="1:10" ht="16.5" customHeight="1" x14ac:dyDescent="0.25">
      <c r="A75" s="292"/>
      <c r="B75" s="289"/>
      <c r="C75" s="59" t="s">
        <v>487</v>
      </c>
      <c r="D75" s="51" t="s">
        <v>310</v>
      </c>
      <c r="E75" s="51" t="s">
        <v>17</v>
      </c>
      <c r="F75" s="157"/>
      <c r="G75" s="157"/>
      <c r="H75" s="157"/>
      <c r="I75" s="173"/>
      <c r="J75" s="168">
        <v>1</v>
      </c>
    </row>
    <row r="76" spans="1:10" x14ac:dyDescent="0.25">
      <c r="A76" s="292"/>
      <c r="B76" s="289"/>
      <c r="C76" s="291" t="s">
        <v>12</v>
      </c>
      <c r="D76" s="291"/>
      <c r="E76" s="291"/>
      <c r="F76" s="291"/>
      <c r="G76" s="291"/>
      <c r="H76" s="291"/>
      <c r="I76" s="291"/>
      <c r="J76" s="291"/>
    </row>
    <row r="77" spans="1:10" ht="15" customHeight="1" x14ac:dyDescent="0.25">
      <c r="A77" s="292"/>
      <c r="B77" s="289"/>
      <c r="C77" s="59" t="s">
        <v>488</v>
      </c>
      <c r="D77" s="51" t="s">
        <v>39</v>
      </c>
      <c r="E77" s="51" t="s">
        <v>68</v>
      </c>
      <c r="F77" s="158"/>
      <c r="G77" s="108"/>
      <c r="H77" s="108"/>
      <c r="I77" s="96"/>
      <c r="J77" s="136">
        <f>J71/J75</f>
        <v>56.25</v>
      </c>
    </row>
    <row r="78" spans="1:10" x14ac:dyDescent="0.25">
      <c r="A78" s="292"/>
      <c r="B78" s="289"/>
      <c r="C78" s="291" t="s">
        <v>14</v>
      </c>
      <c r="D78" s="291"/>
      <c r="E78" s="291"/>
      <c r="F78" s="291"/>
      <c r="G78" s="291"/>
      <c r="H78" s="291"/>
      <c r="I78" s="291"/>
      <c r="J78" s="291"/>
    </row>
    <row r="79" spans="1:10" ht="18" customHeight="1" x14ac:dyDescent="0.25">
      <c r="A79" s="292"/>
      <c r="B79" s="289"/>
      <c r="C79" s="59" t="s">
        <v>499</v>
      </c>
      <c r="D79" s="51" t="s">
        <v>42</v>
      </c>
      <c r="E79" s="51" t="s">
        <v>40</v>
      </c>
      <c r="F79" s="51"/>
      <c r="G79" s="51"/>
      <c r="H79" s="51"/>
      <c r="I79" s="168"/>
      <c r="J79" s="168">
        <v>100</v>
      </c>
    </row>
    <row r="80" spans="1:10" ht="17.25" customHeight="1" x14ac:dyDescent="0.25">
      <c r="A80" s="292" t="s">
        <v>256</v>
      </c>
      <c r="B80" s="289" t="s">
        <v>422</v>
      </c>
      <c r="C80" s="315" t="s">
        <v>945</v>
      </c>
      <c r="D80" s="315"/>
      <c r="E80" s="315"/>
      <c r="F80" s="315"/>
      <c r="G80" s="315"/>
      <c r="H80" s="315"/>
      <c r="I80" s="315"/>
      <c r="J80" s="315"/>
    </row>
    <row r="81" spans="1:10" x14ac:dyDescent="0.25">
      <c r="A81" s="292"/>
      <c r="B81" s="289"/>
      <c r="C81" s="291" t="s">
        <v>10</v>
      </c>
      <c r="D81" s="291"/>
      <c r="E81" s="291"/>
      <c r="F81" s="291"/>
      <c r="G81" s="291"/>
      <c r="H81" s="291"/>
      <c r="I81" s="291"/>
      <c r="J81" s="291"/>
    </row>
    <row r="82" spans="1:10" ht="36" customHeight="1" x14ac:dyDescent="0.25">
      <c r="A82" s="292"/>
      <c r="B82" s="289"/>
      <c r="C82" s="59" t="s">
        <v>426</v>
      </c>
      <c r="D82" s="289" t="s">
        <v>15</v>
      </c>
      <c r="E82" s="51" t="s">
        <v>9</v>
      </c>
      <c r="F82" s="108"/>
      <c r="G82" s="108"/>
      <c r="H82" s="108"/>
      <c r="I82" s="106"/>
      <c r="J82" s="173">
        <f>'Додаток 3'!L32</f>
        <v>6133.7610000000004</v>
      </c>
    </row>
    <row r="83" spans="1:10" hidden="1" x14ac:dyDescent="0.25">
      <c r="A83" s="292"/>
      <c r="B83" s="289"/>
      <c r="C83" s="59" t="s">
        <v>359</v>
      </c>
      <c r="D83" s="289"/>
      <c r="E83" s="289"/>
      <c r="F83" s="289"/>
      <c r="G83" s="289"/>
      <c r="H83" s="289"/>
      <c r="I83" s="106"/>
      <c r="J83" s="106"/>
    </row>
    <row r="84" spans="1:10" hidden="1" x14ac:dyDescent="0.25">
      <c r="A84" s="292"/>
      <c r="B84" s="289"/>
      <c r="C84" s="59" t="s">
        <v>38</v>
      </c>
      <c r="D84" s="289"/>
      <c r="E84" s="51" t="s">
        <v>9</v>
      </c>
      <c r="F84" s="108"/>
      <c r="G84" s="9">
        <f>'Додаток 3'!I33</f>
        <v>180</v>
      </c>
      <c r="H84" s="1"/>
      <c r="I84" s="106"/>
      <c r="J84" s="106"/>
    </row>
    <row r="85" spans="1:10" hidden="1" x14ac:dyDescent="0.25">
      <c r="A85" s="292"/>
      <c r="B85" s="289"/>
      <c r="C85" s="59" t="s">
        <v>2</v>
      </c>
      <c r="D85" s="289"/>
      <c r="E85" s="51" t="s">
        <v>9</v>
      </c>
      <c r="F85" s="108"/>
      <c r="G85" s="9">
        <f>'Додаток 3'!I34</f>
        <v>73.971999999999994</v>
      </c>
      <c r="H85" s="1"/>
      <c r="I85" s="106"/>
      <c r="J85" s="106"/>
    </row>
    <row r="86" spans="1:10" hidden="1" x14ac:dyDescent="0.25">
      <c r="A86" s="292"/>
      <c r="B86" s="289"/>
      <c r="C86" s="59" t="s">
        <v>427</v>
      </c>
      <c r="D86" s="289"/>
      <c r="E86" s="51" t="s">
        <v>9</v>
      </c>
      <c r="F86" s="108"/>
      <c r="G86" s="9">
        <f>'Додаток 3'!I35</f>
        <v>20.443000000000001</v>
      </c>
      <c r="H86" s="1"/>
      <c r="I86" s="106"/>
      <c r="J86" s="106"/>
    </row>
    <row r="87" spans="1:10" x14ac:dyDescent="0.25">
      <c r="A87" s="292"/>
      <c r="B87" s="289"/>
      <c r="C87" s="291" t="s">
        <v>11</v>
      </c>
      <c r="D87" s="291"/>
      <c r="E87" s="291"/>
      <c r="F87" s="291"/>
      <c r="G87" s="291"/>
      <c r="H87" s="291"/>
      <c r="I87" s="291"/>
      <c r="J87" s="291"/>
    </row>
    <row r="88" spans="1:10" ht="30" x14ac:dyDescent="0.25">
      <c r="A88" s="292"/>
      <c r="B88" s="289"/>
      <c r="C88" s="59" t="s">
        <v>489</v>
      </c>
      <c r="D88" s="51" t="s">
        <v>310</v>
      </c>
      <c r="E88" s="51" t="s">
        <v>140</v>
      </c>
      <c r="F88" s="108"/>
      <c r="G88" s="108"/>
      <c r="H88" s="108"/>
      <c r="I88" s="106"/>
      <c r="J88" s="173">
        <v>0.42499999999999999</v>
      </c>
    </row>
    <row r="89" spans="1:10" x14ac:dyDescent="0.25">
      <c r="A89" s="292"/>
      <c r="B89" s="289"/>
      <c r="C89" s="291" t="s">
        <v>12</v>
      </c>
      <c r="D89" s="291"/>
      <c r="E89" s="291"/>
      <c r="F89" s="291"/>
      <c r="G89" s="291"/>
      <c r="H89" s="291"/>
      <c r="I89" s="291"/>
      <c r="J89" s="291"/>
    </row>
    <row r="90" spans="1:10" ht="30" x14ac:dyDescent="0.25">
      <c r="A90" s="292"/>
      <c r="B90" s="289"/>
      <c r="C90" s="59" t="s">
        <v>490</v>
      </c>
      <c r="D90" s="51" t="s">
        <v>39</v>
      </c>
      <c r="E90" s="51" t="s">
        <v>141</v>
      </c>
      <c r="F90" s="108"/>
      <c r="G90" s="108"/>
      <c r="H90" s="108"/>
      <c r="I90" s="106"/>
      <c r="J90" s="96">
        <f>J82/J88</f>
        <v>14432.378823529412</v>
      </c>
    </row>
    <row r="91" spans="1:10" x14ac:dyDescent="0.25">
      <c r="A91" s="292"/>
      <c r="B91" s="289"/>
      <c r="C91" s="291" t="s">
        <v>14</v>
      </c>
      <c r="D91" s="291"/>
      <c r="E91" s="291"/>
      <c r="F91" s="291"/>
      <c r="G91" s="291"/>
      <c r="H91" s="291"/>
      <c r="I91" s="291"/>
      <c r="J91" s="291"/>
    </row>
    <row r="92" spans="1:10" ht="18" customHeight="1" x14ac:dyDescent="0.25">
      <c r="A92" s="292"/>
      <c r="B92" s="289"/>
      <c r="C92" s="59" t="s">
        <v>360</v>
      </c>
      <c r="D92" s="51" t="s">
        <v>42</v>
      </c>
      <c r="E92" s="51" t="s">
        <v>40</v>
      </c>
      <c r="F92" s="51"/>
      <c r="G92" s="51"/>
      <c r="H92" s="51"/>
      <c r="I92" s="106"/>
      <c r="J92" s="173">
        <v>100</v>
      </c>
    </row>
    <row r="93" spans="1:10" ht="22.5" hidden="1" customHeight="1" x14ac:dyDescent="0.25">
      <c r="A93" s="283" t="s">
        <v>257</v>
      </c>
      <c r="B93" s="307" t="s">
        <v>134</v>
      </c>
      <c r="C93" s="328" t="s">
        <v>521</v>
      </c>
      <c r="D93" s="328"/>
      <c r="E93" s="328"/>
      <c r="F93" s="328"/>
      <c r="G93" s="328"/>
      <c r="H93" s="328"/>
    </row>
    <row r="94" spans="1:10" hidden="1" x14ac:dyDescent="0.25">
      <c r="A94" s="292"/>
      <c r="B94" s="290"/>
      <c r="C94" s="280" t="s">
        <v>10</v>
      </c>
      <c r="D94" s="280"/>
      <c r="E94" s="280"/>
      <c r="F94" s="280"/>
      <c r="G94" s="280"/>
      <c r="H94" s="280"/>
    </row>
    <row r="95" spans="1:10" ht="35.25" hidden="1" customHeight="1" x14ac:dyDescent="0.25">
      <c r="A95" s="292"/>
      <c r="B95" s="290"/>
      <c r="C95" s="7" t="s">
        <v>531</v>
      </c>
      <c r="D95" s="141" t="s">
        <v>91</v>
      </c>
      <c r="E95" s="141" t="s">
        <v>9</v>
      </c>
      <c r="F95" s="108">
        <f>'Додаток 3'!H36</f>
        <v>0</v>
      </c>
      <c r="G95" s="159"/>
      <c r="H95" s="159"/>
    </row>
    <row r="96" spans="1:10" ht="17.25" hidden="1" customHeight="1" x14ac:dyDescent="0.25">
      <c r="A96" s="292"/>
      <c r="B96" s="290"/>
      <c r="C96" s="280" t="s">
        <v>11</v>
      </c>
      <c r="D96" s="280"/>
      <c r="E96" s="280"/>
      <c r="F96" s="280"/>
      <c r="G96" s="280"/>
      <c r="H96" s="280"/>
    </row>
    <row r="97" spans="1:10" hidden="1" x14ac:dyDescent="0.25">
      <c r="A97" s="292"/>
      <c r="B97" s="290"/>
      <c r="C97" s="7" t="s">
        <v>156</v>
      </c>
      <c r="D97" s="141" t="s">
        <v>39</v>
      </c>
      <c r="E97" s="141" t="s">
        <v>17</v>
      </c>
      <c r="F97" s="157">
        <v>1</v>
      </c>
      <c r="G97" s="169"/>
      <c r="H97" s="169"/>
    </row>
    <row r="98" spans="1:10" hidden="1" x14ac:dyDescent="0.25">
      <c r="A98" s="292"/>
      <c r="B98" s="290"/>
      <c r="C98" s="280" t="s">
        <v>12</v>
      </c>
      <c r="D98" s="280"/>
      <c r="E98" s="280"/>
      <c r="F98" s="280"/>
      <c r="G98" s="280"/>
      <c r="H98" s="280"/>
    </row>
    <row r="99" spans="1:10" ht="30" hidden="1" x14ac:dyDescent="0.25">
      <c r="A99" s="292"/>
      <c r="B99" s="290"/>
      <c r="C99" s="7" t="s">
        <v>532</v>
      </c>
      <c r="D99" s="141" t="s">
        <v>39</v>
      </c>
      <c r="E99" s="141" t="s">
        <v>277</v>
      </c>
      <c r="F99" s="108">
        <f>F95/F97</f>
        <v>0</v>
      </c>
      <c r="G99" s="159"/>
      <c r="H99" s="159"/>
    </row>
    <row r="100" spans="1:10" hidden="1" x14ac:dyDescent="0.25">
      <c r="A100" s="292"/>
      <c r="B100" s="290"/>
      <c r="C100" s="280" t="s">
        <v>14</v>
      </c>
      <c r="D100" s="280"/>
      <c r="E100" s="280"/>
      <c r="F100" s="280"/>
      <c r="G100" s="280"/>
      <c r="H100" s="280"/>
    </row>
    <row r="101" spans="1:10" ht="27" hidden="1" customHeight="1" x14ac:dyDescent="0.25">
      <c r="A101" s="292"/>
      <c r="B101" s="290"/>
      <c r="C101" s="73" t="s">
        <v>47</v>
      </c>
      <c r="D101" s="150" t="s">
        <v>42</v>
      </c>
      <c r="E101" s="150" t="s">
        <v>40</v>
      </c>
      <c r="F101" s="150">
        <v>100</v>
      </c>
      <c r="G101" s="123"/>
      <c r="H101" s="123"/>
    </row>
    <row r="102" spans="1:10" ht="17.25" customHeight="1" x14ac:dyDescent="0.25">
      <c r="A102" s="292" t="s">
        <v>257</v>
      </c>
      <c r="B102" s="289" t="s">
        <v>422</v>
      </c>
      <c r="C102" s="315" t="s">
        <v>946</v>
      </c>
      <c r="D102" s="315"/>
      <c r="E102" s="315"/>
      <c r="F102" s="315"/>
      <c r="G102" s="315"/>
      <c r="H102" s="315"/>
      <c r="I102" s="315"/>
      <c r="J102" s="315"/>
    </row>
    <row r="103" spans="1:10" x14ac:dyDescent="0.25">
      <c r="A103" s="292"/>
      <c r="B103" s="289"/>
      <c r="C103" s="291" t="s">
        <v>10</v>
      </c>
      <c r="D103" s="291"/>
      <c r="E103" s="291"/>
      <c r="F103" s="291"/>
      <c r="G103" s="291"/>
      <c r="H103" s="291"/>
      <c r="I103" s="291"/>
      <c r="J103" s="291"/>
    </row>
    <row r="104" spans="1:10" ht="30" x14ac:dyDescent="0.25">
      <c r="A104" s="292"/>
      <c r="B104" s="289"/>
      <c r="C104" s="32" t="s">
        <v>1569</v>
      </c>
      <c r="D104" s="148" t="s">
        <v>91</v>
      </c>
      <c r="E104" s="287" t="s">
        <v>9</v>
      </c>
      <c r="F104" s="51">
        <f>'Додаток 3'!H38</f>
        <v>590.99699999999996</v>
      </c>
      <c r="G104" s="147"/>
      <c r="H104" s="147"/>
      <c r="I104" s="147"/>
      <c r="J104" s="147"/>
    </row>
    <row r="105" spans="1:10" x14ac:dyDescent="0.25">
      <c r="A105" s="292"/>
      <c r="B105" s="289"/>
      <c r="C105" s="59" t="s">
        <v>515</v>
      </c>
      <c r="D105" s="289" t="s">
        <v>15</v>
      </c>
      <c r="E105" s="288"/>
      <c r="F105" s="108"/>
      <c r="G105" s="108"/>
      <c r="H105" s="108"/>
      <c r="I105" s="136">
        <f>'Додаток 3'!K37+'Додаток 3'!K38</f>
        <v>229733.38</v>
      </c>
      <c r="J105" s="105"/>
    </row>
    <row r="106" spans="1:10" hidden="1" x14ac:dyDescent="0.25">
      <c r="A106" s="292"/>
      <c r="B106" s="289"/>
      <c r="C106" s="59" t="s">
        <v>359</v>
      </c>
      <c r="D106" s="289"/>
      <c r="E106" s="289"/>
      <c r="F106" s="289"/>
      <c r="G106" s="289"/>
      <c r="H106" s="289"/>
      <c r="I106" s="106"/>
      <c r="J106" s="106"/>
    </row>
    <row r="107" spans="1:10" hidden="1" x14ac:dyDescent="0.25">
      <c r="A107" s="292"/>
      <c r="B107" s="289"/>
      <c r="C107" s="59" t="s">
        <v>38</v>
      </c>
      <c r="D107" s="289"/>
      <c r="E107" s="51" t="s">
        <v>9</v>
      </c>
      <c r="F107" s="108">
        <f>'Додаток 3'!H39</f>
        <v>590.99699999999996</v>
      </c>
      <c r="G107" s="51"/>
      <c r="H107" s="51"/>
      <c r="I107" s="106"/>
      <c r="J107" s="106"/>
    </row>
    <row r="108" spans="1:10" hidden="1" x14ac:dyDescent="0.25">
      <c r="A108" s="292"/>
      <c r="B108" s="289"/>
      <c r="C108" s="59" t="s">
        <v>2</v>
      </c>
      <c r="D108" s="289"/>
      <c r="E108" s="51" t="s">
        <v>9</v>
      </c>
      <c r="F108" s="108"/>
      <c r="G108" s="9">
        <f>'Додаток 3'!I40</f>
        <v>1635.528</v>
      </c>
      <c r="H108" s="1"/>
      <c r="I108" s="106"/>
      <c r="J108" s="106"/>
    </row>
    <row r="109" spans="1:10" hidden="1" x14ac:dyDescent="0.25">
      <c r="A109" s="292"/>
      <c r="B109" s="289"/>
      <c r="C109" s="92" t="s">
        <v>427</v>
      </c>
      <c r="D109" s="289"/>
      <c r="E109" s="51" t="s">
        <v>9</v>
      </c>
      <c r="F109" s="108"/>
      <c r="G109" s="9">
        <f>'Додаток 3'!I41</f>
        <v>390.6</v>
      </c>
      <c r="H109" s="1"/>
      <c r="I109" s="106"/>
      <c r="J109" s="106"/>
    </row>
    <row r="110" spans="1:10" x14ac:dyDescent="0.25">
      <c r="A110" s="292"/>
      <c r="B110" s="289"/>
      <c r="C110" s="291" t="s">
        <v>11</v>
      </c>
      <c r="D110" s="291"/>
      <c r="E110" s="291"/>
      <c r="F110" s="291"/>
      <c r="G110" s="291"/>
      <c r="H110" s="291"/>
      <c r="I110" s="291"/>
      <c r="J110" s="291"/>
    </row>
    <row r="111" spans="1:10" ht="32.25" customHeight="1" x14ac:dyDescent="0.25">
      <c r="A111" s="292"/>
      <c r="B111" s="289"/>
      <c r="C111" s="92" t="s">
        <v>156</v>
      </c>
      <c r="D111" s="148" t="s">
        <v>91</v>
      </c>
      <c r="E111" s="51" t="s">
        <v>17</v>
      </c>
      <c r="F111" s="51">
        <v>1</v>
      </c>
      <c r="G111" s="147"/>
      <c r="H111" s="147"/>
      <c r="I111" s="106"/>
      <c r="J111" s="106"/>
    </row>
    <row r="112" spans="1:10" x14ac:dyDescent="0.25">
      <c r="A112" s="292"/>
      <c r="B112" s="289"/>
      <c r="C112" s="59" t="s">
        <v>516</v>
      </c>
      <c r="D112" s="51" t="s">
        <v>310</v>
      </c>
      <c r="E112" s="51" t="s">
        <v>140</v>
      </c>
      <c r="F112" s="108"/>
      <c r="G112" s="108"/>
      <c r="H112" s="108"/>
      <c r="I112" s="168">
        <v>2.1589999999999998</v>
      </c>
      <c r="J112" s="168"/>
    </row>
    <row r="113" spans="1:10" x14ac:dyDescent="0.25">
      <c r="A113" s="292"/>
      <c r="B113" s="289"/>
      <c r="C113" s="291" t="s">
        <v>12</v>
      </c>
      <c r="D113" s="291"/>
      <c r="E113" s="291"/>
      <c r="F113" s="291"/>
      <c r="G113" s="291"/>
      <c r="H113" s="291"/>
      <c r="I113" s="291"/>
      <c r="J113" s="291"/>
    </row>
    <row r="114" spans="1:10" ht="29.25" customHeight="1" x14ac:dyDescent="0.25">
      <c r="A114" s="292"/>
      <c r="B114" s="289"/>
      <c r="C114" s="32" t="s">
        <v>532</v>
      </c>
      <c r="D114" s="289" t="s">
        <v>39</v>
      </c>
      <c r="E114" s="51" t="s">
        <v>13</v>
      </c>
      <c r="F114" s="108">
        <f>F104/F111</f>
        <v>590.99699999999996</v>
      </c>
      <c r="G114" s="147"/>
      <c r="H114" s="147"/>
      <c r="I114" s="106"/>
      <c r="J114" s="106"/>
    </row>
    <row r="115" spans="1:10" ht="21" customHeight="1" x14ac:dyDescent="0.25">
      <c r="A115" s="292"/>
      <c r="B115" s="289"/>
      <c r="C115" s="59" t="s">
        <v>517</v>
      </c>
      <c r="D115" s="289"/>
      <c r="E115" s="51" t="s">
        <v>141</v>
      </c>
      <c r="F115" s="108"/>
      <c r="G115" s="108"/>
      <c r="H115" s="108"/>
      <c r="I115" s="108">
        <f>I105/I112</f>
        <v>106407.30893932378</v>
      </c>
      <c r="J115" s="108"/>
    </row>
    <row r="116" spans="1:10" x14ac:dyDescent="0.25">
      <c r="A116" s="292"/>
      <c r="B116" s="289"/>
      <c r="C116" s="291" t="s">
        <v>14</v>
      </c>
      <c r="D116" s="291"/>
      <c r="E116" s="291"/>
      <c r="F116" s="291"/>
      <c r="G116" s="291"/>
      <c r="H116" s="291"/>
      <c r="I116" s="291"/>
      <c r="J116" s="291"/>
    </row>
    <row r="117" spans="1:10" ht="18.75" customHeight="1" x14ac:dyDescent="0.25">
      <c r="A117" s="292"/>
      <c r="B117" s="289"/>
      <c r="C117" s="92" t="s">
        <v>47</v>
      </c>
      <c r="D117" s="289" t="s">
        <v>42</v>
      </c>
      <c r="E117" s="287" t="s">
        <v>40</v>
      </c>
      <c r="F117" s="51">
        <v>100</v>
      </c>
      <c r="G117" s="51"/>
      <c r="H117" s="51"/>
      <c r="I117" s="106"/>
      <c r="J117" s="106"/>
    </row>
    <row r="118" spans="1:10" ht="18.75" customHeight="1" x14ac:dyDescent="0.25">
      <c r="A118" s="292"/>
      <c r="B118" s="289"/>
      <c r="C118" s="59" t="s">
        <v>360</v>
      </c>
      <c r="D118" s="289"/>
      <c r="E118" s="288"/>
      <c r="F118" s="51"/>
      <c r="G118" s="51"/>
      <c r="H118" s="51"/>
      <c r="I118" s="173">
        <v>100</v>
      </c>
      <c r="J118" s="173"/>
    </row>
    <row r="119" spans="1:10" ht="19.5" customHeight="1" x14ac:dyDescent="0.25">
      <c r="A119" s="292" t="s">
        <v>258</v>
      </c>
      <c r="B119" s="289" t="s">
        <v>422</v>
      </c>
      <c r="C119" s="315" t="s">
        <v>1047</v>
      </c>
      <c r="D119" s="315"/>
      <c r="E119" s="315"/>
      <c r="F119" s="315"/>
      <c r="G119" s="315"/>
      <c r="H119" s="315"/>
      <c r="I119" s="315"/>
      <c r="J119" s="315"/>
    </row>
    <row r="120" spans="1:10" ht="16.5" customHeight="1" x14ac:dyDescent="0.25">
      <c r="A120" s="292"/>
      <c r="B120" s="289"/>
      <c r="C120" s="291" t="s">
        <v>10</v>
      </c>
      <c r="D120" s="291"/>
      <c r="E120" s="291"/>
      <c r="F120" s="291"/>
      <c r="G120" s="291"/>
      <c r="H120" s="291"/>
      <c r="I120" s="291"/>
      <c r="J120" s="291"/>
    </row>
    <row r="121" spans="1:10" ht="27.75" customHeight="1" x14ac:dyDescent="0.25">
      <c r="A121" s="292"/>
      <c r="B121" s="289"/>
      <c r="C121" s="59" t="s">
        <v>1044</v>
      </c>
      <c r="D121" s="51" t="s">
        <v>91</v>
      </c>
      <c r="E121" s="51" t="s">
        <v>9</v>
      </c>
      <c r="F121" s="108"/>
      <c r="G121" s="108"/>
      <c r="H121" s="108"/>
      <c r="I121" s="96">
        <f>'Додаток 3'!K42</f>
        <v>990</v>
      </c>
      <c r="J121" s="106"/>
    </row>
    <row r="122" spans="1:10" ht="18" customHeight="1" x14ac:dyDescent="0.25">
      <c r="A122" s="292"/>
      <c r="B122" s="289"/>
      <c r="C122" s="291" t="s">
        <v>11</v>
      </c>
      <c r="D122" s="291"/>
      <c r="E122" s="291"/>
      <c r="F122" s="291"/>
      <c r="G122" s="291"/>
      <c r="H122" s="291"/>
      <c r="I122" s="291"/>
      <c r="J122" s="291"/>
    </row>
    <row r="123" spans="1:10" ht="19.5" customHeight="1" x14ac:dyDescent="0.25">
      <c r="A123" s="292"/>
      <c r="B123" s="289"/>
      <c r="C123" s="59" t="s">
        <v>1045</v>
      </c>
      <c r="D123" s="51" t="s">
        <v>39</v>
      </c>
      <c r="E123" s="51" t="s">
        <v>17</v>
      </c>
      <c r="F123" s="157"/>
      <c r="G123" s="157"/>
      <c r="H123" s="157"/>
      <c r="I123" s="168">
        <v>1</v>
      </c>
      <c r="J123" s="106"/>
    </row>
    <row r="124" spans="1:10" ht="16.5" customHeight="1" x14ac:dyDescent="0.25">
      <c r="A124" s="292"/>
      <c r="B124" s="289"/>
      <c r="C124" s="291" t="s">
        <v>12</v>
      </c>
      <c r="D124" s="291"/>
      <c r="E124" s="291"/>
      <c r="F124" s="291"/>
      <c r="G124" s="291"/>
      <c r="H124" s="291"/>
      <c r="I124" s="291"/>
      <c r="J124" s="291"/>
    </row>
    <row r="125" spans="1:10" ht="23.25" customHeight="1" x14ac:dyDescent="0.25">
      <c r="A125" s="292"/>
      <c r="B125" s="289"/>
      <c r="C125" s="59" t="s">
        <v>1048</v>
      </c>
      <c r="D125" s="51" t="s">
        <v>39</v>
      </c>
      <c r="E125" s="51" t="s">
        <v>277</v>
      </c>
      <c r="F125" s="108"/>
      <c r="G125" s="108"/>
      <c r="H125" s="108"/>
      <c r="I125" s="96">
        <f>I121/I123</f>
        <v>990</v>
      </c>
      <c r="J125" s="106"/>
    </row>
    <row r="126" spans="1:10" ht="12.75" customHeight="1" x14ac:dyDescent="0.25">
      <c r="A126" s="292"/>
      <c r="B126" s="289"/>
      <c r="C126" s="291" t="s">
        <v>14</v>
      </c>
      <c r="D126" s="291"/>
      <c r="E126" s="291"/>
      <c r="F126" s="291"/>
      <c r="G126" s="291"/>
      <c r="H126" s="291"/>
      <c r="I126" s="291"/>
      <c r="J126" s="291"/>
    </row>
    <row r="127" spans="1:10" ht="18.75" customHeight="1" x14ac:dyDescent="0.25">
      <c r="A127" s="292"/>
      <c r="B127" s="289"/>
      <c r="C127" s="59" t="s">
        <v>1046</v>
      </c>
      <c r="D127" s="51" t="s">
        <v>42</v>
      </c>
      <c r="E127" s="51" t="s">
        <v>40</v>
      </c>
      <c r="F127" s="51"/>
      <c r="G127" s="51"/>
      <c r="H127" s="142"/>
      <c r="I127" s="168">
        <v>100</v>
      </c>
      <c r="J127" s="106"/>
    </row>
    <row r="128" spans="1:10" ht="29.25" hidden="1" customHeight="1" x14ac:dyDescent="0.25">
      <c r="A128" s="348" t="s">
        <v>259</v>
      </c>
      <c r="B128" s="289" t="s">
        <v>422</v>
      </c>
      <c r="C128" s="315" t="str">
        <f>'Додаток 3'!B43</f>
        <v xml:space="preserve">Коригування проектної документації "Реконструкція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 </v>
      </c>
      <c r="D128" s="315"/>
      <c r="E128" s="315"/>
      <c r="F128" s="315"/>
      <c r="G128" s="315"/>
      <c r="H128" s="315"/>
      <c r="I128" s="315"/>
      <c r="J128" s="315"/>
    </row>
    <row r="129" spans="1:10" ht="14.25" hidden="1" customHeight="1" x14ac:dyDescent="0.25">
      <c r="A129" s="348"/>
      <c r="B129" s="289"/>
      <c r="C129" s="291" t="s">
        <v>10</v>
      </c>
      <c r="D129" s="291"/>
      <c r="E129" s="291"/>
      <c r="F129" s="291"/>
      <c r="G129" s="291"/>
      <c r="H129" s="291"/>
      <c r="I129" s="291"/>
      <c r="J129" s="291"/>
    </row>
    <row r="130" spans="1:10" ht="30.75" hidden="1" customHeight="1" x14ac:dyDescent="0.25">
      <c r="A130" s="348"/>
      <c r="B130" s="289"/>
      <c r="C130" s="59" t="s">
        <v>1049</v>
      </c>
      <c r="D130" s="51" t="s">
        <v>91</v>
      </c>
      <c r="E130" s="51" t="s">
        <v>9</v>
      </c>
      <c r="F130" s="108"/>
      <c r="G130" s="108"/>
      <c r="H130" s="108"/>
      <c r="I130" s="106"/>
      <c r="J130" s="106"/>
    </row>
    <row r="131" spans="1:10" ht="18" hidden="1" customHeight="1" x14ac:dyDescent="0.25">
      <c r="A131" s="348"/>
      <c r="B131" s="289"/>
      <c r="C131" s="291" t="s">
        <v>11</v>
      </c>
      <c r="D131" s="291"/>
      <c r="E131" s="291"/>
      <c r="F131" s="291"/>
      <c r="G131" s="291"/>
      <c r="H131" s="291"/>
      <c r="I131" s="291"/>
      <c r="J131" s="291"/>
    </row>
    <row r="132" spans="1:10" ht="19.5" hidden="1" customHeight="1" x14ac:dyDescent="0.25">
      <c r="A132" s="348"/>
      <c r="B132" s="289"/>
      <c r="C132" s="59" t="s">
        <v>1045</v>
      </c>
      <c r="D132" s="51" t="s">
        <v>39</v>
      </c>
      <c r="E132" s="51" t="s">
        <v>17</v>
      </c>
      <c r="F132" s="157"/>
      <c r="G132" s="157"/>
      <c r="H132" s="157"/>
      <c r="I132" s="106"/>
      <c r="J132" s="106"/>
    </row>
    <row r="133" spans="1:10" ht="16.5" hidden="1" customHeight="1" x14ac:dyDescent="0.25">
      <c r="A133" s="348"/>
      <c r="B133" s="289"/>
      <c r="C133" s="291" t="s">
        <v>12</v>
      </c>
      <c r="D133" s="291"/>
      <c r="E133" s="291"/>
      <c r="F133" s="291"/>
      <c r="G133" s="291"/>
      <c r="H133" s="291"/>
      <c r="I133" s="291"/>
      <c r="J133" s="291"/>
    </row>
    <row r="134" spans="1:10" ht="29.25" hidden="1" customHeight="1" x14ac:dyDescent="0.25">
      <c r="A134" s="348"/>
      <c r="B134" s="289"/>
      <c r="C134" s="59" t="s">
        <v>1050</v>
      </c>
      <c r="D134" s="51" t="s">
        <v>39</v>
      </c>
      <c r="E134" s="51" t="s">
        <v>277</v>
      </c>
      <c r="F134" s="108"/>
      <c r="G134" s="108"/>
      <c r="H134" s="108"/>
      <c r="I134" s="106"/>
      <c r="J134" s="106"/>
    </row>
    <row r="135" spans="1:10" ht="16.5" hidden="1" customHeight="1" x14ac:dyDescent="0.25">
      <c r="A135" s="348"/>
      <c r="B135" s="289"/>
      <c r="C135" s="291" t="s">
        <v>14</v>
      </c>
      <c r="D135" s="291"/>
      <c r="E135" s="291"/>
      <c r="F135" s="291"/>
      <c r="G135" s="291"/>
      <c r="H135" s="291"/>
      <c r="I135" s="291"/>
      <c r="J135" s="291"/>
    </row>
    <row r="136" spans="1:10" ht="11.25" hidden="1" customHeight="1" x14ac:dyDescent="0.25">
      <c r="A136" s="348"/>
      <c r="B136" s="289"/>
      <c r="C136" s="59" t="s">
        <v>1046</v>
      </c>
      <c r="D136" s="51" t="s">
        <v>42</v>
      </c>
      <c r="E136" s="51" t="s">
        <v>40</v>
      </c>
      <c r="F136" s="51"/>
      <c r="G136" s="51"/>
      <c r="H136" s="142"/>
      <c r="I136" s="106"/>
      <c r="J136" s="106"/>
    </row>
    <row r="137" spans="1:10" ht="27.75" hidden="1" customHeight="1" x14ac:dyDescent="0.25">
      <c r="A137" s="292" t="s">
        <v>260</v>
      </c>
      <c r="B137" s="289" t="s">
        <v>422</v>
      </c>
      <c r="C137" s="349" t="str">
        <f>'Додаток 3'!B44</f>
        <v>Проектно-вишукувальні роботи "Капітальний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v>
      </c>
      <c r="D137" s="349"/>
      <c r="E137" s="349"/>
      <c r="F137" s="349"/>
      <c r="G137" s="349"/>
      <c r="H137" s="349"/>
      <c r="I137" s="349"/>
      <c r="J137" s="349"/>
    </row>
    <row r="138" spans="1:10" ht="18" hidden="1" customHeight="1" x14ac:dyDescent="0.25">
      <c r="A138" s="292"/>
      <c r="B138" s="289"/>
      <c r="C138" s="291" t="s">
        <v>10</v>
      </c>
      <c r="D138" s="291"/>
      <c r="E138" s="291"/>
      <c r="F138" s="291"/>
      <c r="G138" s="291"/>
      <c r="H138" s="291"/>
      <c r="I138" s="291"/>
      <c r="J138" s="291"/>
    </row>
    <row r="139" spans="1:10" ht="32.25" hidden="1" customHeight="1" x14ac:dyDescent="0.25">
      <c r="A139" s="292"/>
      <c r="B139" s="289"/>
      <c r="C139" s="59" t="s">
        <v>1080</v>
      </c>
      <c r="D139" s="51" t="s">
        <v>91</v>
      </c>
      <c r="E139" s="51" t="s">
        <v>9</v>
      </c>
      <c r="F139" s="108"/>
      <c r="G139" s="207">
        <v>0</v>
      </c>
      <c r="H139" s="108"/>
      <c r="I139" s="106"/>
      <c r="J139" s="106"/>
    </row>
    <row r="140" spans="1:10" ht="17.25" hidden="1" customHeight="1" x14ac:dyDescent="0.25">
      <c r="A140" s="292"/>
      <c r="B140" s="289"/>
      <c r="C140" s="291" t="s">
        <v>11</v>
      </c>
      <c r="D140" s="291"/>
      <c r="E140" s="291"/>
      <c r="F140" s="291"/>
      <c r="G140" s="291"/>
      <c r="H140" s="291"/>
      <c r="I140" s="291"/>
      <c r="J140" s="291"/>
    </row>
    <row r="141" spans="1:10" ht="18" hidden="1" customHeight="1" x14ac:dyDescent="0.25">
      <c r="A141" s="292"/>
      <c r="B141" s="289"/>
      <c r="C141" s="59" t="s">
        <v>883</v>
      </c>
      <c r="D141" s="51" t="s">
        <v>39</v>
      </c>
      <c r="E141" s="51" t="s">
        <v>17</v>
      </c>
      <c r="F141" s="157"/>
      <c r="G141" s="157">
        <v>1</v>
      </c>
      <c r="H141" s="157"/>
      <c r="I141" s="106"/>
      <c r="J141" s="106"/>
    </row>
    <row r="142" spans="1:10" ht="16.5" hidden="1" customHeight="1" x14ac:dyDescent="0.25">
      <c r="A142" s="292"/>
      <c r="B142" s="289"/>
      <c r="C142" s="291" t="s">
        <v>12</v>
      </c>
      <c r="D142" s="291"/>
      <c r="E142" s="291"/>
      <c r="F142" s="291"/>
      <c r="G142" s="291"/>
      <c r="H142" s="291"/>
      <c r="I142" s="291"/>
      <c r="J142" s="291"/>
    </row>
    <row r="143" spans="1:10" ht="28.5" hidden="1" customHeight="1" x14ac:dyDescent="0.25">
      <c r="A143" s="292"/>
      <c r="B143" s="289"/>
      <c r="C143" s="59" t="s">
        <v>1081</v>
      </c>
      <c r="D143" s="51" t="s">
        <v>39</v>
      </c>
      <c r="E143" s="51" t="s">
        <v>277</v>
      </c>
      <c r="F143" s="108"/>
      <c r="G143" s="108">
        <f>G139/G141</f>
        <v>0</v>
      </c>
      <c r="H143" s="108"/>
      <c r="I143" s="106"/>
      <c r="J143" s="106"/>
    </row>
    <row r="144" spans="1:10" ht="16.5" hidden="1" customHeight="1" x14ac:dyDescent="0.25">
      <c r="A144" s="292"/>
      <c r="B144" s="289"/>
      <c r="C144" s="291" t="s">
        <v>14</v>
      </c>
      <c r="D144" s="291"/>
      <c r="E144" s="291"/>
      <c r="F144" s="291"/>
      <c r="G144" s="291"/>
      <c r="H144" s="291"/>
      <c r="I144" s="291"/>
      <c r="J144" s="291"/>
    </row>
    <row r="145" spans="1:10" ht="16.5" hidden="1" customHeight="1" x14ac:dyDescent="0.25">
      <c r="A145" s="292"/>
      <c r="B145" s="289"/>
      <c r="C145" s="59" t="s">
        <v>875</v>
      </c>
      <c r="D145" s="51" t="s">
        <v>42</v>
      </c>
      <c r="E145" s="51" t="s">
        <v>40</v>
      </c>
      <c r="F145" s="51"/>
      <c r="G145" s="51">
        <v>100</v>
      </c>
      <c r="H145" s="142"/>
      <c r="I145" s="106"/>
      <c r="J145" s="106"/>
    </row>
    <row r="146" spans="1:10" ht="18" hidden="1" customHeight="1" x14ac:dyDescent="0.25">
      <c r="A146" s="292" t="s">
        <v>261</v>
      </c>
      <c r="B146" s="290" t="s">
        <v>134</v>
      </c>
      <c r="C146" s="293" t="str">
        <f>'Додаток 3'!B45</f>
        <v>Проектно-вишукувальні роботи "Капітальний ремонт ділянки магістрального водопроводу від колодязя В 13 до колодязя В 26 по вул. Хіміків м. Южного Одеського району Одеської області"</v>
      </c>
      <c r="D146" s="293"/>
      <c r="E146" s="293"/>
      <c r="F146" s="293"/>
      <c r="G146" s="293"/>
      <c r="H146" s="293"/>
      <c r="I146" s="293"/>
      <c r="J146" s="293"/>
    </row>
    <row r="147" spans="1:10" ht="14.25" hidden="1" customHeight="1" x14ac:dyDescent="0.25">
      <c r="A147" s="292"/>
      <c r="B147" s="290"/>
      <c r="C147" s="280" t="s">
        <v>10</v>
      </c>
      <c r="D147" s="280"/>
      <c r="E147" s="280"/>
      <c r="F147" s="280"/>
      <c r="G147" s="280"/>
      <c r="H147" s="280"/>
      <c r="I147" s="280"/>
      <c r="J147" s="280"/>
    </row>
    <row r="148" spans="1:10" ht="32.25" hidden="1" customHeight="1" x14ac:dyDescent="0.25">
      <c r="A148" s="292"/>
      <c r="B148" s="290"/>
      <c r="C148" s="7" t="s">
        <v>1080</v>
      </c>
      <c r="D148" s="141" t="s">
        <v>91</v>
      </c>
      <c r="E148" s="141" t="s">
        <v>9</v>
      </c>
      <c r="F148" s="108"/>
      <c r="G148" s="207">
        <v>0</v>
      </c>
      <c r="H148" s="159"/>
      <c r="I148" s="106"/>
      <c r="J148" s="106"/>
    </row>
    <row r="149" spans="1:10" ht="17.25" hidden="1" customHeight="1" x14ac:dyDescent="0.25">
      <c r="A149" s="292"/>
      <c r="B149" s="290"/>
      <c r="C149" s="280" t="s">
        <v>11</v>
      </c>
      <c r="D149" s="280"/>
      <c r="E149" s="280"/>
      <c r="F149" s="280"/>
      <c r="G149" s="280"/>
      <c r="H149" s="280"/>
      <c r="I149" s="280"/>
      <c r="J149" s="280"/>
    </row>
    <row r="150" spans="1:10" ht="15.75" hidden="1" customHeight="1" x14ac:dyDescent="0.25">
      <c r="A150" s="292"/>
      <c r="B150" s="290"/>
      <c r="C150" s="7" t="s">
        <v>883</v>
      </c>
      <c r="D150" s="141" t="s">
        <v>39</v>
      </c>
      <c r="E150" s="141" t="s">
        <v>17</v>
      </c>
      <c r="F150" s="157"/>
      <c r="G150" s="169">
        <v>1</v>
      </c>
      <c r="H150" s="169"/>
      <c r="I150" s="106"/>
      <c r="J150" s="106"/>
    </row>
    <row r="151" spans="1:10" ht="17.25" hidden="1" customHeight="1" x14ac:dyDescent="0.25">
      <c r="A151" s="292"/>
      <c r="B151" s="290"/>
      <c r="C151" s="280" t="s">
        <v>12</v>
      </c>
      <c r="D151" s="280"/>
      <c r="E151" s="280"/>
      <c r="F151" s="280"/>
      <c r="G151" s="280"/>
      <c r="H151" s="280"/>
      <c r="I151" s="280"/>
      <c r="J151" s="280"/>
    </row>
    <row r="152" spans="1:10" ht="23.25" hidden="1" customHeight="1" x14ac:dyDescent="0.25">
      <c r="A152" s="292"/>
      <c r="B152" s="290"/>
      <c r="C152" s="7" t="s">
        <v>1081</v>
      </c>
      <c r="D152" s="141" t="s">
        <v>39</v>
      </c>
      <c r="E152" s="141" t="s">
        <v>277</v>
      </c>
      <c r="F152" s="108"/>
      <c r="G152" s="159">
        <f>G148/G150</f>
        <v>0</v>
      </c>
      <c r="H152" s="159"/>
      <c r="I152" s="106"/>
      <c r="J152" s="106"/>
    </row>
    <row r="153" spans="1:10" ht="16.5" hidden="1" customHeight="1" x14ac:dyDescent="0.25">
      <c r="A153" s="292"/>
      <c r="B153" s="290"/>
      <c r="C153" s="280" t="s">
        <v>14</v>
      </c>
      <c r="D153" s="280"/>
      <c r="E153" s="280"/>
      <c r="F153" s="280"/>
      <c r="G153" s="280"/>
      <c r="H153" s="280"/>
      <c r="I153" s="280"/>
      <c r="J153" s="280"/>
    </row>
    <row r="154" spans="1:10" ht="18" hidden="1" customHeight="1" x14ac:dyDescent="0.25">
      <c r="A154" s="292"/>
      <c r="B154" s="290"/>
      <c r="C154" s="59" t="s">
        <v>875</v>
      </c>
      <c r="D154" s="141" t="s">
        <v>42</v>
      </c>
      <c r="E154" s="141" t="s">
        <v>40</v>
      </c>
      <c r="F154" s="141"/>
      <c r="G154" s="141">
        <v>100</v>
      </c>
      <c r="H154" s="143"/>
      <c r="I154" s="106"/>
      <c r="J154" s="106"/>
    </row>
    <row r="155" spans="1:10" ht="29.25" customHeight="1" x14ac:dyDescent="0.25">
      <c r="A155" s="296" t="s">
        <v>259</v>
      </c>
      <c r="B155" s="290" t="s">
        <v>415</v>
      </c>
      <c r="C155" s="293" t="s">
        <v>120</v>
      </c>
      <c r="D155" s="293"/>
      <c r="E155" s="293"/>
      <c r="F155" s="293"/>
      <c r="G155" s="293"/>
      <c r="H155" s="293"/>
      <c r="I155" s="293"/>
      <c r="J155" s="293"/>
    </row>
    <row r="156" spans="1:10" x14ac:dyDescent="0.25">
      <c r="A156" s="296"/>
      <c r="B156" s="290"/>
      <c r="C156" s="280" t="s">
        <v>10</v>
      </c>
      <c r="D156" s="280"/>
      <c r="E156" s="280"/>
      <c r="F156" s="280"/>
      <c r="G156" s="280"/>
      <c r="H156" s="280"/>
      <c r="I156" s="280"/>
      <c r="J156" s="280"/>
    </row>
    <row r="157" spans="1:10" ht="30" x14ac:dyDescent="0.25">
      <c r="A157" s="296"/>
      <c r="B157" s="290"/>
      <c r="C157" s="7" t="s">
        <v>137</v>
      </c>
      <c r="D157" s="290" t="s">
        <v>15</v>
      </c>
      <c r="E157" s="141" t="s">
        <v>9</v>
      </c>
      <c r="F157" s="108">
        <f>'Додаток 3'!H46</f>
        <v>1970.7670000000001</v>
      </c>
      <c r="G157" s="24"/>
      <c r="H157" s="10"/>
      <c r="I157" s="106"/>
      <c r="J157" s="106"/>
    </row>
    <row r="158" spans="1:10" hidden="1" x14ac:dyDescent="0.25">
      <c r="A158" s="296"/>
      <c r="B158" s="290"/>
      <c r="C158" s="7" t="s">
        <v>41</v>
      </c>
      <c r="D158" s="290"/>
      <c r="E158" s="279"/>
      <c r="F158" s="279"/>
      <c r="G158" s="279"/>
      <c r="H158" s="279"/>
      <c r="I158" s="106"/>
      <c r="J158" s="106"/>
    </row>
    <row r="159" spans="1:10" x14ac:dyDescent="0.25">
      <c r="A159" s="296"/>
      <c r="B159" s="290"/>
      <c r="C159" s="280" t="s">
        <v>11</v>
      </c>
      <c r="D159" s="280"/>
      <c r="E159" s="280"/>
      <c r="F159" s="280"/>
      <c r="G159" s="280"/>
      <c r="H159" s="280"/>
      <c r="I159" s="280"/>
      <c r="J159" s="280"/>
    </row>
    <row r="160" spans="1:10" x14ac:dyDescent="0.25">
      <c r="A160" s="296"/>
      <c r="B160" s="290"/>
      <c r="C160" s="7" t="s">
        <v>138</v>
      </c>
      <c r="D160" s="141" t="s">
        <v>310</v>
      </c>
      <c r="E160" s="141" t="s">
        <v>140</v>
      </c>
      <c r="F160" s="108">
        <v>0.217</v>
      </c>
      <c r="G160" s="10"/>
      <c r="H160" s="10"/>
      <c r="I160" s="106"/>
      <c r="J160" s="106"/>
    </row>
    <row r="161" spans="1:10" x14ac:dyDescent="0.25">
      <c r="A161" s="296"/>
      <c r="B161" s="290"/>
      <c r="C161" s="280" t="s">
        <v>12</v>
      </c>
      <c r="D161" s="280"/>
      <c r="E161" s="280"/>
      <c r="F161" s="280"/>
      <c r="G161" s="280"/>
      <c r="H161" s="280"/>
      <c r="I161" s="280"/>
      <c r="J161" s="280"/>
    </row>
    <row r="162" spans="1:10" x14ac:dyDescent="0.25">
      <c r="A162" s="296"/>
      <c r="B162" s="290"/>
      <c r="C162" s="7" t="s">
        <v>139</v>
      </c>
      <c r="D162" s="141" t="s">
        <v>39</v>
      </c>
      <c r="E162" s="141" t="s">
        <v>141</v>
      </c>
      <c r="F162" s="108">
        <f>F157/F160</f>
        <v>9081.8755760368658</v>
      </c>
      <c r="G162" s="24"/>
      <c r="H162" s="24"/>
      <c r="I162" s="106"/>
      <c r="J162" s="106"/>
    </row>
    <row r="163" spans="1:10" x14ac:dyDescent="0.25">
      <c r="A163" s="296"/>
      <c r="B163" s="290"/>
      <c r="C163" s="280" t="s">
        <v>14</v>
      </c>
      <c r="D163" s="280"/>
      <c r="E163" s="280"/>
      <c r="F163" s="280"/>
      <c r="G163" s="280"/>
      <c r="H163" s="280"/>
      <c r="I163" s="280"/>
      <c r="J163" s="280"/>
    </row>
    <row r="164" spans="1:10" ht="18.75" customHeight="1" x14ac:dyDescent="0.25">
      <c r="A164" s="296"/>
      <c r="B164" s="290"/>
      <c r="C164" s="59" t="s">
        <v>361</v>
      </c>
      <c r="D164" s="141" t="s">
        <v>42</v>
      </c>
      <c r="E164" s="141" t="s">
        <v>40</v>
      </c>
      <c r="F164" s="141">
        <v>100</v>
      </c>
      <c r="G164" s="143"/>
      <c r="H164" s="143"/>
      <c r="I164" s="106"/>
      <c r="J164" s="106"/>
    </row>
    <row r="165" spans="1:10" ht="13.5" customHeight="1" x14ac:dyDescent="0.25">
      <c r="A165" s="296" t="s">
        <v>260</v>
      </c>
      <c r="B165" s="290" t="s">
        <v>416</v>
      </c>
      <c r="C165" s="293" t="str">
        <f>'Додаток 3'!B47</f>
        <v>Будівництво ділянки мереж зливової каналізації на прилеглій території до житлового будинку по просп. Миру, 16 м. Южного Одеської області</v>
      </c>
      <c r="D165" s="293"/>
      <c r="E165" s="293"/>
      <c r="F165" s="293"/>
      <c r="G165" s="293"/>
      <c r="H165" s="293"/>
      <c r="I165" s="293"/>
      <c r="J165" s="293"/>
    </row>
    <row r="166" spans="1:10" x14ac:dyDescent="0.25">
      <c r="A166" s="296"/>
      <c r="B166" s="290"/>
      <c r="C166" s="280" t="s">
        <v>10</v>
      </c>
      <c r="D166" s="280"/>
      <c r="E166" s="280"/>
      <c r="F166" s="280"/>
      <c r="G166" s="280"/>
      <c r="H166" s="280"/>
      <c r="I166" s="106"/>
      <c r="J166" s="106"/>
    </row>
    <row r="167" spans="1:10" ht="15" customHeight="1" x14ac:dyDescent="0.25">
      <c r="A167" s="296"/>
      <c r="B167" s="290"/>
      <c r="C167" s="7" t="s">
        <v>142</v>
      </c>
      <c r="D167" s="141" t="s">
        <v>15</v>
      </c>
      <c r="E167" s="141" t="s">
        <v>9</v>
      </c>
      <c r="F167" s="108"/>
      <c r="G167" s="159">
        <f>'Додаток 3'!I47</f>
        <v>1845.0940000000001</v>
      </c>
      <c r="H167" s="10"/>
      <c r="I167" s="106"/>
      <c r="J167" s="106"/>
    </row>
    <row r="168" spans="1:10" x14ac:dyDescent="0.25">
      <c r="A168" s="296"/>
      <c r="B168" s="290"/>
      <c r="C168" s="280" t="s">
        <v>11</v>
      </c>
      <c r="D168" s="280"/>
      <c r="E168" s="280"/>
      <c r="F168" s="280"/>
      <c r="G168" s="280"/>
      <c r="H168" s="280"/>
      <c r="I168" s="106"/>
      <c r="J168" s="106"/>
    </row>
    <row r="169" spans="1:10" ht="17.25" customHeight="1" x14ac:dyDescent="0.25">
      <c r="A169" s="296"/>
      <c r="B169" s="290"/>
      <c r="C169" s="7" t="s">
        <v>276</v>
      </c>
      <c r="D169" s="141" t="s">
        <v>310</v>
      </c>
      <c r="E169" s="141" t="s">
        <v>140</v>
      </c>
      <c r="F169" s="108"/>
      <c r="G169" s="159">
        <v>0.17100000000000001</v>
      </c>
      <c r="H169" s="10"/>
      <c r="I169" s="106"/>
      <c r="J169" s="106"/>
    </row>
    <row r="170" spans="1:10" x14ac:dyDescent="0.25">
      <c r="A170" s="296"/>
      <c r="B170" s="290"/>
      <c r="C170" s="280" t="s">
        <v>12</v>
      </c>
      <c r="D170" s="280"/>
      <c r="E170" s="280"/>
      <c r="F170" s="280"/>
      <c r="G170" s="280"/>
      <c r="H170" s="280"/>
      <c r="I170" s="106"/>
      <c r="J170" s="106"/>
    </row>
    <row r="171" spans="1:10" ht="15.75" customHeight="1" x14ac:dyDescent="0.25">
      <c r="A171" s="296"/>
      <c r="B171" s="290"/>
      <c r="C171" s="7" t="s">
        <v>143</v>
      </c>
      <c r="D171" s="141" t="s">
        <v>39</v>
      </c>
      <c r="E171" s="141" t="s">
        <v>141</v>
      </c>
      <c r="F171" s="158"/>
      <c r="G171" s="159">
        <f>G167/G169</f>
        <v>10790.023391812865</v>
      </c>
      <c r="H171" s="24"/>
      <c r="I171" s="106"/>
      <c r="J171" s="106"/>
    </row>
    <row r="172" spans="1:10" x14ac:dyDescent="0.25">
      <c r="A172" s="296"/>
      <c r="B172" s="290"/>
      <c r="C172" s="280" t="s">
        <v>14</v>
      </c>
      <c r="D172" s="280"/>
      <c r="E172" s="280"/>
      <c r="F172" s="280"/>
      <c r="G172" s="280"/>
      <c r="H172" s="280"/>
      <c r="I172" s="106"/>
      <c r="J172" s="106"/>
    </row>
    <row r="173" spans="1:10" ht="17.25" customHeight="1" x14ac:dyDescent="0.25">
      <c r="A173" s="296"/>
      <c r="B173" s="290"/>
      <c r="C173" s="59" t="s">
        <v>362</v>
      </c>
      <c r="D173" s="141" t="s">
        <v>42</v>
      </c>
      <c r="E173" s="141" t="s">
        <v>40</v>
      </c>
      <c r="F173" s="141"/>
      <c r="G173" s="141">
        <v>100</v>
      </c>
      <c r="H173" s="143"/>
      <c r="I173" s="106"/>
      <c r="J173" s="106"/>
    </row>
    <row r="174" spans="1:10" ht="16.5" customHeight="1" x14ac:dyDescent="0.25">
      <c r="A174" s="296" t="s">
        <v>261</v>
      </c>
      <c r="B174" s="290" t="s">
        <v>244</v>
      </c>
      <c r="C174" s="293" t="str">
        <f>'Додаток 3'!B88</f>
        <v xml:space="preserve">Поточне утримання мереж зливової каналізації </v>
      </c>
      <c r="D174" s="293"/>
      <c r="E174" s="293"/>
      <c r="F174" s="293"/>
      <c r="G174" s="293"/>
      <c r="H174" s="293"/>
      <c r="I174" s="293"/>
      <c r="J174" s="293"/>
    </row>
    <row r="175" spans="1:10" x14ac:dyDescent="0.25">
      <c r="A175" s="296"/>
      <c r="B175" s="290"/>
      <c r="C175" s="280" t="s">
        <v>10</v>
      </c>
      <c r="D175" s="280"/>
      <c r="E175" s="280"/>
      <c r="F175" s="280"/>
      <c r="G175" s="280"/>
      <c r="H175" s="280"/>
      <c r="I175" s="280"/>
      <c r="J175" s="280"/>
    </row>
    <row r="176" spans="1:10" ht="19.5" customHeight="1" x14ac:dyDescent="0.25">
      <c r="A176" s="296"/>
      <c r="B176" s="290"/>
      <c r="C176" s="7" t="s">
        <v>144</v>
      </c>
      <c r="D176" s="141" t="s">
        <v>15</v>
      </c>
      <c r="E176" s="141" t="s">
        <v>9</v>
      </c>
      <c r="F176" s="108">
        <f>'Додаток 3'!H88</f>
        <v>1050.8989999999999</v>
      </c>
      <c r="G176" s="159">
        <f>'Додаток 3'!I88</f>
        <v>1124.4390000000001</v>
      </c>
      <c r="H176" s="108">
        <f>'Додаток 3'!J88</f>
        <v>963.12400000000002</v>
      </c>
      <c r="I176" s="96">
        <f>'Додаток 3'!K88</f>
        <v>1150.769</v>
      </c>
      <c r="J176" s="173">
        <f>'Додаток 3'!L88</f>
        <v>1064.8779999999999</v>
      </c>
    </row>
    <row r="177" spans="1:10" x14ac:dyDescent="0.25">
      <c r="A177" s="296"/>
      <c r="B177" s="290"/>
      <c r="C177" s="280" t="s">
        <v>11</v>
      </c>
      <c r="D177" s="280"/>
      <c r="E177" s="280"/>
      <c r="F177" s="280"/>
      <c r="G177" s="280"/>
      <c r="H177" s="280"/>
      <c r="I177" s="280"/>
      <c r="J177" s="280"/>
    </row>
    <row r="178" spans="1:10" x14ac:dyDescent="0.25">
      <c r="A178" s="296"/>
      <c r="B178" s="290"/>
      <c r="C178" s="7" t="s">
        <v>145</v>
      </c>
      <c r="D178" s="141" t="s">
        <v>148</v>
      </c>
      <c r="E178" s="141" t="s">
        <v>140</v>
      </c>
      <c r="F178" s="108">
        <v>27.754000000000001</v>
      </c>
      <c r="G178" s="159">
        <v>27.754000000000001</v>
      </c>
      <c r="H178" s="159">
        <v>28.431000000000001</v>
      </c>
      <c r="I178" s="136">
        <v>28.431000000000001</v>
      </c>
      <c r="J178" s="136">
        <v>28.431000000000001</v>
      </c>
    </row>
    <row r="179" spans="1:10" x14ac:dyDescent="0.25">
      <c r="A179" s="296"/>
      <c r="B179" s="290"/>
      <c r="C179" s="280" t="s">
        <v>12</v>
      </c>
      <c r="D179" s="280"/>
      <c r="E179" s="280"/>
      <c r="F179" s="280"/>
      <c r="G179" s="280"/>
      <c r="H179" s="280"/>
      <c r="I179" s="280"/>
      <c r="J179" s="280"/>
    </row>
    <row r="180" spans="1:10" ht="21.75" customHeight="1" x14ac:dyDescent="0.25">
      <c r="A180" s="296"/>
      <c r="B180" s="290"/>
      <c r="C180" s="7" t="s">
        <v>146</v>
      </c>
      <c r="D180" s="141" t="s">
        <v>39</v>
      </c>
      <c r="E180" s="141" t="s">
        <v>141</v>
      </c>
      <c r="F180" s="158">
        <v>37.869999999999997</v>
      </c>
      <c r="G180" s="163">
        <f>G176/G178</f>
        <v>40.514484398645244</v>
      </c>
      <c r="H180" s="163">
        <f>H176/H178</f>
        <v>33.875839752382959</v>
      </c>
      <c r="I180" s="163">
        <f>I176/I178</f>
        <v>40.47585382153283</v>
      </c>
      <c r="J180" s="163">
        <f>J176/J178</f>
        <v>37.454820442474762</v>
      </c>
    </row>
    <row r="181" spans="1:10" x14ac:dyDescent="0.25">
      <c r="A181" s="296"/>
      <c r="B181" s="290"/>
      <c r="C181" s="280" t="s">
        <v>14</v>
      </c>
      <c r="D181" s="280"/>
      <c r="E181" s="280"/>
      <c r="F181" s="280"/>
      <c r="G181" s="280"/>
      <c r="H181" s="280"/>
      <c r="I181" s="280"/>
      <c r="J181" s="280"/>
    </row>
    <row r="182" spans="1:10" x14ac:dyDescent="0.25">
      <c r="A182" s="296"/>
      <c r="B182" s="290"/>
      <c r="C182" s="59" t="s">
        <v>147</v>
      </c>
      <c r="D182" s="141" t="s">
        <v>42</v>
      </c>
      <c r="E182" s="141" t="s">
        <v>40</v>
      </c>
      <c r="F182" s="141">
        <v>100</v>
      </c>
      <c r="G182" s="141">
        <v>100</v>
      </c>
      <c r="H182" s="141">
        <v>100</v>
      </c>
      <c r="I182" s="109">
        <v>100</v>
      </c>
      <c r="J182" s="109">
        <v>100</v>
      </c>
    </row>
    <row r="183" spans="1:10" ht="17.25" customHeight="1" x14ac:dyDescent="0.25">
      <c r="A183" s="296" t="s">
        <v>262</v>
      </c>
      <c r="B183" s="290" t="s">
        <v>245</v>
      </c>
      <c r="C183" s="293" t="s">
        <v>123</v>
      </c>
      <c r="D183" s="293"/>
      <c r="E183" s="293"/>
      <c r="F183" s="293"/>
      <c r="G183" s="293"/>
      <c r="H183" s="293"/>
      <c r="I183" s="293"/>
      <c r="J183" s="293"/>
    </row>
    <row r="184" spans="1:10" x14ac:dyDescent="0.25">
      <c r="A184" s="296"/>
      <c r="B184" s="290"/>
      <c r="C184" s="280" t="s">
        <v>10</v>
      </c>
      <c r="D184" s="280"/>
      <c r="E184" s="280"/>
      <c r="F184" s="280"/>
      <c r="G184" s="280"/>
      <c r="H184" s="280"/>
      <c r="I184" s="106"/>
      <c r="J184" s="106"/>
    </row>
    <row r="185" spans="1:10" ht="15" customHeight="1" x14ac:dyDescent="0.25">
      <c r="A185" s="296"/>
      <c r="B185" s="290"/>
      <c r="C185" s="7" t="s">
        <v>149</v>
      </c>
      <c r="D185" s="141" t="s">
        <v>15</v>
      </c>
      <c r="E185" s="141" t="s">
        <v>9</v>
      </c>
      <c r="F185" s="108">
        <f>'Додаток 3'!H89</f>
        <v>25.363</v>
      </c>
      <c r="G185" s="159">
        <f>'Додаток 3'!I89</f>
        <v>32.033999999999999</v>
      </c>
      <c r="H185" s="159">
        <f>'Додаток 3'!J89</f>
        <v>34.427999999999997</v>
      </c>
      <c r="I185" s="168">
        <f>'Додаток 3'!K89</f>
        <v>117.224</v>
      </c>
      <c r="J185" s="168">
        <f>'Додаток 3'!L89</f>
        <v>38.064999999999998</v>
      </c>
    </row>
    <row r="186" spans="1:10" x14ac:dyDescent="0.25">
      <c r="A186" s="296"/>
      <c r="B186" s="290"/>
      <c r="C186" s="280" t="s">
        <v>11</v>
      </c>
      <c r="D186" s="280"/>
      <c r="E186" s="280"/>
      <c r="F186" s="280"/>
      <c r="G186" s="280"/>
      <c r="H186" s="280"/>
      <c r="I186" s="106"/>
      <c r="J186" s="106"/>
    </row>
    <row r="187" spans="1:10" ht="18" customHeight="1" x14ac:dyDescent="0.25">
      <c r="A187" s="296"/>
      <c r="B187" s="290"/>
      <c r="C187" s="7" t="s">
        <v>381</v>
      </c>
      <c r="D187" s="141" t="s">
        <v>39</v>
      </c>
      <c r="E187" s="141" t="s">
        <v>17</v>
      </c>
      <c r="F187" s="157">
        <v>4</v>
      </c>
      <c r="G187" s="169">
        <v>4</v>
      </c>
      <c r="H187" s="169">
        <v>4</v>
      </c>
      <c r="I187" s="168">
        <v>4</v>
      </c>
      <c r="J187" s="168">
        <v>4</v>
      </c>
    </row>
    <row r="188" spans="1:10" x14ac:dyDescent="0.25">
      <c r="A188" s="296"/>
      <c r="B188" s="290"/>
      <c r="C188" s="280" t="s">
        <v>12</v>
      </c>
      <c r="D188" s="280"/>
      <c r="E188" s="280"/>
      <c r="F188" s="280"/>
      <c r="G188" s="280"/>
      <c r="H188" s="280"/>
      <c r="I188" s="106"/>
      <c r="J188" s="106"/>
    </row>
    <row r="189" spans="1:10" ht="18" customHeight="1" x14ac:dyDescent="0.25">
      <c r="A189" s="296"/>
      <c r="B189" s="290"/>
      <c r="C189" s="7" t="s">
        <v>150</v>
      </c>
      <c r="D189" s="141" t="s">
        <v>39</v>
      </c>
      <c r="E189" s="141" t="s">
        <v>68</v>
      </c>
      <c r="F189" s="108">
        <f>F185/F187</f>
        <v>6.3407499999999999</v>
      </c>
      <c r="G189" s="159">
        <v>8.0079999999999991</v>
      </c>
      <c r="H189" s="159">
        <f>H185/H187</f>
        <v>8.6069999999999993</v>
      </c>
      <c r="I189" s="136">
        <f>I185/I187</f>
        <v>29.306000000000001</v>
      </c>
      <c r="J189" s="136">
        <f>J185/J187</f>
        <v>9.5162499999999994</v>
      </c>
    </row>
    <row r="190" spans="1:10" x14ac:dyDescent="0.25">
      <c r="A190" s="296"/>
      <c r="B190" s="290"/>
      <c r="C190" s="280" t="s">
        <v>14</v>
      </c>
      <c r="D190" s="280"/>
      <c r="E190" s="280"/>
      <c r="F190" s="280"/>
      <c r="G190" s="280"/>
      <c r="H190" s="280"/>
      <c r="I190" s="106"/>
      <c r="J190" s="106"/>
    </row>
    <row r="191" spans="1:10" ht="19.5" customHeight="1" x14ac:dyDescent="0.25">
      <c r="A191" s="296"/>
      <c r="B191" s="290"/>
      <c r="C191" s="59" t="s">
        <v>151</v>
      </c>
      <c r="D191" s="141" t="s">
        <v>42</v>
      </c>
      <c r="E191" s="141" t="s">
        <v>40</v>
      </c>
      <c r="F191" s="141">
        <v>100</v>
      </c>
      <c r="G191" s="141">
        <v>100</v>
      </c>
      <c r="H191" s="141">
        <v>100</v>
      </c>
      <c r="I191" s="173">
        <v>100</v>
      </c>
      <c r="J191" s="173">
        <v>100</v>
      </c>
    </row>
    <row r="192" spans="1:10" ht="14.25" customHeight="1" x14ac:dyDescent="0.25">
      <c r="A192" s="296" t="s">
        <v>263</v>
      </c>
      <c r="B192" s="290" t="s">
        <v>245</v>
      </c>
      <c r="C192" s="293" t="s">
        <v>152</v>
      </c>
      <c r="D192" s="293"/>
      <c r="E192" s="293"/>
      <c r="F192" s="293"/>
      <c r="G192" s="293"/>
      <c r="H192" s="293"/>
      <c r="I192" s="293"/>
      <c r="J192" s="293"/>
    </row>
    <row r="193" spans="1:10" ht="17.25" customHeight="1" x14ac:dyDescent="0.25">
      <c r="A193" s="296"/>
      <c r="B193" s="290"/>
      <c r="C193" s="280" t="s">
        <v>10</v>
      </c>
      <c r="D193" s="280"/>
      <c r="E193" s="280"/>
      <c r="F193" s="280"/>
      <c r="G193" s="280"/>
      <c r="H193" s="280"/>
      <c r="I193" s="280"/>
      <c r="J193" s="280"/>
    </row>
    <row r="194" spans="1:10" ht="21.75" customHeight="1" x14ac:dyDescent="0.25">
      <c r="A194" s="296"/>
      <c r="B194" s="290"/>
      <c r="C194" s="7" t="s">
        <v>153</v>
      </c>
      <c r="D194" s="141" t="s">
        <v>15</v>
      </c>
      <c r="E194" s="141" t="s">
        <v>9</v>
      </c>
      <c r="F194" s="108">
        <f>'Додаток 3'!H90</f>
        <v>77.614000000000004</v>
      </c>
      <c r="G194" s="159">
        <f>'Додаток 3'!I90</f>
        <v>142.81200000000001</v>
      </c>
      <c r="H194" s="159">
        <f>'Додаток 3'!J90</f>
        <v>151.66</v>
      </c>
      <c r="I194" s="173">
        <f>'Додаток 3'!K90</f>
        <v>303.32</v>
      </c>
      <c r="J194" s="173">
        <f>'Додаток 3'!L90</f>
        <v>167.68299999999999</v>
      </c>
    </row>
    <row r="195" spans="1:10" x14ac:dyDescent="0.25">
      <c r="A195" s="296"/>
      <c r="B195" s="290"/>
      <c r="C195" s="280" t="s">
        <v>11</v>
      </c>
      <c r="D195" s="280"/>
      <c r="E195" s="280"/>
      <c r="F195" s="280"/>
      <c r="G195" s="280"/>
      <c r="H195" s="280"/>
      <c r="I195" s="280"/>
      <c r="J195" s="280"/>
    </row>
    <row r="196" spans="1:10" ht="13.5" customHeight="1" x14ac:dyDescent="0.25">
      <c r="A196" s="296"/>
      <c r="B196" s="290"/>
      <c r="C196" s="7" t="s">
        <v>382</v>
      </c>
      <c r="D196" s="141" t="s">
        <v>39</v>
      </c>
      <c r="E196" s="141" t="s">
        <v>17</v>
      </c>
      <c r="F196" s="157">
        <v>4</v>
      </c>
      <c r="G196" s="169">
        <v>4</v>
      </c>
      <c r="H196" s="169">
        <v>4</v>
      </c>
      <c r="I196" s="173">
        <v>4</v>
      </c>
      <c r="J196" s="173">
        <v>4</v>
      </c>
    </row>
    <row r="197" spans="1:10" x14ac:dyDescent="0.25">
      <c r="A197" s="296"/>
      <c r="B197" s="290"/>
      <c r="C197" s="280" t="s">
        <v>12</v>
      </c>
      <c r="D197" s="280"/>
      <c r="E197" s="280"/>
      <c r="F197" s="280"/>
      <c r="G197" s="280"/>
      <c r="H197" s="280"/>
      <c r="I197" s="280"/>
      <c r="J197" s="280"/>
    </row>
    <row r="198" spans="1:10" ht="18" customHeight="1" x14ac:dyDescent="0.25">
      <c r="A198" s="296"/>
      <c r="B198" s="290"/>
      <c r="C198" s="7" t="s">
        <v>383</v>
      </c>
      <c r="D198" s="141" t="s">
        <v>39</v>
      </c>
      <c r="E198" s="51" t="s">
        <v>277</v>
      </c>
      <c r="F198" s="108">
        <f>F194/F196</f>
        <v>19.403500000000001</v>
      </c>
      <c r="G198" s="159">
        <f>G194/G196</f>
        <v>35.703000000000003</v>
      </c>
      <c r="H198" s="159">
        <f>H194/H196</f>
        <v>37.914999999999999</v>
      </c>
      <c r="I198" s="173">
        <f>I194/I196</f>
        <v>75.83</v>
      </c>
      <c r="J198" s="173">
        <f>J194/J196</f>
        <v>41.920749999999998</v>
      </c>
    </row>
    <row r="199" spans="1:10" x14ac:dyDescent="0.25">
      <c r="A199" s="296"/>
      <c r="B199" s="290"/>
      <c r="C199" s="280" t="s">
        <v>14</v>
      </c>
      <c r="D199" s="280"/>
      <c r="E199" s="280"/>
      <c r="F199" s="280"/>
      <c r="G199" s="280"/>
      <c r="H199" s="280"/>
      <c r="I199" s="280"/>
      <c r="J199" s="280"/>
    </row>
    <row r="200" spans="1:10" ht="15" customHeight="1" x14ac:dyDescent="0.25">
      <c r="A200" s="296"/>
      <c r="B200" s="290"/>
      <c r="C200" s="59" t="s">
        <v>151</v>
      </c>
      <c r="D200" s="141" t="s">
        <v>42</v>
      </c>
      <c r="E200" s="141" t="s">
        <v>40</v>
      </c>
      <c r="F200" s="141">
        <v>100</v>
      </c>
      <c r="G200" s="141">
        <v>100</v>
      </c>
      <c r="H200" s="141">
        <v>100</v>
      </c>
      <c r="I200" s="168">
        <v>100</v>
      </c>
      <c r="J200" s="168">
        <v>100</v>
      </c>
    </row>
    <row r="201" spans="1:10" ht="17.25" customHeight="1" x14ac:dyDescent="0.25">
      <c r="A201" s="284" t="s">
        <v>264</v>
      </c>
      <c r="B201" s="306" t="s">
        <v>653</v>
      </c>
      <c r="C201" s="315" t="s">
        <v>672</v>
      </c>
      <c r="D201" s="315"/>
      <c r="E201" s="315"/>
      <c r="F201" s="315"/>
      <c r="G201" s="315"/>
      <c r="H201" s="315"/>
      <c r="I201" s="315"/>
      <c r="J201" s="315"/>
    </row>
    <row r="202" spans="1:10" ht="18" customHeight="1" x14ac:dyDescent="0.25">
      <c r="A202" s="285"/>
      <c r="B202" s="319"/>
      <c r="C202" s="295" t="s">
        <v>10</v>
      </c>
      <c r="D202" s="295"/>
      <c r="E202" s="295"/>
      <c r="F202" s="295"/>
      <c r="G202" s="295"/>
      <c r="H202" s="295"/>
      <c r="I202" s="106"/>
      <c r="J202" s="106"/>
    </row>
    <row r="203" spans="1:10" ht="30" customHeight="1" x14ac:dyDescent="0.25">
      <c r="A203" s="285"/>
      <c r="B203" s="319"/>
      <c r="C203" s="59" t="s">
        <v>652</v>
      </c>
      <c r="D203" s="51" t="s">
        <v>91</v>
      </c>
      <c r="E203" s="51" t="s">
        <v>19</v>
      </c>
      <c r="F203" s="108"/>
      <c r="G203" s="108">
        <f>'Додаток 3'!I91</f>
        <v>650</v>
      </c>
      <c r="H203" s="108"/>
      <c r="I203" s="106"/>
      <c r="J203" s="106"/>
    </row>
    <row r="204" spans="1:10" ht="17.25" customHeight="1" x14ac:dyDescent="0.25">
      <c r="A204" s="285"/>
      <c r="B204" s="319"/>
      <c r="C204" s="295" t="s">
        <v>11</v>
      </c>
      <c r="D204" s="295"/>
      <c r="E204" s="295"/>
      <c r="F204" s="295"/>
      <c r="G204" s="295"/>
      <c r="H204" s="295"/>
      <c r="I204" s="106"/>
      <c r="J204" s="106"/>
    </row>
    <row r="205" spans="1:10" ht="18" customHeight="1" x14ac:dyDescent="0.25">
      <c r="A205" s="285"/>
      <c r="B205" s="319"/>
      <c r="C205" s="59" t="s">
        <v>673</v>
      </c>
      <c r="D205" s="51" t="s">
        <v>39</v>
      </c>
      <c r="E205" s="51" t="s">
        <v>17</v>
      </c>
      <c r="F205" s="157"/>
      <c r="G205" s="157">
        <v>26</v>
      </c>
      <c r="H205" s="157"/>
      <c r="I205" s="106"/>
      <c r="J205" s="106"/>
    </row>
    <row r="206" spans="1:10" ht="18.75" customHeight="1" x14ac:dyDescent="0.25">
      <c r="A206" s="285"/>
      <c r="B206" s="319"/>
      <c r="C206" s="295" t="s">
        <v>12</v>
      </c>
      <c r="D206" s="295"/>
      <c r="E206" s="295"/>
      <c r="F206" s="295"/>
      <c r="G206" s="295"/>
      <c r="H206" s="295"/>
      <c r="I206" s="106"/>
      <c r="J206" s="106"/>
    </row>
    <row r="207" spans="1:10" ht="20.25" customHeight="1" x14ac:dyDescent="0.25">
      <c r="A207" s="285"/>
      <c r="B207" s="319"/>
      <c r="C207" s="59" t="s">
        <v>674</v>
      </c>
      <c r="D207" s="51" t="s">
        <v>39</v>
      </c>
      <c r="E207" s="51" t="s">
        <v>68</v>
      </c>
      <c r="F207" s="108"/>
      <c r="G207" s="108">
        <f>G203/G205</f>
        <v>25</v>
      </c>
      <c r="H207" s="108"/>
      <c r="I207" s="106"/>
      <c r="J207" s="106"/>
    </row>
    <row r="208" spans="1:10" ht="22.5" customHeight="1" x14ac:dyDescent="0.25">
      <c r="A208" s="285"/>
      <c r="B208" s="319"/>
      <c r="C208" s="295" t="s">
        <v>14</v>
      </c>
      <c r="D208" s="295"/>
      <c r="E208" s="295"/>
      <c r="F208" s="295"/>
      <c r="G208" s="295"/>
      <c r="H208" s="295"/>
      <c r="I208" s="106"/>
      <c r="J208" s="106"/>
    </row>
    <row r="209" spans="1:10" ht="29.25" customHeight="1" x14ac:dyDescent="0.25">
      <c r="A209" s="286"/>
      <c r="B209" s="307"/>
      <c r="C209" s="59" t="s">
        <v>365</v>
      </c>
      <c r="D209" s="51" t="s">
        <v>42</v>
      </c>
      <c r="E209" s="51" t="s">
        <v>40</v>
      </c>
      <c r="F209" s="51"/>
      <c r="G209" s="51">
        <v>100</v>
      </c>
      <c r="H209" s="51"/>
      <c r="I209" s="106"/>
      <c r="J209" s="106"/>
    </row>
    <row r="210" spans="1:10" ht="12.75" customHeight="1" x14ac:dyDescent="0.25">
      <c r="A210" s="292" t="s">
        <v>265</v>
      </c>
      <c r="B210" s="290" t="s">
        <v>245</v>
      </c>
      <c r="C210" s="293" t="s">
        <v>646</v>
      </c>
      <c r="D210" s="293"/>
      <c r="E210" s="293"/>
      <c r="F210" s="293"/>
      <c r="G210" s="293"/>
      <c r="H210" s="293"/>
      <c r="I210" s="293"/>
      <c r="J210" s="293"/>
    </row>
    <row r="211" spans="1:10" x14ac:dyDescent="0.25">
      <c r="A211" s="292"/>
      <c r="B211" s="290"/>
      <c r="C211" s="280" t="s">
        <v>10</v>
      </c>
      <c r="D211" s="280"/>
      <c r="E211" s="280"/>
      <c r="F211" s="280"/>
      <c r="G211" s="280"/>
      <c r="H211" s="280"/>
      <c r="I211" s="106"/>
      <c r="J211" s="106"/>
    </row>
    <row r="212" spans="1:10" ht="18.75" customHeight="1" x14ac:dyDescent="0.25">
      <c r="A212" s="292"/>
      <c r="B212" s="290"/>
      <c r="C212" s="7" t="s">
        <v>336</v>
      </c>
      <c r="D212" s="141" t="s">
        <v>15</v>
      </c>
      <c r="E212" s="141" t="s">
        <v>9</v>
      </c>
      <c r="F212" s="108"/>
      <c r="G212" s="108">
        <f>'Додаток 3'!I92</f>
        <v>416</v>
      </c>
      <c r="H212" s="159"/>
      <c r="I212" s="106"/>
      <c r="J212" s="106"/>
    </row>
    <row r="213" spans="1:10" x14ac:dyDescent="0.25">
      <c r="A213" s="292"/>
      <c r="B213" s="290"/>
      <c r="C213" s="280" t="s">
        <v>11</v>
      </c>
      <c r="D213" s="280"/>
      <c r="E213" s="280"/>
      <c r="F213" s="280"/>
      <c r="G213" s="280"/>
      <c r="H213" s="280"/>
      <c r="I213" s="106"/>
      <c r="J213" s="106"/>
    </row>
    <row r="214" spans="1:10" ht="18.75" customHeight="1" x14ac:dyDescent="0.25">
      <c r="A214" s="292"/>
      <c r="B214" s="290"/>
      <c r="C214" s="7" t="s">
        <v>333</v>
      </c>
      <c r="D214" s="141" t="s">
        <v>310</v>
      </c>
      <c r="E214" s="141" t="s">
        <v>335</v>
      </c>
      <c r="F214" s="108"/>
      <c r="G214" s="27">
        <v>8.0500000000000002E-2</v>
      </c>
      <c r="H214" s="169"/>
      <c r="I214" s="106"/>
      <c r="J214" s="106"/>
    </row>
    <row r="215" spans="1:10" x14ac:dyDescent="0.25">
      <c r="A215" s="292"/>
      <c r="B215" s="290"/>
      <c r="C215" s="280" t="s">
        <v>12</v>
      </c>
      <c r="D215" s="280"/>
      <c r="E215" s="280"/>
      <c r="F215" s="280"/>
      <c r="G215" s="280"/>
      <c r="H215" s="280"/>
      <c r="I215" s="106"/>
      <c r="J215" s="106"/>
    </row>
    <row r="216" spans="1:10" ht="18" customHeight="1" x14ac:dyDescent="0.25">
      <c r="A216" s="292"/>
      <c r="B216" s="290"/>
      <c r="C216" s="7" t="s">
        <v>334</v>
      </c>
      <c r="D216" s="141" t="s">
        <v>39</v>
      </c>
      <c r="E216" s="141" t="s">
        <v>141</v>
      </c>
      <c r="F216" s="158"/>
      <c r="G216" s="159">
        <f>G212/G214</f>
        <v>5167.7018633540374</v>
      </c>
      <c r="H216" s="159"/>
      <c r="I216" s="106"/>
      <c r="J216" s="106"/>
    </row>
    <row r="217" spans="1:10" x14ac:dyDescent="0.25">
      <c r="A217" s="292"/>
      <c r="B217" s="290"/>
      <c r="C217" s="280" t="s">
        <v>14</v>
      </c>
      <c r="D217" s="280"/>
      <c r="E217" s="280"/>
      <c r="F217" s="280"/>
      <c r="G217" s="280"/>
      <c r="H217" s="280"/>
      <c r="I217" s="106"/>
      <c r="J217" s="106"/>
    </row>
    <row r="218" spans="1:10" ht="17.25" customHeight="1" x14ac:dyDescent="0.25">
      <c r="A218" s="292"/>
      <c r="B218" s="290"/>
      <c r="C218" s="59" t="s">
        <v>151</v>
      </c>
      <c r="D218" s="141" t="s">
        <v>42</v>
      </c>
      <c r="E218" s="141" t="s">
        <v>40</v>
      </c>
      <c r="F218" s="141"/>
      <c r="G218" s="141">
        <v>100</v>
      </c>
      <c r="H218" s="141"/>
      <c r="I218" s="106"/>
      <c r="J218" s="106"/>
    </row>
    <row r="219" spans="1:10" ht="35.25" hidden="1" customHeight="1" x14ac:dyDescent="0.25">
      <c r="A219" s="296" t="s">
        <v>264</v>
      </c>
      <c r="B219" s="290" t="s">
        <v>245</v>
      </c>
      <c r="C219" s="328" t="s">
        <v>329</v>
      </c>
      <c r="D219" s="328"/>
      <c r="E219" s="328"/>
      <c r="F219" s="328"/>
      <c r="G219" s="328"/>
      <c r="H219" s="328"/>
    </row>
    <row r="220" spans="1:10" hidden="1" x14ac:dyDescent="0.25">
      <c r="A220" s="296"/>
      <c r="B220" s="290"/>
      <c r="C220" s="280" t="s">
        <v>10</v>
      </c>
      <c r="D220" s="280"/>
      <c r="E220" s="280"/>
      <c r="F220" s="280"/>
      <c r="G220" s="280"/>
      <c r="H220" s="280"/>
    </row>
    <row r="221" spans="1:10" hidden="1" x14ac:dyDescent="0.25">
      <c r="A221" s="296"/>
      <c r="B221" s="290"/>
      <c r="C221" s="7" t="s">
        <v>336</v>
      </c>
      <c r="D221" s="141" t="s">
        <v>15</v>
      </c>
      <c r="E221" s="141" t="s">
        <v>9</v>
      </c>
      <c r="F221" s="108">
        <f>'Додаток 3'!H93</f>
        <v>0</v>
      </c>
      <c r="G221" s="159"/>
      <c r="H221" s="159"/>
    </row>
    <row r="222" spans="1:10" hidden="1" x14ac:dyDescent="0.25">
      <c r="A222" s="296"/>
      <c r="B222" s="290"/>
      <c r="C222" s="280" t="s">
        <v>11</v>
      </c>
      <c r="D222" s="280"/>
      <c r="E222" s="280"/>
      <c r="F222" s="280"/>
      <c r="G222" s="280"/>
      <c r="H222" s="280"/>
    </row>
    <row r="223" spans="1:10" hidden="1" x14ac:dyDescent="0.25">
      <c r="A223" s="296"/>
      <c r="B223" s="290"/>
      <c r="C223" s="7" t="s">
        <v>333</v>
      </c>
      <c r="D223" s="141" t="s">
        <v>310</v>
      </c>
      <c r="E223" s="141" t="s">
        <v>335</v>
      </c>
      <c r="F223" s="17">
        <v>3.2500000000000001E-2</v>
      </c>
      <c r="G223" s="169"/>
      <c r="H223" s="169"/>
    </row>
    <row r="224" spans="1:10" hidden="1" x14ac:dyDescent="0.25">
      <c r="A224" s="296"/>
      <c r="B224" s="290"/>
      <c r="C224" s="280" t="s">
        <v>12</v>
      </c>
      <c r="D224" s="280"/>
      <c r="E224" s="280"/>
      <c r="F224" s="280"/>
      <c r="G224" s="280"/>
      <c r="H224" s="280"/>
    </row>
    <row r="225" spans="1:10" hidden="1" x14ac:dyDescent="0.25">
      <c r="A225" s="296"/>
      <c r="B225" s="290"/>
      <c r="C225" s="7" t="s">
        <v>334</v>
      </c>
      <c r="D225" s="141" t="s">
        <v>39</v>
      </c>
      <c r="E225" s="141" t="s">
        <v>141</v>
      </c>
      <c r="F225" s="158">
        <f>F221/F223</f>
        <v>0</v>
      </c>
      <c r="G225" s="159"/>
      <c r="H225" s="159"/>
    </row>
    <row r="226" spans="1:10" hidden="1" x14ac:dyDescent="0.25">
      <c r="A226" s="296"/>
      <c r="B226" s="290"/>
      <c r="C226" s="280" t="s">
        <v>14</v>
      </c>
      <c r="D226" s="280"/>
      <c r="E226" s="280"/>
      <c r="F226" s="280"/>
      <c r="G226" s="280"/>
      <c r="H226" s="280"/>
    </row>
    <row r="227" spans="1:10" ht="27" hidden="1" customHeight="1" x14ac:dyDescent="0.25">
      <c r="A227" s="296"/>
      <c r="B227" s="290"/>
      <c r="C227" s="73" t="s">
        <v>151</v>
      </c>
      <c r="D227" s="150" t="s">
        <v>42</v>
      </c>
      <c r="E227" s="150" t="s">
        <v>40</v>
      </c>
      <c r="F227" s="150">
        <v>100</v>
      </c>
      <c r="G227" s="150"/>
      <c r="H227" s="150"/>
    </row>
    <row r="228" spans="1:10" ht="15.75" customHeight="1" x14ac:dyDescent="0.25">
      <c r="A228" s="292" t="s">
        <v>266</v>
      </c>
      <c r="B228" s="290" t="s">
        <v>245</v>
      </c>
      <c r="C228" s="293" t="str">
        <f>'Додаток 3'!B94</f>
        <v>Поточний ремонт ділянки мереж внутрішньоквартальної зливової каналізації від колодязя Кл 466 до колодязя Кл 468 на території ДНЗ № 2 "Лелеченя" м.Южного Одеського району Одеської області</v>
      </c>
      <c r="D228" s="293"/>
      <c r="E228" s="293"/>
      <c r="F228" s="293"/>
      <c r="G228" s="293"/>
      <c r="H228" s="293"/>
      <c r="I228" s="293"/>
      <c r="J228" s="293"/>
    </row>
    <row r="229" spans="1:10" ht="17.25" customHeight="1" x14ac:dyDescent="0.25">
      <c r="A229" s="292"/>
      <c r="B229" s="290"/>
      <c r="C229" s="280" t="s">
        <v>10</v>
      </c>
      <c r="D229" s="280"/>
      <c r="E229" s="280"/>
      <c r="F229" s="280"/>
      <c r="G229" s="280"/>
      <c r="H229" s="280"/>
      <c r="I229" s="280"/>
      <c r="J229" s="280"/>
    </row>
    <row r="230" spans="1:10" ht="19.5" customHeight="1" x14ac:dyDescent="0.25">
      <c r="A230" s="292"/>
      <c r="B230" s="290"/>
      <c r="C230" s="7" t="s">
        <v>1086</v>
      </c>
      <c r="D230" s="141" t="s">
        <v>15</v>
      </c>
      <c r="E230" s="141" t="s">
        <v>9</v>
      </c>
      <c r="F230" s="108"/>
      <c r="G230" s="108"/>
      <c r="H230" s="108">
        <f>'Додаток 3'!J94</f>
        <v>295.60000000000002</v>
      </c>
      <c r="I230" s="106"/>
      <c r="J230" s="106"/>
    </row>
    <row r="231" spans="1:10" ht="18" customHeight="1" x14ac:dyDescent="0.25">
      <c r="A231" s="292"/>
      <c r="B231" s="290"/>
      <c r="C231" s="280" t="s">
        <v>11</v>
      </c>
      <c r="D231" s="280"/>
      <c r="E231" s="280"/>
      <c r="F231" s="280"/>
      <c r="G231" s="280"/>
      <c r="H231" s="280"/>
      <c r="I231" s="280"/>
      <c r="J231" s="280"/>
    </row>
    <row r="232" spans="1:10" ht="27.75" customHeight="1" x14ac:dyDescent="0.25">
      <c r="A232" s="292"/>
      <c r="B232" s="290"/>
      <c r="C232" s="7" t="s">
        <v>1087</v>
      </c>
      <c r="D232" s="141" t="s">
        <v>310</v>
      </c>
      <c r="E232" s="141" t="s">
        <v>335</v>
      </c>
      <c r="F232" s="108"/>
      <c r="G232" s="27"/>
      <c r="H232" s="159">
        <v>4.2999999999999997E-2</v>
      </c>
      <c r="I232" s="106"/>
      <c r="J232" s="106"/>
    </row>
    <row r="233" spans="1:10" ht="15.75" customHeight="1" x14ac:dyDescent="0.25">
      <c r="A233" s="292"/>
      <c r="B233" s="290"/>
      <c r="C233" s="280" t="s">
        <v>12</v>
      </c>
      <c r="D233" s="280"/>
      <c r="E233" s="280"/>
      <c r="F233" s="280"/>
      <c r="G233" s="280"/>
      <c r="H233" s="280"/>
      <c r="I233" s="280"/>
      <c r="J233" s="280"/>
    </row>
    <row r="234" spans="1:10" ht="15" customHeight="1" x14ac:dyDescent="0.25">
      <c r="A234" s="292"/>
      <c r="B234" s="290"/>
      <c r="C234" s="7" t="s">
        <v>1088</v>
      </c>
      <c r="D234" s="141" t="s">
        <v>39</v>
      </c>
      <c r="E234" s="141" t="s">
        <v>141</v>
      </c>
      <c r="F234" s="158"/>
      <c r="G234" s="159"/>
      <c r="H234" s="159">
        <f>H230/H232</f>
        <v>6874.4186046511641</v>
      </c>
      <c r="I234" s="106"/>
      <c r="J234" s="106"/>
    </row>
    <row r="235" spans="1:10" ht="17.25" customHeight="1" x14ac:dyDescent="0.25">
      <c r="A235" s="292"/>
      <c r="B235" s="290"/>
      <c r="C235" s="280" t="s">
        <v>14</v>
      </c>
      <c r="D235" s="280"/>
      <c r="E235" s="280"/>
      <c r="F235" s="280"/>
      <c r="G235" s="280"/>
      <c r="H235" s="280"/>
      <c r="I235" s="280"/>
      <c r="J235" s="280"/>
    </row>
    <row r="236" spans="1:10" ht="19.5" customHeight="1" x14ac:dyDescent="0.25">
      <c r="A236" s="292"/>
      <c r="B236" s="290"/>
      <c r="C236" s="59" t="s">
        <v>151</v>
      </c>
      <c r="D236" s="141" t="s">
        <v>42</v>
      </c>
      <c r="E236" s="141" t="s">
        <v>40</v>
      </c>
      <c r="F236" s="141"/>
      <c r="G236" s="141"/>
      <c r="H236" s="141">
        <v>100</v>
      </c>
      <c r="I236" s="106"/>
      <c r="J236" s="106"/>
    </row>
    <row r="237" spans="1:10" ht="27" customHeight="1" x14ac:dyDescent="0.25">
      <c r="A237" s="292" t="s">
        <v>267</v>
      </c>
      <c r="B237" s="290" t="s">
        <v>245</v>
      </c>
      <c r="C237" s="293" t="str">
        <f>'Додаток 3'!B95</f>
        <v>Поточний ремонт ділянки мереж зливової каналізації від колодязя Кл 220 до колодязя Кл 218, яка розташована біля житлового будинку № 21 по просп. Миру м. Южного Одеського району Одеської області</v>
      </c>
      <c r="D237" s="293"/>
      <c r="E237" s="293"/>
      <c r="F237" s="293"/>
      <c r="G237" s="293"/>
      <c r="H237" s="293"/>
      <c r="I237" s="293"/>
      <c r="J237" s="293"/>
    </row>
    <row r="238" spans="1:10" ht="13.5" customHeight="1" x14ac:dyDescent="0.25">
      <c r="A238" s="292"/>
      <c r="B238" s="290"/>
      <c r="C238" s="280" t="s">
        <v>10</v>
      </c>
      <c r="D238" s="280"/>
      <c r="E238" s="280"/>
      <c r="F238" s="280"/>
      <c r="G238" s="280"/>
      <c r="H238" s="280"/>
      <c r="I238" s="280"/>
      <c r="J238" s="280"/>
    </row>
    <row r="239" spans="1:10" ht="18.75" customHeight="1" x14ac:dyDescent="0.25">
      <c r="A239" s="292"/>
      <c r="B239" s="290"/>
      <c r="C239" s="7" t="s">
        <v>1373</v>
      </c>
      <c r="D239" s="141" t="s">
        <v>15</v>
      </c>
      <c r="E239" s="141" t="s">
        <v>9</v>
      </c>
      <c r="F239" s="108"/>
      <c r="G239" s="108"/>
      <c r="H239" s="108"/>
      <c r="I239" s="136"/>
      <c r="J239" s="96">
        <f>'Додаток 3'!L95</f>
        <v>297.5</v>
      </c>
    </row>
    <row r="240" spans="1:10" ht="17.25" customHeight="1" x14ac:dyDescent="0.25">
      <c r="A240" s="292"/>
      <c r="B240" s="290"/>
      <c r="C240" s="280" t="s">
        <v>11</v>
      </c>
      <c r="D240" s="280"/>
      <c r="E240" s="280"/>
      <c r="F240" s="280"/>
      <c r="G240" s="280"/>
      <c r="H240" s="280"/>
      <c r="I240" s="280"/>
      <c r="J240" s="280"/>
    </row>
    <row r="241" spans="1:10" ht="17.25" customHeight="1" x14ac:dyDescent="0.25">
      <c r="A241" s="292"/>
      <c r="B241" s="290"/>
      <c r="C241" s="7" t="s">
        <v>1089</v>
      </c>
      <c r="D241" s="141" t="s">
        <v>310</v>
      </c>
      <c r="E241" s="141" t="s">
        <v>335</v>
      </c>
      <c r="F241" s="108"/>
      <c r="G241" s="27"/>
      <c r="H241" s="27"/>
      <c r="I241" s="168"/>
      <c r="J241" s="173">
        <v>3.4700000000000002E-2</v>
      </c>
    </row>
    <row r="242" spans="1:10" ht="15.75" customHeight="1" x14ac:dyDescent="0.25">
      <c r="A242" s="292"/>
      <c r="B242" s="290"/>
      <c r="C242" s="280" t="s">
        <v>12</v>
      </c>
      <c r="D242" s="280"/>
      <c r="E242" s="280"/>
      <c r="F242" s="280"/>
      <c r="G242" s="280"/>
      <c r="H242" s="280"/>
      <c r="I242" s="280"/>
      <c r="J242" s="280"/>
    </row>
    <row r="243" spans="1:10" ht="19.5" customHeight="1" x14ac:dyDescent="0.25">
      <c r="A243" s="292"/>
      <c r="B243" s="290"/>
      <c r="C243" s="7" t="s">
        <v>1090</v>
      </c>
      <c r="D243" s="141" t="s">
        <v>39</v>
      </c>
      <c r="E243" s="141" t="s">
        <v>141</v>
      </c>
      <c r="F243" s="158"/>
      <c r="G243" s="159"/>
      <c r="H243" s="159"/>
      <c r="I243" s="96"/>
      <c r="J243" s="96">
        <f>J239/J241</f>
        <v>8573.4870317002878</v>
      </c>
    </row>
    <row r="244" spans="1:10" ht="16.5" customHeight="1" x14ac:dyDescent="0.25">
      <c r="A244" s="292"/>
      <c r="B244" s="290"/>
      <c r="C244" s="280" t="s">
        <v>14</v>
      </c>
      <c r="D244" s="280"/>
      <c r="E244" s="280"/>
      <c r="F244" s="280"/>
      <c r="G244" s="280"/>
      <c r="H244" s="280"/>
      <c r="I244" s="280"/>
      <c r="J244" s="280"/>
    </row>
    <row r="245" spans="1:10" ht="20.25" customHeight="1" x14ac:dyDescent="0.25">
      <c r="A245" s="292"/>
      <c r="B245" s="290"/>
      <c r="C245" s="59" t="s">
        <v>151</v>
      </c>
      <c r="D245" s="141" t="s">
        <v>42</v>
      </c>
      <c r="E245" s="141" t="s">
        <v>40</v>
      </c>
      <c r="F245" s="141"/>
      <c r="G245" s="141"/>
      <c r="H245" s="141"/>
      <c r="I245" s="173"/>
      <c r="J245" s="173">
        <v>100</v>
      </c>
    </row>
    <row r="246" spans="1:10" ht="18" customHeight="1" x14ac:dyDescent="0.25">
      <c r="A246" s="296" t="s">
        <v>337</v>
      </c>
      <c r="B246" s="290" t="s">
        <v>245</v>
      </c>
      <c r="C246" s="293" t="s">
        <v>330</v>
      </c>
      <c r="D246" s="293"/>
      <c r="E246" s="293"/>
      <c r="F246" s="293"/>
      <c r="G246" s="293"/>
      <c r="H246" s="293"/>
      <c r="I246" s="293"/>
      <c r="J246" s="293"/>
    </row>
    <row r="247" spans="1:10" x14ac:dyDescent="0.25">
      <c r="A247" s="296"/>
      <c r="B247" s="290"/>
      <c r="C247" s="39" t="s">
        <v>10</v>
      </c>
      <c r="D247" s="39"/>
      <c r="E247" s="39"/>
      <c r="F247" s="39"/>
      <c r="G247" s="39"/>
      <c r="H247" s="39"/>
      <c r="I247" s="39"/>
      <c r="J247" s="39"/>
    </row>
    <row r="248" spans="1:10" ht="18.75" customHeight="1" x14ac:dyDescent="0.25">
      <c r="A248" s="296"/>
      <c r="B248" s="290"/>
      <c r="C248" s="7" t="s">
        <v>336</v>
      </c>
      <c r="D248" s="141" t="s">
        <v>15</v>
      </c>
      <c r="E248" s="141" t="s">
        <v>9</v>
      </c>
      <c r="F248" s="108">
        <f>'Додаток 3'!H104</f>
        <v>196</v>
      </c>
      <c r="G248" s="159"/>
      <c r="H248" s="159"/>
      <c r="I248" s="106"/>
      <c r="J248" s="106"/>
    </row>
    <row r="249" spans="1:10" x14ac:dyDescent="0.25">
      <c r="A249" s="296"/>
      <c r="B249" s="290"/>
      <c r="C249" s="280" t="s">
        <v>11</v>
      </c>
      <c r="D249" s="280"/>
      <c r="E249" s="280"/>
      <c r="F249" s="280"/>
      <c r="G249" s="280"/>
      <c r="H249" s="280"/>
      <c r="I249" s="280"/>
      <c r="J249" s="280"/>
    </row>
    <row r="250" spans="1:10" ht="20.25" customHeight="1" x14ac:dyDescent="0.25">
      <c r="A250" s="296"/>
      <c r="B250" s="290"/>
      <c r="C250" s="7" t="s">
        <v>333</v>
      </c>
      <c r="D250" s="141" t="s">
        <v>310</v>
      </c>
      <c r="E250" s="141" t="s">
        <v>140</v>
      </c>
      <c r="F250" s="108">
        <v>3.4000000000000002E-2</v>
      </c>
      <c r="G250" s="169"/>
      <c r="H250" s="169"/>
      <c r="I250" s="106"/>
      <c r="J250" s="106"/>
    </row>
    <row r="251" spans="1:10" x14ac:dyDescent="0.25">
      <c r="A251" s="296"/>
      <c r="B251" s="290"/>
      <c r="C251" s="280" t="s">
        <v>12</v>
      </c>
      <c r="D251" s="280"/>
      <c r="E251" s="280"/>
      <c r="F251" s="280"/>
      <c r="G251" s="280"/>
      <c r="H251" s="280"/>
      <c r="I251" s="280"/>
      <c r="J251" s="280"/>
    </row>
    <row r="252" spans="1:10" ht="18" customHeight="1" x14ac:dyDescent="0.25">
      <c r="A252" s="296"/>
      <c r="B252" s="290"/>
      <c r="C252" s="7" t="s">
        <v>334</v>
      </c>
      <c r="D252" s="141" t="s">
        <v>39</v>
      </c>
      <c r="E252" s="141" t="s">
        <v>141</v>
      </c>
      <c r="F252" s="158">
        <f>F248/F250</f>
        <v>5764.7058823529405</v>
      </c>
      <c r="G252" s="159"/>
      <c r="H252" s="159"/>
      <c r="I252" s="106"/>
      <c r="J252" s="106"/>
    </row>
    <row r="253" spans="1:10" x14ac:dyDescent="0.25">
      <c r="A253" s="296"/>
      <c r="B253" s="290"/>
      <c r="C253" s="280" t="s">
        <v>14</v>
      </c>
      <c r="D253" s="280"/>
      <c r="E253" s="280"/>
      <c r="F253" s="280"/>
      <c r="G253" s="280"/>
      <c r="H253" s="280"/>
      <c r="I253" s="280"/>
      <c r="J253" s="280"/>
    </row>
    <row r="254" spans="1:10" ht="21.75" customHeight="1" x14ac:dyDescent="0.25">
      <c r="A254" s="296"/>
      <c r="B254" s="290"/>
      <c r="C254" s="59" t="s">
        <v>151</v>
      </c>
      <c r="D254" s="141" t="s">
        <v>42</v>
      </c>
      <c r="E254" s="141" t="s">
        <v>40</v>
      </c>
      <c r="F254" s="141">
        <v>100</v>
      </c>
      <c r="G254" s="141"/>
      <c r="H254" s="141"/>
      <c r="I254" s="106"/>
      <c r="J254" s="106"/>
    </row>
    <row r="255" spans="1:10" ht="28.5" hidden="1" customHeight="1" x14ac:dyDescent="0.25">
      <c r="A255" s="286" t="s">
        <v>266</v>
      </c>
      <c r="B255" s="307" t="s">
        <v>245</v>
      </c>
      <c r="C255" s="328" t="s">
        <v>331</v>
      </c>
      <c r="D255" s="328"/>
      <c r="E255" s="328"/>
      <c r="F255" s="328"/>
      <c r="G255" s="328"/>
      <c r="H255" s="328"/>
    </row>
    <row r="256" spans="1:10" hidden="1" x14ac:dyDescent="0.25">
      <c r="A256" s="296"/>
      <c r="B256" s="290"/>
      <c r="C256" s="280" t="s">
        <v>10</v>
      </c>
      <c r="D256" s="280"/>
      <c r="E256" s="280"/>
      <c r="F256" s="280"/>
      <c r="G256" s="280"/>
      <c r="H256" s="280"/>
    </row>
    <row r="257" spans="1:10" hidden="1" x14ac:dyDescent="0.25">
      <c r="A257" s="296"/>
      <c r="B257" s="290"/>
      <c r="C257" s="7" t="s">
        <v>336</v>
      </c>
      <c r="D257" s="141" t="s">
        <v>15</v>
      </c>
      <c r="E257" s="141" t="s">
        <v>19</v>
      </c>
      <c r="F257" s="108">
        <f>'Додаток 3'!H105</f>
        <v>0</v>
      </c>
      <c r="G257" s="159"/>
      <c r="H257" s="159"/>
    </row>
    <row r="258" spans="1:10" hidden="1" x14ac:dyDescent="0.25">
      <c r="A258" s="296"/>
      <c r="B258" s="290"/>
      <c r="C258" s="280" t="s">
        <v>11</v>
      </c>
      <c r="D258" s="280"/>
      <c r="E258" s="280"/>
      <c r="F258" s="280"/>
      <c r="G258" s="280"/>
      <c r="H258" s="280"/>
    </row>
    <row r="259" spans="1:10" hidden="1" x14ac:dyDescent="0.25">
      <c r="A259" s="296"/>
      <c r="B259" s="290"/>
      <c r="C259" s="7" t="s">
        <v>333</v>
      </c>
      <c r="D259" s="141" t="s">
        <v>310</v>
      </c>
      <c r="E259" s="141" t="s">
        <v>140</v>
      </c>
      <c r="F259" s="17">
        <v>1.0500000000000001E-2</v>
      </c>
      <c r="G259" s="169"/>
      <c r="H259" s="169"/>
    </row>
    <row r="260" spans="1:10" hidden="1" x14ac:dyDescent="0.25">
      <c r="A260" s="296"/>
      <c r="B260" s="290"/>
      <c r="C260" s="280" t="s">
        <v>12</v>
      </c>
      <c r="D260" s="280"/>
      <c r="E260" s="280"/>
      <c r="F260" s="280"/>
      <c r="G260" s="280"/>
      <c r="H260" s="280"/>
    </row>
    <row r="261" spans="1:10" hidden="1" x14ac:dyDescent="0.25">
      <c r="A261" s="296"/>
      <c r="B261" s="290"/>
      <c r="C261" s="7" t="s">
        <v>334</v>
      </c>
      <c r="D261" s="141" t="s">
        <v>39</v>
      </c>
      <c r="E261" s="141" t="s">
        <v>141</v>
      </c>
      <c r="F261" s="158">
        <f>F257/F259</f>
        <v>0</v>
      </c>
      <c r="G261" s="159"/>
      <c r="H261" s="159"/>
    </row>
    <row r="262" spans="1:10" hidden="1" x14ac:dyDescent="0.25">
      <c r="A262" s="296"/>
      <c r="B262" s="290"/>
      <c r="C262" s="280" t="s">
        <v>14</v>
      </c>
      <c r="D262" s="280"/>
      <c r="E262" s="280"/>
      <c r="F262" s="280"/>
      <c r="G262" s="280"/>
      <c r="H262" s="280"/>
    </row>
    <row r="263" spans="1:10" ht="27.75" hidden="1" customHeight="1" x14ac:dyDescent="0.25">
      <c r="A263" s="296"/>
      <c r="B263" s="290"/>
      <c r="C263" s="73" t="s">
        <v>151</v>
      </c>
      <c r="D263" s="150" t="s">
        <v>42</v>
      </c>
      <c r="E263" s="150" t="s">
        <v>40</v>
      </c>
      <c r="F263" s="150">
        <v>100</v>
      </c>
      <c r="G263" s="150"/>
      <c r="H263" s="150"/>
    </row>
    <row r="264" spans="1:10" ht="15.75" customHeight="1" x14ac:dyDescent="0.25">
      <c r="A264" s="296" t="s">
        <v>338</v>
      </c>
      <c r="B264" s="290" t="s">
        <v>245</v>
      </c>
      <c r="C264" s="347" t="s">
        <v>332</v>
      </c>
      <c r="D264" s="347"/>
      <c r="E264" s="347"/>
      <c r="F264" s="347"/>
      <c r="G264" s="347"/>
      <c r="H264" s="347"/>
      <c r="I264" s="347"/>
      <c r="J264" s="347"/>
    </row>
    <row r="265" spans="1:10" x14ac:dyDescent="0.25">
      <c r="A265" s="296"/>
      <c r="B265" s="290"/>
      <c r="C265" s="280" t="s">
        <v>10</v>
      </c>
      <c r="D265" s="280"/>
      <c r="E265" s="280"/>
      <c r="F265" s="280"/>
      <c r="G265" s="280"/>
      <c r="H265" s="280"/>
      <c r="I265" s="280"/>
      <c r="J265" s="280"/>
    </row>
    <row r="266" spans="1:10" ht="18" customHeight="1" x14ac:dyDescent="0.25">
      <c r="A266" s="296"/>
      <c r="B266" s="290"/>
      <c r="C266" s="7" t="s">
        <v>336</v>
      </c>
      <c r="D266" s="141" t="s">
        <v>15</v>
      </c>
      <c r="E266" s="141" t="s">
        <v>19</v>
      </c>
      <c r="F266" s="108">
        <f>'Додаток 3'!H106</f>
        <v>190</v>
      </c>
      <c r="G266" s="159"/>
      <c r="H266" s="159"/>
      <c r="I266" s="106"/>
      <c r="J266" s="106"/>
    </row>
    <row r="267" spans="1:10" x14ac:dyDescent="0.25">
      <c r="A267" s="296"/>
      <c r="B267" s="290"/>
      <c r="C267" s="280" t="s">
        <v>11</v>
      </c>
      <c r="D267" s="280"/>
      <c r="E267" s="280"/>
      <c r="F267" s="280"/>
      <c r="G267" s="280"/>
      <c r="H267" s="280"/>
      <c r="I267" s="280"/>
      <c r="J267" s="280"/>
    </row>
    <row r="268" spans="1:10" ht="18.75" customHeight="1" x14ac:dyDescent="0.25">
      <c r="A268" s="296"/>
      <c r="B268" s="290"/>
      <c r="C268" s="7" t="s">
        <v>333</v>
      </c>
      <c r="D268" s="141" t="s">
        <v>310</v>
      </c>
      <c r="E268" s="141" t="s">
        <v>140</v>
      </c>
      <c r="F268" s="108">
        <v>2.7E-2</v>
      </c>
      <c r="G268" s="169"/>
      <c r="H268" s="169"/>
      <c r="I268" s="106"/>
      <c r="J268" s="106"/>
    </row>
    <row r="269" spans="1:10" x14ac:dyDescent="0.25">
      <c r="A269" s="296"/>
      <c r="B269" s="290"/>
      <c r="C269" s="280" t="s">
        <v>12</v>
      </c>
      <c r="D269" s="280"/>
      <c r="E269" s="280"/>
      <c r="F269" s="280"/>
      <c r="G269" s="280"/>
      <c r="H269" s="280"/>
      <c r="I269" s="280"/>
      <c r="J269" s="280"/>
    </row>
    <row r="270" spans="1:10" ht="15.75" customHeight="1" x14ac:dyDescent="0.25">
      <c r="A270" s="296"/>
      <c r="B270" s="290"/>
      <c r="C270" s="7" t="s">
        <v>334</v>
      </c>
      <c r="D270" s="141" t="s">
        <v>39</v>
      </c>
      <c r="E270" s="141" t="s">
        <v>141</v>
      </c>
      <c r="F270" s="158">
        <f>F266/F268</f>
        <v>7037.0370370370374</v>
      </c>
      <c r="G270" s="159"/>
      <c r="H270" s="159"/>
      <c r="I270" s="106"/>
      <c r="J270" s="106"/>
    </row>
    <row r="271" spans="1:10" x14ac:dyDescent="0.25">
      <c r="A271" s="296"/>
      <c r="B271" s="290"/>
      <c r="C271" s="280" t="s">
        <v>14</v>
      </c>
      <c r="D271" s="280"/>
      <c r="E271" s="280"/>
      <c r="F271" s="280"/>
      <c r="G271" s="280"/>
      <c r="H271" s="280"/>
      <c r="I271" s="280"/>
      <c r="J271" s="280"/>
    </row>
    <row r="272" spans="1:10" ht="18.75" customHeight="1" x14ac:dyDescent="0.25">
      <c r="A272" s="296"/>
      <c r="B272" s="290"/>
      <c r="C272" s="59" t="s">
        <v>151</v>
      </c>
      <c r="D272" s="141" t="s">
        <v>42</v>
      </c>
      <c r="E272" s="141" t="s">
        <v>40</v>
      </c>
      <c r="F272" s="141">
        <v>100</v>
      </c>
      <c r="G272" s="141"/>
      <c r="H272" s="141"/>
      <c r="I272" s="106"/>
      <c r="J272" s="106"/>
    </row>
    <row r="273" spans="1:11" ht="30.75" hidden="1" customHeight="1" x14ac:dyDescent="0.25">
      <c r="A273" s="292" t="s">
        <v>466</v>
      </c>
      <c r="B273" s="290" t="s">
        <v>245</v>
      </c>
      <c r="C273" s="328" t="s">
        <v>654</v>
      </c>
      <c r="D273" s="328"/>
      <c r="E273" s="328"/>
      <c r="F273" s="328"/>
      <c r="G273" s="328"/>
      <c r="H273" s="328"/>
    </row>
    <row r="274" spans="1:11" ht="17.25" hidden="1" customHeight="1" x14ac:dyDescent="0.25">
      <c r="A274" s="292"/>
      <c r="B274" s="290"/>
      <c r="C274" s="280" t="s">
        <v>10</v>
      </c>
      <c r="D274" s="280"/>
      <c r="E274" s="280"/>
      <c r="F274" s="280"/>
      <c r="G274" s="280"/>
      <c r="H274" s="280"/>
    </row>
    <row r="275" spans="1:11" ht="54.75" hidden="1" customHeight="1" x14ac:dyDescent="0.25">
      <c r="A275" s="292"/>
      <c r="B275" s="290"/>
      <c r="C275" s="7" t="s">
        <v>657</v>
      </c>
      <c r="D275" s="141" t="s">
        <v>15</v>
      </c>
      <c r="E275" s="141" t="s">
        <v>19</v>
      </c>
      <c r="F275" s="108"/>
      <c r="G275" s="108">
        <f>'Додаток 3'!I96</f>
        <v>0</v>
      </c>
      <c r="H275" s="159"/>
      <c r="K275" s="40" t="s">
        <v>1224</v>
      </c>
    </row>
    <row r="276" spans="1:11" ht="18.75" hidden="1" customHeight="1" x14ac:dyDescent="0.25">
      <c r="A276" s="292"/>
      <c r="B276" s="290"/>
      <c r="C276" s="280" t="s">
        <v>11</v>
      </c>
      <c r="D276" s="280"/>
      <c r="E276" s="280"/>
      <c r="F276" s="280"/>
      <c r="G276" s="280"/>
      <c r="H276" s="280"/>
    </row>
    <row r="277" spans="1:11" ht="30.75" hidden="1" customHeight="1" x14ac:dyDescent="0.25">
      <c r="A277" s="292"/>
      <c r="B277" s="290"/>
      <c r="C277" s="7" t="s">
        <v>655</v>
      </c>
      <c r="D277" s="141" t="s">
        <v>310</v>
      </c>
      <c r="E277" s="141" t="s">
        <v>17</v>
      </c>
      <c r="F277" s="108"/>
      <c r="G277" s="169">
        <v>28</v>
      </c>
      <c r="H277" s="169"/>
    </row>
    <row r="278" spans="1:11" ht="15.75" hidden="1" customHeight="1" x14ac:dyDescent="0.25">
      <c r="A278" s="292"/>
      <c r="B278" s="290"/>
      <c r="C278" s="280" t="s">
        <v>12</v>
      </c>
      <c r="D278" s="280"/>
      <c r="E278" s="280"/>
      <c r="F278" s="280"/>
      <c r="G278" s="280"/>
      <c r="H278" s="280"/>
    </row>
    <row r="279" spans="1:11" ht="30.75" hidden="1" customHeight="1" x14ac:dyDescent="0.25">
      <c r="A279" s="292"/>
      <c r="B279" s="290"/>
      <c r="C279" s="7" t="s">
        <v>656</v>
      </c>
      <c r="D279" s="141" t="s">
        <v>39</v>
      </c>
      <c r="E279" s="141" t="s">
        <v>671</v>
      </c>
      <c r="F279" s="158"/>
      <c r="G279" s="159">
        <f>G275/G277</f>
        <v>0</v>
      </c>
      <c r="H279" s="159"/>
    </row>
    <row r="280" spans="1:11" ht="14.25" hidden="1" customHeight="1" x14ac:dyDescent="0.25">
      <c r="A280" s="292"/>
      <c r="B280" s="290"/>
      <c r="C280" s="280" t="s">
        <v>14</v>
      </c>
      <c r="D280" s="280"/>
      <c r="E280" s="280"/>
      <c r="F280" s="280"/>
      <c r="G280" s="280"/>
      <c r="H280" s="280"/>
    </row>
    <row r="281" spans="1:11" ht="30.75" hidden="1" customHeight="1" x14ac:dyDescent="0.25">
      <c r="A281" s="292"/>
      <c r="B281" s="290"/>
      <c r="C281" s="59" t="s">
        <v>151</v>
      </c>
      <c r="D281" s="141" t="s">
        <v>42</v>
      </c>
      <c r="E281" s="141" t="s">
        <v>40</v>
      </c>
      <c r="F281" s="141"/>
      <c r="G281" s="141">
        <v>100</v>
      </c>
      <c r="H281" s="141"/>
    </row>
    <row r="282" spans="1:11" ht="15.75" customHeight="1" x14ac:dyDescent="0.25">
      <c r="A282" s="292" t="s">
        <v>339</v>
      </c>
      <c r="B282" s="290" t="s">
        <v>245</v>
      </c>
      <c r="C282" s="331" t="s">
        <v>675</v>
      </c>
      <c r="D282" s="332"/>
      <c r="E282" s="332"/>
      <c r="F282" s="332"/>
      <c r="G282" s="332"/>
      <c r="H282" s="332"/>
      <c r="I282" s="332"/>
      <c r="J282" s="332"/>
    </row>
    <row r="283" spans="1:11" ht="17.25" customHeight="1" x14ac:dyDescent="0.25">
      <c r="A283" s="292"/>
      <c r="B283" s="290"/>
      <c r="C283" s="340" t="s">
        <v>10</v>
      </c>
      <c r="D283" s="341"/>
      <c r="E283" s="341"/>
      <c r="F283" s="341"/>
      <c r="G283" s="341"/>
      <c r="H283" s="341"/>
      <c r="I283" s="341"/>
      <c r="J283" s="342"/>
    </row>
    <row r="284" spans="1:11" ht="30.75" customHeight="1" x14ac:dyDescent="0.25">
      <c r="A284" s="292"/>
      <c r="B284" s="290"/>
      <c r="C284" s="8" t="s">
        <v>676</v>
      </c>
      <c r="D284" s="141" t="s">
        <v>15</v>
      </c>
      <c r="E284" s="141" t="s">
        <v>19</v>
      </c>
      <c r="F284" s="108"/>
      <c r="G284" s="108"/>
      <c r="H284" s="159"/>
      <c r="I284" s="173"/>
      <c r="J284" s="173">
        <f>'Додаток 3'!L98</f>
        <v>155.92500000000001</v>
      </c>
    </row>
    <row r="285" spans="1:11" ht="17.25" customHeight="1" x14ac:dyDescent="0.25">
      <c r="A285" s="292"/>
      <c r="B285" s="290"/>
      <c r="C285" s="298" t="s">
        <v>11</v>
      </c>
      <c r="D285" s="299"/>
      <c r="E285" s="299"/>
      <c r="F285" s="299"/>
      <c r="G285" s="299"/>
      <c r="H285" s="299"/>
      <c r="I285" s="299"/>
      <c r="J285" s="300"/>
    </row>
    <row r="286" spans="1:11" ht="15.75" customHeight="1" x14ac:dyDescent="0.25">
      <c r="A286" s="292"/>
      <c r="B286" s="290"/>
      <c r="C286" s="7" t="s">
        <v>677</v>
      </c>
      <c r="D286" s="141" t="s">
        <v>39</v>
      </c>
      <c r="E286" s="141" t="s">
        <v>17</v>
      </c>
      <c r="F286" s="108"/>
      <c r="G286" s="169"/>
      <c r="H286" s="169"/>
      <c r="I286" s="173"/>
      <c r="J286" s="168">
        <v>1</v>
      </c>
    </row>
    <row r="287" spans="1:11" ht="17.25" customHeight="1" x14ac:dyDescent="0.25">
      <c r="A287" s="292"/>
      <c r="B287" s="290"/>
      <c r="C287" s="298" t="s">
        <v>12</v>
      </c>
      <c r="D287" s="299"/>
      <c r="E287" s="299"/>
      <c r="F287" s="299"/>
      <c r="G287" s="299"/>
      <c r="H287" s="299"/>
      <c r="I287" s="299"/>
      <c r="J287" s="300"/>
    </row>
    <row r="288" spans="1:11" ht="30.75" customHeight="1" x14ac:dyDescent="0.25">
      <c r="A288" s="292"/>
      <c r="B288" s="290"/>
      <c r="C288" s="7" t="s">
        <v>716</v>
      </c>
      <c r="D288" s="141" t="s">
        <v>39</v>
      </c>
      <c r="E288" s="141" t="s">
        <v>671</v>
      </c>
      <c r="F288" s="158"/>
      <c r="G288" s="159"/>
      <c r="H288" s="159"/>
      <c r="I288" s="173"/>
      <c r="J288" s="173">
        <f>J284/J286</f>
        <v>155.92500000000001</v>
      </c>
    </row>
    <row r="289" spans="1:10" ht="17.25" customHeight="1" x14ac:dyDescent="0.25">
      <c r="A289" s="292"/>
      <c r="B289" s="290"/>
      <c r="C289" s="280" t="s">
        <v>14</v>
      </c>
      <c r="D289" s="280"/>
      <c r="E289" s="280"/>
      <c r="F289" s="280"/>
      <c r="G289" s="280"/>
      <c r="H289" s="280"/>
      <c r="I289" s="106"/>
      <c r="J289" s="106"/>
    </row>
    <row r="290" spans="1:10" ht="14.25" customHeight="1" x14ac:dyDescent="0.25">
      <c r="A290" s="292"/>
      <c r="B290" s="290"/>
      <c r="C290" s="59" t="s">
        <v>658</v>
      </c>
      <c r="D290" s="141" t="s">
        <v>42</v>
      </c>
      <c r="E290" s="141" t="s">
        <v>40</v>
      </c>
      <c r="F290" s="141"/>
      <c r="G290" s="141"/>
      <c r="H290" s="141"/>
      <c r="I290" s="173"/>
      <c r="J290" s="168">
        <v>100</v>
      </c>
    </row>
    <row r="291" spans="1:10" ht="18.75" customHeight="1" x14ac:dyDescent="0.25">
      <c r="A291" s="292" t="s">
        <v>463</v>
      </c>
      <c r="B291" s="290" t="s">
        <v>724</v>
      </c>
      <c r="C291" s="331" t="s">
        <v>744</v>
      </c>
      <c r="D291" s="332"/>
      <c r="E291" s="332"/>
      <c r="F291" s="332"/>
      <c r="G291" s="332"/>
      <c r="H291" s="332"/>
      <c r="I291" s="332"/>
      <c r="J291" s="332"/>
    </row>
    <row r="292" spans="1:10" ht="15.75" customHeight="1" x14ac:dyDescent="0.25">
      <c r="A292" s="292"/>
      <c r="B292" s="290"/>
      <c r="C292" s="280" t="s">
        <v>10</v>
      </c>
      <c r="D292" s="280"/>
      <c r="E292" s="280"/>
      <c r="F292" s="280"/>
      <c r="G292" s="280"/>
      <c r="H292" s="280"/>
      <c r="I292" s="106"/>
      <c r="J292" s="106"/>
    </row>
    <row r="293" spans="1:10" ht="27.75" customHeight="1" x14ac:dyDescent="0.25">
      <c r="A293" s="292"/>
      <c r="B293" s="290"/>
      <c r="C293" s="7" t="s">
        <v>768</v>
      </c>
      <c r="D293" s="141" t="s">
        <v>91</v>
      </c>
      <c r="E293" s="141" t="s">
        <v>19</v>
      </c>
      <c r="F293" s="108"/>
      <c r="G293" s="108"/>
      <c r="H293" s="159"/>
      <c r="I293" s="96"/>
      <c r="J293" s="96">
        <f>'Додаток 3'!L99</f>
        <v>75.995000000000005</v>
      </c>
    </row>
    <row r="294" spans="1:10" ht="15.75" customHeight="1" x14ac:dyDescent="0.25">
      <c r="A294" s="292"/>
      <c r="B294" s="290"/>
      <c r="C294" s="280" t="s">
        <v>11</v>
      </c>
      <c r="D294" s="280"/>
      <c r="E294" s="280"/>
      <c r="F294" s="280"/>
      <c r="G294" s="280"/>
      <c r="H294" s="280"/>
      <c r="I294" s="106"/>
      <c r="J294" s="106"/>
    </row>
    <row r="295" spans="1:10" ht="27" customHeight="1" x14ac:dyDescent="0.25">
      <c r="A295" s="292"/>
      <c r="B295" s="290"/>
      <c r="C295" s="7" t="s">
        <v>788</v>
      </c>
      <c r="D295" s="141" t="s">
        <v>39</v>
      </c>
      <c r="E295" s="141" t="s">
        <v>17</v>
      </c>
      <c r="F295" s="108"/>
      <c r="G295" s="169"/>
      <c r="H295" s="169"/>
      <c r="I295" s="173"/>
      <c r="J295" s="173">
        <v>1</v>
      </c>
    </row>
    <row r="296" spans="1:10" ht="16.5" customHeight="1" x14ac:dyDescent="0.25">
      <c r="A296" s="292"/>
      <c r="B296" s="290"/>
      <c r="C296" s="280" t="s">
        <v>12</v>
      </c>
      <c r="D296" s="280"/>
      <c r="E296" s="280"/>
      <c r="F296" s="280"/>
      <c r="G296" s="280"/>
      <c r="H296" s="280"/>
      <c r="I296" s="106"/>
      <c r="J296" s="106"/>
    </row>
    <row r="297" spans="1:10" ht="30.75" customHeight="1" x14ac:dyDescent="0.25">
      <c r="A297" s="292"/>
      <c r="B297" s="290"/>
      <c r="C297" s="7" t="s">
        <v>769</v>
      </c>
      <c r="D297" s="141" t="s">
        <v>39</v>
      </c>
      <c r="E297" s="141" t="s">
        <v>13</v>
      </c>
      <c r="F297" s="158"/>
      <c r="G297" s="159"/>
      <c r="H297" s="159"/>
      <c r="I297" s="96"/>
      <c r="J297" s="173">
        <f>J293/J295</f>
        <v>75.995000000000005</v>
      </c>
    </row>
    <row r="298" spans="1:10" ht="15.75" customHeight="1" x14ac:dyDescent="0.25">
      <c r="A298" s="292"/>
      <c r="B298" s="290"/>
      <c r="C298" s="280" t="s">
        <v>14</v>
      </c>
      <c r="D298" s="280"/>
      <c r="E298" s="280"/>
      <c r="F298" s="280"/>
      <c r="G298" s="280"/>
      <c r="H298" s="280"/>
      <c r="I298" s="106"/>
      <c r="J298" s="106"/>
    </row>
    <row r="299" spans="1:10" ht="17.25" customHeight="1" x14ac:dyDescent="0.25">
      <c r="A299" s="292"/>
      <c r="B299" s="290"/>
      <c r="C299" s="59" t="s">
        <v>789</v>
      </c>
      <c r="D299" s="141" t="s">
        <v>42</v>
      </c>
      <c r="E299" s="141" t="s">
        <v>40</v>
      </c>
      <c r="F299" s="141"/>
      <c r="G299" s="141"/>
      <c r="H299" s="141"/>
      <c r="I299" s="168"/>
      <c r="J299" s="168">
        <v>100</v>
      </c>
    </row>
    <row r="300" spans="1:10" ht="17.25" customHeight="1" x14ac:dyDescent="0.25">
      <c r="A300" s="292" t="s">
        <v>464</v>
      </c>
      <c r="B300" s="290" t="s">
        <v>724</v>
      </c>
      <c r="C300" s="293" t="s">
        <v>736</v>
      </c>
      <c r="D300" s="293"/>
      <c r="E300" s="293"/>
      <c r="F300" s="293"/>
      <c r="G300" s="293"/>
      <c r="H300" s="293"/>
      <c r="I300" s="293"/>
      <c r="J300" s="293"/>
    </row>
    <row r="301" spans="1:10" ht="15" customHeight="1" x14ac:dyDescent="0.25">
      <c r="A301" s="292"/>
      <c r="B301" s="290"/>
      <c r="C301" s="280" t="s">
        <v>10</v>
      </c>
      <c r="D301" s="280"/>
      <c r="E301" s="280"/>
      <c r="F301" s="280"/>
      <c r="G301" s="280"/>
      <c r="H301" s="280"/>
      <c r="I301" s="280"/>
      <c r="J301" s="280"/>
    </row>
    <row r="302" spans="1:10" ht="30" customHeight="1" x14ac:dyDescent="0.25">
      <c r="A302" s="292"/>
      <c r="B302" s="290"/>
      <c r="C302" s="7" t="s">
        <v>768</v>
      </c>
      <c r="D302" s="141" t="s">
        <v>91</v>
      </c>
      <c r="E302" s="141" t="s">
        <v>19</v>
      </c>
      <c r="F302" s="108"/>
      <c r="G302" s="108"/>
      <c r="H302" s="159"/>
      <c r="I302" s="96"/>
      <c r="J302" s="96">
        <f>'Додаток 3'!L100</f>
        <v>14.72</v>
      </c>
    </row>
    <row r="303" spans="1:10" ht="15.75" customHeight="1" x14ac:dyDescent="0.25">
      <c r="A303" s="292"/>
      <c r="B303" s="290"/>
      <c r="C303" s="280" t="s">
        <v>11</v>
      </c>
      <c r="D303" s="280"/>
      <c r="E303" s="280"/>
      <c r="F303" s="280"/>
      <c r="G303" s="280"/>
      <c r="H303" s="280"/>
      <c r="I303" s="280"/>
      <c r="J303" s="280"/>
    </row>
    <row r="304" spans="1:10" ht="30" customHeight="1" x14ac:dyDescent="0.25">
      <c r="A304" s="292"/>
      <c r="B304" s="290"/>
      <c r="C304" s="7" t="s">
        <v>788</v>
      </c>
      <c r="D304" s="141" t="s">
        <v>39</v>
      </c>
      <c r="E304" s="141" t="s">
        <v>17</v>
      </c>
      <c r="F304" s="108"/>
      <c r="G304" s="169"/>
      <c r="H304" s="169"/>
      <c r="I304" s="173"/>
      <c r="J304" s="173">
        <v>1</v>
      </c>
    </row>
    <row r="305" spans="1:10" ht="15" customHeight="1" x14ac:dyDescent="0.25">
      <c r="A305" s="292"/>
      <c r="B305" s="290"/>
      <c r="C305" s="280" t="s">
        <v>12</v>
      </c>
      <c r="D305" s="280"/>
      <c r="E305" s="280"/>
      <c r="F305" s="280"/>
      <c r="G305" s="280"/>
      <c r="H305" s="280"/>
      <c r="I305" s="280"/>
      <c r="J305" s="280"/>
    </row>
    <row r="306" spans="1:10" ht="30" customHeight="1" x14ac:dyDescent="0.25">
      <c r="A306" s="292"/>
      <c r="B306" s="290"/>
      <c r="C306" s="7" t="s">
        <v>769</v>
      </c>
      <c r="D306" s="141" t="s">
        <v>39</v>
      </c>
      <c r="E306" s="141" t="s">
        <v>13</v>
      </c>
      <c r="F306" s="158"/>
      <c r="G306" s="159"/>
      <c r="H306" s="159"/>
      <c r="I306" s="96"/>
      <c r="J306" s="173">
        <f>J302/J304</f>
        <v>14.72</v>
      </c>
    </row>
    <row r="307" spans="1:10" ht="16.5" customHeight="1" x14ac:dyDescent="0.25">
      <c r="A307" s="292"/>
      <c r="B307" s="290"/>
      <c r="C307" s="280" t="s">
        <v>14</v>
      </c>
      <c r="D307" s="280"/>
      <c r="E307" s="280"/>
      <c r="F307" s="280"/>
      <c r="G307" s="280"/>
      <c r="H307" s="280"/>
      <c r="I307" s="280"/>
      <c r="J307" s="280"/>
    </row>
    <row r="308" spans="1:10" ht="16.5" customHeight="1" x14ac:dyDescent="0.25">
      <c r="A308" s="292"/>
      <c r="B308" s="290"/>
      <c r="C308" s="59" t="s">
        <v>789</v>
      </c>
      <c r="D308" s="141" t="s">
        <v>42</v>
      </c>
      <c r="E308" s="141" t="s">
        <v>40</v>
      </c>
      <c r="F308" s="141"/>
      <c r="G308" s="141"/>
      <c r="H308" s="141"/>
      <c r="I308" s="173"/>
      <c r="J308" s="168">
        <v>100</v>
      </c>
    </row>
    <row r="309" spans="1:10" ht="17.25" customHeight="1" x14ac:dyDescent="0.25">
      <c r="A309" s="292" t="s">
        <v>465</v>
      </c>
      <c r="B309" s="290" t="s">
        <v>724</v>
      </c>
      <c r="C309" s="293" t="s">
        <v>772</v>
      </c>
      <c r="D309" s="293"/>
      <c r="E309" s="293"/>
      <c r="F309" s="293"/>
      <c r="G309" s="293"/>
      <c r="H309" s="293"/>
      <c r="I309" s="293"/>
      <c r="J309" s="293"/>
    </row>
    <row r="310" spans="1:10" ht="17.25" customHeight="1" x14ac:dyDescent="0.25">
      <c r="A310" s="292"/>
      <c r="B310" s="290"/>
      <c r="C310" s="280" t="s">
        <v>10</v>
      </c>
      <c r="D310" s="280"/>
      <c r="E310" s="280"/>
      <c r="F310" s="280"/>
      <c r="G310" s="280"/>
      <c r="H310" s="280"/>
      <c r="I310" s="280"/>
      <c r="J310" s="280"/>
    </row>
    <row r="311" spans="1:10" ht="30" customHeight="1" x14ac:dyDescent="0.25">
      <c r="A311" s="292"/>
      <c r="B311" s="290"/>
      <c r="C311" s="7" t="s">
        <v>768</v>
      </c>
      <c r="D311" s="141" t="s">
        <v>91</v>
      </c>
      <c r="E311" s="141" t="s">
        <v>19</v>
      </c>
      <c r="F311" s="108"/>
      <c r="G311" s="108"/>
      <c r="H311" s="159"/>
      <c r="I311" s="96"/>
      <c r="J311" s="96">
        <f>'Додаток 3'!L101</f>
        <v>58.249000000000002</v>
      </c>
    </row>
    <row r="312" spans="1:10" ht="17.25" customHeight="1" x14ac:dyDescent="0.25">
      <c r="A312" s="292"/>
      <c r="B312" s="290"/>
      <c r="C312" s="280" t="s">
        <v>11</v>
      </c>
      <c r="D312" s="280"/>
      <c r="E312" s="280"/>
      <c r="F312" s="280"/>
      <c r="G312" s="280"/>
      <c r="H312" s="280"/>
      <c r="I312" s="280"/>
      <c r="J312" s="280"/>
    </row>
    <row r="313" spans="1:10" ht="30" customHeight="1" x14ac:dyDescent="0.25">
      <c r="A313" s="292"/>
      <c r="B313" s="290"/>
      <c r="C313" s="7" t="s">
        <v>788</v>
      </c>
      <c r="D313" s="141" t="s">
        <v>39</v>
      </c>
      <c r="E313" s="141" t="s">
        <v>17</v>
      </c>
      <c r="F313" s="108"/>
      <c r="G313" s="169"/>
      <c r="H313" s="169"/>
      <c r="I313" s="173"/>
      <c r="J313" s="173">
        <v>1</v>
      </c>
    </row>
    <row r="314" spans="1:10" ht="17.25" customHeight="1" x14ac:dyDescent="0.25">
      <c r="A314" s="292"/>
      <c r="B314" s="290"/>
      <c r="C314" s="280" t="s">
        <v>12</v>
      </c>
      <c r="D314" s="280"/>
      <c r="E314" s="280"/>
      <c r="F314" s="280"/>
      <c r="G314" s="280"/>
      <c r="H314" s="280"/>
      <c r="I314" s="280"/>
      <c r="J314" s="280"/>
    </row>
    <row r="315" spans="1:10" ht="30" customHeight="1" x14ac:dyDescent="0.25">
      <c r="A315" s="292"/>
      <c r="B315" s="290"/>
      <c r="C315" s="7" t="s">
        <v>769</v>
      </c>
      <c r="D315" s="141" t="s">
        <v>39</v>
      </c>
      <c r="E315" s="141" t="s">
        <v>13</v>
      </c>
      <c r="F315" s="158"/>
      <c r="G315" s="159"/>
      <c r="H315" s="159"/>
      <c r="I315" s="96"/>
      <c r="J315" s="173">
        <f>J311/J313</f>
        <v>58.249000000000002</v>
      </c>
    </row>
    <row r="316" spans="1:10" ht="14.25" customHeight="1" x14ac:dyDescent="0.25">
      <c r="A316" s="292"/>
      <c r="B316" s="290"/>
      <c r="C316" s="280" t="s">
        <v>14</v>
      </c>
      <c r="D316" s="280"/>
      <c r="E316" s="280"/>
      <c r="F316" s="280"/>
      <c r="G316" s="280"/>
      <c r="H316" s="280"/>
      <c r="I316" s="280"/>
      <c r="J316" s="280"/>
    </row>
    <row r="317" spans="1:10" ht="19.5" customHeight="1" x14ac:dyDescent="0.25">
      <c r="A317" s="292"/>
      <c r="B317" s="290"/>
      <c r="C317" s="59" t="s">
        <v>789</v>
      </c>
      <c r="D317" s="141" t="s">
        <v>42</v>
      </c>
      <c r="E317" s="141" t="s">
        <v>40</v>
      </c>
      <c r="F317" s="141"/>
      <c r="G317" s="141"/>
      <c r="H317" s="141"/>
      <c r="I317" s="168"/>
      <c r="J317" s="168">
        <v>100</v>
      </c>
    </row>
    <row r="318" spans="1:10" ht="21" customHeight="1" x14ac:dyDescent="0.25">
      <c r="A318" s="292" t="s">
        <v>466</v>
      </c>
      <c r="B318" s="290" t="s">
        <v>724</v>
      </c>
      <c r="C318" s="293" t="s">
        <v>773</v>
      </c>
      <c r="D318" s="293"/>
      <c r="E318" s="293"/>
      <c r="F318" s="293"/>
      <c r="G318" s="293"/>
      <c r="H318" s="293"/>
      <c r="I318" s="293"/>
      <c r="J318" s="293"/>
    </row>
    <row r="319" spans="1:10" ht="18" customHeight="1" x14ac:dyDescent="0.25">
      <c r="A319" s="292"/>
      <c r="B319" s="290"/>
      <c r="C319" s="280" t="s">
        <v>10</v>
      </c>
      <c r="D319" s="280"/>
      <c r="E319" s="280"/>
      <c r="F319" s="280"/>
      <c r="G319" s="280"/>
      <c r="H319" s="280"/>
      <c r="I319" s="280"/>
      <c r="J319" s="280"/>
    </row>
    <row r="320" spans="1:10" ht="30" customHeight="1" x14ac:dyDescent="0.25">
      <c r="A320" s="292"/>
      <c r="B320" s="290"/>
      <c r="C320" s="7" t="s">
        <v>768</v>
      </c>
      <c r="D320" s="141" t="s">
        <v>91</v>
      </c>
      <c r="E320" s="141" t="s">
        <v>19</v>
      </c>
      <c r="F320" s="108"/>
      <c r="G320" s="108"/>
      <c r="H320" s="159"/>
      <c r="I320" s="96"/>
      <c r="J320" s="96">
        <f>'Додаток 3'!L102</f>
        <v>47.216999999999999</v>
      </c>
    </row>
    <row r="321" spans="1:10" ht="15.75" customHeight="1" x14ac:dyDescent="0.25">
      <c r="A321" s="292"/>
      <c r="B321" s="290"/>
      <c r="C321" s="280" t="s">
        <v>11</v>
      </c>
      <c r="D321" s="280"/>
      <c r="E321" s="280"/>
      <c r="F321" s="280"/>
      <c r="G321" s="280"/>
      <c r="H321" s="280"/>
      <c r="I321" s="280"/>
      <c r="J321" s="280"/>
    </row>
    <row r="322" spans="1:10" ht="30" customHeight="1" x14ac:dyDescent="0.25">
      <c r="A322" s="292"/>
      <c r="B322" s="290"/>
      <c r="C322" s="7" t="s">
        <v>788</v>
      </c>
      <c r="D322" s="141" t="s">
        <v>39</v>
      </c>
      <c r="E322" s="141" t="s">
        <v>17</v>
      </c>
      <c r="F322" s="108"/>
      <c r="G322" s="169"/>
      <c r="H322" s="169"/>
      <c r="I322" s="173"/>
      <c r="J322" s="173">
        <v>1</v>
      </c>
    </row>
    <row r="323" spans="1:10" ht="18.75" customHeight="1" x14ac:dyDescent="0.25">
      <c r="A323" s="292"/>
      <c r="B323" s="290"/>
      <c r="C323" s="280" t="s">
        <v>12</v>
      </c>
      <c r="D323" s="280"/>
      <c r="E323" s="280"/>
      <c r="F323" s="280"/>
      <c r="G323" s="280"/>
      <c r="H323" s="280"/>
      <c r="I323" s="280"/>
      <c r="J323" s="280"/>
    </row>
    <row r="324" spans="1:10" ht="30" customHeight="1" x14ac:dyDescent="0.25">
      <c r="A324" s="292"/>
      <c r="B324" s="290"/>
      <c r="C324" s="7" t="s">
        <v>769</v>
      </c>
      <c r="D324" s="141" t="s">
        <v>39</v>
      </c>
      <c r="E324" s="141" t="s">
        <v>13</v>
      </c>
      <c r="F324" s="158"/>
      <c r="G324" s="159"/>
      <c r="H324" s="159"/>
      <c r="I324" s="96"/>
      <c r="J324" s="173">
        <f>J320/J322</f>
        <v>47.216999999999999</v>
      </c>
    </row>
    <row r="325" spans="1:10" ht="18" customHeight="1" x14ac:dyDescent="0.25">
      <c r="A325" s="292"/>
      <c r="B325" s="290"/>
      <c r="C325" s="280" t="s">
        <v>14</v>
      </c>
      <c r="D325" s="280"/>
      <c r="E325" s="280"/>
      <c r="F325" s="280"/>
      <c r="G325" s="280"/>
      <c r="H325" s="280"/>
      <c r="I325" s="280"/>
      <c r="J325" s="280"/>
    </row>
    <row r="326" spans="1:10" ht="18.75" customHeight="1" x14ac:dyDescent="0.25">
      <c r="A326" s="292"/>
      <c r="B326" s="290"/>
      <c r="C326" s="59" t="s">
        <v>789</v>
      </c>
      <c r="D326" s="141" t="s">
        <v>42</v>
      </c>
      <c r="E326" s="141" t="s">
        <v>40</v>
      </c>
      <c r="F326" s="141"/>
      <c r="G326" s="141"/>
      <c r="H326" s="141"/>
      <c r="I326" s="173"/>
      <c r="J326" s="168">
        <v>100</v>
      </c>
    </row>
    <row r="327" spans="1:10" ht="17.25" hidden="1" customHeight="1" x14ac:dyDescent="0.25">
      <c r="A327" s="292" t="s">
        <v>467</v>
      </c>
      <c r="B327" s="290" t="s">
        <v>653</v>
      </c>
      <c r="C327" s="315" t="s">
        <v>659</v>
      </c>
      <c r="D327" s="315"/>
      <c r="E327" s="315"/>
      <c r="F327" s="315"/>
      <c r="G327" s="315"/>
      <c r="H327" s="315"/>
      <c r="I327" s="315"/>
      <c r="J327" s="315"/>
    </row>
    <row r="328" spans="1:10" ht="17.25" hidden="1" customHeight="1" x14ac:dyDescent="0.25">
      <c r="A328" s="292"/>
      <c r="B328" s="290"/>
      <c r="C328" s="295" t="s">
        <v>10</v>
      </c>
      <c r="D328" s="295"/>
      <c r="E328" s="295"/>
      <c r="F328" s="295"/>
      <c r="G328" s="295"/>
      <c r="H328" s="295"/>
      <c r="I328" s="295"/>
      <c r="J328" s="295"/>
    </row>
    <row r="329" spans="1:10" ht="26.25" hidden="1" customHeight="1" x14ac:dyDescent="0.25">
      <c r="A329" s="292"/>
      <c r="B329" s="290"/>
      <c r="C329" s="59" t="s">
        <v>660</v>
      </c>
      <c r="D329" s="51" t="s">
        <v>91</v>
      </c>
      <c r="E329" s="51" t="s">
        <v>19</v>
      </c>
      <c r="F329" s="108"/>
      <c r="G329" s="108"/>
      <c r="H329" s="108"/>
      <c r="I329" s="106"/>
      <c r="J329" s="96">
        <f>'Додаток 3'!L103</f>
        <v>0</v>
      </c>
    </row>
    <row r="330" spans="1:10" ht="18.75" hidden="1" customHeight="1" x14ac:dyDescent="0.25">
      <c r="A330" s="292"/>
      <c r="B330" s="290"/>
      <c r="C330" s="295" t="s">
        <v>11</v>
      </c>
      <c r="D330" s="295"/>
      <c r="E330" s="295"/>
      <c r="F330" s="295"/>
      <c r="G330" s="295"/>
      <c r="H330" s="295"/>
      <c r="I330" s="295"/>
      <c r="J330" s="295"/>
    </row>
    <row r="331" spans="1:10" ht="14.25" hidden="1" customHeight="1" x14ac:dyDescent="0.25">
      <c r="A331" s="292"/>
      <c r="B331" s="290"/>
      <c r="C331" s="59" t="s">
        <v>661</v>
      </c>
      <c r="D331" s="51" t="s">
        <v>39</v>
      </c>
      <c r="E331" s="51" t="s">
        <v>17</v>
      </c>
      <c r="F331" s="157"/>
      <c r="G331" s="157"/>
      <c r="H331" s="157"/>
      <c r="I331" s="106"/>
      <c r="J331" s="168">
        <v>1</v>
      </c>
    </row>
    <row r="332" spans="1:10" ht="18.75" hidden="1" customHeight="1" x14ac:dyDescent="0.25">
      <c r="A332" s="292"/>
      <c r="B332" s="290"/>
      <c r="C332" s="295" t="s">
        <v>12</v>
      </c>
      <c r="D332" s="295"/>
      <c r="E332" s="295"/>
      <c r="F332" s="295"/>
      <c r="G332" s="295"/>
      <c r="H332" s="295"/>
      <c r="I332" s="295"/>
      <c r="J332" s="295"/>
    </row>
    <row r="333" spans="1:10" ht="14.25" hidden="1" customHeight="1" x14ac:dyDescent="0.25">
      <c r="A333" s="292"/>
      <c r="B333" s="290"/>
      <c r="C333" s="59" t="s">
        <v>662</v>
      </c>
      <c r="D333" s="51" t="s">
        <v>39</v>
      </c>
      <c r="E333" s="51" t="s">
        <v>68</v>
      </c>
      <c r="F333" s="108"/>
      <c r="G333" s="108"/>
      <c r="H333" s="108"/>
      <c r="I333" s="106"/>
      <c r="J333" s="136">
        <f>J329/J331</f>
        <v>0</v>
      </c>
    </row>
    <row r="334" spans="1:10" ht="19.5" hidden="1" customHeight="1" x14ac:dyDescent="0.25">
      <c r="A334" s="292"/>
      <c r="B334" s="290"/>
      <c r="C334" s="295" t="s">
        <v>14</v>
      </c>
      <c r="D334" s="295"/>
      <c r="E334" s="295"/>
      <c r="F334" s="295"/>
      <c r="G334" s="295"/>
      <c r="H334" s="295"/>
      <c r="I334" s="295"/>
      <c r="J334" s="295"/>
    </row>
    <row r="335" spans="1:10" ht="31.5" hidden="1" customHeight="1" x14ac:dyDescent="0.25">
      <c r="A335" s="292"/>
      <c r="B335" s="290"/>
      <c r="C335" s="59" t="s">
        <v>365</v>
      </c>
      <c r="D335" s="51" t="s">
        <v>42</v>
      </c>
      <c r="E335" s="51" t="s">
        <v>40</v>
      </c>
      <c r="F335" s="51"/>
      <c r="G335" s="51"/>
      <c r="H335" s="51"/>
      <c r="I335" s="106"/>
      <c r="J335" s="173">
        <v>100</v>
      </c>
    </row>
    <row r="336" spans="1:10" ht="34.5" hidden="1" customHeight="1" x14ac:dyDescent="0.25">
      <c r="A336" s="286" t="s">
        <v>518</v>
      </c>
      <c r="B336" s="307" t="s">
        <v>245</v>
      </c>
      <c r="C336" s="328" t="s">
        <v>947</v>
      </c>
      <c r="D336" s="328"/>
      <c r="E336" s="328"/>
      <c r="F336" s="328"/>
      <c r="G336" s="328"/>
      <c r="H336" s="328"/>
    </row>
    <row r="337" spans="1:11" hidden="1" x14ac:dyDescent="0.25">
      <c r="A337" s="296"/>
      <c r="B337" s="290"/>
      <c r="C337" s="280" t="s">
        <v>10</v>
      </c>
      <c r="D337" s="280"/>
      <c r="E337" s="280"/>
      <c r="F337" s="280"/>
      <c r="G337" s="280"/>
      <c r="H337" s="280"/>
    </row>
    <row r="338" spans="1:11" ht="30" hidden="1" x14ac:dyDescent="0.25">
      <c r="A338" s="296"/>
      <c r="B338" s="290"/>
      <c r="C338" s="7" t="s">
        <v>154</v>
      </c>
      <c r="D338" s="290" t="s">
        <v>15</v>
      </c>
      <c r="E338" s="141" t="s">
        <v>19</v>
      </c>
      <c r="F338" s="108"/>
      <c r="G338" s="159">
        <f>'Додаток 3'!I48</f>
        <v>0</v>
      </c>
      <c r="H338" s="10"/>
      <c r="K338" s="40" t="s">
        <v>1224</v>
      </c>
    </row>
    <row r="339" spans="1:11" hidden="1" x14ac:dyDescent="0.25">
      <c r="A339" s="296"/>
      <c r="B339" s="290"/>
      <c r="C339" s="7" t="s">
        <v>359</v>
      </c>
      <c r="D339" s="290"/>
      <c r="E339" s="279"/>
      <c r="F339" s="279"/>
      <c r="G339" s="279"/>
      <c r="H339" s="279"/>
    </row>
    <row r="340" spans="1:11" hidden="1" x14ac:dyDescent="0.25">
      <c r="A340" s="296"/>
      <c r="B340" s="290"/>
      <c r="C340" s="7" t="s">
        <v>38</v>
      </c>
      <c r="D340" s="290"/>
      <c r="E340" s="141" t="s">
        <v>19</v>
      </c>
      <c r="F340" s="108"/>
      <c r="G340" s="24">
        <f>'Додаток 3'!I49</f>
        <v>40</v>
      </c>
      <c r="H340" s="24"/>
    </row>
    <row r="341" spans="1:11" hidden="1" x14ac:dyDescent="0.25">
      <c r="A341" s="296"/>
      <c r="B341" s="290"/>
      <c r="C341" s="280" t="s">
        <v>11</v>
      </c>
      <c r="D341" s="280"/>
      <c r="E341" s="280"/>
      <c r="F341" s="280"/>
      <c r="G341" s="280"/>
      <c r="H341" s="280"/>
    </row>
    <row r="342" spans="1:11" ht="30" hidden="1" x14ac:dyDescent="0.25">
      <c r="A342" s="296"/>
      <c r="B342" s="290"/>
      <c r="C342" s="7" t="s">
        <v>155</v>
      </c>
      <c r="D342" s="141" t="s">
        <v>310</v>
      </c>
      <c r="E342" s="141" t="s">
        <v>140</v>
      </c>
      <c r="F342" s="108"/>
      <c r="G342" s="159">
        <v>0.105</v>
      </c>
      <c r="H342" s="10"/>
    </row>
    <row r="343" spans="1:11" hidden="1" x14ac:dyDescent="0.25">
      <c r="A343" s="296"/>
      <c r="B343" s="290"/>
      <c r="C343" s="280" t="s">
        <v>12</v>
      </c>
      <c r="D343" s="280"/>
      <c r="E343" s="280"/>
      <c r="F343" s="280"/>
      <c r="G343" s="280"/>
      <c r="H343" s="280"/>
    </row>
    <row r="344" spans="1:11" ht="30" hidden="1" x14ac:dyDescent="0.25">
      <c r="A344" s="296"/>
      <c r="B344" s="290"/>
      <c r="C344" s="7" t="s">
        <v>621</v>
      </c>
      <c r="D344" s="141" t="s">
        <v>39</v>
      </c>
      <c r="E344" s="141" t="s">
        <v>141</v>
      </c>
      <c r="F344" s="158"/>
      <c r="G344" s="159">
        <f>G338/G342</f>
        <v>0</v>
      </c>
      <c r="H344" s="24"/>
    </row>
    <row r="345" spans="1:11" hidden="1" x14ac:dyDescent="0.25">
      <c r="A345" s="296"/>
      <c r="B345" s="290"/>
      <c r="C345" s="280" t="s">
        <v>14</v>
      </c>
      <c r="D345" s="280"/>
      <c r="E345" s="280"/>
      <c r="F345" s="280"/>
      <c r="G345" s="280"/>
      <c r="H345" s="280"/>
    </row>
    <row r="346" spans="1:11" ht="21.75" hidden="1" customHeight="1" x14ac:dyDescent="0.25">
      <c r="A346" s="296"/>
      <c r="B346" s="290"/>
      <c r="C346" s="73" t="s">
        <v>361</v>
      </c>
      <c r="D346" s="150" t="s">
        <v>42</v>
      </c>
      <c r="E346" s="150" t="s">
        <v>40</v>
      </c>
      <c r="F346" s="150"/>
      <c r="G346" s="150">
        <v>100</v>
      </c>
      <c r="H346" s="123"/>
    </row>
    <row r="347" spans="1:11" ht="30" customHeight="1" x14ac:dyDescent="0.25">
      <c r="A347" s="292" t="s">
        <v>467</v>
      </c>
      <c r="B347" s="290" t="s">
        <v>623</v>
      </c>
      <c r="C347" s="293" t="s">
        <v>948</v>
      </c>
      <c r="D347" s="293"/>
      <c r="E347" s="293"/>
      <c r="F347" s="293"/>
      <c r="G347" s="293"/>
      <c r="H347" s="293"/>
      <c r="I347" s="293"/>
      <c r="J347" s="293"/>
    </row>
    <row r="348" spans="1:11" ht="17.25" customHeight="1" x14ac:dyDescent="0.25">
      <c r="A348" s="292"/>
      <c r="B348" s="290"/>
      <c r="C348" s="280" t="s">
        <v>10</v>
      </c>
      <c r="D348" s="280"/>
      <c r="E348" s="280"/>
      <c r="F348" s="280"/>
      <c r="G348" s="280"/>
      <c r="H348" s="280"/>
      <c r="I348" s="280"/>
      <c r="J348" s="280"/>
    </row>
    <row r="349" spans="1:11" ht="30" customHeight="1" x14ac:dyDescent="0.25">
      <c r="A349" s="292"/>
      <c r="B349" s="290"/>
      <c r="C349" s="7" t="s">
        <v>618</v>
      </c>
      <c r="D349" s="290" t="s">
        <v>15</v>
      </c>
      <c r="E349" s="141" t="s">
        <v>19</v>
      </c>
      <c r="F349" s="108">
        <f>'Додаток 3'!H50</f>
        <v>1000.674</v>
      </c>
      <c r="G349" s="24"/>
      <c r="H349" s="10"/>
      <c r="I349" s="106"/>
      <c r="J349" s="106"/>
    </row>
    <row r="350" spans="1:11" ht="14.25" hidden="1" customHeight="1" x14ac:dyDescent="0.25">
      <c r="A350" s="292"/>
      <c r="B350" s="290"/>
      <c r="C350" s="7" t="s">
        <v>359</v>
      </c>
      <c r="D350" s="290"/>
      <c r="E350" s="279"/>
      <c r="F350" s="279"/>
      <c r="G350" s="279"/>
      <c r="H350" s="279"/>
      <c r="I350" s="106"/>
      <c r="J350" s="106"/>
    </row>
    <row r="351" spans="1:11" ht="16.5" hidden="1" customHeight="1" x14ac:dyDescent="0.25">
      <c r="A351" s="292"/>
      <c r="B351" s="290"/>
      <c r="C351" s="7" t="s">
        <v>25</v>
      </c>
      <c r="D351" s="290"/>
      <c r="E351" s="141" t="s">
        <v>19</v>
      </c>
      <c r="F351" s="108">
        <f>'Додаток 3'!H51</f>
        <v>2.88</v>
      </c>
      <c r="G351" s="24"/>
      <c r="H351" s="24"/>
      <c r="I351" s="106"/>
      <c r="J351" s="106"/>
    </row>
    <row r="352" spans="1:11" ht="17.25" customHeight="1" x14ac:dyDescent="0.25">
      <c r="A352" s="292"/>
      <c r="B352" s="290"/>
      <c r="C352" s="280" t="s">
        <v>11</v>
      </c>
      <c r="D352" s="280"/>
      <c r="E352" s="280"/>
      <c r="F352" s="280"/>
      <c r="G352" s="280"/>
      <c r="H352" s="280"/>
      <c r="I352" s="280"/>
      <c r="J352" s="280"/>
    </row>
    <row r="353" spans="1:10" ht="31.5" customHeight="1" x14ac:dyDescent="0.25">
      <c r="A353" s="292"/>
      <c r="B353" s="290"/>
      <c r="C353" s="7" t="s">
        <v>619</v>
      </c>
      <c r="D353" s="141" t="s">
        <v>310</v>
      </c>
      <c r="E353" s="141" t="s">
        <v>140</v>
      </c>
      <c r="F353" s="108">
        <v>0.21</v>
      </c>
      <c r="G353" s="10"/>
      <c r="H353" s="10"/>
      <c r="I353" s="106"/>
      <c r="J353" s="106"/>
    </row>
    <row r="354" spans="1:10" ht="15.75" customHeight="1" x14ac:dyDescent="0.25">
      <c r="A354" s="292"/>
      <c r="B354" s="290"/>
      <c r="C354" s="280" t="s">
        <v>12</v>
      </c>
      <c r="D354" s="280"/>
      <c r="E354" s="280"/>
      <c r="F354" s="280"/>
      <c r="G354" s="280"/>
      <c r="H354" s="280"/>
      <c r="I354" s="280"/>
      <c r="J354" s="280"/>
    </row>
    <row r="355" spans="1:10" ht="28.5" customHeight="1" x14ac:dyDescent="0.25">
      <c r="A355" s="292"/>
      <c r="B355" s="290"/>
      <c r="C355" s="7" t="s">
        <v>647</v>
      </c>
      <c r="D355" s="141" t="s">
        <v>39</v>
      </c>
      <c r="E355" s="141" t="s">
        <v>141</v>
      </c>
      <c r="F355" s="158">
        <f>F349/F353</f>
        <v>4765.1142857142859</v>
      </c>
      <c r="G355" s="24"/>
      <c r="H355" s="24"/>
      <c r="I355" s="106"/>
      <c r="J355" s="106"/>
    </row>
    <row r="356" spans="1:10" ht="17.25" customHeight="1" x14ac:dyDescent="0.25">
      <c r="A356" s="292"/>
      <c r="B356" s="290"/>
      <c r="C356" s="280" t="s">
        <v>14</v>
      </c>
      <c r="D356" s="280"/>
      <c r="E356" s="280"/>
      <c r="F356" s="280"/>
      <c r="G356" s="280"/>
      <c r="H356" s="280"/>
      <c r="I356" s="280"/>
      <c r="J356" s="280"/>
    </row>
    <row r="357" spans="1:10" ht="16.5" customHeight="1" x14ac:dyDescent="0.25">
      <c r="A357" s="292"/>
      <c r="B357" s="290"/>
      <c r="C357" s="59" t="s">
        <v>361</v>
      </c>
      <c r="D357" s="141" t="s">
        <v>42</v>
      </c>
      <c r="E357" s="141" t="s">
        <v>40</v>
      </c>
      <c r="F357" s="141">
        <v>100</v>
      </c>
      <c r="G357" s="143"/>
      <c r="H357" s="143"/>
      <c r="I357" s="106"/>
      <c r="J357" s="106"/>
    </row>
    <row r="358" spans="1:10" ht="29.25" customHeight="1" x14ac:dyDescent="0.25">
      <c r="A358" s="292" t="s">
        <v>468</v>
      </c>
      <c r="B358" s="290" t="s">
        <v>623</v>
      </c>
      <c r="C358" s="293" t="s">
        <v>1294</v>
      </c>
      <c r="D358" s="293"/>
      <c r="E358" s="293"/>
      <c r="F358" s="293"/>
      <c r="G358" s="293"/>
      <c r="H358" s="293"/>
      <c r="I358" s="293"/>
      <c r="J358" s="293"/>
    </row>
    <row r="359" spans="1:10" ht="16.5" customHeight="1" x14ac:dyDescent="0.25">
      <c r="A359" s="292"/>
      <c r="B359" s="290"/>
      <c r="C359" s="280" t="s">
        <v>10</v>
      </c>
      <c r="D359" s="280"/>
      <c r="E359" s="280"/>
      <c r="F359" s="280"/>
      <c r="G359" s="280"/>
      <c r="H359" s="280"/>
      <c r="I359" s="280"/>
      <c r="J359" s="280"/>
    </row>
    <row r="360" spans="1:10" ht="28.5" customHeight="1" x14ac:dyDescent="0.25">
      <c r="A360" s="292"/>
      <c r="B360" s="290"/>
      <c r="C360" s="7" t="s">
        <v>618</v>
      </c>
      <c r="D360" s="290" t="s">
        <v>15</v>
      </c>
      <c r="E360" s="141" t="s">
        <v>19</v>
      </c>
      <c r="F360" s="108"/>
      <c r="G360" s="108"/>
      <c r="H360" s="159"/>
      <c r="I360" s="106"/>
      <c r="J360" s="99">
        <f>'Додаток 3'!L52</f>
        <v>3197</v>
      </c>
    </row>
    <row r="361" spans="1:10" ht="12.75" customHeight="1" x14ac:dyDescent="0.25">
      <c r="A361" s="292"/>
      <c r="B361" s="290"/>
      <c r="C361" s="7" t="s">
        <v>41</v>
      </c>
      <c r="D361" s="290"/>
      <c r="E361" s="279"/>
      <c r="F361" s="279"/>
      <c r="G361" s="279"/>
      <c r="H361" s="279"/>
      <c r="I361" s="106"/>
      <c r="J361" s="106"/>
    </row>
    <row r="362" spans="1:10" ht="17.25" customHeight="1" x14ac:dyDescent="0.25">
      <c r="A362" s="292"/>
      <c r="B362" s="290"/>
      <c r="C362" s="7" t="s">
        <v>893</v>
      </c>
      <c r="D362" s="290"/>
      <c r="E362" s="142" t="s">
        <v>19</v>
      </c>
      <c r="F362" s="142"/>
      <c r="G362" s="108"/>
      <c r="H362" s="2"/>
      <c r="I362" s="106"/>
      <c r="J362" s="99">
        <f>'Додаток 3'!L56</f>
        <v>300</v>
      </c>
    </row>
    <row r="363" spans="1:10" ht="15" hidden="1" customHeight="1" x14ac:dyDescent="0.25">
      <c r="A363" s="292"/>
      <c r="B363" s="290"/>
      <c r="C363" s="7" t="s">
        <v>650</v>
      </c>
      <c r="D363" s="290"/>
      <c r="E363" s="142" t="s">
        <v>19</v>
      </c>
      <c r="F363" s="142"/>
      <c r="G363" s="108"/>
      <c r="H363" s="142"/>
      <c r="I363" s="106"/>
      <c r="J363" s="106"/>
    </row>
    <row r="364" spans="1:10" ht="16.5" hidden="1" customHeight="1" x14ac:dyDescent="0.25">
      <c r="A364" s="292"/>
      <c r="B364" s="290"/>
      <c r="C364" s="7" t="s">
        <v>2</v>
      </c>
      <c r="D364" s="290"/>
      <c r="E364" s="142" t="s">
        <v>19</v>
      </c>
      <c r="F364" s="142"/>
      <c r="G364" s="108"/>
      <c r="H364" s="142"/>
      <c r="I364" s="106"/>
      <c r="J364" s="106"/>
    </row>
    <row r="365" spans="1:10" ht="30" hidden="1" customHeight="1" x14ac:dyDescent="0.25">
      <c r="A365" s="292"/>
      <c r="B365" s="290"/>
      <c r="C365" s="7" t="s">
        <v>25</v>
      </c>
      <c r="D365" s="290"/>
      <c r="E365" s="141" t="s">
        <v>19</v>
      </c>
      <c r="F365" s="108"/>
      <c r="G365" s="108"/>
      <c r="H365" s="24"/>
      <c r="I365" s="106"/>
      <c r="J365" s="106"/>
    </row>
    <row r="366" spans="1:10" ht="16.5" customHeight="1" x14ac:dyDescent="0.25">
      <c r="A366" s="292"/>
      <c r="B366" s="290"/>
      <c r="C366" s="280" t="s">
        <v>11</v>
      </c>
      <c r="D366" s="280"/>
      <c r="E366" s="280"/>
      <c r="F366" s="280"/>
      <c r="G366" s="280"/>
      <c r="H366" s="280"/>
      <c r="I366" s="280"/>
      <c r="J366" s="280"/>
    </row>
    <row r="367" spans="1:10" ht="27.75" customHeight="1" x14ac:dyDescent="0.25">
      <c r="A367" s="292"/>
      <c r="B367" s="290"/>
      <c r="C367" s="7" t="s">
        <v>693</v>
      </c>
      <c r="D367" s="141" t="s">
        <v>310</v>
      </c>
      <c r="E367" s="141" t="s">
        <v>140</v>
      </c>
      <c r="F367" s="108"/>
      <c r="G367" s="17"/>
      <c r="H367" s="27"/>
      <c r="I367" s="106"/>
      <c r="J367" s="137">
        <v>0.2329</v>
      </c>
    </row>
    <row r="368" spans="1:10" ht="15.75" customHeight="1" x14ac:dyDescent="0.25">
      <c r="A368" s="292"/>
      <c r="B368" s="290"/>
      <c r="C368" s="280" t="s">
        <v>12</v>
      </c>
      <c r="D368" s="280"/>
      <c r="E368" s="280"/>
      <c r="F368" s="280"/>
      <c r="G368" s="280"/>
      <c r="H368" s="280"/>
      <c r="I368" s="280"/>
      <c r="J368" s="280"/>
    </row>
    <row r="369" spans="1:10" ht="28.5" customHeight="1" x14ac:dyDescent="0.25">
      <c r="A369" s="292"/>
      <c r="B369" s="290"/>
      <c r="C369" s="7" t="s">
        <v>694</v>
      </c>
      <c r="D369" s="141" t="s">
        <v>39</v>
      </c>
      <c r="E369" s="141" t="s">
        <v>141</v>
      </c>
      <c r="F369" s="158"/>
      <c r="G369" s="108"/>
      <c r="H369" s="159"/>
      <c r="I369" s="106"/>
      <c r="J369" s="96">
        <f>J360/J367</f>
        <v>13726.921425504508</v>
      </c>
    </row>
    <row r="370" spans="1:10" ht="17.25" customHeight="1" x14ac:dyDescent="0.25">
      <c r="A370" s="292"/>
      <c r="B370" s="290"/>
      <c r="C370" s="280" t="s">
        <v>14</v>
      </c>
      <c r="D370" s="280"/>
      <c r="E370" s="280"/>
      <c r="F370" s="280"/>
      <c r="G370" s="280"/>
      <c r="H370" s="280"/>
      <c r="I370" s="280"/>
      <c r="J370" s="280"/>
    </row>
    <row r="371" spans="1:10" ht="15" customHeight="1" x14ac:dyDescent="0.25">
      <c r="A371" s="292"/>
      <c r="B371" s="290"/>
      <c r="C371" s="59" t="s">
        <v>361</v>
      </c>
      <c r="D371" s="141" t="s">
        <v>42</v>
      </c>
      <c r="E371" s="141" t="s">
        <v>40</v>
      </c>
      <c r="F371" s="141"/>
      <c r="G371" s="141"/>
      <c r="H371" s="141"/>
      <c r="I371" s="106"/>
      <c r="J371" s="173">
        <v>100</v>
      </c>
    </row>
    <row r="372" spans="1:10" ht="15.75" customHeight="1" x14ac:dyDescent="0.25">
      <c r="A372" s="292" t="s">
        <v>469</v>
      </c>
      <c r="B372" s="290" t="s">
        <v>245</v>
      </c>
      <c r="C372" s="293" t="s">
        <v>937</v>
      </c>
      <c r="D372" s="293"/>
      <c r="E372" s="293"/>
      <c r="F372" s="293"/>
      <c r="G372" s="293"/>
      <c r="H372" s="293"/>
      <c r="I372" s="293"/>
      <c r="J372" s="293"/>
    </row>
    <row r="373" spans="1:10" ht="18" customHeight="1" x14ac:dyDescent="0.25">
      <c r="A373" s="292"/>
      <c r="B373" s="290"/>
      <c r="C373" s="280" t="s">
        <v>10</v>
      </c>
      <c r="D373" s="280"/>
      <c r="E373" s="280"/>
      <c r="F373" s="280"/>
      <c r="G373" s="280"/>
      <c r="H373" s="280"/>
      <c r="I373" s="280"/>
      <c r="J373" s="280"/>
    </row>
    <row r="374" spans="1:10" ht="30" customHeight="1" x14ac:dyDescent="0.25">
      <c r="A374" s="292"/>
      <c r="B374" s="290"/>
      <c r="C374" s="7" t="s">
        <v>837</v>
      </c>
      <c r="D374" s="141" t="s">
        <v>15</v>
      </c>
      <c r="E374" s="141" t="s">
        <v>19</v>
      </c>
      <c r="F374" s="108"/>
      <c r="G374" s="108"/>
      <c r="H374" s="159"/>
      <c r="I374" s="106"/>
      <c r="J374" s="96">
        <f>'Додаток 3'!L97</f>
        <v>352.45</v>
      </c>
    </row>
    <row r="375" spans="1:10" ht="17.25" customHeight="1" x14ac:dyDescent="0.25">
      <c r="A375" s="292"/>
      <c r="B375" s="290"/>
      <c r="C375" s="280" t="s">
        <v>11</v>
      </c>
      <c r="D375" s="280"/>
      <c r="E375" s="280"/>
      <c r="F375" s="280"/>
      <c r="G375" s="280"/>
      <c r="H375" s="280"/>
      <c r="I375" s="280"/>
      <c r="J375" s="280"/>
    </row>
    <row r="376" spans="1:10" ht="14.25" customHeight="1" x14ac:dyDescent="0.25">
      <c r="A376" s="292"/>
      <c r="B376" s="290"/>
      <c r="C376" s="7" t="s">
        <v>838</v>
      </c>
      <c r="D376" s="141" t="s">
        <v>310</v>
      </c>
      <c r="E376" s="141" t="s">
        <v>140</v>
      </c>
      <c r="F376" s="108"/>
      <c r="G376" s="159"/>
      <c r="H376" s="159"/>
      <c r="I376" s="106"/>
      <c r="J376" s="168">
        <v>3.1E-2</v>
      </c>
    </row>
    <row r="377" spans="1:10" ht="17.25" customHeight="1" x14ac:dyDescent="0.25">
      <c r="A377" s="292"/>
      <c r="B377" s="290"/>
      <c r="C377" s="280" t="s">
        <v>12</v>
      </c>
      <c r="D377" s="280"/>
      <c r="E377" s="280"/>
      <c r="F377" s="280"/>
      <c r="G377" s="280"/>
      <c r="H377" s="280"/>
      <c r="I377" s="280"/>
      <c r="J377" s="280"/>
    </row>
    <row r="378" spans="1:10" ht="30" customHeight="1" x14ac:dyDescent="0.25">
      <c r="A378" s="292"/>
      <c r="B378" s="290"/>
      <c r="C378" s="7" t="s">
        <v>839</v>
      </c>
      <c r="D378" s="141" t="s">
        <v>39</v>
      </c>
      <c r="E378" s="141" t="s">
        <v>141</v>
      </c>
      <c r="F378" s="158"/>
      <c r="G378" s="159"/>
      <c r="H378" s="159"/>
      <c r="I378" s="106"/>
      <c r="J378" s="96">
        <f>J374/J376</f>
        <v>11369.354838709678</v>
      </c>
    </row>
    <row r="379" spans="1:10" ht="17.25" customHeight="1" x14ac:dyDescent="0.25">
      <c r="A379" s="292"/>
      <c r="B379" s="290"/>
      <c r="C379" s="280" t="s">
        <v>14</v>
      </c>
      <c r="D379" s="280"/>
      <c r="E379" s="280"/>
      <c r="F379" s="280"/>
      <c r="G379" s="280"/>
      <c r="H379" s="280"/>
      <c r="I379" s="280"/>
      <c r="J379" s="280"/>
    </row>
    <row r="380" spans="1:10" ht="15" customHeight="1" x14ac:dyDescent="0.25">
      <c r="A380" s="292"/>
      <c r="B380" s="290"/>
      <c r="C380" s="59" t="s">
        <v>151</v>
      </c>
      <c r="D380" s="141" t="s">
        <v>42</v>
      </c>
      <c r="E380" s="141" t="s">
        <v>40</v>
      </c>
      <c r="F380" s="141"/>
      <c r="G380" s="141"/>
      <c r="H380" s="141"/>
      <c r="I380" s="106"/>
      <c r="J380" s="168">
        <v>100</v>
      </c>
    </row>
    <row r="381" spans="1:10" ht="21" customHeight="1" x14ac:dyDescent="0.25">
      <c r="A381" s="292" t="s">
        <v>485</v>
      </c>
      <c r="B381" s="290" t="s">
        <v>623</v>
      </c>
      <c r="C381" s="293" t="s">
        <v>975</v>
      </c>
      <c r="D381" s="293"/>
      <c r="E381" s="293"/>
      <c r="F381" s="293"/>
      <c r="G381" s="293"/>
      <c r="H381" s="293"/>
      <c r="I381" s="293"/>
      <c r="J381" s="293"/>
    </row>
    <row r="382" spans="1:10" ht="15" customHeight="1" x14ac:dyDescent="0.25">
      <c r="A382" s="292"/>
      <c r="B382" s="290"/>
      <c r="C382" s="280" t="s">
        <v>10</v>
      </c>
      <c r="D382" s="280"/>
      <c r="E382" s="280"/>
      <c r="F382" s="280"/>
      <c r="G382" s="280"/>
      <c r="H382" s="280"/>
      <c r="I382" s="280"/>
      <c r="J382" s="280"/>
    </row>
    <row r="383" spans="1:10" ht="30" customHeight="1" x14ac:dyDescent="0.25">
      <c r="A383" s="292"/>
      <c r="B383" s="290"/>
      <c r="C383" s="7" t="s">
        <v>618</v>
      </c>
      <c r="D383" s="290" t="s">
        <v>15</v>
      </c>
      <c r="E383" s="141" t="s">
        <v>19</v>
      </c>
      <c r="F383" s="108"/>
      <c r="G383" s="108"/>
      <c r="H383" s="108"/>
      <c r="I383" s="99"/>
      <c r="J383" s="96">
        <f>'Додаток 3'!L57</f>
        <v>2100</v>
      </c>
    </row>
    <row r="384" spans="1:10" ht="15.75" customHeight="1" x14ac:dyDescent="0.25">
      <c r="A384" s="292"/>
      <c r="B384" s="290"/>
      <c r="C384" s="7" t="s">
        <v>359</v>
      </c>
      <c r="D384" s="290"/>
      <c r="E384" s="279"/>
      <c r="F384" s="279"/>
      <c r="G384" s="279"/>
      <c r="H384" s="279"/>
      <c r="I384" s="106"/>
      <c r="J384" s="106"/>
    </row>
    <row r="385" spans="1:10" ht="15.75" customHeight="1" x14ac:dyDescent="0.25">
      <c r="A385" s="292"/>
      <c r="B385" s="290"/>
      <c r="C385" s="7" t="s">
        <v>893</v>
      </c>
      <c r="D385" s="290"/>
      <c r="E385" s="142" t="s">
        <v>19</v>
      </c>
      <c r="F385" s="142"/>
      <c r="G385" s="108"/>
      <c r="H385" s="9"/>
      <c r="I385" s="96"/>
      <c r="J385" s="136">
        <f>'Додаток 3'!L58</f>
        <v>170</v>
      </c>
    </row>
    <row r="386" spans="1:10" ht="15.75" hidden="1" customHeight="1" x14ac:dyDescent="0.25">
      <c r="A386" s="292"/>
      <c r="B386" s="290"/>
      <c r="C386" s="7" t="s">
        <v>650</v>
      </c>
      <c r="D386" s="290"/>
      <c r="E386" s="142" t="s">
        <v>19</v>
      </c>
      <c r="F386" s="142"/>
      <c r="G386" s="108">
        <f>'Додаток 3'!I59</f>
        <v>4</v>
      </c>
      <c r="H386" s="142"/>
      <c r="I386" s="106"/>
      <c r="J386" s="106"/>
    </row>
    <row r="387" spans="1:10" ht="15.75" hidden="1" customHeight="1" x14ac:dyDescent="0.25">
      <c r="A387" s="292"/>
      <c r="B387" s="290"/>
      <c r="C387" s="7" t="s">
        <v>2</v>
      </c>
      <c r="D387" s="290"/>
      <c r="E387" s="142" t="s">
        <v>19</v>
      </c>
      <c r="F387" s="142"/>
      <c r="G387" s="108">
        <f>'Додаток 3'!I60</f>
        <v>5.3550000000000004</v>
      </c>
      <c r="H387" s="142"/>
      <c r="I387" s="106"/>
      <c r="J387" s="106"/>
    </row>
    <row r="388" spans="1:10" ht="15" hidden="1" customHeight="1" x14ac:dyDescent="0.25">
      <c r="A388" s="292"/>
      <c r="B388" s="290"/>
      <c r="C388" s="7" t="s">
        <v>25</v>
      </c>
      <c r="D388" s="290"/>
      <c r="E388" s="141" t="s">
        <v>19</v>
      </c>
      <c r="F388" s="108"/>
      <c r="G388" s="108">
        <f>'Додаток 3'!I61</f>
        <v>0</v>
      </c>
      <c r="H388" s="24"/>
      <c r="I388" s="106"/>
      <c r="J388" s="106"/>
    </row>
    <row r="389" spans="1:10" ht="14.25" customHeight="1" x14ac:dyDescent="0.25">
      <c r="A389" s="292"/>
      <c r="B389" s="290"/>
      <c r="C389" s="280" t="s">
        <v>11</v>
      </c>
      <c r="D389" s="280"/>
      <c r="E389" s="280"/>
      <c r="F389" s="280"/>
      <c r="G389" s="280"/>
      <c r="H389" s="280"/>
      <c r="I389" s="280"/>
      <c r="J389" s="280"/>
    </row>
    <row r="390" spans="1:10" ht="32.25" customHeight="1" x14ac:dyDescent="0.25">
      <c r="A390" s="292"/>
      <c r="B390" s="290"/>
      <c r="C390" s="7" t="s">
        <v>619</v>
      </c>
      <c r="D390" s="141" t="s">
        <v>310</v>
      </c>
      <c r="E390" s="141" t="s">
        <v>140</v>
      </c>
      <c r="F390" s="108"/>
      <c r="G390" s="28"/>
      <c r="H390" s="36"/>
      <c r="I390" s="173"/>
      <c r="J390" s="173">
        <v>6.6879999999999995E-2</v>
      </c>
    </row>
    <row r="391" spans="1:10" ht="16.5" customHeight="1" x14ac:dyDescent="0.25">
      <c r="A391" s="292"/>
      <c r="B391" s="290"/>
      <c r="C391" s="280" t="s">
        <v>12</v>
      </c>
      <c r="D391" s="280"/>
      <c r="E391" s="280"/>
      <c r="F391" s="280"/>
      <c r="G391" s="280"/>
      <c r="H391" s="280"/>
      <c r="I391" s="280"/>
      <c r="J391" s="280"/>
    </row>
    <row r="392" spans="1:10" ht="29.25" customHeight="1" x14ac:dyDescent="0.25">
      <c r="A392" s="292"/>
      <c r="B392" s="290"/>
      <c r="C392" s="7" t="s">
        <v>651</v>
      </c>
      <c r="D392" s="141" t="s">
        <v>39</v>
      </c>
      <c r="E392" s="141" t="s">
        <v>141</v>
      </c>
      <c r="F392" s="158"/>
      <c r="G392" s="108"/>
      <c r="H392" s="38"/>
      <c r="I392" s="96"/>
      <c r="J392" s="96">
        <f>J383/J390</f>
        <v>31399.521531100479</v>
      </c>
    </row>
    <row r="393" spans="1:10" ht="15.75" customHeight="1" x14ac:dyDescent="0.25">
      <c r="A393" s="292"/>
      <c r="B393" s="290"/>
      <c r="C393" s="280" t="s">
        <v>14</v>
      </c>
      <c r="D393" s="280"/>
      <c r="E393" s="280"/>
      <c r="F393" s="280"/>
      <c r="G393" s="280"/>
      <c r="H393" s="280"/>
      <c r="I393" s="280"/>
      <c r="J393" s="280"/>
    </row>
    <row r="394" spans="1:10" ht="17.25" customHeight="1" x14ac:dyDescent="0.25">
      <c r="A394" s="292"/>
      <c r="B394" s="290"/>
      <c r="C394" s="59" t="s">
        <v>361</v>
      </c>
      <c r="D394" s="141" t="s">
        <v>42</v>
      </c>
      <c r="E394" s="141" t="s">
        <v>40</v>
      </c>
      <c r="F394" s="141"/>
      <c r="G394" s="141"/>
      <c r="H394" s="141"/>
      <c r="I394" s="173"/>
      <c r="J394" s="173">
        <v>100</v>
      </c>
    </row>
    <row r="395" spans="1:10" ht="28.5" customHeight="1" x14ac:dyDescent="0.25">
      <c r="A395" s="283" t="s">
        <v>512</v>
      </c>
      <c r="B395" s="307" t="s">
        <v>245</v>
      </c>
      <c r="C395" s="293" t="s">
        <v>976</v>
      </c>
      <c r="D395" s="293"/>
      <c r="E395" s="293"/>
      <c r="F395" s="293"/>
      <c r="G395" s="293"/>
      <c r="H395" s="293"/>
      <c r="I395" s="293"/>
      <c r="J395" s="293"/>
    </row>
    <row r="396" spans="1:10" ht="17.25" customHeight="1" x14ac:dyDescent="0.25">
      <c r="A396" s="292"/>
      <c r="B396" s="290"/>
      <c r="C396" s="280" t="s">
        <v>10</v>
      </c>
      <c r="D396" s="280"/>
      <c r="E396" s="280"/>
      <c r="F396" s="280"/>
      <c r="G396" s="280"/>
      <c r="H396" s="280"/>
      <c r="I396" s="280"/>
      <c r="J396" s="280"/>
    </row>
    <row r="397" spans="1:10" ht="30" customHeight="1" x14ac:dyDescent="0.25">
      <c r="A397" s="292"/>
      <c r="B397" s="290"/>
      <c r="C397" s="7" t="s">
        <v>620</v>
      </c>
      <c r="D397" s="290" t="s">
        <v>15</v>
      </c>
      <c r="E397" s="141" t="s">
        <v>19</v>
      </c>
      <c r="F397" s="108">
        <f>'Додаток 3'!H62</f>
        <v>1617.4580000000001</v>
      </c>
      <c r="G397" s="24"/>
      <c r="H397" s="10"/>
      <c r="I397" s="106"/>
      <c r="J397" s="106"/>
    </row>
    <row r="398" spans="1:10" ht="18.75" hidden="1" customHeight="1" x14ac:dyDescent="0.25">
      <c r="A398" s="292"/>
      <c r="B398" s="290"/>
      <c r="C398" s="7" t="s">
        <v>359</v>
      </c>
      <c r="D398" s="290"/>
      <c r="E398" s="279"/>
      <c r="F398" s="279"/>
      <c r="G398" s="279"/>
      <c r="H398" s="279"/>
      <c r="I398" s="106"/>
      <c r="J398" s="106"/>
    </row>
    <row r="399" spans="1:10" ht="19.5" hidden="1" customHeight="1" x14ac:dyDescent="0.25">
      <c r="A399" s="292"/>
      <c r="B399" s="290"/>
      <c r="C399" s="7" t="s">
        <v>25</v>
      </c>
      <c r="D399" s="290"/>
      <c r="E399" s="141" t="s">
        <v>19</v>
      </c>
      <c r="F399" s="108">
        <f>'Додаток 3'!H63</f>
        <v>6</v>
      </c>
      <c r="G399" s="24"/>
      <c r="H399" s="24"/>
      <c r="I399" s="106"/>
      <c r="J399" s="106"/>
    </row>
    <row r="400" spans="1:10" ht="15.75" customHeight="1" x14ac:dyDescent="0.25">
      <c r="A400" s="292"/>
      <c r="B400" s="290"/>
      <c r="C400" s="280" t="s">
        <v>11</v>
      </c>
      <c r="D400" s="280"/>
      <c r="E400" s="280"/>
      <c r="F400" s="280"/>
      <c r="G400" s="280"/>
      <c r="H400" s="280"/>
      <c r="I400" s="280"/>
      <c r="J400" s="280"/>
    </row>
    <row r="401" spans="1:10" ht="30" customHeight="1" x14ac:dyDescent="0.25">
      <c r="A401" s="292"/>
      <c r="B401" s="290"/>
      <c r="C401" s="7" t="s">
        <v>155</v>
      </c>
      <c r="D401" s="141" t="s">
        <v>310</v>
      </c>
      <c r="E401" s="141" t="s">
        <v>140</v>
      </c>
      <c r="F401" s="108">
        <v>0.20599999999999999</v>
      </c>
      <c r="G401" s="10"/>
      <c r="H401" s="10"/>
      <c r="I401" s="106"/>
      <c r="J401" s="106"/>
    </row>
    <row r="402" spans="1:10" ht="18" customHeight="1" x14ac:dyDescent="0.25">
      <c r="A402" s="292"/>
      <c r="B402" s="290"/>
      <c r="C402" s="280" t="s">
        <v>12</v>
      </c>
      <c r="D402" s="280"/>
      <c r="E402" s="280"/>
      <c r="F402" s="280"/>
      <c r="G402" s="280"/>
      <c r="H402" s="280"/>
      <c r="I402" s="280"/>
      <c r="J402" s="280"/>
    </row>
    <row r="403" spans="1:10" ht="31.5" customHeight="1" x14ac:dyDescent="0.25">
      <c r="A403" s="292"/>
      <c r="B403" s="290"/>
      <c r="C403" s="7" t="s">
        <v>621</v>
      </c>
      <c r="D403" s="141" t="s">
        <v>39</v>
      </c>
      <c r="E403" s="141" t="s">
        <v>141</v>
      </c>
      <c r="F403" s="108">
        <f>F397/F401</f>
        <v>7851.7378640776706</v>
      </c>
      <c r="G403" s="24"/>
      <c r="H403" s="24"/>
      <c r="I403" s="106"/>
      <c r="J403" s="106"/>
    </row>
    <row r="404" spans="1:10" ht="16.5" customHeight="1" x14ac:dyDescent="0.25">
      <c r="A404" s="292"/>
      <c r="B404" s="290"/>
      <c r="C404" s="280" t="s">
        <v>14</v>
      </c>
      <c r="D404" s="280"/>
      <c r="E404" s="280"/>
      <c r="F404" s="280"/>
      <c r="G404" s="280"/>
      <c r="H404" s="280"/>
      <c r="I404" s="280"/>
      <c r="J404" s="280"/>
    </row>
    <row r="405" spans="1:10" ht="17.25" customHeight="1" x14ac:dyDescent="0.25">
      <c r="A405" s="292"/>
      <c r="B405" s="290"/>
      <c r="C405" s="59" t="s">
        <v>361</v>
      </c>
      <c r="D405" s="141" t="s">
        <v>42</v>
      </c>
      <c r="E405" s="141" t="s">
        <v>40</v>
      </c>
      <c r="F405" s="141">
        <v>100</v>
      </c>
      <c r="G405" s="143"/>
      <c r="H405" s="143"/>
      <c r="I405" s="106"/>
      <c r="J405" s="106"/>
    </row>
    <row r="406" spans="1:10" ht="16.5" hidden="1" customHeight="1" x14ac:dyDescent="0.25">
      <c r="A406" s="292" t="s">
        <v>622</v>
      </c>
      <c r="B406" s="290" t="s">
        <v>134</v>
      </c>
      <c r="C406" s="331" t="s">
        <v>885</v>
      </c>
      <c r="D406" s="332"/>
      <c r="E406" s="332"/>
      <c r="F406" s="332"/>
      <c r="G406" s="332"/>
      <c r="H406" s="332"/>
      <c r="I406" s="332"/>
      <c r="J406" s="332"/>
    </row>
    <row r="407" spans="1:10" hidden="1" x14ac:dyDescent="0.25">
      <c r="A407" s="292"/>
      <c r="B407" s="290"/>
      <c r="C407" s="280" t="s">
        <v>10</v>
      </c>
      <c r="D407" s="280"/>
      <c r="E407" s="280"/>
      <c r="F407" s="280"/>
      <c r="G407" s="280"/>
      <c r="H407" s="280"/>
      <c r="I407" s="280"/>
      <c r="J407" s="280"/>
    </row>
    <row r="408" spans="1:10" ht="33" hidden="1" customHeight="1" x14ac:dyDescent="0.25">
      <c r="A408" s="292"/>
      <c r="B408" s="290"/>
      <c r="C408" s="7" t="s">
        <v>887</v>
      </c>
      <c r="D408" s="141" t="s">
        <v>91</v>
      </c>
      <c r="E408" s="141" t="s">
        <v>9</v>
      </c>
      <c r="F408" s="108"/>
      <c r="G408" s="159">
        <f>'Додаток 3'!I64</f>
        <v>0</v>
      </c>
      <c r="H408" s="159"/>
      <c r="I408" s="106"/>
      <c r="J408" s="106"/>
    </row>
    <row r="409" spans="1:10" hidden="1" x14ac:dyDescent="0.25">
      <c r="A409" s="292"/>
      <c r="B409" s="290"/>
      <c r="C409" s="280" t="s">
        <v>11</v>
      </c>
      <c r="D409" s="280"/>
      <c r="E409" s="280"/>
      <c r="F409" s="280"/>
      <c r="G409" s="280"/>
      <c r="H409" s="280"/>
      <c r="I409" s="280"/>
      <c r="J409" s="280"/>
    </row>
    <row r="410" spans="1:10" ht="15.75" hidden="1" customHeight="1" x14ac:dyDescent="0.25">
      <c r="A410" s="292"/>
      <c r="B410" s="290"/>
      <c r="C410" s="7" t="s">
        <v>883</v>
      </c>
      <c r="D410" s="141" t="s">
        <v>39</v>
      </c>
      <c r="E410" s="141" t="s">
        <v>17</v>
      </c>
      <c r="F410" s="157"/>
      <c r="G410" s="169">
        <v>1</v>
      </c>
      <c r="H410" s="169"/>
      <c r="I410" s="106"/>
      <c r="J410" s="106"/>
    </row>
    <row r="411" spans="1:10" hidden="1" x14ac:dyDescent="0.25">
      <c r="A411" s="292"/>
      <c r="B411" s="290"/>
      <c r="C411" s="280" t="s">
        <v>12</v>
      </c>
      <c r="D411" s="280"/>
      <c r="E411" s="280"/>
      <c r="F411" s="280"/>
      <c r="G411" s="280"/>
      <c r="H411" s="280"/>
      <c r="I411" s="280"/>
      <c r="J411" s="280"/>
    </row>
    <row r="412" spans="1:10" ht="30" hidden="1" x14ac:dyDescent="0.25">
      <c r="A412" s="292"/>
      <c r="B412" s="290"/>
      <c r="C412" s="7" t="s">
        <v>888</v>
      </c>
      <c r="D412" s="141" t="s">
        <v>39</v>
      </c>
      <c r="E412" s="141" t="s">
        <v>277</v>
      </c>
      <c r="F412" s="108"/>
      <c r="G412" s="159">
        <f>G408/G410</f>
        <v>0</v>
      </c>
      <c r="H412" s="159"/>
      <c r="I412" s="106"/>
      <c r="J412" s="106"/>
    </row>
    <row r="413" spans="1:10" hidden="1" x14ac:dyDescent="0.25">
      <c r="A413" s="292"/>
      <c r="B413" s="290"/>
      <c r="C413" s="280" t="s">
        <v>14</v>
      </c>
      <c r="D413" s="280"/>
      <c r="E413" s="280"/>
      <c r="F413" s="280"/>
      <c r="G413" s="280"/>
      <c r="H413" s="280"/>
      <c r="I413" s="280"/>
      <c r="J413" s="280"/>
    </row>
    <row r="414" spans="1:10" ht="19.5" hidden="1" customHeight="1" x14ac:dyDescent="0.25">
      <c r="A414" s="292"/>
      <c r="B414" s="290"/>
      <c r="C414" s="59" t="s">
        <v>875</v>
      </c>
      <c r="D414" s="141" t="s">
        <v>42</v>
      </c>
      <c r="E414" s="141" t="s">
        <v>40</v>
      </c>
      <c r="F414" s="141"/>
      <c r="G414" s="141">
        <v>100</v>
      </c>
      <c r="H414" s="143"/>
      <c r="I414" s="106"/>
      <c r="J414" s="106"/>
    </row>
    <row r="415" spans="1:10" ht="19.5" customHeight="1" x14ac:dyDescent="0.25">
      <c r="A415" s="281" t="s">
        <v>513</v>
      </c>
      <c r="B415" s="287" t="s">
        <v>422</v>
      </c>
      <c r="C415" s="329" t="s">
        <v>1538</v>
      </c>
      <c r="D415" s="330"/>
      <c r="E415" s="330"/>
      <c r="F415" s="330"/>
      <c r="G415" s="330"/>
      <c r="H415" s="330"/>
      <c r="I415" s="330"/>
      <c r="J415" s="330"/>
    </row>
    <row r="416" spans="1:10" ht="17.25" customHeight="1" x14ac:dyDescent="0.25">
      <c r="A416" s="282"/>
      <c r="B416" s="305"/>
      <c r="C416" s="291" t="s">
        <v>10</v>
      </c>
      <c r="D416" s="291"/>
      <c r="E416" s="291"/>
      <c r="F416" s="291"/>
      <c r="G416" s="291"/>
      <c r="H416" s="291"/>
      <c r="I416" s="291"/>
      <c r="J416" s="291"/>
    </row>
    <row r="417" spans="1:10" ht="13.5" customHeight="1" x14ac:dyDescent="0.25">
      <c r="A417" s="282"/>
      <c r="B417" s="305"/>
      <c r="C417" s="59" t="s">
        <v>1255</v>
      </c>
      <c r="D417" s="51" t="s">
        <v>15</v>
      </c>
      <c r="E417" s="51" t="s">
        <v>9</v>
      </c>
      <c r="F417" s="108"/>
      <c r="G417" s="108"/>
      <c r="H417" s="108"/>
      <c r="I417" s="168">
        <f>'Додаток 3'!K65+'Додаток 3'!K66</f>
        <v>68745.856</v>
      </c>
      <c r="J417" s="106"/>
    </row>
    <row r="418" spans="1:10" ht="15.75" hidden="1" customHeight="1" x14ac:dyDescent="0.25">
      <c r="A418" s="282"/>
      <c r="B418" s="305"/>
      <c r="C418" s="59" t="s">
        <v>359</v>
      </c>
      <c r="D418" s="59"/>
      <c r="E418" s="289"/>
      <c r="F418" s="289"/>
      <c r="G418" s="289"/>
      <c r="H418" s="289"/>
      <c r="I418" s="106"/>
      <c r="J418" s="106"/>
    </row>
    <row r="419" spans="1:10" ht="30.75" customHeight="1" x14ac:dyDescent="0.25">
      <c r="A419" s="282"/>
      <c r="B419" s="305"/>
      <c r="C419" s="59" t="s">
        <v>893</v>
      </c>
      <c r="D419" s="51" t="s">
        <v>91</v>
      </c>
      <c r="E419" s="51" t="s">
        <v>9</v>
      </c>
      <c r="F419" s="108"/>
      <c r="G419" s="108">
        <f>'Додаток 3'!I65</f>
        <v>996.53499999999997</v>
      </c>
      <c r="H419" s="1"/>
      <c r="I419" s="106"/>
      <c r="J419" s="106"/>
    </row>
    <row r="420" spans="1:10" ht="18.75" customHeight="1" x14ac:dyDescent="0.25">
      <c r="A420" s="282"/>
      <c r="B420" s="305"/>
      <c r="C420" s="291" t="s">
        <v>11</v>
      </c>
      <c r="D420" s="291"/>
      <c r="E420" s="291"/>
      <c r="F420" s="291"/>
      <c r="G420" s="291"/>
      <c r="H420" s="291"/>
      <c r="I420" s="291"/>
      <c r="J420" s="291"/>
    </row>
    <row r="421" spans="1:10" ht="18.75" customHeight="1" x14ac:dyDescent="0.25">
      <c r="A421" s="282"/>
      <c r="B421" s="305"/>
      <c r="C421" s="59" t="s">
        <v>1256</v>
      </c>
      <c r="D421" s="51" t="s">
        <v>310</v>
      </c>
      <c r="E421" s="51" t="s">
        <v>17</v>
      </c>
      <c r="F421" s="108"/>
      <c r="G421" s="108"/>
      <c r="H421" s="157"/>
      <c r="I421" s="173">
        <v>1</v>
      </c>
      <c r="J421" s="106"/>
    </row>
    <row r="422" spans="1:10" ht="18.75" customHeight="1" x14ac:dyDescent="0.25">
      <c r="A422" s="282"/>
      <c r="B422" s="305"/>
      <c r="C422" s="59" t="s">
        <v>1465</v>
      </c>
      <c r="D422" s="51" t="s">
        <v>39</v>
      </c>
      <c r="E422" s="51" t="s">
        <v>17</v>
      </c>
      <c r="F422" s="108"/>
      <c r="G422" s="157">
        <v>1</v>
      </c>
      <c r="H422" s="157"/>
      <c r="I422" s="106"/>
      <c r="J422" s="106"/>
    </row>
    <row r="423" spans="1:10" ht="15.75" customHeight="1" x14ac:dyDescent="0.25">
      <c r="A423" s="282"/>
      <c r="B423" s="305"/>
      <c r="C423" s="291" t="s">
        <v>12</v>
      </c>
      <c r="D423" s="291"/>
      <c r="E423" s="291"/>
      <c r="F423" s="291"/>
      <c r="G423" s="291"/>
      <c r="H423" s="291"/>
      <c r="I423" s="291"/>
      <c r="J423" s="291"/>
    </row>
    <row r="424" spans="1:10" ht="19.5" customHeight="1" x14ac:dyDescent="0.25">
      <c r="A424" s="282"/>
      <c r="B424" s="305"/>
      <c r="C424" s="59" t="s">
        <v>1257</v>
      </c>
      <c r="D424" s="287" t="s">
        <v>39</v>
      </c>
      <c r="E424" s="51" t="s">
        <v>68</v>
      </c>
      <c r="F424" s="108"/>
      <c r="G424" s="108"/>
      <c r="H424" s="108"/>
      <c r="I424" s="173">
        <f>I417/I421</f>
        <v>68745.856</v>
      </c>
      <c r="J424" s="106"/>
    </row>
    <row r="425" spans="1:10" ht="29.25" customHeight="1" x14ac:dyDescent="0.25">
      <c r="A425" s="282"/>
      <c r="B425" s="305"/>
      <c r="C425" s="59" t="s">
        <v>1539</v>
      </c>
      <c r="D425" s="288"/>
      <c r="E425" s="51" t="s">
        <v>68</v>
      </c>
      <c r="F425" s="108"/>
      <c r="G425" s="108">
        <f>G419/G422</f>
        <v>996.53499999999997</v>
      </c>
      <c r="H425" s="108"/>
      <c r="I425" s="106"/>
      <c r="J425" s="106"/>
    </row>
    <row r="426" spans="1:10" ht="18.75" customHeight="1" x14ac:dyDescent="0.25">
      <c r="A426" s="282"/>
      <c r="B426" s="305"/>
      <c r="C426" s="291" t="s">
        <v>14</v>
      </c>
      <c r="D426" s="291"/>
      <c r="E426" s="291"/>
      <c r="F426" s="291"/>
      <c r="G426" s="291"/>
      <c r="H426" s="291"/>
      <c r="I426" s="291"/>
      <c r="J426" s="291"/>
    </row>
    <row r="427" spans="1:10" ht="18" customHeight="1" x14ac:dyDescent="0.25">
      <c r="A427" s="282"/>
      <c r="B427" s="305"/>
      <c r="C427" s="59" t="s">
        <v>360</v>
      </c>
      <c r="D427" s="287" t="s">
        <v>42</v>
      </c>
      <c r="E427" s="287" t="s">
        <v>40</v>
      </c>
      <c r="F427" s="51"/>
      <c r="G427" s="51"/>
      <c r="H427" s="51"/>
      <c r="I427" s="173">
        <v>100</v>
      </c>
      <c r="J427" s="106"/>
    </row>
    <row r="428" spans="1:10" ht="18" customHeight="1" x14ac:dyDescent="0.25">
      <c r="A428" s="283"/>
      <c r="B428" s="288"/>
      <c r="C428" s="59" t="s">
        <v>875</v>
      </c>
      <c r="D428" s="288"/>
      <c r="E428" s="288"/>
      <c r="F428" s="51"/>
      <c r="G428" s="51">
        <v>100</v>
      </c>
      <c r="H428" s="51"/>
      <c r="I428" s="106"/>
      <c r="J428" s="106"/>
    </row>
    <row r="429" spans="1:10" ht="19.5" customHeight="1" x14ac:dyDescent="0.25">
      <c r="A429" s="292" t="s">
        <v>518</v>
      </c>
      <c r="B429" s="290" t="s">
        <v>134</v>
      </c>
      <c r="C429" s="293" t="s">
        <v>886</v>
      </c>
      <c r="D429" s="293"/>
      <c r="E429" s="293"/>
      <c r="F429" s="293"/>
      <c r="G429" s="293"/>
      <c r="H429" s="293"/>
      <c r="I429" s="293"/>
      <c r="J429" s="293"/>
    </row>
    <row r="430" spans="1:10" x14ac:dyDescent="0.25">
      <c r="A430" s="292"/>
      <c r="B430" s="290"/>
      <c r="C430" s="280" t="s">
        <v>10</v>
      </c>
      <c r="D430" s="280"/>
      <c r="E430" s="280"/>
      <c r="F430" s="280"/>
      <c r="G430" s="280"/>
      <c r="H430" s="280"/>
      <c r="I430" s="280"/>
      <c r="J430" s="280"/>
    </row>
    <row r="431" spans="1:10" ht="34.5" customHeight="1" x14ac:dyDescent="0.25">
      <c r="A431" s="292"/>
      <c r="B431" s="290"/>
      <c r="C431" s="7" t="s">
        <v>887</v>
      </c>
      <c r="D431" s="141" t="s">
        <v>91</v>
      </c>
      <c r="E431" s="141" t="s">
        <v>9</v>
      </c>
      <c r="F431" s="108"/>
      <c r="G431" s="159"/>
      <c r="H431" s="159"/>
      <c r="I431" s="96"/>
      <c r="J431" s="96">
        <f>'Додаток 3'!L67</f>
        <v>1380</v>
      </c>
    </row>
    <row r="432" spans="1:10" x14ac:dyDescent="0.25">
      <c r="A432" s="292"/>
      <c r="B432" s="290"/>
      <c r="C432" s="280" t="s">
        <v>11</v>
      </c>
      <c r="D432" s="280"/>
      <c r="E432" s="280"/>
      <c r="F432" s="280"/>
      <c r="G432" s="280"/>
      <c r="H432" s="280"/>
      <c r="I432" s="280"/>
      <c r="J432" s="280"/>
    </row>
    <row r="433" spans="1:10" ht="15.75" customHeight="1" x14ac:dyDescent="0.25">
      <c r="A433" s="292"/>
      <c r="B433" s="290"/>
      <c r="C433" s="7" t="s">
        <v>883</v>
      </c>
      <c r="D433" s="141" t="s">
        <v>39</v>
      </c>
      <c r="E433" s="141" t="s">
        <v>17</v>
      </c>
      <c r="F433" s="157"/>
      <c r="G433" s="169"/>
      <c r="H433" s="169"/>
      <c r="I433" s="168"/>
      <c r="J433" s="168">
        <v>1</v>
      </c>
    </row>
    <row r="434" spans="1:10" x14ac:dyDescent="0.25">
      <c r="A434" s="292"/>
      <c r="B434" s="290"/>
      <c r="C434" s="280" t="s">
        <v>12</v>
      </c>
      <c r="D434" s="280"/>
      <c r="E434" s="280"/>
      <c r="F434" s="280"/>
      <c r="G434" s="280"/>
      <c r="H434" s="280"/>
      <c r="I434" s="280"/>
      <c r="J434" s="280"/>
    </row>
    <row r="435" spans="1:10" ht="30" x14ac:dyDescent="0.25">
      <c r="A435" s="292"/>
      <c r="B435" s="290"/>
      <c r="C435" s="7" t="s">
        <v>888</v>
      </c>
      <c r="D435" s="141" t="s">
        <v>39</v>
      </c>
      <c r="E435" s="141" t="s">
        <v>13</v>
      </c>
      <c r="F435" s="108"/>
      <c r="G435" s="159"/>
      <c r="H435" s="159"/>
      <c r="I435" s="96"/>
      <c r="J435" s="96">
        <f>J431/J433</f>
        <v>1380</v>
      </c>
    </row>
    <row r="436" spans="1:10" x14ac:dyDescent="0.25">
      <c r="A436" s="292"/>
      <c r="B436" s="290"/>
      <c r="C436" s="280" t="s">
        <v>14</v>
      </c>
      <c r="D436" s="280"/>
      <c r="E436" s="280"/>
      <c r="F436" s="280"/>
      <c r="G436" s="280"/>
      <c r="H436" s="280"/>
      <c r="I436" s="280"/>
      <c r="J436" s="280"/>
    </row>
    <row r="437" spans="1:10" ht="17.25" customHeight="1" x14ac:dyDescent="0.25">
      <c r="A437" s="292"/>
      <c r="B437" s="290"/>
      <c r="C437" s="59" t="s">
        <v>875</v>
      </c>
      <c r="D437" s="141" t="s">
        <v>42</v>
      </c>
      <c r="E437" s="141" t="s">
        <v>40</v>
      </c>
      <c r="F437" s="141"/>
      <c r="G437" s="141"/>
      <c r="H437" s="141"/>
      <c r="I437" s="168"/>
      <c r="J437" s="173">
        <v>100</v>
      </c>
    </row>
    <row r="438" spans="1:10" ht="28.5" customHeight="1" x14ac:dyDescent="0.25">
      <c r="A438" s="283" t="s">
        <v>519</v>
      </c>
      <c r="B438" s="288" t="s">
        <v>623</v>
      </c>
      <c r="C438" s="315" t="s">
        <v>1295</v>
      </c>
      <c r="D438" s="315"/>
      <c r="E438" s="315"/>
      <c r="F438" s="315"/>
      <c r="G438" s="315"/>
      <c r="H438" s="315"/>
      <c r="I438" s="315"/>
      <c r="J438" s="315"/>
    </row>
    <row r="439" spans="1:10" x14ac:dyDescent="0.25">
      <c r="A439" s="292"/>
      <c r="B439" s="289"/>
      <c r="C439" s="291" t="s">
        <v>10</v>
      </c>
      <c r="D439" s="291"/>
      <c r="E439" s="291"/>
      <c r="F439" s="291"/>
      <c r="G439" s="291"/>
      <c r="H439" s="291"/>
      <c r="I439" s="291"/>
      <c r="J439" s="291"/>
    </row>
    <row r="440" spans="1:10" ht="34.5" customHeight="1" x14ac:dyDescent="0.25">
      <c r="A440" s="292"/>
      <c r="B440" s="289"/>
      <c r="C440" s="59" t="s">
        <v>1258</v>
      </c>
      <c r="D440" s="289" t="s">
        <v>15</v>
      </c>
      <c r="E440" s="51" t="s">
        <v>9</v>
      </c>
      <c r="F440" s="108"/>
      <c r="G440" s="108"/>
      <c r="H440" s="108"/>
      <c r="I440" s="99"/>
      <c r="J440" s="96">
        <f>'Додаток 3'!L68</f>
        <v>15900</v>
      </c>
    </row>
    <row r="441" spans="1:10" ht="16.5" customHeight="1" x14ac:dyDescent="0.25">
      <c r="A441" s="292"/>
      <c r="B441" s="289"/>
      <c r="C441" s="59" t="s">
        <v>41</v>
      </c>
      <c r="D441" s="289"/>
      <c r="E441" s="51"/>
      <c r="F441" s="108"/>
      <c r="G441" s="108"/>
      <c r="H441" s="108"/>
      <c r="I441" s="106"/>
      <c r="J441" s="173"/>
    </row>
    <row r="442" spans="1:10" ht="15" customHeight="1" x14ac:dyDescent="0.25">
      <c r="A442" s="292"/>
      <c r="B442" s="289"/>
      <c r="C442" s="59" t="s">
        <v>893</v>
      </c>
      <c r="D442" s="289"/>
      <c r="E442" s="51" t="s">
        <v>9</v>
      </c>
      <c r="F442" s="108"/>
      <c r="G442" s="108"/>
      <c r="H442" s="108"/>
      <c r="I442" s="96"/>
      <c r="J442" s="96">
        <f>'Додаток 3'!L69</f>
        <v>540</v>
      </c>
    </row>
    <row r="443" spans="1:10" x14ac:dyDescent="0.25">
      <c r="A443" s="292"/>
      <c r="B443" s="289"/>
      <c r="C443" s="291" t="s">
        <v>11</v>
      </c>
      <c r="D443" s="291"/>
      <c r="E443" s="291"/>
      <c r="F443" s="291"/>
      <c r="G443" s="291"/>
      <c r="H443" s="291"/>
      <c r="I443" s="291"/>
      <c r="J443" s="291"/>
    </row>
    <row r="444" spans="1:10" ht="30" x14ac:dyDescent="0.25">
      <c r="A444" s="292"/>
      <c r="B444" s="289"/>
      <c r="C444" s="59" t="s">
        <v>1260</v>
      </c>
      <c r="D444" s="51" t="s">
        <v>310</v>
      </c>
      <c r="E444" s="51" t="s">
        <v>140</v>
      </c>
      <c r="F444" s="157"/>
      <c r="G444" s="157"/>
      <c r="H444" s="28"/>
      <c r="I444" s="173"/>
      <c r="J444" s="173">
        <v>0.60738000000000003</v>
      </c>
    </row>
    <row r="445" spans="1:10" x14ac:dyDescent="0.25">
      <c r="A445" s="292"/>
      <c r="B445" s="289"/>
      <c r="C445" s="291" t="s">
        <v>12</v>
      </c>
      <c r="D445" s="291"/>
      <c r="E445" s="291"/>
      <c r="F445" s="291"/>
      <c r="G445" s="291"/>
      <c r="H445" s="291"/>
      <c r="I445" s="291"/>
      <c r="J445" s="291"/>
    </row>
    <row r="446" spans="1:10" ht="30" x14ac:dyDescent="0.25">
      <c r="A446" s="292"/>
      <c r="B446" s="289"/>
      <c r="C446" s="59" t="s">
        <v>1259</v>
      </c>
      <c r="D446" s="51" t="s">
        <v>39</v>
      </c>
      <c r="E446" s="51" t="s">
        <v>1265</v>
      </c>
      <c r="F446" s="108"/>
      <c r="G446" s="108"/>
      <c r="H446" s="108"/>
      <c r="I446" s="96"/>
      <c r="J446" s="96">
        <f>J440/J444</f>
        <v>26178.010471204187</v>
      </c>
    </row>
    <row r="447" spans="1:10" x14ac:dyDescent="0.25">
      <c r="A447" s="292"/>
      <c r="B447" s="289"/>
      <c r="C447" s="291" t="s">
        <v>14</v>
      </c>
      <c r="D447" s="291"/>
      <c r="E447" s="291"/>
      <c r="F447" s="291"/>
      <c r="G447" s="291"/>
      <c r="H447" s="291"/>
      <c r="I447" s="291"/>
      <c r="J447" s="291"/>
    </row>
    <row r="448" spans="1:10" ht="17.25" customHeight="1" x14ac:dyDescent="0.25">
      <c r="A448" s="292"/>
      <c r="B448" s="289"/>
      <c r="C448" s="59" t="s">
        <v>1261</v>
      </c>
      <c r="D448" s="51" t="s">
        <v>42</v>
      </c>
      <c r="E448" s="51" t="s">
        <v>40</v>
      </c>
      <c r="F448" s="51"/>
      <c r="G448" s="51"/>
      <c r="H448" s="51"/>
      <c r="I448" s="168"/>
      <c r="J448" s="168">
        <v>100</v>
      </c>
    </row>
    <row r="449" spans="1:10" ht="25.5" customHeight="1" x14ac:dyDescent="0.25">
      <c r="A449" s="292" t="s">
        <v>522</v>
      </c>
      <c r="B449" s="289" t="s">
        <v>415</v>
      </c>
      <c r="C449" s="315" t="s">
        <v>1301</v>
      </c>
      <c r="D449" s="315"/>
      <c r="E449" s="315"/>
      <c r="F449" s="315"/>
      <c r="G449" s="315"/>
      <c r="H449" s="315"/>
      <c r="I449" s="315"/>
      <c r="J449" s="315"/>
    </row>
    <row r="450" spans="1:10" ht="15.75" customHeight="1" x14ac:dyDescent="0.25">
      <c r="A450" s="292"/>
      <c r="B450" s="289"/>
      <c r="C450" s="291" t="s">
        <v>10</v>
      </c>
      <c r="D450" s="291"/>
      <c r="E450" s="291"/>
      <c r="F450" s="291"/>
      <c r="G450" s="291"/>
      <c r="H450" s="291"/>
      <c r="I450" s="291"/>
      <c r="J450" s="291"/>
    </row>
    <row r="451" spans="1:10" ht="24" customHeight="1" x14ac:dyDescent="0.25">
      <c r="A451" s="292"/>
      <c r="B451" s="289"/>
      <c r="C451" s="59" t="s">
        <v>1262</v>
      </c>
      <c r="D451" s="289" t="s">
        <v>15</v>
      </c>
      <c r="E451" s="51" t="s">
        <v>9</v>
      </c>
      <c r="F451" s="108"/>
      <c r="G451" s="108"/>
      <c r="H451" s="108"/>
      <c r="I451" s="96"/>
      <c r="J451" s="96">
        <f>'Додаток 3'!L70</f>
        <v>8300</v>
      </c>
    </row>
    <row r="452" spans="1:10" ht="17.25" customHeight="1" x14ac:dyDescent="0.25">
      <c r="A452" s="292"/>
      <c r="B452" s="289"/>
      <c r="C452" s="59" t="s">
        <v>41</v>
      </c>
      <c r="D452" s="289"/>
      <c r="E452" s="51"/>
      <c r="F452" s="108"/>
      <c r="G452" s="108"/>
      <c r="H452" s="108"/>
      <c r="I452" s="134"/>
      <c r="J452" s="106"/>
    </row>
    <row r="453" spans="1:10" ht="16.5" customHeight="1" x14ac:dyDescent="0.25">
      <c r="A453" s="292"/>
      <c r="B453" s="289"/>
      <c r="C453" s="59" t="s">
        <v>893</v>
      </c>
      <c r="D453" s="289"/>
      <c r="E453" s="51" t="s">
        <v>9</v>
      </c>
      <c r="F453" s="108"/>
      <c r="G453" s="108"/>
      <c r="H453" s="108"/>
      <c r="I453" s="136"/>
      <c r="J453" s="136">
        <v>503</v>
      </c>
    </row>
    <row r="454" spans="1:10" ht="15.75" customHeight="1" x14ac:dyDescent="0.25">
      <c r="A454" s="292"/>
      <c r="B454" s="289"/>
      <c r="C454" s="291" t="s">
        <v>11</v>
      </c>
      <c r="D454" s="291"/>
      <c r="E454" s="291"/>
      <c r="F454" s="291"/>
      <c r="G454" s="291"/>
      <c r="H454" s="291"/>
      <c r="I454" s="291"/>
      <c r="J454" s="291"/>
    </row>
    <row r="455" spans="1:10" ht="30" x14ac:dyDescent="0.25">
      <c r="A455" s="292"/>
      <c r="B455" s="289"/>
      <c r="C455" s="59" t="s">
        <v>1263</v>
      </c>
      <c r="D455" s="51" t="s">
        <v>310</v>
      </c>
      <c r="E455" s="51" t="s">
        <v>140</v>
      </c>
      <c r="F455" s="157"/>
      <c r="G455" s="157"/>
      <c r="H455" s="17"/>
      <c r="I455" s="173"/>
      <c r="J455" s="137">
        <v>0.52649999999999997</v>
      </c>
    </row>
    <row r="456" spans="1:10" ht="17.25" customHeight="1" x14ac:dyDescent="0.25">
      <c r="A456" s="292"/>
      <c r="B456" s="289"/>
      <c r="C456" s="291" t="s">
        <v>12</v>
      </c>
      <c r="D456" s="291"/>
      <c r="E456" s="291"/>
      <c r="F456" s="291"/>
      <c r="G456" s="291"/>
      <c r="H456" s="291"/>
      <c r="I456" s="291"/>
      <c r="J456" s="291"/>
    </row>
    <row r="457" spans="1:10" ht="30" x14ac:dyDescent="0.25">
      <c r="A457" s="292"/>
      <c r="B457" s="289"/>
      <c r="C457" s="59" t="s">
        <v>1264</v>
      </c>
      <c r="D457" s="51" t="s">
        <v>39</v>
      </c>
      <c r="E457" s="51" t="s">
        <v>1265</v>
      </c>
      <c r="F457" s="108"/>
      <c r="G457" s="108"/>
      <c r="H457" s="108"/>
      <c r="I457" s="96"/>
      <c r="J457" s="96">
        <f>J451/J455</f>
        <v>15764.482431149099</v>
      </c>
    </row>
    <row r="458" spans="1:10" ht="18" customHeight="1" x14ac:dyDescent="0.25">
      <c r="A458" s="292"/>
      <c r="B458" s="289"/>
      <c r="C458" s="291" t="s">
        <v>14</v>
      </c>
      <c r="D458" s="291"/>
      <c r="E458" s="291"/>
      <c r="F458" s="291"/>
      <c r="G458" s="291"/>
      <c r="H458" s="291"/>
      <c r="I458" s="291"/>
      <c r="J458" s="291"/>
    </row>
    <row r="459" spans="1:10" ht="17.25" customHeight="1" x14ac:dyDescent="0.25">
      <c r="A459" s="292"/>
      <c r="B459" s="289"/>
      <c r="C459" s="59" t="s">
        <v>1261</v>
      </c>
      <c r="D459" s="51" t="s">
        <v>42</v>
      </c>
      <c r="E459" s="51" t="s">
        <v>40</v>
      </c>
      <c r="F459" s="51"/>
      <c r="G459" s="51"/>
      <c r="H459" s="51"/>
      <c r="I459" s="173"/>
      <c r="J459" s="168">
        <v>100</v>
      </c>
    </row>
    <row r="460" spans="1:10" ht="15" hidden="1" customHeight="1" x14ac:dyDescent="0.25">
      <c r="A460" s="292" t="s">
        <v>622</v>
      </c>
      <c r="B460" s="289" t="s">
        <v>134</v>
      </c>
      <c r="C460" s="315" t="s">
        <v>806</v>
      </c>
      <c r="D460" s="315"/>
      <c r="E460" s="315"/>
      <c r="F460" s="315"/>
      <c r="G460" s="315"/>
      <c r="H460" s="315"/>
      <c r="I460" s="315"/>
      <c r="J460" s="315"/>
    </row>
    <row r="461" spans="1:10" hidden="1" x14ac:dyDescent="0.25">
      <c r="A461" s="292"/>
      <c r="B461" s="289"/>
      <c r="C461" s="291" t="s">
        <v>10</v>
      </c>
      <c r="D461" s="291"/>
      <c r="E461" s="291"/>
      <c r="F461" s="291"/>
      <c r="G461" s="291"/>
      <c r="H461" s="291"/>
      <c r="I461" s="291"/>
      <c r="J461" s="291"/>
    </row>
    <row r="462" spans="1:10" ht="19.5" hidden="1" customHeight="1" x14ac:dyDescent="0.25">
      <c r="A462" s="292"/>
      <c r="B462" s="289"/>
      <c r="C462" s="59" t="s">
        <v>809</v>
      </c>
      <c r="D462" s="289" t="s">
        <v>821</v>
      </c>
      <c r="E462" s="51" t="s">
        <v>19</v>
      </c>
      <c r="F462" s="108">
        <f>F464</f>
        <v>300</v>
      </c>
      <c r="G462" s="108"/>
      <c r="H462" s="108"/>
      <c r="I462" s="173">
        <f>'Додаток 3'!K72</f>
        <v>0</v>
      </c>
      <c r="J462" s="173"/>
    </row>
    <row r="463" spans="1:10" hidden="1" x14ac:dyDescent="0.25">
      <c r="A463" s="292"/>
      <c r="B463" s="289"/>
      <c r="C463" s="59" t="s">
        <v>41</v>
      </c>
      <c r="D463" s="289"/>
      <c r="E463" s="289"/>
      <c r="F463" s="289"/>
      <c r="G463" s="289"/>
      <c r="H463" s="289"/>
      <c r="I463" s="106"/>
      <c r="J463" s="106"/>
    </row>
    <row r="464" spans="1:10" hidden="1" x14ac:dyDescent="0.25">
      <c r="A464" s="292"/>
      <c r="B464" s="289"/>
      <c r="C464" s="59" t="s">
        <v>38</v>
      </c>
      <c r="D464" s="289"/>
      <c r="E464" s="51" t="s">
        <v>9</v>
      </c>
      <c r="F464" s="108">
        <f>'Додаток 3'!H73</f>
        <v>300</v>
      </c>
      <c r="G464" s="108"/>
      <c r="H464" s="108"/>
      <c r="I464" s="106"/>
      <c r="J464" s="106"/>
    </row>
    <row r="465" spans="1:10" hidden="1" x14ac:dyDescent="0.25">
      <c r="A465" s="292"/>
      <c r="B465" s="289"/>
      <c r="C465" s="59" t="s">
        <v>2</v>
      </c>
      <c r="D465" s="289"/>
      <c r="E465" s="51" t="s">
        <v>9</v>
      </c>
      <c r="F465" s="108"/>
      <c r="G465" s="108">
        <f>'Додаток 3'!I74</f>
        <v>213.71299999999999</v>
      </c>
      <c r="H465" s="108"/>
      <c r="I465" s="106"/>
      <c r="J465" s="106"/>
    </row>
    <row r="466" spans="1:10" hidden="1" x14ac:dyDescent="0.25">
      <c r="A466" s="292"/>
      <c r="B466" s="289"/>
      <c r="C466" s="59" t="s">
        <v>25</v>
      </c>
      <c r="D466" s="289"/>
      <c r="E466" s="51" t="s">
        <v>9</v>
      </c>
      <c r="F466" s="108"/>
      <c r="G466" s="108">
        <f>'Додаток 3'!I75</f>
        <v>46.5</v>
      </c>
      <c r="H466" s="108"/>
      <c r="I466" s="106"/>
      <c r="J466" s="106"/>
    </row>
    <row r="467" spans="1:10" hidden="1" x14ac:dyDescent="0.25">
      <c r="A467" s="292"/>
      <c r="B467" s="289"/>
      <c r="C467" s="291" t="s">
        <v>11</v>
      </c>
      <c r="D467" s="291"/>
      <c r="E467" s="291"/>
      <c r="F467" s="291"/>
      <c r="G467" s="291"/>
      <c r="H467" s="291"/>
      <c r="I467" s="291"/>
      <c r="J467" s="291"/>
    </row>
    <row r="468" spans="1:10" ht="15.75" hidden="1" customHeight="1" x14ac:dyDescent="0.25">
      <c r="A468" s="292"/>
      <c r="B468" s="289"/>
      <c r="C468" s="59" t="s">
        <v>1570</v>
      </c>
      <c r="D468" s="51" t="s">
        <v>821</v>
      </c>
      <c r="E468" s="51" t="s">
        <v>140</v>
      </c>
      <c r="F468" s="157"/>
      <c r="G468" s="17"/>
      <c r="H468" s="17"/>
      <c r="I468" s="168">
        <v>2.5145</v>
      </c>
      <c r="J468" s="173"/>
    </row>
    <row r="469" spans="1:10" ht="28.5" hidden="1" customHeight="1" x14ac:dyDescent="0.25">
      <c r="A469" s="292"/>
      <c r="B469" s="289"/>
      <c r="C469" s="59" t="s">
        <v>156</v>
      </c>
      <c r="D469" s="51" t="s">
        <v>91</v>
      </c>
      <c r="E469" s="51" t="s">
        <v>17</v>
      </c>
      <c r="F469" s="157">
        <v>1</v>
      </c>
      <c r="G469" s="22"/>
      <c r="H469" s="157"/>
      <c r="I469" s="106"/>
      <c r="J469" s="106"/>
    </row>
    <row r="470" spans="1:10" hidden="1" x14ac:dyDescent="0.25">
      <c r="A470" s="292"/>
      <c r="B470" s="289"/>
      <c r="C470" s="291" t="s">
        <v>12</v>
      </c>
      <c r="D470" s="291"/>
      <c r="E470" s="291"/>
      <c r="F470" s="291"/>
      <c r="G470" s="291"/>
      <c r="H470" s="291"/>
      <c r="I470" s="291"/>
      <c r="J470" s="291"/>
    </row>
    <row r="471" spans="1:10" ht="17.25" hidden="1" customHeight="1" x14ac:dyDescent="0.25">
      <c r="A471" s="292"/>
      <c r="B471" s="289"/>
      <c r="C471" s="59" t="s">
        <v>814</v>
      </c>
      <c r="D471" s="289" t="s">
        <v>39</v>
      </c>
      <c r="E471" s="51" t="s">
        <v>141</v>
      </c>
      <c r="F471" s="108"/>
      <c r="G471" s="108"/>
      <c r="H471" s="108"/>
      <c r="I471" s="96">
        <f>I462/I468</f>
        <v>0</v>
      </c>
      <c r="J471" s="96"/>
    </row>
    <row r="472" spans="1:10" ht="15.75" hidden="1" customHeight="1" x14ac:dyDescent="0.25">
      <c r="A472" s="292"/>
      <c r="B472" s="289"/>
      <c r="C472" s="59" t="s">
        <v>449</v>
      </c>
      <c r="D472" s="289"/>
      <c r="E472" s="51" t="s">
        <v>671</v>
      </c>
      <c r="F472" s="108">
        <f>F464/F469</f>
        <v>300</v>
      </c>
      <c r="G472" s="108"/>
      <c r="H472" s="108"/>
      <c r="I472" s="106"/>
      <c r="J472" s="106"/>
    </row>
    <row r="473" spans="1:10" hidden="1" x14ac:dyDescent="0.25">
      <c r="A473" s="292"/>
      <c r="B473" s="289"/>
      <c r="C473" s="291" t="s">
        <v>14</v>
      </c>
      <c r="D473" s="291"/>
      <c r="E473" s="291"/>
      <c r="F473" s="291"/>
      <c r="G473" s="291"/>
      <c r="H473" s="291"/>
      <c r="I473" s="291"/>
      <c r="J473" s="291"/>
    </row>
    <row r="474" spans="1:10" ht="18.75" hidden="1" customHeight="1" x14ac:dyDescent="0.25">
      <c r="A474" s="292"/>
      <c r="B474" s="289"/>
      <c r="C474" s="59" t="s">
        <v>362</v>
      </c>
      <c r="D474" s="289" t="s">
        <v>42</v>
      </c>
      <c r="E474" s="51" t="s">
        <v>40</v>
      </c>
      <c r="F474" s="51"/>
      <c r="G474" s="51"/>
      <c r="H474" s="51"/>
      <c r="I474" s="173">
        <v>100</v>
      </c>
      <c r="J474" s="173"/>
    </row>
    <row r="475" spans="1:10" ht="18.75" hidden="1" customHeight="1" x14ac:dyDescent="0.25">
      <c r="A475" s="292"/>
      <c r="B475" s="289"/>
      <c r="C475" s="59" t="s">
        <v>47</v>
      </c>
      <c r="D475" s="289"/>
      <c r="E475" s="51" t="s">
        <v>40</v>
      </c>
      <c r="F475" s="51">
        <v>100</v>
      </c>
      <c r="G475" s="51"/>
      <c r="H475" s="142"/>
      <c r="I475" s="106"/>
      <c r="J475" s="106"/>
    </row>
    <row r="476" spans="1:10" ht="15.75" hidden="1" customHeight="1" x14ac:dyDescent="0.25">
      <c r="A476" s="292" t="s">
        <v>663</v>
      </c>
      <c r="B476" s="289" t="s">
        <v>134</v>
      </c>
      <c r="C476" s="315" t="s">
        <v>815</v>
      </c>
      <c r="D476" s="315"/>
      <c r="E476" s="315"/>
      <c r="F476" s="315"/>
      <c r="G476" s="315"/>
      <c r="H476" s="315"/>
      <c r="I476" s="315"/>
      <c r="J476" s="315"/>
    </row>
    <row r="477" spans="1:10" ht="14.25" hidden="1" customHeight="1" x14ac:dyDescent="0.25">
      <c r="A477" s="292"/>
      <c r="B477" s="289"/>
      <c r="C477" s="333" t="s">
        <v>10</v>
      </c>
      <c r="D477" s="334"/>
      <c r="E477" s="334"/>
      <c r="F477" s="334"/>
      <c r="G477" s="334"/>
      <c r="H477" s="334"/>
      <c r="I477" s="334"/>
      <c r="J477" s="335"/>
    </row>
    <row r="478" spans="1:10" ht="17.25" hidden="1" customHeight="1" x14ac:dyDescent="0.25">
      <c r="A478" s="292"/>
      <c r="B478" s="289"/>
      <c r="C478" s="59" t="s">
        <v>817</v>
      </c>
      <c r="D478" s="289" t="s">
        <v>821</v>
      </c>
      <c r="E478" s="51" t="s">
        <v>9</v>
      </c>
      <c r="F478" s="108">
        <f>F480</f>
        <v>180</v>
      </c>
      <c r="G478" s="108"/>
      <c r="H478" s="108"/>
      <c r="I478" s="173">
        <f>'Додаток 3'!K76</f>
        <v>0</v>
      </c>
      <c r="J478" s="168"/>
    </row>
    <row r="479" spans="1:10" ht="17.25" hidden="1" customHeight="1" x14ac:dyDescent="0.25">
      <c r="A479" s="292"/>
      <c r="B479" s="289"/>
      <c r="C479" s="59" t="s">
        <v>41</v>
      </c>
      <c r="D479" s="289"/>
      <c r="E479" s="289"/>
      <c r="F479" s="289"/>
      <c r="G479" s="289"/>
      <c r="H479" s="289"/>
      <c r="I479" s="106"/>
      <c r="J479" s="106"/>
    </row>
    <row r="480" spans="1:10" ht="18.75" hidden="1" customHeight="1" x14ac:dyDescent="0.25">
      <c r="A480" s="292"/>
      <c r="B480" s="289"/>
      <c r="C480" s="59" t="s">
        <v>38</v>
      </c>
      <c r="D480" s="289"/>
      <c r="E480" s="51" t="s">
        <v>9</v>
      </c>
      <c r="F480" s="108">
        <f>'Додаток 3'!H77</f>
        <v>180</v>
      </c>
      <c r="G480" s="108"/>
      <c r="H480" s="108"/>
      <c r="I480" s="106"/>
      <c r="J480" s="106"/>
    </row>
    <row r="481" spans="1:10" ht="33" hidden="1" customHeight="1" x14ac:dyDescent="0.25">
      <c r="A481" s="292"/>
      <c r="B481" s="289"/>
      <c r="C481" s="59" t="s">
        <v>2</v>
      </c>
      <c r="D481" s="289"/>
      <c r="E481" s="51" t="s">
        <v>9</v>
      </c>
      <c r="F481" s="108"/>
      <c r="G481" s="108">
        <f>'Додаток 3'!I78</f>
        <v>77.272000000000006</v>
      </c>
      <c r="H481" s="108"/>
      <c r="I481" s="106"/>
      <c r="J481" s="106"/>
    </row>
    <row r="482" spans="1:10" ht="21.75" hidden="1" customHeight="1" x14ac:dyDescent="0.25">
      <c r="A482" s="292"/>
      <c r="B482" s="289"/>
      <c r="C482" s="59" t="s">
        <v>25</v>
      </c>
      <c r="D482" s="289"/>
      <c r="E482" s="51" t="s">
        <v>9</v>
      </c>
      <c r="F482" s="108"/>
      <c r="G482" s="108">
        <f>'Додаток 3'!I79</f>
        <v>18.600000000000001</v>
      </c>
      <c r="H482" s="108"/>
      <c r="I482" s="106"/>
      <c r="J482" s="106"/>
    </row>
    <row r="483" spans="1:10" ht="15.75" hidden="1" customHeight="1" x14ac:dyDescent="0.25">
      <c r="A483" s="292"/>
      <c r="B483" s="289"/>
      <c r="C483" s="333" t="s">
        <v>11</v>
      </c>
      <c r="D483" s="334"/>
      <c r="E483" s="334"/>
      <c r="F483" s="334"/>
      <c r="G483" s="334"/>
      <c r="H483" s="334"/>
      <c r="I483" s="334"/>
      <c r="J483" s="335"/>
    </row>
    <row r="484" spans="1:10" ht="21.75" hidden="1" customHeight="1" x14ac:dyDescent="0.25">
      <c r="A484" s="292"/>
      <c r="B484" s="289"/>
      <c r="C484" s="59" t="s">
        <v>807</v>
      </c>
      <c r="D484" s="51" t="s">
        <v>821</v>
      </c>
      <c r="E484" s="51" t="s">
        <v>140</v>
      </c>
      <c r="F484" s="157"/>
      <c r="G484" s="108"/>
      <c r="H484" s="108"/>
      <c r="I484" s="173">
        <v>1.234</v>
      </c>
      <c r="J484" s="173"/>
    </row>
    <row r="485" spans="1:10" ht="27.75" hidden="1" customHeight="1" x14ac:dyDescent="0.25">
      <c r="A485" s="292"/>
      <c r="B485" s="289"/>
      <c r="C485" s="59" t="s">
        <v>156</v>
      </c>
      <c r="D485" s="51" t="s">
        <v>91</v>
      </c>
      <c r="E485" s="51" t="s">
        <v>17</v>
      </c>
      <c r="F485" s="157">
        <v>1</v>
      </c>
      <c r="G485" s="157"/>
      <c r="H485" s="157"/>
      <c r="I485" s="106"/>
      <c r="J485" s="106"/>
    </row>
    <row r="486" spans="1:10" ht="18" hidden="1" customHeight="1" x14ac:dyDescent="0.25">
      <c r="A486" s="292"/>
      <c r="B486" s="289"/>
      <c r="C486" s="333" t="s">
        <v>12</v>
      </c>
      <c r="D486" s="334"/>
      <c r="E486" s="334"/>
      <c r="F486" s="334"/>
      <c r="G486" s="334"/>
      <c r="H486" s="334"/>
      <c r="I486" s="334"/>
      <c r="J486" s="335"/>
    </row>
    <row r="487" spans="1:10" ht="18" hidden="1" customHeight="1" x14ac:dyDescent="0.25">
      <c r="A487" s="292"/>
      <c r="B487" s="289"/>
      <c r="C487" s="59" t="s">
        <v>818</v>
      </c>
      <c r="D487" s="289" t="s">
        <v>39</v>
      </c>
      <c r="E487" s="51" t="s">
        <v>141</v>
      </c>
      <c r="F487" s="108"/>
      <c r="G487" s="108"/>
      <c r="H487" s="108"/>
      <c r="I487" s="96">
        <f>I478/I484</f>
        <v>0</v>
      </c>
      <c r="J487" s="136"/>
    </row>
    <row r="488" spans="1:10" ht="30" hidden="1" customHeight="1" x14ac:dyDescent="0.25">
      <c r="A488" s="292"/>
      <c r="B488" s="289"/>
      <c r="C488" s="59" t="s">
        <v>450</v>
      </c>
      <c r="D488" s="289"/>
      <c r="E488" s="51" t="s">
        <v>671</v>
      </c>
      <c r="F488" s="108">
        <f>F480/F485</f>
        <v>180</v>
      </c>
      <c r="G488" s="108"/>
      <c r="H488" s="108"/>
      <c r="I488" s="106"/>
      <c r="J488" s="106"/>
    </row>
    <row r="489" spans="1:10" ht="18.75" hidden="1" customHeight="1" x14ac:dyDescent="0.25">
      <c r="A489" s="292"/>
      <c r="B489" s="289"/>
      <c r="C489" s="333" t="s">
        <v>14</v>
      </c>
      <c r="D489" s="334"/>
      <c r="E489" s="334"/>
      <c r="F489" s="334"/>
      <c r="G489" s="334"/>
      <c r="H489" s="334"/>
      <c r="I489" s="334"/>
      <c r="J489" s="335"/>
    </row>
    <row r="490" spans="1:10" ht="12.75" hidden="1" customHeight="1" x14ac:dyDescent="0.25">
      <c r="A490" s="292"/>
      <c r="B490" s="289"/>
      <c r="C490" s="59" t="s">
        <v>362</v>
      </c>
      <c r="D490" s="51" t="s">
        <v>42</v>
      </c>
      <c r="E490" s="51" t="s">
        <v>40</v>
      </c>
      <c r="F490" s="51"/>
      <c r="G490" s="51"/>
      <c r="H490" s="51"/>
      <c r="I490" s="168">
        <v>100</v>
      </c>
      <c r="J490" s="168"/>
    </row>
    <row r="491" spans="1:10" ht="11.25" hidden="1" customHeight="1" x14ac:dyDescent="0.25">
      <c r="A491" s="292"/>
      <c r="B491" s="289"/>
      <c r="C491" s="59" t="s">
        <v>47</v>
      </c>
      <c r="D491" s="51"/>
      <c r="E491" s="51"/>
      <c r="F491" s="51">
        <v>100</v>
      </c>
      <c r="G491" s="51"/>
      <c r="H491" s="142"/>
      <c r="I491" s="106"/>
      <c r="J491" s="106"/>
    </row>
    <row r="492" spans="1:10" ht="16.5" hidden="1" customHeight="1" x14ac:dyDescent="0.25">
      <c r="A492" s="282" t="s">
        <v>708</v>
      </c>
      <c r="B492" s="305" t="s">
        <v>415</v>
      </c>
      <c r="C492" s="315" t="s">
        <v>816</v>
      </c>
      <c r="D492" s="315"/>
      <c r="E492" s="315"/>
      <c r="F492" s="315"/>
      <c r="G492" s="315"/>
      <c r="H492" s="315"/>
      <c r="I492" s="315"/>
      <c r="J492" s="315"/>
    </row>
    <row r="493" spans="1:10" hidden="1" x14ac:dyDescent="0.25">
      <c r="A493" s="282"/>
      <c r="B493" s="305"/>
      <c r="C493" s="291" t="s">
        <v>10</v>
      </c>
      <c r="D493" s="291"/>
      <c r="E493" s="291"/>
      <c r="F493" s="291"/>
      <c r="G493" s="291"/>
      <c r="H493" s="291"/>
      <c r="I493" s="291"/>
      <c r="J493" s="291"/>
    </row>
    <row r="494" spans="1:10" ht="18" hidden="1" customHeight="1" x14ac:dyDescent="0.25">
      <c r="A494" s="282"/>
      <c r="B494" s="305"/>
      <c r="C494" s="59" t="s">
        <v>808</v>
      </c>
      <c r="D494" s="289" t="s">
        <v>821</v>
      </c>
      <c r="E494" s="51" t="s">
        <v>9</v>
      </c>
      <c r="F494" s="108">
        <f>F496</f>
        <v>180</v>
      </c>
      <c r="G494" s="108"/>
      <c r="H494" s="108"/>
      <c r="I494" s="173">
        <f>'Додаток 3'!K80</f>
        <v>0</v>
      </c>
      <c r="J494" s="173"/>
    </row>
    <row r="495" spans="1:10" ht="18" hidden="1" customHeight="1" x14ac:dyDescent="0.25">
      <c r="A495" s="282"/>
      <c r="B495" s="305"/>
      <c r="C495" s="59" t="s">
        <v>41</v>
      </c>
      <c r="D495" s="289"/>
      <c r="E495" s="289"/>
      <c r="F495" s="289"/>
      <c r="G495" s="289"/>
      <c r="H495" s="289"/>
      <c r="I495" s="106"/>
      <c r="J495" s="106"/>
    </row>
    <row r="496" spans="1:10" ht="15.75" hidden="1" customHeight="1" x14ac:dyDescent="0.25">
      <c r="A496" s="282"/>
      <c r="B496" s="305"/>
      <c r="C496" s="59" t="s">
        <v>38</v>
      </c>
      <c r="D496" s="289"/>
      <c r="E496" s="51" t="s">
        <v>9</v>
      </c>
      <c r="F496" s="108">
        <f>'Додаток 3'!H81</f>
        <v>180</v>
      </c>
      <c r="G496" s="108"/>
      <c r="H496" s="108"/>
      <c r="I496" s="106"/>
      <c r="J496" s="106"/>
    </row>
    <row r="497" spans="1:10" ht="18" hidden="1" customHeight="1" x14ac:dyDescent="0.25">
      <c r="A497" s="282"/>
      <c r="B497" s="305"/>
      <c r="C497" s="59" t="s">
        <v>2</v>
      </c>
      <c r="D497" s="289"/>
      <c r="E497" s="51" t="s">
        <v>9</v>
      </c>
      <c r="F497" s="108"/>
      <c r="G497" s="108">
        <f>'Додаток 3'!I82</f>
        <v>50.27</v>
      </c>
      <c r="H497" s="108"/>
      <c r="I497" s="106"/>
      <c r="J497" s="106"/>
    </row>
    <row r="498" spans="1:10" ht="27.75" hidden="1" customHeight="1" x14ac:dyDescent="0.25">
      <c r="A498" s="282"/>
      <c r="B498" s="305"/>
      <c r="C498" s="59" t="s">
        <v>25</v>
      </c>
      <c r="D498" s="289"/>
      <c r="E498" s="51" t="s">
        <v>9</v>
      </c>
      <c r="F498" s="108"/>
      <c r="G498" s="108">
        <f>'Додаток 3'!I83</f>
        <v>13.02</v>
      </c>
      <c r="H498" s="108"/>
      <c r="I498" s="106"/>
      <c r="J498" s="106"/>
    </row>
    <row r="499" spans="1:10" ht="21.75" hidden="1" customHeight="1" x14ac:dyDescent="0.25">
      <c r="A499" s="282"/>
      <c r="B499" s="305"/>
      <c r="C499" s="291" t="s">
        <v>11</v>
      </c>
      <c r="D499" s="291"/>
      <c r="E499" s="291"/>
      <c r="F499" s="291"/>
      <c r="G499" s="291"/>
      <c r="H499" s="291"/>
      <c r="I499" s="291"/>
      <c r="J499" s="291"/>
    </row>
    <row r="500" spans="1:10" ht="15.75" hidden="1" customHeight="1" x14ac:dyDescent="0.25">
      <c r="A500" s="282"/>
      <c r="B500" s="305"/>
      <c r="C500" s="59" t="s">
        <v>810</v>
      </c>
      <c r="D500" s="51" t="s">
        <v>821</v>
      </c>
      <c r="E500" s="51" t="s">
        <v>140</v>
      </c>
      <c r="F500" s="157"/>
      <c r="G500" s="108"/>
      <c r="H500" s="108"/>
      <c r="I500" s="168">
        <v>0.71299999999999997</v>
      </c>
      <c r="J500" s="173"/>
    </row>
    <row r="501" spans="1:10" ht="27.75" hidden="1" customHeight="1" x14ac:dyDescent="0.25">
      <c r="A501" s="282"/>
      <c r="B501" s="305"/>
      <c r="C501" s="59" t="s">
        <v>156</v>
      </c>
      <c r="D501" s="51" t="s">
        <v>91</v>
      </c>
      <c r="E501" s="51" t="s">
        <v>17</v>
      </c>
      <c r="F501" s="157">
        <v>1</v>
      </c>
      <c r="G501" s="108"/>
      <c r="H501" s="157"/>
      <c r="I501" s="106"/>
      <c r="J501" s="106"/>
    </row>
    <row r="502" spans="1:10" hidden="1" x14ac:dyDescent="0.25">
      <c r="A502" s="282"/>
      <c r="B502" s="305"/>
      <c r="C502" s="291" t="s">
        <v>12</v>
      </c>
      <c r="D502" s="291"/>
      <c r="E502" s="291"/>
      <c r="F502" s="291"/>
      <c r="G502" s="291"/>
      <c r="H502" s="291"/>
      <c r="I502" s="291"/>
      <c r="J502" s="291"/>
    </row>
    <row r="503" spans="1:10" hidden="1" x14ac:dyDescent="0.25">
      <c r="A503" s="282"/>
      <c r="B503" s="305"/>
      <c r="C503" s="59" t="s">
        <v>819</v>
      </c>
      <c r="D503" s="289" t="s">
        <v>39</v>
      </c>
      <c r="E503" s="51" t="s">
        <v>141</v>
      </c>
      <c r="F503" s="108"/>
      <c r="G503" s="108"/>
      <c r="H503" s="108"/>
      <c r="I503" s="136">
        <f>I494/I500</f>
        <v>0</v>
      </c>
      <c r="J503" s="106"/>
    </row>
    <row r="504" spans="1:10" ht="32.25" hidden="1" customHeight="1" x14ac:dyDescent="0.25">
      <c r="A504" s="282"/>
      <c r="B504" s="305"/>
      <c r="C504" s="59" t="s">
        <v>820</v>
      </c>
      <c r="D504" s="289"/>
      <c r="E504" s="51"/>
      <c r="F504" s="108">
        <f>F496/F501</f>
        <v>180</v>
      </c>
      <c r="G504" s="108"/>
      <c r="H504" s="108"/>
      <c r="I504" s="106"/>
      <c r="J504" s="96"/>
    </row>
    <row r="505" spans="1:10" hidden="1" x14ac:dyDescent="0.25">
      <c r="A505" s="282"/>
      <c r="B505" s="305"/>
      <c r="C505" s="291" t="s">
        <v>14</v>
      </c>
      <c r="D505" s="291"/>
      <c r="E505" s="291"/>
      <c r="F505" s="291"/>
      <c r="G505" s="291"/>
      <c r="H505" s="291"/>
      <c r="I505" s="291"/>
      <c r="J505" s="291"/>
    </row>
    <row r="506" spans="1:10" ht="19.5" hidden="1" customHeight="1" x14ac:dyDescent="0.25">
      <c r="A506" s="282"/>
      <c r="B506" s="305"/>
      <c r="C506" s="59" t="s">
        <v>362</v>
      </c>
      <c r="D506" s="289" t="s">
        <v>42</v>
      </c>
      <c r="E506" s="51" t="s">
        <v>40</v>
      </c>
      <c r="F506" s="51"/>
      <c r="G506" s="51"/>
      <c r="H506" s="51"/>
      <c r="I506" s="173">
        <v>100</v>
      </c>
      <c r="J506" s="173"/>
    </row>
    <row r="507" spans="1:10" ht="20.25" hidden="1" customHeight="1" x14ac:dyDescent="0.25">
      <c r="A507" s="283"/>
      <c r="B507" s="288"/>
      <c r="C507" s="59" t="s">
        <v>47</v>
      </c>
      <c r="D507" s="289"/>
      <c r="E507" s="51" t="s">
        <v>40</v>
      </c>
      <c r="F507" s="51">
        <v>100</v>
      </c>
      <c r="G507" s="51"/>
      <c r="H507" s="142"/>
      <c r="I507" s="106"/>
      <c r="J507" s="106"/>
    </row>
    <row r="508" spans="1:10" ht="20.25" customHeight="1" x14ac:dyDescent="0.25">
      <c r="A508" s="292" t="s">
        <v>622</v>
      </c>
      <c r="B508" s="289" t="s">
        <v>415</v>
      </c>
      <c r="C508" s="315" t="s">
        <v>889</v>
      </c>
      <c r="D508" s="315"/>
      <c r="E508" s="315"/>
      <c r="F508" s="315"/>
      <c r="G508" s="315"/>
      <c r="H508" s="315"/>
      <c r="I508" s="315"/>
      <c r="J508" s="315"/>
    </row>
    <row r="509" spans="1:10" x14ac:dyDescent="0.25">
      <c r="A509" s="292"/>
      <c r="B509" s="289"/>
      <c r="C509" s="291" t="s">
        <v>10</v>
      </c>
      <c r="D509" s="291"/>
      <c r="E509" s="291"/>
      <c r="F509" s="291"/>
      <c r="G509" s="291"/>
      <c r="H509" s="291"/>
      <c r="I509" s="291"/>
      <c r="J509" s="291"/>
    </row>
    <row r="510" spans="1:10" ht="27.75" customHeight="1" x14ac:dyDescent="0.25">
      <c r="A510" s="292"/>
      <c r="B510" s="289"/>
      <c r="C510" s="59" t="s">
        <v>890</v>
      </c>
      <c r="D510" s="51" t="s">
        <v>91</v>
      </c>
      <c r="E510" s="51" t="s">
        <v>9</v>
      </c>
      <c r="F510" s="108"/>
      <c r="G510" s="108"/>
      <c r="H510" s="108"/>
      <c r="I510" s="99"/>
      <c r="J510" s="96">
        <f>'Додаток 3'!L84</f>
        <v>140</v>
      </c>
    </row>
    <row r="511" spans="1:10" x14ac:dyDescent="0.25">
      <c r="A511" s="292"/>
      <c r="B511" s="289"/>
      <c r="C511" s="291" t="s">
        <v>11</v>
      </c>
      <c r="D511" s="291"/>
      <c r="E511" s="291"/>
      <c r="F511" s="291"/>
      <c r="G511" s="291"/>
      <c r="H511" s="291"/>
      <c r="I511" s="291"/>
      <c r="J511" s="291"/>
    </row>
    <row r="512" spans="1:10" ht="18" customHeight="1" x14ac:dyDescent="0.25">
      <c r="A512" s="292"/>
      <c r="B512" s="289"/>
      <c r="C512" s="59" t="s">
        <v>883</v>
      </c>
      <c r="D512" s="51" t="s">
        <v>39</v>
      </c>
      <c r="E512" s="51" t="s">
        <v>17</v>
      </c>
      <c r="F512" s="157"/>
      <c r="G512" s="157"/>
      <c r="H512" s="157"/>
      <c r="I512" s="168"/>
      <c r="J512" s="173">
        <v>1</v>
      </c>
    </row>
    <row r="513" spans="1:10" x14ac:dyDescent="0.25">
      <c r="A513" s="292"/>
      <c r="B513" s="289"/>
      <c r="C513" s="291" t="s">
        <v>12</v>
      </c>
      <c r="D513" s="291"/>
      <c r="E513" s="291"/>
      <c r="F513" s="291"/>
      <c r="G513" s="291"/>
      <c r="H513" s="291"/>
      <c r="I513" s="291"/>
      <c r="J513" s="291"/>
    </row>
    <row r="514" spans="1:10" ht="30" x14ac:dyDescent="0.25">
      <c r="A514" s="292"/>
      <c r="B514" s="289"/>
      <c r="C514" s="59" t="s">
        <v>891</v>
      </c>
      <c r="D514" s="51" t="s">
        <v>39</v>
      </c>
      <c r="E514" s="51" t="s">
        <v>277</v>
      </c>
      <c r="F514" s="108"/>
      <c r="G514" s="108"/>
      <c r="H514" s="108"/>
      <c r="I514" s="99"/>
      <c r="J514" s="96">
        <f>J510/J512</f>
        <v>140</v>
      </c>
    </row>
    <row r="515" spans="1:10" x14ac:dyDescent="0.25">
      <c r="A515" s="292"/>
      <c r="B515" s="289"/>
      <c r="C515" s="291" t="s">
        <v>14</v>
      </c>
      <c r="D515" s="291"/>
      <c r="E515" s="291"/>
      <c r="F515" s="291"/>
      <c r="G515" s="291"/>
      <c r="H515" s="291"/>
      <c r="I515" s="291"/>
      <c r="J515" s="291"/>
    </row>
    <row r="516" spans="1:10" ht="18.75" customHeight="1" x14ac:dyDescent="0.25">
      <c r="A516" s="292"/>
      <c r="B516" s="289"/>
      <c r="C516" s="59" t="s">
        <v>875</v>
      </c>
      <c r="D516" s="51" t="s">
        <v>42</v>
      </c>
      <c r="E516" s="51" t="s">
        <v>40</v>
      </c>
      <c r="F516" s="51"/>
      <c r="G516" s="51"/>
      <c r="H516" s="51"/>
      <c r="I516" s="173"/>
      <c r="J516" s="173">
        <v>100</v>
      </c>
    </row>
    <row r="517" spans="1:10" ht="29.25" customHeight="1" x14ac:dyDescent="0.25">
      <c r="A517" s="296" t="s">
        <v>663</v>
      </c>
      <c r="B517" s="290" t="s">
        <v>134</v>
      </c>
      <c r="C517" s="293" t="s">
        <v>1271</v>
      </c>
      <c r="D517" s="293"/>
      <c r="E517" s="293"/>
      <c r="F517" s="293"/>
      <c r="G517" s="293"/>
      <c r="H517" s="293"/>
      <c r="I517" s="293"/>
      <c r="J517" s="293"/>
    </row>
    <row r="518" spans="1:10" ht="16.5" customHeight="1" x14ac:dyDescent="0.25">
      <c r="A518" s="296"/>
      <c r="B518" s="290"/>
      <c r="C518" s="280" t="s">
        <v>10</v>
      </c>
      <c r="D518" s="280"/>
      <c r="E518" s="280"/>
      <c r="F518" s="280"/>
      <c r="G518" s="280"/>
      <c r="H518" s="280"/>
      <c r="I518" s="280"/>
      <c r="J518" s="280"/>
    </row>
    <row r="519" spans="1:10" ht="30" x14ac:dyDescent="0.25">
      <c r="A519" s="296"/>
      <c r="B519" s="290"/>
      <c r="C519" s="7" t="s">
        <v>1267</v>
      </c>
      <c r="D519" s="290" t="s">
        <v>15</v>
      </c>
      <c r="E519" s="141" t="s">
        <v>9</v>
      </c>
      <c r="F519" s="108"/>
      <c r="G519" s="159"/>
      <c r="H519" s="159"/>
      <c r="I519" s="106"/>
      <c r="J519" s="96">
        <f>'Додаток 3'!L107</f>
        <v>5600</v>
      </c>
    </row>
    <row r="520" spans="1:10" ht="15" customHeight="1" x14ac:dyDescent="0.25">
      <c r="A520" s="296"/>
      <c r="B520" s="290"/>
      <c r="C520" s="7" t="s">
        <v>1266</v>
      </c>
      <c r="D520" s="290"/>
      <c r="E520" s="141"/>
      <c r="F520" s="108"/>
      <c r="G520" s="159"/>
      <c r="H520" s="159"/>
      <c r="I520" s="106"/>
      <c r="J520" s="106"/>
    </row>
    <row r="521" spans="1:10" ht="15" customHeight="1" x14ac:dyDescent="0.25">
      <c r="A521" s="296"/>
      <c r="B521" s="290"/>
      <c r="C521" s="7" t="s">
        <v>893</v>
      </c>
      <c r="D521" s="290"/>
      <c r="E521" s="141" t="s">
        <v>9</v>
      </c>
      <c r="F521" s="108"/>
      <c r="G521" s="159"/>
      <c r="H521" s="159"/>
      <c r="I521" s="106"/>
      <c r="J521" s="99">
        <f>'Додаток 3'!L108</f>
        <v>120</v>
      </c>
    </row>
    <row r="522" spans="1:10" ht="18" customHeight="1" x14ac:dyDescent="0.25">
      <c r="A522" s="296"/>
      <c r="B522" s="290"/>
      <c r="C522" s="280" t="s">
        <v>11</v>
      </c>
      <c r="D522" s="280"/>
      <c r="E522" s="280"/>
      <c r="F522" s="280"/>
      <c r="G522" s="280"/>
      <c r="H522" s="280"/>
      <c r="I522" s="280"/>
      <c r="J522" s="280"/>
    </row>
    <row r="523" spans="1:10" ht="17.25" customHeight="1" x14ac:dyDescent="0.25">
      <c r="A523" s="296"/>
      <c r="B523" s="290"/>
      <c r="C523" s="7" t="s">
        <v>1268</v>
      </c>
      <c r="D523" s="141" t="s">
        <v>310</v>
      </c>
      <c r="E523" s="141" t="s">
        <v>140</v>
      </c>
      <c r="F523" s="157"/>
      <c r="G523" s="169"/>
      <c r="H523" s="28"/>
      <c r="I523" s="106"/>
      <c r="J523" s="168">
        <v>0.36709999999999998</v>
      </c>
    </row>
    <row r="524" spans="1:10" ht="17.25" customHeight="1" x14ac:dyDescent="0.25">
      <c r="A524" s="296"/>
      <c r="B524" s="290"/>
      <c r="C524" s="280" t="s">
        <v>12</v>
      </c>
      <c r="D524" s="280"/>
      <c r="E524" s="280"/>
      <c r="F524" s="280"/>
      <c r="G524" s="280"/>
      <c r="H524" s="280"/>
      <c r="I524" s="280"/>
      <c r="J524" s="280"/>
    </row>
    <row r="525" spans="1:10" ht="30" x14ac:dyDescent="0.25">
      <c r="A525" s="296"/>
      <c r="B525" s="290"/>
      <c r="C525" s="7" t="s">
        <v>1269</v>
      </c>
      <c r="D525" s="141" t="s">
        <v>39</v>
      </c>
      <c r="E525" s="141" t="s">
        <v>141</v>
      </c>
      <c r="F525" s="108"/>
      <c r="G525" s="159"/>
      <c r="H525" s="159"/>
      <c r="I525" s="106"/>
      <c r="J525" s="96">
        <f>J519/J523</f>
        <v>15254.698992100246</v>
      </c>
    </row>
    <row r="526" spans="1:10" ht="16.5" customHeight="1" x14ac:dyDescent="0.25">
      <c r="A526" s="296"/>
      <c r="B526" s="290"/>
      <c r="C526" s="280" t="s">
        <v>14</v>
      </c>
      <c r="D526" s="280"/>
      <c r="E526" s="280"/>
      <c r="F526" s="280"/>
      <c r="G526" s="280"/>
      <c r="H526" s="280"/>
      <c r="I526" s="280"/>
      <c r="J526" s="280"/>
    </row>
    <row r="527" spans="1:10" ht="15.75" customHeight="1" x14ac:dyDescent="0.25">
      <c r="A527" s="296"/>
      <c r="B527" s="290"/>
      <c r="C527" s="7" t="s">
        <v>511</v>
      </c>
      <c r="D527" s="141" t="s">
        <v>42</v>
      </c>
      <c r="E527" s="141" t="s">
        <v>40</v>
      </c>
      <c r="F527" s="141"/>
      <c r="G527" s="141"/>
      <c r="H527" s="141"/>
      <c r="I527" s="106"/>
      <c r="J527" s="173">
        <v>100</v>
      </c>
    </row>
    <row r="528" spans="1:10" ht="19.5" customHeight="1" x14ac:dyDescent="0.25">
      <c r="A528" s="292" t="s">
        <v>708</v>
      </c>
      <c r="B528" s="290" t="s">
        <v>134</v>
      </c>
      <c r="C528" s="331" t="s">
        <v>1272</v>
      </c>
      <c r="D528" s="332"/>
      <c r="E528" s="332"/>
      <c r="F528" s="332"/>
      <c r="G528" s="332"/>
      <c r="H528" s="332"/>
      <c r="I528" s="332"/>
      <c r="J528" s="332"/>
    </row>
    <row r="529" spans="1:10" x14ac:dyDescent="0.25">
      <c r="A529" s="292"/>
      <c r="B529" s="290"/>
      <c r="C529" s="280" t="s">
        <v>10</v>
      </c>
      <c r="D529" s="280"/>
      <c r="E529" s="280"/>
      <c r="F529" s="280"/>
      <c r="G529" s="280"/>
      <c r="H529" s="280"/>
      <c r="I529" s="280"/>
      <c r="J529" s="280"/>
    </row>
    <row r="530" spans="1:10" ht="30" x14ac:dyDescent="0.25">
      <c r="A530" s="292"/>
      <c r="B530" s="290"/>
      <c r="C530" s="7" t="s">
        <v>1273</v>
      </c>
      <c r="D530" s="290" t="s">
        <v>15</v>
      </c>
      <c r="E530" s="141" t="s">
        <v>9</v>
      </c>
      <c r="F530" s="108"/>
      <c r="G530" s="159"/>
      <c r="H530" s="159"/>
      <c r="I530" s="106"/>
      <c r="J530" s="175">
        <f>'Додаток 3'!L109</f>
        <v>6615</v>
      </c>
    </row>
    <row r="531" spans="1:10" x14ac:dyDescent="0.25">
      <c r="A531" s="292"/>
      <c r="B531" s="290"/>
      <c r="C531" s="7" t="s">
        <v>41</v>
      </c>
      <c r="D531" s="290"/>
      <c r="E531" s="141"/>
      <c r="F531" s="108"/>
      <c r="G531" s="159"/>
      <c r="H531" s="159"/>
      <c r="I531" s="106"/>
      <c r="J531" s="106"/>
    </row>
    <row r="532" spans="1:10" ht="12.75" customHeight="1" x14ac:dyDescent="0.25">
      <c r="A532" s="292"/>
      <c r="B532" s="290"/>
      <c r="C532" s="7" t="s">
        <v>1235</v>
      </c>
      <c r="D532" s="290"/>
      <c r="E532" s="141" t="s">
        <v>9</v>
      </c>
      <c r="F532" s="108"/>
      <c r="G532" s="159"/>
      <c r="H532" s="159"/>
      <c r="I532" s="106"/>
      <c r="J532" s="96">
        <f>'Додаток 3'!L111</f>
        <v>290.39999999999998</v>
      </c>
    </row>
    <row r="533" spans="1:10" x14ac:dyDescent="0.25">
      <c r="A533" s="292"/>
      <c r="B533" s="290"/>
      <c r="C533" s="280" t="s">
        <v>11</v>
      </c>
      <c r="D533" s="280"/>
      <c r="E533" s="280"/>
      <c r="F533" s="280"/>
      <c r="G533" s="280"/>
      <c r="H533" s="280"/>
      <c r="I533" s="280"/>
      <c r="J533" s="280"/>
    </row>
    <row r="534" spans="1:10" ht="18.75" customHeight="1" x14ac:dyDescent="0.25">
      <c r="A534" s="292"/>
      <c r="B534" s="290"/>
      <c r="C534" s="7" t="s">
        <v>1276</v>
      </c>
      <c r="D534" s="141" t="s">
        <v>310</v>
      </c>
      <c r="E534" s="141" t="s">
        <v>140</v>
      </c>
      <c r="F534" s="157"/>
      <c r="G534" s="169"/>
      <c r="H534" s="108"/>
      <c r="I534" s="106"/>
      <c r="J534" s="173">
        <v>0.48899999999999999</v>
      </c>
    </row>
    <row r="535" spans="1:10" x14ac:dyDescent="0.25">
      <c r="A535" s="292"/>
      <c r="B535" s="290"/>
      <c r="C535" s="280" t="s">
        <v>12</v>
      </c>
      <c r="D535" s="280"/>
      <c r="E535" s="280"/>
      <c r="F535" s="280"/>
      <c r="G535" s="280"/>
      <c r="H535" s="280"/>
      <c r="I535" s="280"/>
      <c r="J535" s="280"/>
    </row>
    <row r="536" spans="1:10" ht="30" x14ac:dyDescent="0.25">
      <c r="A536" s="292"/>
      <c r="B536" s="290"/>
      <c r="C536" s="7" t="s">
        <v>1274</v>
      </c>
      <c r="D536" s="141" t="s">
        <v>39</v>
      </c>
      <c r="E536" s="141" t="s">
        <v>13</v>
      </c>
      <c r="F536" s="108"/>
      <c r="G536" s="159"/>
      <c r="H536" s="159"/>
      <c r="I536" s="106"/>
      <c r="J536" s="96">
        <f>J530/J534</f>
        <v>13527.60736196319</v>
      </c>
    </row>
    <row r="537" spans="1:10" x14ac:dyDescent="0.25">
      <c r="A537" s="292"/>
      <c r="B537" s="290"/>
      <c r="C537" s="280" t="s">
        <v>14</v>
      </c>
      <c r="D537" s="280"/>
      <c r="E537" s="280"/>
      <c r="F537" s="280"/>
      <c r="G537" s="280"/>
      <c r="H537" s="280"/>
      <c r="I537" s="280"/>
      <c r="J537" s="280"/>
    </row>
    <row r="538" spans="1:10" ht="17.25" customHeight="1" x14ac:dyDescent="0.25">
      <c r="A538" s="292"/>
      <c r="B538" s="290"/>
      <c r="C538" s="7" t="s">
        <v>511</v>
      </c>
      <c r="D538" s="141" t="s">
        <v>42</v>
      </c>
      <c r="E538" s="141" t="s">
        <v>40</v>
      </c>
      <c r="F538" s="141"/>
      <c r="G538" s="141"/>
      <c r="H538" s="141"/>
      <c r="I538" s="106"/>
      <c r="J538" s="168">
        <v>100</v>
      </c>
    </row>
    <row r="539" spans="1:10" ht="36" hidden="1" customHeight="1" x14ac:dyDescent="0.25">
      <c r="A539" s="296" t="s">
        <v>513</v>
      </c>
      <c r="B539" s="290" t="s">
        <v>134</v>
      </c>
      <c r="C539" s="328" t="s">
        <v>126</v>
      </c>
      <c r="D539" s="328"/>
      <c r="E539" s="328"/>
      <c r="F539" s="328"/>
      <c r="G539" s="328"/>
      <c r="H539" s="328"/>
    </row>
    <row r="540" spans="1:10" hidden="1" x14ac:dyDescent="0.25">
      <c r="A540" s="296"/>
      <c r="B540" s="290"/>
      <c r="C540" s="280" t="s">
        <v>10</v>
      </c>
      <c r="D540" s="280"/>
      <c r="E540" s="280"/>
      <c r="F540" s="280"/>
      <c r="G540" s="280"/>
      <c r="H540" s="280"/>
    </row>
    <row r="541" spans="1:10" ht="30" hidden="1" x14ac:dyDescent="0.25">
      <c r="A541" s="296"/>
      <c r="B541" s="290"/>
      <c r="C541" s="7" t="s">
        <v>394</v>
      </c>
      <c r="D541" s="141" t="s">
        <v>91</v>
      </c>
      <c r="E541" s="141" t="s">
        <v>9</v>
      </c>
      <c r="F541" s="108"/>
      <c r="G541" s="159">
        <f>'Додаток 3'!I110</f>
        <v>0</v>
      </c>
      <c r="H541" s="159"/>
    </row>
    <row r="542" spans="1:10" hidden="1" x14ac:dyDescent="0.25">
      <c r="A542" s="296"/>
      <c r="B542" s="290"/>
      <c r="C542" s="280" t="s">
        <v>11</v>
      </c>
      <c r="D542" s="280"/>
      <c r="E542" s="280"/>
      <c r="F542" s="280"/>
      <c r="G542" s="280"/>
      <c r="H542" s="280"/>
    </row>
    <row r="543" spans="1:10" hidden="1" x14ac:dyDescent="0.25">
      <c r="A543" s="296"/>
      <c r="B543" s="290"/>
      <c r="C543" s="7" t="s">
        <v>156</v>
      </c>
      <c r="D543" s="141" t="s">
        <v>39</v>
      </c>
      <c r="E543" s="141" t="s">
        <v>17</v>
      </c>
      <c r="F543" s="157"/>
      <c r="G543" s="169">
        <v>1</v>
      </c>
      <c r="H543" s="169"/>
    </row>
    <row r="544" spans="1:10" hidden="1" x14ac:dyDescent="0.25">
      <c r="A544" s="296"/>
      <c r="B544" s="290"/>
      <c r="C544" s="280" t="s">
        <v>12</v>
      </c>
      <c r="D544" s="280"/>
      <c r="E544" s="280"/>
      <c r="F544" s="280"/>
      <c r="G544" s="280"/>
      <c r="H544" s="280"/>
    </row>
    <row r="545" spans="1:10" ht="30" hidden="1" x14ac:dyDescent="0.25">
      <c r="A545" s="296"/>
      <c r="B545" s="290"/>
      <c r="C545" s="7" t="s">
        <v>157</v>
      </c>
      <c r="D545" s="141" t="s">
        <v>39</v>
      </c>
      <c r="E545" s="141" t="s">
        <v>13</v>
      </c>
      <c r="F545" s="108"/>
      <c r="G545" s="159">
        <f>G541/G543</f>
        <v>0</v>
      </c>
      <c r="H545" s="159"/>
    </row>
    <row r="546" spans="1:10" hidden="1" x14ac:dyDescent="0.25">
      <c r="A546" s="296"/>
      <c r="B546" s="290"/>
      <c r="C546" s="280" t="s">
        <v>14</v>
      </c>
      <c r="D546" s="280"/>
      <c r="E546" s="280"/>
      <c r="F546" s="280"/>
      <c r="G546" s="280"/>
      <c r="H546" s="280"/>
    </row>
    <row r="547" spans="1:10" ht="34.5" hidden="1" customHeight="1" x14ac:dyDescent="0.25">
      <c r="A547" s="284"/>
      <c r="B547" s="306"/>
      <c r="C547" s="128" t="s">
        <v>47</v>
      </c>
      <c r="D547" s="150" t="s">
        <v>42</v>
      </c>
      <c r="E547" s="150" t="s">
        <v>40</v>
      </c>
      <c r="F547" s="150"/>
      <c r="G547" s="150">
        <v>100</v>
      </c>
      <c r="H547" s="123"/>
    </row>
    <row r="548" spans="1:10" ht="29.25" customHeight="1" x14ac:dyDescent="0.25">
      <c r="A548" s="296" t="s">
        <v>717</v>
      </c>
      <c r="B548" s="290" t="s">
        <v>424</v>
      </c>
      <c r="C548" s="293" t="s">
        <v>1277</v>
      </c>
      <c r="D548" s="293"/>
      <c r="E548" s="293"/>
      <c r="F548" s="293"/>
      <c r="G548" s="293"/>
      <c r="H548" s="293"/>
      <c r="I548" s="293"/>
      <c r="J548" s="293"/>
    </row>
    <row r="549" spans="1:10" ht="18.75" customHeight="1" x14ac:dyDescent="0.25">
      <c r="A549" s="296"/>
      <c r="B549" s="290"/>
      <c r="C549" s="280" t="s">
        <v>10</v>
      </c>
      <c r="D549" s="280"/>
      <c r="E549" s="280"/>
      <c r="F549" s="280"/>
      <c r="G549" s="280"/>
      <c r="H549" s="280"/>
      <c r="I549" s="280"/>
      <c r="J549" s="280"/>
    </row>
    <row r="550" spans="1:10" ht="27.75" customHeight="1" x14ac:dyDescent="0.25">
      <c r="A550" s="296"/>
      <c r="B550" s="290"/>
      <c r="C550" s="7" t="s">
        <v>1278</v>
      </c>
      <c r="D550" s="290" t="s">
        <v>15</v>
      </c>
      <c r="E550" s="141" t="s">
        <v>9</v>
      </c>
      <c r="F550" s="108"/>
      <c r="G550" s="159"/>
      <c r="H550" s="159"/>
      <c r="I550" s="106"/>
      <c r="J550" s="96">
        <f>'Додаток 3'!L112</f>
        <v>1830</v>
      </c>
    </row>
    <row r="551" spans="1:10" x14ac:dyDescent="0.25">
      <c r="A551" s="296"/>
      <c r="B551" s="290"/>
      <c r="C551" s="7" t="s">
        <v>41</v>
      </c>
      <c r="D551" s="290"/>
      <c r="E551" s="141"/>
      <c r="F551" s="108"/>
      <c r="G551" s="159"/>
      <c r="H551" s="159"/>
      <c r="I551" s="106"/>
      <c r="J551" s="106"/>
    </row>
    <row r="552" spans="1:10" ht="15" customHeight="1" x14ac:dyDescent="0.25">
      <c r="A552" s="296"/>
      <c r="B552" s="290"/>
      <c r="C552" s="7" t="s">
        <v>893</v>
      </c>
      <c r="D552" s="290"/>
      <c r="E552" s="141" t="s">
        <v>9</v>
      </c>
      <c r="F552" s="108"/>
      <c r="G552" s="159"/>
      <c r="H552" s="159"/>
      <c r="I552" s="106"/>
      <c r="J552" s="136">
        <f>'Додаток 3'!L113</f>
        <v>75.239999999999995</v>
      </c>
    </row>
    <row r="553" spans="1:10" x14ac:dyDescent="0.25">
      <c r="A553" s="296"/>
      <c r="B553" s="290"/>
      <c r="C553" s="280" t="s">
        <v>11</v>
      </c>
      <c r="D553" s="280"/>
      <c r="E553" s="280"/>
      <c r="F553" s="280"/>
      <c r="G553" s="280"/>
      <c r="H553" s="280"/>
      <c r="I553" s="280"/>
      <c r="J553" s="280"/>
    </row>
    <row r="554" spans="1:10" ht="30" x14ac:dyDescent="0.25">
      <c r="A554" s="296"/>
      <c r="B554" s="290"/>
      <c r="C554" s="7" t="s">
        <v>1263</v>
      </c>
      <c r="D554" s="141" t="s">
        <v>310</v>
      </c>
      <c r="E554" s="141" t="s">
        <v>17</v>
      </c>
      <c r="F554" s="157"/>
      <c r="G554" s="169"/>
      <c r="H554" s="17"/>
      <c r="I554" s="106"/>
      <c r="J554" s="173">
        <v>8.3400000000000002E-2</v>
      </c>
    </row>
    <row r="555" spans="1:10" x14ac:dyDescent="0.25">
      <c r="A555" s="296"/>
      <c r="B555" s="290"/>
      <c r="C555" s="280" t="s">
        <v>12</v>
      </c>
      <c r="D555" s="280"/>
      <c r="E555" s="280"/>
      <c r="F555" s="280"/>
      <c r="G555" s="280"/>
      <c r="H555" s="280"/>
      <c r="I555" s="280"/>
      <c r="J555" s="280"/>
    </row>
    <row r="556" spans="1:10" ht="30" x14ac:dyDescent="0.25">
      <c r="A556" s="296"/>
      <c r="B556" s="290"/>
      <c r="C556" s="7" t="s">
        <v>1279</v>
      </c>
      <c r="D556" s="141" t="s">
        <v>39</v>
      </c>
      <c r="E556" s="141" t="s">
        <v>278</v>
      </c>
      <c r="F556" s="108"/>
      <c r="G556" s="159"/>
      <c r="H556" s="159"/>
      <c r="I556" s="106"/>
      <c r="J556" s="96">
        <f>J550/J554</f>
        <v>21942.446043165466</v>
      </c>
    </row>
    <row r="557" spans="1:10" x14ac:dyDescent="0.25">
      <c r="A557" s="296"/>
      <c r="B557" s="290"/>
      <c r="C557" s="280" t="s">
        <v>14</v>
      </c>
      <c r="D557" s="280"/>
      <c r="E557" s="280"/>
      <c r="F557" s="280"/>
      <c r="G557" s="280"/>
      <c r="H557" s="280"/>
      <c r="I557" s="280"/>
      <c r="J557" s="280"/>
    </row>
    <row r="558" spans="1:10" ht="16.5" customHeight="1" x14ac:dyDescent="0.25">
      <c r="A558" s="296"/>
      <c r="B558" s="290"/>
      <c r="C558" s="7" t="s">
        <v>511</v>
      </c>
      <c r="D558" s="141" t="s">
        <v>42</v>
      </c>
      <c r="E558" s="141" t="s">
        <v>40</v>
      </c>
      <c r="F558" s="141"/>
      <c r="G558" s="141"/>
      <c r="H558" s="141"/>
      <c r="I558" s="106"/>
      <c r="J558" s="173">
        <v>100</v>
      </c>
    </row>
    <row r="559" spans="1:10" ht="30" customHeight="1" x14ac:dyDescent="0.25">
      <c r="A559" s="292" t="s">
        <v>718</v>
      </c>
      <c r="B559" s="289" t="s">
        <v>134</v>
      </c>
      <c r="C559" s="315" t="s">
        <v>423</v>
      </c>
      <c r="D559" s="315"/>
      <c r="E559" s="315"/>
      <c r="F559" s="315"/>
      <c r="G559" s="315"/>
      <c r="H559" s="315"/>
      <c r="I559" s="315"/>
      <c r="J559" s="315"/>
    </row>
    <row r="560" spans="1:10" x14ac:dyDescent="0.25">
      <c r="A560" s="292"/>
      <c r="B560" s="289"/>
      <c r="C560" s="291" t="s">
        <v>10</v>
      </c>
      <c r="D560" s="291"/>
      <c r="E560" s="291"/>
      <c r="F560" s="291"/>
      <c r="G560" s="291"/>
      <c r="H560" s="291"/>
      <c r="I560" s="291"/>
      <c r="J560" s="291"/>
    </row>
    <row r="561" spans="1:12" ht="30.75" customHeight="1" x14ac:dyDescent="0.25">
      <c r="A561" s="292"/>
      <c r="B561" s="289"/>
      <c r="C561" s="59" t="s">
        <v>393</v>
      </c>
      <c r="D561" s="51" t="s">
        <v>91</v>
      </c>
      <c r="E561" s="51" t="s">
        <v>9</v>
      </c>
      <c r="F561" s="108"/>
      <c r="G561" s="108"/>
      <c r="H561" s="108"/>
      <c r="I561" s="96"/>
      <c r="J561" s="96">
        <f>'Додаток 3'!L114</f>
        <v>129.02000000000001</v>
      </c>
    </row>
    <row r="562" spans="1:12" x14ac:dyDescent="0.25">
      <c r="A562" s="292"/>
      <c r="B562" s="289"/>
      <c r="C562" s="291" t="s">
        <v>11</v>
      </c>
      <c r="D562" s="291"/>
      <c r="E562" s="291"/>
      <c r="F562" s="291"/>
      <c r="G562" s="291"/>
      <c r="H562" s="291"/>
      <c r="I562" s="291"/>
      <c r="J562" s="291"/>
    </row>
    <row r="563" spans="1:12" ht="20.25" customHeight="1" x14ac:dyDescent="0.25">
      <c r="A563" s="292"/>
      <c r="B563" s="289"/>
      <c r="C563" s="59" t="s">
        <v>156</v>
      </c>
      <c r="D563" s="51" t="s">
        <v>39</v>
      </c>
      <c r="E563" s="51" t="s">
        <v>17</v>
      </c>
      <c r="F563" s="157"/>
      <c r="G563" s="157"/>
      <c r="H563" s="157"/>
      <c r="I563" s="173"/>
      <c r="J563" s="173">
        <v>1</v>
      </c>
    </row>
    <row r="564" spans="1:12" x14ac:dyDescent="0.25">
      <c r="A564" s="292"/>
      <c r="B564" s="289"/>
      <c r="C564" s="291" t="s">
        <v>12</v>
      </c>
      <c r="D564" s="291"/>
      <c r="E564" s="291"/>
      <c r="F564" s="291"/>
      <c r="G564" s="291"/>
      <c r="H564" s="291"/>
      <c r="I564" s="291"/>
      <c r="J564" s="291"/>
    </row>
    <row r="565" spans="1:12" ht="29.25" customHeight="1" x14ac:dyDescent="0.25">
      <c r="A565" s="292"/>
      <c r="B565" s="289"/>
      <c r="C565" s="59" t="s">
        <v>158</v>
      </c>
      <c r="D565" s="51" t="s">
        <v>39</v>
      </c>
      <c r="E565" s="51" t="s">
        <v>278</v>
      </c>
      <c r="F565" s="108"/>
      <c r="G565" s="108"/>
      <c r="H565" s="108"/>
      <c r="I565" s="96"/>
      <c r="J565" s="96">
        <f>J561/J563</f>
        <v>129.02000000000001</v>
      </c>
    </row>
    <row r="566" spans="1:12" x14ac:dyDescent="0.25">
      <c r="A566" s="292"/>
      <c r="B566" s="289"/>
      <c r="C566" s="291" t="s">
        <v>14</v>
      </c>
      <c r="D566" s="291"/>
      <c r="E566" s="291"/>
      <c r="F566" s="291"/>
      <c r="G566" s="291"/>
      <c r="H566" s="291"/>
      <c r="I566" s="291"/>
      <c r="J566" s="291"/>
    </row>
    <row r="567" spans="1:12" ht="16.5" customHeight="1" x14ac:dyDescent="0.25">
      <c r="A567" s="292"/>
      <c r="B567" s="289"/>
      <c r="C567" s="59" t="s">
        <v>47</v>
      </c>
      <c r="D567" s="51" t="s">
        <v>42</v>
      </c>
      <c r="E567" s="51" t="s">
        <v>40</v>
      </c>
      <c r="F567" s="51"/>
      <c r="G567" s="51"/>
      <c r="H567" s="51"/>
      <c r="I567" s="173"/>
      <c r="J567" s="168">
        <v>100</v>
      </c>
    </row>
    <row r="568" spans="1:12" ht="21.75" hidden="1" customHeight="1" x14ac:dyDescent="0.25">
      <c r="A568" s="283" t="s">
        <v>1051</v>
      </c>
      <c r="B568" s="288" t="s">
        <v>984</v>
      </c>
      <c r="C568" s="326" t="s">
        <v>981</v>
      </c>
      <c r="D568" s="326"/>
      <c r="E568" s="326"/>
      <c r="F568" s="326"/>
      <c r="G568" s="326"/>
      <c r="H568" s="326"/>
    </row>
    <row r="569" spans="1:12" ht="15.75" hidden="1" customHeight="1" x14ac:dyDescent="0.25">
      <c r="A569" s="292"/>
      <c r="B569" s="289"/>
      <c r="C569" s="291" t="s">
        <v>10</v>
      </c>
      <c r="D569" s="291"/>
      <c r="E569" s="291"/>
      <c r="F569" s="291"/>
      <c r="G569" s="291"/>
      <c r="H569" s="291"/>
    </row>
    <row r="570" spans="1:12" ht="44.25" hidden="1" customHeight="1" x14ac:dyDescent="0.25">
      <c r="A570" s="292"/>
      <c r="B570" s="289"/>
      <c r="C570" s="59" t="s">
        <v>983</v>
      </c>
      <c r="D570" s="51" t="s">
        <v>91</v>
      </c>
      <c r="E570" s="51" t="s">
        <v>9</v>
      </c>
      <c r="F570" s="108"/>
      <c r="G570" s="108"/>
      <c r="H570" s="108">
        <f>'Додаток 3'!J115</f>
        <v>0</v>
      </c>
      <c r="L570" s="40" t="s">
        <v>1225</v>
      </c>
    </row>
    <row r="571" spans="1:12" ht="15" hidden="1" customHeight="1" x14ac:dyDescent="0.25">
      <c r="A571" s="292"/>
      <c r="B571" s="289"/>
      <c r="C571" s="291" t="s">
        <v>11</v>
      </c>
      <c r="D571" s="291"/>
      <c r="E571" s="291"/>
      <c r="F571" s="291"/>
      <c r="G571" s="291"/>
      <c r="H571" s="291"/>
    </row>
    <row r="572" spans="1:12" ht="27.75" hidden="1" customHeight="1" x14ac:dyDescent="0.25">
      <c r="A572" s="292"/>
      <c r="B572" s="289"/>
      <c r="C572" s="59" t="s">
        <v>883</v>
      </c>
      <c r="D572" s="51" t="s">
        <v>39</v>
      </c>
      <c r="E572" s="51" t="s">
        <v>17</v>
      </c>
      <c r="F572" s="157"/>
      <c r="G572" s="157"/>
      <c r="H572" s="157">
        <v>1</v>
      </c>
    </row>
    <row r="573" spans="1:12" ht="13.5" hidden="1" customHeight="1" x14ac:dyDescent="0.25">
      <c r="A573" s="292"/>
      <c r="B573" s="289"/>
      <c r="C573" s="291" t="s">
        <v>12</v>
      </c>
      <c r="D573" s="291"/>
      <c r="E573" s="291"/>
      <c r="F573" s="291"/>
      <c r="G573" s="291"/>
      <c r="H573" s="291"/>
    </row>
    <row r="574" spans="1:12" ht="40.5" hidden="1" customHeight="1" x14ac:dyDescent="0.25">
      <c r="A574" s="292"/>
      <c r="B574" s="289"/>
      <c r="C574" s="59" t="s">
        <v>985</v>
      </c>
      <c r="D574" s="51" t="s">
        <v>39</v>
      </c>
      <c r="E574" s="51" t="s">
        <v>277</v>
      </c>
      <c r="F574" s="108"/>
      <c r="G574" s="108"/>
      <c r="H574" s="108">
        <f>H570/H572</f>
        <v>0</v>
      </c>
    </row>
    <row r="575" spans="1:12" ht="15.75" hidden="1" customHeight="1" x14ac:dyDescent="0.25">
      <c r="A575" s="292"/>
      <c r="B575" s="289"/>
      <c r="C575" s="291" t="s">
        <v>14</v>
      </c>
      <c r="D575" s="291"/>
      <c r="E575" s="291"/>
      <c r="F575" s="291"/>
      <c r="G575" s="291"/>
      <c r="H575" s="291"/>
    </row>
    <row r="576" spans="1:12" ht="27.75" hidden="1" customHeight="1" x14ac:dyDescent="0.25">
      <c r="A576" s="292"/>
      <c r="B576" s="289"/>
      <c r="C576" s="73" t="s">
        <v>875</v>
      </c>
      <c r="D576" s="146" t="s">
        <v>42</v>
      </c>
      <c r="E576" s="146" t="s">
        <v>40</v>
      </c>
      <c r="F576" s="146"/>
      <c r="G576" s="146"/>
      <c r="H576" s="146">
        <v>100</v>
      </c>
    </row>
    <row r="577" spans="1:10" ht="17.25" customHeight="1" x14ac:dyDescent="0.25">
      <c r="A577" s="292" t="s">
        <v>774</v>
      </c>
      <c r="B577" s="289" t="s">
        <v>422</v>
      </c>
      <c r="C577" s="315" t="s">
        <v>1092</v>
      </c>
      <c r="D577" s="315"/>
      <c r="E577" s="315"/>
      <c r="F577" s="315"/>
      <c r="G577" s="315"/>
      <c r="H577" s="315"/>
      <c r="I577" s="315"/>
      <c r="J577" s="315"/>
    </row>
    <row r="578" spans="1:10" ht="15.75" customHeight="1" x14ac:dyDescent="0.25">
      <c r="A578" s="292"/>
      <c r="B578" s="289"/>
      <c r="C578" s="291" t="s">
        <v>10</v>
      </c>
      <c r="D578" s="291"/>
      <c r="E578" s="291"/>
      <c r="F578" s="291"/>
      <c r="G578" s="291"/>
      <c r="H578" s="291"/>
      <c r="I578" s="291"/>
      <c r="J578" s="291"/>
    </row>
    <row r="579" spans="1:10" ht="31.5" customHeight="1" x14ac:dyDescent="0.25">
      <c r="A579" s="292"/>
      <c r="B579" s="289"/>
      <c r="C579" s="59" t="s">
        <v>1094</v>
      </c>
      <c r="D579" s="51" t="s">
        <v>91</v>
      </c>
      <c r="E579" s="51" t="s">
        <v>9</v>
      </c>
      <c r="F579" s="108"/>
      <c r="G579" s="108"/>
      <c r="H579" s="108"/>
      <c r="I579" s="106"/>
      <c r="J579" s="96">
        <f>'Додаток 3'!L116</f>
        <v>50</v>
      </c>
    </row>
    <row r="580" spans="1:10" ht="14.25" customHeight="1" x14ac:dyDescent="0.25">
      <c r="A580" s="292"/>
      <c r="B580" s="289"/>
      <c r="C580" s="291" t="s">
        <v>11</v>
      </c>
      <c r="D580" s="291"/>
      <c r="E580" s="291"/>
      <c r="F580" s="291"/>
      <c r="G580" s="291"/>
      <c r="H580" s="291"/>
      <c r="I580" s="291"/>
      <c r="J580" s="291"/>
    </row>
    <row r="581" spans="1:10" ht="15.75" customHeight="1" x14ac:dyDescent="0.25">
      <c r="A581" s="292"/>
      <c r="B581" s="289"/>
      <c r="C581" s="59" t="s">
        <v>1045</v>
      </c>
      <c r="D581" s="51" t="s">
        <v>39</v>
      </c>
      <c r="E581" s="51" t="s">
        <v>17</v>
      </c>
      <c r="F581" s="157"/>
      <c r="G581" s="157"/>
      <c r="H581" s="157"/>
      <c r="I581" s="106"/>
      <c r="J581" s="173">
        <v>1</v>
      </c>
    </row>
    <row r="582" spans="1:10" ht="13.5" customHeight="1" x14ac:dyDescent="0.25">
      <c r="A582" s="292"/>
      <c r="B582" s="289"/>
      <c r="C582" s="291" t="s">
        <v>12</v>
      </c>
      <c r="D582" s="291"/>
      <c r="E582" s="291"/>
      <c r="F582" s="291"/>
      <c r="G582" s="291"/>
      <c r="H582" s="291"/>
      <c r="I582" s="291"/>
      <c r="J582" s="291"/>
    </row>
    <row r="583" spans="1:10" ht="31.5" customHeight="1" x14ac:dyDescent="0.25">
      <c r="A583" s="292"/>
      <c r="B583" s="289"/>
      <c r="C583" s="59" t="s">
        <v>1095</v>
      </c>
      <c r="D583" s="51" t="s">
        <v>39</v>
      </c>
      <c r="E583" s="51" t="s">
        <v>277</v>
      </c>
      <c r="F583" s="108"/>
      <c r="G583" s="108"/>
      <c r="H583" s="108"/>
      <c r="I583" s="106"/>
      <c r="J583" s="96">
        <f>J579/J581</f>
        <v>50</v>
      </c>
    </row>
    <row r="584" spans="1:10" ht="15" customHeight="1" x14ac:dyDescent="0.25">
      <c r="A584" s="292"/>
      <c r="B584" s="289"/>
      <c r="C584" s="291" t="s">
        <v>14</v>
      </c>
      <c r="D584" s="291"/>
      <c r="E584" s="291"/>
      <c r="F584" s="291"/>
      <c r="G584" s="291"/>
      <c r="H584" s="291"/>
      <c r="I584" s="291"/>
      <c r="J584" s="291"/>
    </row>
    <row r="585" spans="1:10" ht="19.5" customHeight="1" x14ac:dyDescent="0.25">
      <c r="A585" s="292"/>
      <c r="B585" s="289"/>
      <c r="C585" s="59" t="s">
        <v>1046</v>
      </c>
      <c r="D585" s="51" t="s">
        <v>42</v>
      </c>
      <c r="E585" s="51" t="s">
        <v>40</v>
      </c>
      <c r="F585" s="51"/>
      <c r="G585" s="51"/>
      <c r="H585" s="142"/>
      <c r="I585" s="106"/>
      <c r="J585" s="173">
        <v>100</v>
      </c>
    </row>
    <row r="586" spans="1:10" ht="18.75" customHeight="1" x14ac:dyDescent="0.25">
      <c r="A586" s="292" t="s">
        <v>775</v>
      </c>
      <c r="B586" s="289" t="s">
        <v>422</v>
      </c>
      <c r="C586" s="315" t="str">
        <f>'Додаток 3'!B117</f>
        <v>Коригування проектної документації: "Будівництво прокладання водогону с. Сичавка Лиманського району Одеської області"</v>
      </c>
      <c r="D586" s="315"/>
      <c r="E586" s="315"/>
      <c r="F586" s="315"/>
      <c r="G586" s="315"/>
      <c r="H586" s="315"/>
      <c r="I586" s="315"/>
      <c r="J586" s="315"/>
    </row>
    <row r="587" spans="1:10" ht="16.5" customHeight="1" x14ac:dyDescent="0.25">
      <c r="A587" s="292"/>
      <c r="B587" s="289"/>
      <c r="C587" s="291" t="s">
        <v>10</v>
      </c>
      <c r="D587" s="291"/>
      <c r="E587" s="291"/>
      <c r="F587" s="291"/>
      <c r="G587" s="291"/>
      <c r="H587" s="291"/>
      <c r="I587" s="291"/>
      <c r="J587" s="291"/>
    </row>
    <row r="588" spans="1:10" ht="27.75" customHeight="1" x14ac:dyDescent="0.25">
      <c r="A588" s="292"/>
      <c r="B588" s="289"/>
      <c r="C588" s="59" t="s">
        <v>1096</v>
      </c>
      <c r="D588" s="51" t="s">
        <v>91</v>
      </c>
      <c r="E588" s="51" t="s">
        <v>9</v>
      </c>
      <c r="F588" s="108"/>
      <c r="G588" s="108"/>
      <c r="H588" s="108"/>
      <c r="I588" s="106"/>
      <c r="J588" s="96">
        <f>'Додаток 3'!L117</f>
        <v>50</v>
      </c>
    </row>
    <row r="589" spans="1:10" ht="18" customHeight="1" x14ac:dyDescent="0.25">
      <c r="A589" s="292"/>
      <c r="B589" s="289"/>
      <c r="C589" s="360" t="s">
        <v>11</v>
      </c>
      <c r="D589" s="360"/>
      <c r="E589" s="360"/>
      <c r="F589" s="360"/>
      <c r="G589" s="360"/>
      <c r="H589" s="360"/>
      <c r="I589" s="360"/>
      <c r="J589" s="360"/>
    </row>
    <row r="590" spans="1:10" ht="16.5" customHeight="1" x14ac:dyDescent="0.25">
      <c r="A590" s="292"/>
      <c r="B590" s="289"/>
      <c r="C590" s="59" t="s">
        <v>1045</v>
      </c>
      <c r="D590" s="51" t="s">
        <v>39</v>
      </c>
      <c r="E590" s="51" t="s">
        <v>17</v>
      </c>
      <c r="F590" s="157"/>
      <c r="G590" s="157"/>
      <c r="H590" s="157"/>
      <c r="I590" s="106"/>
      <c r="J590" s="173">
        <v>1</v>
      </c>
    </row>
    <row r="591" spans="1:10" ht="16.5" customHeight="1" x14ac:dyDescent="0.25">
      <c r="A591" s="292"/>
      <c r="B591" s="289"/>
      <c r="C591" s="291" t="s">
        <v>12</v>
      </c>
      <c r="D591" s="291"/>
      <c r="E591" s="291"/>
      <c r="F591" s="291"/>
      <c r="G591" s="291"/>
      <c r="H591" s="291"/>
      <c r="I591" s="291"/>
      <c r="J591" s="291"/>
    </row>
    <row r="592" spans="1:10" ht="27.75" customHeight="1" x14ac:dyDescent="0.25">
      <c r="A592" s="292"/>
      <c r="B592" s="289"/>
      <c r="C592" s="59" t="s">
        <v>1097</v>
      </c>
      <c r="D592" s="51" t="s">
        <v>39</v>
      </c>
      <c r="E592" s="51" t="s">
        <v>277</v>
      </c>
      <c r="F592" s="108"/>
      <c r="G592" s="108"/>
      <c r="H592" s="108"/>
      <c r="I592" s="106"/>
      <c r="J592" s="96">
        <f>J588/J590</f>
        <v>50</v>
      </c>
    </row>
    <row r="593" spans="1:10" ht="18" customHeight="1" x14ac:dyDescent="0.25">
      <c r="A593" s="292"/>
      <c r="B593" s="289"/>
      <c r="C593" s="291" t="s">
        <v>14</v>
      </c>
      <c r="D593" s="291"/>
      <c r="E593" s="291"/>
      <c r="F593" s="291"/>
      <c r="G593" s="291"/>
      <c r="H593" s="291"/>
      <c r="I593" s="291"/>
      <c r="J593" s="291"/>
    </row>
    <row r="594" spans="1:10" ht="21.75" customHeight="1" x14ac:dyDescent="0.25">
      <c r="A594" s="292"/>
      <c r="B594" s="289"/>
      <c r="C594" s="59" t="s">
        <v>1046</v>
      </c>
      <c r="D594" s="51" t="s">
        <v>42</v>
      </c>
      <c r="E594" s="51" t="s">
        <v>40</v>
      </c>
      <c r="F594" s="51"/>
      <c r="G594" s="51"/>
      <c r="H594" s="142"/>
      <c r="I594" s="106"/>
      <c r="J594" s="173">
        <v>100</v>
      </c>
    </row>
    <row r="595" spans="1:10" ht="17.25" customHeight="1" x14ac:dyDescent="0.25">
      <c r="A595" s="292" t="s">
        <v>825</v>
      </c>
      <c r="B595" s="289" t="s">
        <v>424</v>
      </c>
      <c r="C595" s="315" t="s">
        <v>1551</v>
      </c>
      <c r="D595" s="315"/>
      <c r="E595" s="315"/>
      <c r="F595" s="315"/>
      <c r="G595" s="315"/>
      <c r="H595" s="315"/>
      <c r="I595" s="315"/>
      <c r="J595" s="315"/>
    </row>
    <row r="596" spans="1:10" ht="15.75" customHeight="1" x14ac:dyDescent="0.25">
      <c r="A596" s="292"/>
      <c r="B596" s="289"/>
      <c r="C596" s="291" t="s">
        <v>10</v>
      </c>
      <c r="D596" s="291"/>
      <c r="E596" s="291"/>
      <c r="F596" s="291"/>
      <c r="G596" s="291"/>
      <c r="H596" s="291"/>
      <c r="I596" s="291"/>
      <c r="J596" s="291"/>
    </row>
    <row r="597" spans="1:10" ht="27.75" customHeight="1" x14ac:dyDescent="0.25">
      <c r="A597" s="292"/>
      <c r="B597" s="289"/>
      <c r="C597" s="59" t="s">
        <v>137</v>
      </c>
      <c r="D597" s="289" t="s">
        <v>15</v>
      </c>
      <c r="E597" s="51" t="s">
        <v>9</v>
      </c>
      <c r="F597" s="108"/>
      <c r="G597" s="108"/>
      <c r="H597" s="108"/>
      <c r="I597" s="96"/>
      <c r="J597" s="96">
        <f>'Додаток 3'!L118</f>
        <v>1465</v>
      </c>
    </row>
    <row r="598" spans="1:10" ht="21" customHeight="1" x14ac:dyDescent="0.25">
      <c r="A598" s="292"/>
      <c r="B598" s="289"/>
      <c r="C598" s="59" t="s">
        <v>41</v>
      </c>
      <c r="D598" s="289"/>
      <c r="E598" s="279"/>
      <c r="F598" s="279"/>
      <c r="G598" s="279"/>
      <c r="H598" s="279"/>
      <c r="I598" s="106"/>
      <c r="J598" s="106"/>
    </row>
    <row r="599" spans="1:10" ht="20.25" customHeight="1" x14ac:dyDescent="0.25">
      <c r="A599" s="292"/>
      <c r="B599" s="289"/>
      <c r="C599" s="59" t="s">
        <v>893</v>
      </c>
      <c r="D599" s="289"/>
      <c r="E599" s="51" t="s">
        <v>9</v>
      </c>
      <c r="F599" s="108"/>
      <c r="G599" s="108"/>
      <c r="H599" s="108"/>
      <c r="I599" s="96"/>
      <c r="J599" s="173">
        <f>'Додаток 3'!L119</f>
        <v>120</v>
      </c>
    </row>
    <row r="600" spans="1:10" ht="16.5" customHeight="1" x14ac:dyDescent="0.25">
      <c r="A600" s="292"/>
      <c r="B600" s="289"/>
      <c r="C600" s="291" t="s">
        <v>11</v>
      </c>
      <c r="D600" s="291"/>
      <c r="E600" s="291"/>
      <c r="F600" s="291"/>
      <c r="G600" s="291"/>
      <c r="H600" s="291"/>
      <c r="I600" s="291"/>
      <c r="J600" s="291"/>
    </row>
    <row r="601" spans="1:10" ht="19.5" customHeight="1" x14ac:dyDescent="0.25">
      <c r="A601" s="292"/>
      <c r="B601" s="289"/>
      <c r="C601" s="59" t="s">
        <v>138</v>
      </c>
      <c r="D601" s="51" t="s">
        <v>310</v>
      </c>
      <c r="E601" s="51" t="s">
        <v>140</v>
      </c>
      <c r="F601" s="17"/>
      <c r="G601" s="108"/>
      <c r="H601" s="108"/>
      <c r="I601" s="96"/>
      <c r="J601" s="105">
        <v>0.2</v>
      </c>
    </row>
    <row r="602" spans="1:10" ht="14.25" customHeight="1" x14ac:dyDescent="0.25">
      <c r="A602" s="292"/>
      <c r="B602" s="289"/>
      <c r="C602" s="291" t="s">
        <v>12</v>
      </c>
      <c r="D602" s="291"/>
      <c r="E602" s="291"/>
      <c r="F602" s="291"/>
      <c r="G602" s="291"/>
      <c r="H602" s="291"/>
      <c r="I602" s="291"/>
      <c r="J602" s="291"/>
    </row>
    <row r="603" spans="1:10" ht="16.5" customHeight="1" x14ac:dyDescent="0.25">
      <c r="A603" s="292"/>
      <c r="B603" s="289"/>
      <c r="C603" s="59" t="s">
        <v>1167</v>
      </c>
      <c r="D603" s="51" t="s">
        <v>39</v>
      </c>
      <c r="E603" s="51" t="s">
        <v>141</v>
      </c>
      <c r="F603" s="158"/>
      <c r="G603" s="108"/>
      <c r="H603" s="158"/>
      <c r="I603" s="99"/>
      <c r="J603" s="136">
        <f>J597/J601</f>
        <v>7325</v>
      </c>
    </row>
    <row r="604" spans="1:10" ht="15.75" customHeight="1" x14ac:dyDescent="0.25">
      <c r="A604" s="292"/>
      <c r="B604" s="289"/>
      <c r="C604" s="291" t="s">
        <v>14</v>
      </c>
      <c r="D604" s="291"/>
      <c r="E604" s="291"/>
      <c r="F604" s="291"/>
      <c r="G604" s="291"/>
      <c r="H604" s="291"/>
      <c r="I604" s="291"/>
      <c r="J604" s="291"/>
    </row>
    <row r="605" spans="1:10" ht="15.75" customHeight="1" x14ac:dyDescent="0.25">
      <c r="A605" s="292"/>
      <c r="B605" s="289"/>
      <c r="C605" s="59" t="s">
        <v>511</v>
      </c>
      <c r="D605" s="51" t="s">
        <v>42</v>
      </c>
      <c r="E605" s="51" t="s">
        <v>40</v>
      </c>
      <c r="F605" s="51"/>
      <c r="G605" s="51"/>
      <c r="H605" s="51"/>
      <c r="I605" s="173"/>
      <c r="J605" s="168">
        <v>100</v>
      </c>
    </row>
    <row r="606" spans="1:10" ht="27.75" customHeight="1" x14ac:dyDescent="0.25">
      <c r="A606" s="296" t="s">
        <v>836</v>
      </c>
      <c r="B606" s="290" t="s">
        <v>425</v>
      </c>
      <c r="C606" s="293" t="s">
        <v>130</v>
      </c>
      <c r="D606" s="293"/>
      <c r="E606" s="293"/>
      <c r="F606" s="293"/>
      <c r="G606" s="293"/>
      <c r="H606" s="293"/>
      <c r="I606" s="293"/>
      <c r="J606" s="293"/>
    </row>
    <row r="607" spans="1:10" x14ac:dyDescent="0.25">
      <c r="A607" s="296"/>
      <c r="B607" s="290"/>
      <c r="C607" s="280" t="s">
        <v>10</v>
      </c>
      <c r="D607" s="280"/>
      <c r="E607" s="280"/>
      <c r="F607" s="280"/>
      <c r="G607" s="280"/>
      <c r="H607" s="280"/>
      <c r="I607" s="280"/>
      <c r="J607" s="280"/>
    </row>
    <row r="608" spans="1:10" ht="28.5" customHeight="1" x14ac:dyDescent="0.25">
      <c r="A608" s="296"/>
      <c r="B608" s="290"/>
      <c r="C608" s="7" t="s">
        <v>393</v>
      </c>
      <c r="D608" s="141" t="s">
        <v>91</v>
      </c>
      <c r="E608" s="141" t="s">
        <v>9</v>
      </c>
      <c r="F608" s="108"/>
      <c r="G608" s="159"/>
      <c r="H608" s="159"/>
      <c r="I608" s="173"/>
      <c r="J608" s="173">
        <f>'Додаток 3'!L120</f>
        <v>209.376</v>
      </c>
    </row>
    <row r="609" spans="1:10" x14ac:dyDescent="0.25">
      <c r="A609" s="296"/>
      <c r="B609" s="290"/>
      <c r="C609" s="325" t="s">
        <v>11</v>
      </c>
      <c r="D609" s="325"/>
      <c r="E609" s="325"/>
      <c r="F609" s="325"/>
      <c r="G609" s="325"/>
      <c r="H609" s="325"/>
      <c r="I609" s="325"/>
      <c r="J609" s="325"/>
    </row>
    <row r="610" spans="1:10" ht="13.5" customHeight="1" x14ac:dyDescent="0.25">
      <c r="A610" s="296"/>
      <c r="B610" s="290"/>
      <c r="C610" s="7" t="s">
        <v>156</v>
      </c>
      <c r="D610" s="141" t="s">
        <v>39</v>
      </c>
      <c r="E610" s="141" t="s">
        <v>17</v>
      </c>
      <c r="F610" s="157"/>
      <c r="G610" s="169"/>
      <c r="H610" s="169"/>
      <c r="I610" s="173"/>
      <c r="J610" s="168">
        <v>1</v>
      </c>
    </row>
    <row r="611" spans="1:10" x14ac:dyDescent="0.25">
      <c r="A611" s="296"/>
      <c r="B611" s="290"/>
      <c r="C611" s="280" t="s">
        <v>12</v>
      </c>
      <c r="D611" s="280"/>
      <c r="E611" s="280"/>
      <c r="F611" s="280"/>
      <c r="G611" s="280"/>
      <c r="H611" s="280"/>
      <c r="I611" s="280"/>
      <c r="J611" s="280"/>
    </row>
    <row r="612" spans="1:10" ht="31.5" customHeight="1" x14ac:dyDescent="0.25">
      <c r="A612" s="296"/>
      <c r="B612" s="290"/>
      <c r="C612" s="7" t="s">
        <v>158</v>
      </c>
      <c r="D612" s="141" t="s">
        <v>39</v>
      </c>
      <c r="E612" s="141" t="s">
        <v>279</v>
      </c>
      <c r="F612" s="108"/>
      <c r="G612" s="159"/>
      <c r="H612" s="159"/>
      <c r="I612" s="173"/>
      <c r="J612" s="173">
        <f>J608/J610</f>
        <v>209.376</v>
      </c>
    </row>
    <row r="613" spans="1:10" x14ac:dyDescent="0.25">
      <c r="A613" s="296"/>
      <c r="B613" s="290"/>
      <c r="C613" s="280" t="s">
        <v>14</v>
      </c>
      <c r="D613" s="280"/>
      <c r="E613" s="280"/>
      <c r="F613" s="280"/>
      <c r="G613" s="280"/>
      <c r="H613" s="280"/>
      <c r="I613" s="280"/>
      <c r="J613" s="280"/>
    </row>
    <row r="614" spans="1:10" ht="15.75" customHeight="1" x14ac:dyDescent="0.25">
      <c r="A614" s="296"/>
      <c r="B614" s="290"/>
      <c r="C614" s="7" t="s">
        <v>47</v>
      </c>
      <c r="D614" s="141" t="s">
        <v>42</v>
      </c>
      <c r="E614" s="141" t="s">
        <v>40</v>
      </c>
      <c r="F614" s="141"/>
      <c r="G614" s="141"/>
      <c r="H614" s="141"/>
      <c r="I614" s="173"/>
      <c r="J614" s="168">
        <v>100</v>
      </c>
    </row>
    <row r="615" spans="1:10" ht="28.5" customHeight="1" x14ac:dyDescent="0.25">
      <c r="A615" s="296" t="s">
        <v>847</v>
      </c>
      <c r="B615" s="290" t="s">
        <v>134</v>
      </c>
      <c r="C615" s="293" t="s">
        <v>132</v>
      </c>
      <c r="D615" s="293"/>
      <c r="E615" s="293"/>
      <c r="F615" s="293"/>
      <c r="G615" s="293"/>
      <c r="H615" s="293"/>
      <c r="I615" s="293"/>
      <c r="J615" s="293"/>
    </row>
    <row r="616" spans="1:10" x14ac:dyDescent="0.25">
      <c r="A616" s="296"/>
      <c r="B616" s="290"/>
      <c r="C616" s="280" t="s">
        <v>10</v>
      </c>
      <c r="D616" s="280"/>
      <c r="E616" s="280"/>
      <c r="F616" s="280"/>
      <c r="G616" s="280"/>
      <c r="H616" s="280"/>
      <c r="I616" s="280"/>
      <c r="J616" s="280"/>
    </row>
    <row r="617" spans="1:10" ht="34.5" customHeight="1" x14ac:dyDescent="0.25">
      <c r="A617" s="296"/>
      <c r="B617" s="290"/>
      <c r="C617" s="7" t="s">
        <v>394</v>
      </c>
      <c r="D617" s="141" t="s">
        <v>91</v>
      </c>
      <c r="E617" s="141" t="s">
        <v>9</v>
      </c>
      <c r="F617" s="108"/>
      <c r="G617" s="159"/>
      <c r="H617" s="159"/>
      <c r="I617" s="106"/>
      <c r="J617" s="173">
        <f>'Додаток 3'!L121</f>
        <v>94.343999999999994</v>
      </c>
    </row>
    <row r="618" spans="1:10" x14ac:dyDescent="0.25">
      <c r="A618" s="296"/>
      <c r="B618" s="290"/>
      <c r="C618" s="280" t="s">
        <v>11</v>
      </c>
      <c r="D618" s="280"/>
      <c r="E618" s="280"/>
      <c r="F618" s="280"/>
      <c r="G618" s="280"/>
      <c r="H618" s="280"/>
      <c r="I618" s="280"/>
      <c r="J618" s="280"/>
    </row>
    <row r="619" spans="1:10" ht="19.5" customHeight="1" x14ac:dyDescent="0.25">
      <c r="A619" s="296"/>
      <c r="B619" s="290"/>
      <c r="C619" s="7" t="s">
        <v>156</v>
      </c>
      <c r="D619" s="141" t="s">
        <v>39</v>
      </c>
      <c r="E619" s="141" t="s">
        <v>17</v>
      </c>
      <c r="F619" s="157"/>
      <c r="G619" s="169"/>
      <c r="H619" s="169"/>
      <c r="I619" s="106"/>
      <c r="J619" s="173">
        <v>1</v>
      </c>
    </row>
    <row r="620" spans="1:10" x14ac:dyDescent="0.25">
      <c r="A620" s="296"/>
      <c r="B620" s="290"/>
      <c r="C620" s="280" t="s">
        <v>12</v>
      </c>
      <c r="D620" s="280"/>
      <c r="E620" s="280"/>
      <c r="F620" s="280"/>
      <c r="G620" s="280"/>
      <c r="H620" s="280"/>
      <c r="I620" s="280"/>
      <c r="J620" s="280"/>
    </row>
    <row r="621" spans="1:10" ht="30.75" customHeight="1" x14ac:dyDescent="0.25">
      <c r="A621" s="296"/>
      <c r="B621" s="290"/>
      <c r="C621" s="7" t="s">
        <v>157</v>
      </c>
      <c r="D621" s="141" t="s">
        <v>39</v>
      </c>
      <c r="E621" s="141" t="s">
        <v>278</v>
      </c>
      <c r="F621" s="108"/>
      <c r="G621" s="159"/>
      <c r="H621" s="159"/>
      <c r="I621" s="106"/>
      <c r="J621" s="173">
        <f>J617/J619</f>
        <v>94.343999999999994</v>
      </c>
    </row>
    <row r="622" spans="1:10" x14ac:dyDescent="0.25">
      <c r="A622" s="296"/>
      <c r="B622" s="290"/>
      <c r="C622" s="280" t="s">
        <v>14</v>
      </c>
      <c r="D622" s="280"/>
      <c r="E622" s="280"/>
      <c r="F622" s="280"/>
      <c r="G622" s="280"/>
      <c r="H622" s="280"/>
      <c r="I622" s="280"/>
      <c r="J622" s="280"/>
    </row>
    <row r="623" spans="1:10" ht="18.75" customHeight="1" x14ac:dyDescent="0.25">
      <c r="A623" s="296"/>
      <c r="B623" s="290"/>
      <c r="C623" s="7" t="s">
        <v>47</v>
      </c>
      <c r="D623" s="141" t="s">
        <v>42</v>
      </c>
      <c r="E623" s="141" t="s">
        <v>40</v>
      </c>
      <c r="F623" s="141"/>
      <c r="G623" s="141"/>
      <c r="H623" s="141"/>
      <c r="I623" s="106"/>
      <c r="J623" s="173">
        <v>100</v>
      </c>
    </row>
    <row r="624" spans="1:10" ht="18.75" customHeight="1" x14ac:dyDescent="0.25">
      <c r="A624" s="284" t="s">
        <v>848</v>
      </c>
      <c r="B624" s="306" t="s">
        <v>134</v>
      </c>
      <c r="C624" s="293" t="s">
        <v>1216</v>
      </c>
      <c r="D624" s="293"/>
      <c r="E624" s="293"/>
      <c r="F624" s="293"/>
      <c r="G624" s="293"/>
      <c r="H624" s="293"/>
      <c r="I624" s="293"/>
      <c r="J624" s="293"/>
    </row>
    <row r="625" spans="1:10" ht="14.25" customHeight="1" x14ac:dyDescent="0.25">
      <c r="A625" s="285"/>
      <c r="B625" s="319"/>
      <c r="C625" s="280" t="s">
        <v>10</v>
      </c>
      <c r="D625" s="280"/>
      <c r="E625" s="280"/>
      <c r="F625" s="280"/>
      <c r="G625" s="280"/>
      <c r="H625" s="280"/>
      <c r="I625" s="280"/>
      <c r="J625" s="280"/>
    </row>
    <row r="626" spans="1:10" ht="28.5" customHeight="1" x14ac:dyDescent="0.25">
      <c r="A626" s="285"/>
      <c r="B626" s="319"/>
      <c r="C626" s="7" t="s">
        <v>1217</v>
      </c>
      <c r="D626" s="141" t="s">
        <v>15</v>
      </c>
      <c r="E626" s="306" t="s">
        <v>19</v>
      </c>
      <c r="F626" s="108"/>
      <c r="G626" s="108"/>
      <c r="H626" s="108"/>
      <c r="I626" s="106"/>
      <c r="J626" s="173">
        <f>'Додаток 3'!L122</f>
        <v>6266.4059999999999</v>
      </c>
    </row>
    <row r="627" spans="1:10" ht="30.75" customHeight="1" x14ac:dyDescent="0.25">
      <c r="A627" s="285"/>
      <c r="B627" s="319"/>
      <c r="C627" s="7" t="s">
        <v>1080</v>
      </c>
      <c r="D627" s="141" t="s">
        <v>91</v>
      </c>
      <c r="E627" s="307"/>
      <c r="F627" s="108"/>
      <c r="G627" s="108">
        <f>'Додаток 3'!I122</f>
        <v>196.18899999999999</v>
      </c>
      <c r="H627" s="108"/>
      <c r="I627" s="106"/>
      <c r="J627" s="106"/>
    </row>
    <row r="628" spans="1:10" ht="15.75" customHeight="1" x14ac:dyDescent="0.25">
      <c r="A628" s="285"/>
      <c r="B628" s="319"/>
      <c r="C628" s="280" t="s">
        <v>11</v>
      </c>
      <c r="D628" s="280"/>
      <c r="E628" s="280"/>
      <c r="F628" s="280"/>
      <c r="G628" s="280"/>
      <c r="H628" s="280"/>
      <c r="I628" s="280"/>
      <c r="J628" s="280"/>
    </row>
    <row r="629" spans="1:10" ht="16.5" customHeight="1" x14ac:dyDescent="0.25">
      <c r="A629" s="285"/>
      <c r="B629" s="319"/>
      <c r="C629" s="7" t="s">
        <v>1218</v>
      </c>
      <c r="D629" s="141" t="s">
        <v>310</v>
      </c>
      <c r="E629" s="141" t="s">
        <v>140</v>
      </c>
      <c r="F629" s="157"/>
      <c r="G629" s="169"/>
      <c r="H629" s="108"/>
      <c r="I629" s="106"/>
      <c r="J629" s="136">
        <v>0.34</v>
      </c>
    </row>
    <row r="630" spans="1:10" ht="29.25" customHeight="1" x14ac:dyDescent="0.25">
      <c r="A630" s="285"/>
      <c r="B630" s="319"/>
      <c r="C630" s="7" t="s">
        <v>883</v>
      </c>
      <c r="D630" s="141" t="s">
        <v>91</v>
      </c>
      <c r="E630" s="141" t="s">
        <v>17</v>
      </c>
      <c r="F630" s="157"/>
      <c r="G630" s="169">
        <v>1</v>
      </c>
      <c r="H630" s="27"/>
      <c r="I630" s="106"/>
      <c r="J630" s="106"/>
    </row>
    <row r="631" spans="1:10" ht="18.75" customHeight="1" x14ac:dyDescent="0.25">
      <c r="A631" s="285"/>
      <c r="B631" s="319"/>
      <c r="C631" s="280" t="s">
        <v>12</v>
      </c>
      <c r="D631" s="280"/>
      <c r="E631" s="280"/>
      <c r="F631" s="280"/>
      <c r="G631" s="280"/>
      <c r="H631" s="280"/>
      <c r="I631" s="280"/>
      <c r="J631" s="280"/>
    </row>
    <row r="632" spans="1:10" ht="27" customHeight="1" x14ac:dyDescent="0.25">
      <c r="A632" s="285"/>
      <c r="B632" s="319"/>
      <c r="C632" s="7" t="s">
        <v>1219</v>
      </c>
      <c r="D632" s="306" t="s">
        <v>39</v>
      </c>
      <c r="E632" s="141" t="s">
        <v>141</v>
      </c>
      <c r="F632" s="108"/>
      <c r="G632" s="159"/>
      <c r="H632" s="159"/>
      <c r="I632" s="106"/>
      <c r="J632" s="96">
        <f>J626/J629</f>
        <v>18430.605882352938</v>
      </c>
    </row>
    <row r="633" spans="1:10" ht="27" customHeight="1" x14ac:dyDescent="0.25">
      <c r="A633" s="285"/>
      <c r="B633" s="319"/>
      <c r="C633" s="7" t="s">
        <v>1081</v>
      </c>
      <c r="D633" s="307"/>
      <c r="E633" s="141" t="s">
        <v>13</v>
      </c>
      <c r="F633" s="108"/>
      <c r="G633" s="159">
        <f>G627/G630</f>
        <v>196.18899999999999</v>
      </c>
      <c r="H633" s="159"/>
      <c r="I633" s="106"/>
      <c r="J633" s="106"/>
    </row>
    <row r="634" spans="1:10" ht="16.5" customHeight="1" x14ac:dyDescent="0.25">
      <c r="A634" s="285"/>
      <c r="B634" s="319"/>
      <c r="C634" s="280" t="s">
        <v>14</v>
      </c>
      <c r="D634" s="280"/>
      <c r="E634" s="280"/>
      <c r="F634" s="280"/>
      <c r="G634" s="280"/>
      <c r="H634" s="280"/>
      <c r="I634" s="280"/>
      <c r="J634" s="280"/>
    </row>
    <row r="635" spans="1:10" ht="16.5" customHeight="1" x14ac:dyDescent="0.25">
      <c r="A635" s="285"/>
      <c r="B635" s="319"/>
      <c r="C635" s="7" t="s">
        <v>361</v>
      </c>
      <c r="D635" s="306" t="s">
        <v>42</v>
      </c>
      <c r="E635" s="306" t="s">
        <v>40</v>
      </c>
      <c r="F635" s="141"/>
      <c r="G635" s="141"/>
      <c r="H635" s="141"/>
      <c r="I635" s="106"/>
      <c r="J635" s="168">
        <v>100</v>
      </c>
    </row>
    <row r="636" spans="1:10" ht="16.5" customHeight="1" x14ac:dyDescent="0.25">
      <c r="A636" s="286"/>
      <c r="B636" s="307"/>
      <c r="C636" s="7" t="s">
        <v>875</v>
      </c>
      <c r="D636" s="307"/>
      <c r="E636" s="307"/>
      <c r="F636" s="141"/>
      <c r="G636" s="141">
        <v>100</v>
      </c>
      <c r="H636" s="141"/>
      <c r="I636" s="106"/>
      <c r="J636" s="106"/>
    </row>
    <row r="637" spans="1:10" ht="17.25" customHeight="1" x14ac:dyDescent="0.25">
      <c r="A637" s="284" t="s">
        <v>982</v>
      </c>
      <c r="B637" s="306" t="s">
        <v>134</v>
      </c>
      <c r="C637" s="293" t="s">
        <v>1215</v>
      </c>
      <c r="D637" s="293"/>
      <c r="E637" s="293"/>
      <c r="F637" s="293"/>
      <c r="G637" s="293"/>
      <c r="H637" s="293"/>
      <c r="I637" s="293"/>
      <c r="J637" s="293"/>
    </row>
    <row r="638" spans="1:10" ht="13.5" customHeight="1" x14ac:dyDescent="0.25">
      <c r="A638" s="285"/>
      <c r="B638" s="319"/>
      <c r="C638" s="280" t="s">
        <v>10</v>
      </c>
      <c r="D638" s="280"/>
      <c r="E638" s="280"/>
      <c r="F638" s="280"/>
      <c r="G638" s="280"/>
      <c r="H638" s="280"/>
      <c r="I638" s="280"/>
      <c r="J638" s="280"/>
    </row>
    <row r="639" spans="1:10" ht="30" customHeight="1" x14ac:dyDescent="0.25">
      <c r="A639" s="285"/>
      <c r="B639" s="319"/>
      <c r="C639" s="7" t="s">
        <v>1217</v>
      </c>
      <c r="D639" s="141" t="s">
        <v>15</v>
      </c>
      <c r="E639" s="306" t="s">
        <v>19</v>
      </c>
      <c r="F639" s="108"/>
      <c r="G639" s="108"/>
      <c r="H639" s="108"/>
      <c r="I639" s="173"/>
      <c r="J639" s="173">
        <f>'Додаток 3'!L124</f>
        <v>5831.067</v>
      </c>
    </row>
    <row r="640" spans="1:10" ht="30" customHeight="1" x14ac:dyDescent="0.25">
      <c r="A640" s="285"/>
      <c r="B640" s="319"/>
      <c r="C640" s="7" t="s">
        <v>1080</v>
      </c>
      <c r="D640" s="141" t="s">
        <v>91</v>
      </c>
      <c r="E640" s="307"/>
      <c r="F640" s="108"/>
      <c r="G640" s="108">
        <f>'Додаток 3'!I124</f>
        <v>199.928</v>
      </c>
      <c r="H640" s="108"/>
      <c r="I640" s="106"/>
      <c r="J640" s="106"/>
    </row>
    <row r="641" spans="1:10" ht="16.5" customHeight="1" x14ac:dyDescent="0.25">
      <c r="A641" s="285"/>
      <c r="B641" s="319"/>
      <c r="C641" s="280" t="s">
        <v>11</v>
      </c>
      <c r="D641" s="280"/>
      <c r="E641" s="280"/>
      <c r="F641" s="280"/>
      <c r="G641" s="280"/>
      <c r="H641" s="280"/>
      <c r="I641" s="280"/>
      <c r="J641" s="280"/>
    </row>
    <row r="642" spans="1:10" ht="18" customHeight="1" x14ac:dyDescent="0.25">
      <c r="A642" s="285"/>
      <c r="B642" s="319"/>
      <c r="C642" s="7" t="s">
        <v>1218</v>
      </c>
      <c r="D642" s="141" t="s">
        <v>310</v>
      </c>
      <c r="E642" s="141" t="s">
        <v>140</v>
      </c>
      <c r="F642" s="157"/>
      <c r="G642" s="169"/>
      <c r="H642" s="108"/>
      <c r="I642" s="173"/>
      <c r="J642" s="173">
        <v>0.33300000000000002</v>
      </c>
    </row>
    <row r="643" spans="1:10" ht="28.5" customHeight="1" x14ac:dyDescent="0.25">
      <c r="A643" s="285"/>
      <c r="B643" s="319"/>
      <c r="C643" s="7" t="s">
        <v>883</v>
      </c>
      <c r="D643" s="141" t="s">
        <v>91</v>
      </c>
      <c r="E643" s="141" t="s">
        <v>17</v>
      </c>
      <c r="F643" s="157"/>
      <c r="G643" s="169">
        <v>1</v>
      </c>
      <c r="H643" s="27"/>
      <c r="I643" s="106"/>
      <c r="J643" s="106"/>
    </row>
    <row r="644" spans="1:10" ht="16.5" customHeight="1" x14ac:dyDescent="0.25">
      <c r="A644" s="285"/>
      <c r="B644" s="319"/>
      <c r="C644" s="280" t="s">
        <v>12</v>
      </c>
      <c r="D644" s="280"/>
      <c r="E644" s="280"/>
      <c r="F644" s="280"/>
      <c r="G644" s="280"/>
      <c r="H644" s="280"/>
      <c r="I644" s="280"/>
      <c r="J644" s="280"/>
    </row>
    <row r="645" spans="1:10" ht="28.5" customHeight="1" x14ac:dyDescent="0.25">
      <c r="A645" s="285"/>
      <c r="B645" s="319"/>
      <c r="C645" s="7" t="s">
        <v>1219</v>
      </c>
      <c r="D645" s="306" t="s">
        <v>39</v>
      </c>
      <c r="E645" s="141" t="s">
        <v>141</v>
      </c>
      <c r="F645" s="108"/>
      <c r="G645" s="159"/>
      <c r="H645" s="159"/>
      <c r="I645" s="96"/>
      <c r="J645" s="96">
        <f>J639/J642</f>
        <v>17510.711711711712</v>
      </c>
    </row>
    <row r="646" spans="1:10" ht="28.5" customHeight="1" x14ac:dyDescent="0.25">
      <c r="A646" s="285"/>
      <c r="B646" s="319"/>
      <c r="C646" s="7" t="s">
        <v>1081</v>
      </c>
      <c r="D646" s="307"/>
      <c r="E646" s="141" t="s">
        <v>13</v>
      </c>
      <c r="F646" s="108"/>
      <c r="G646" s="159">
        <f>G640/G643</f>
        <v>199.928</v>
      </c>
      <c r="H646" s="159"/>
      <c r="I646" s="106"/>
      <c r="J646" s="106"/>
    </row>
    <row r="647" spans="1:10" ht="15" customHeight="1" x14ac:dyDescent="0.25">
      <c r="A647" s="285"/>
      <c r="B647" s="319"/>
      <c r="C647" s="280" t="s">
        <v>14</v>
      </c>
      <c r="D647" s="280"/>
      <c r="E647" s="280"/>
      <c r="F647" s="280"/>
      <c r="G647" s="280"/>
      <c r="H647" s="280"/>
      <c r="I647" s="280"/>
      <c r="J647" s="280"/>
    </row>
    <row r="648" spans="1:10" ht="16.5" customHeight="1" x14ac:dyDescent="0.25">
      <c r="A648" s="285"/>
      <c r="B648" s="319"/>
      <c r="C648" s="7" t="s">
        <v>361</v>
      </c>
      <c r="D648" s="306" t="s">
        <v>42</v>
      </c>
      <c r="E648" s="306" t="s">
        <v>40</v>
      </c>
      <c r="F648" s="141"/>
      <c r="G648" s="141"/>
      <c r="H648" s="141"/>
      <c r="I648" s="168"/>
      <c r="J648" s="168">
        <v>100</v>
      </c>
    </row>
    <row r="649" spans="1:10" ht="18" customHeight="1" x14ac:dyDescent="0.25">
      <c r="A649" s="286"/>
      <c r="B649" s="307"/>
      <c r="C649" s="7" t="s">
        <v>875</v>
      </c>
      <c r="D649" s="307"/>
      <c r="E649" s="307"/>
      <c r="F649" s="141"/>
      <c r="G649" s="141">
        <v>100</v>
      </c>
      <c r="H649" s="141"/>
      <c r="I649" s="106"/>
      <c r="J649" s="106"/>
    </row>
    <row r="650" spans="1:10" ht="18.75" customHeight="1" x14ac:dyDescent="0.25">
      <c r="A650" s="286" t="s">
        <v>1043</v>
      </c>
      <c r="B650" s="307" t="s">
        <v>1302</v>
      </c>
      <c r="C650" s="293" t="str">
        <f>'Додаток 3'!B126</f>
        <v>Придбання вузлів комерційного обліку води для мереж водопостачання в смт Нові Білярі та с. Булдинка Одеського району Одеської області</v>
      </c>
      <c r="D650" s="293"/>
      <c r="E650" s="293"/>
      <c r="F650" s="293"/>
      <c r="G650" s="293"/>
      <c r="H650" s="293"/>
      <c r="I650" s="293"/>
      <c r="J650" s="293"/>
    </row>
    <row r="651" spans="1:10" ht="17.25" customHeight="1" x14ac:dyDescent="0.25">
      <c r="A651" s="296"/>
      <c r="B651" s="290"/>
      <c r="C651" s="280" t="s">
        <v>10</v>
      </c>
      <c r="D651" s="280"/>
      <c r="E651" s="280"/>
      <c r="F651" s="280"/>
      <c r="G651" s="280"/>
      <c r="H651" s="280"/>
      <c r="I651" s="280"/>
      <c r="J651" s="280"/>
    </row>
    <row r="652" spans="1:10" ht="30" customHeight="1" x14ac:dyDescent="0.25">
      <c r="A652" s="296"/>
      <c r="B652" s="290"/>
      <c r="C652" s="7" t="s">
        <v>1332</v>
      </c>
      <c r="D652" s="141" t="s">
        <v>91</v>
      </c>
      <c r="E652" s="141" t="s">
        <v>19</v>
      </c>
      <c r="F652" s="108"/>
      <c r="G652" s="159">
        <f>'Додаток 3'!I126</f>
        <v>436.87</v>
      </c>
      <c r="H652" s="159"/>
      <c r="I652" s="106"/>
      <c r="J652" s="106"/>
    </row>
    <row r="653" spans="1:10" ht="15.75" customHeight="1" x14ac:dyDescent="0.25">
      <c r="A653" s="296"/>
      <c r="B653" s="290"/>
      <c r="C653" s="280" t="s">
        <v>11</v>
      </c>
      <c r="D653" s="280"/>
      <c r="E653" s="280"/>
      <c r="F653" s="280"/>
      <c r="G653" s="280"/>
      <c r="H653" s="280"/>
      <c r="I653" s="280"/>
      <c r="J653" s="280"/>
    </row>
    <row r="654" spans="1:10" ht="18" customHeight="1" x14ac:dyDescent="0.25">
      <c r="A654" s="296"/>
      <c r="B654" s="290"/>
      <c r="C654" s="7" t="s">
        <v>1333</v>
      </c>
      <c r="D654" s="141" t="s">
        <v>39</v>
      </c>
      <c r="E654" s="141" t="s">
        <v>17</v>
      </c>
      <c r="F654" s="157"/>
      <c r="G654" s="169">
        <v>4</v>
      </c>
      <c r="H654" s="27"/>
      <c r="I654" s="106"/>
      <c r="J654" s="106"/>
    </row>
    <row r="655" spans="1:10" ht="15.75" customHeight="1" x14ac:dyDescent="0.25">
      <c r="A655" s="296"/>
      <c r="B655" s="290"/>
      <c r="C655" s="280" t="s">
        <v>12</v>
      </c>
      <c r="D655" s="280"/>
      <c r="E655" s="280"/>
      <c r="F655" s="280"/>
      <c r="G655" s="280"/>
      <c r="H655" s="280"/>
      <c r="I655" s="280"/>
      <c r="J655" s="280"/>
    </row>
    <row r="656" spans="1:10" ht="16.5" customHeight="1" x14ac:dyDescent="0.25">
      <c r="A656" s="296"/>
      <c r="B656" s="290"/>
      <c r="C656" s="7" t="s">
        <v>1331</v>
      </c>
      <c r="D656" s="141" t="s">
        <v>39</v>
      </c>
      <c r="E656" s="141" t="s">
        <v>671</v>
      </c>
      <c r="F656" s="108"/>
      <c r="G656" s="159">
        <f>G652/G654</f>
        <v>109.2175</v>
      </c>
      <c r="H656" s="159"/>
      <c r="I656" s="106"/>
      <c r="J656" s="106"/>
    </row>
    <row r="657" spans="1:10" ht="13.5" customHeight="1" x14ac:dyDescent="0.25">
      <c r="A657" s="296"/>
      <c r="B657" s="290"/>
      <c r="C657" s="280" t="s">
        <v>14</v>
      </c>
      <c r="D657" s="280"/>
      <c r="E657" s="280"/>
      <c r="F657" s="280"/>
      <c r="G657" s="280"/>
      <c r="H657" s="280"/>
      <c r="I657" s="280"/>
      <c r="J657" s="280"/>
    </row>
    <row r="658" spans="1:10" ht="31.5" customHeight="1" x14ac:dyDescent="0.25">
      <c r="A658" s="296"/>
      <c r="B658" s="290"/>
      <c r="C658" s="7" t="s">
        <v>1303</v>
      </c>
      <c r="D658" s="141" t="s">
        <v>42</v>
      </c>
      <c r="E658" s="141" t="s">
        <v>40</v>
      </c>
      <c r="F658" s="141"/>
      <c r="G658" s="141">
        <v>100</v>
      </c>
      <c r="H658" s="141"/>
      <c r="I658" s="106"/>
      <c r="J658" s="106"/>
    </row>
    <row r="659" spans="1:10" ht="18" customHeight="1" x14ac:dyDescent="0.25">
      <c r="A659" s="296" t="s">
        <v>1051</v>
      </c>
      <c r="B659" s="290" t="s">
        <v>1302</v>
      </c>
      <c r="C659" s="293" t="str">
        <f>'Додаток 3'!B127</f>
        <v>Коригування проектної документації "Будівництво ділянки мереж зливової каналізації на прилеглій території до житлового будинку по просп. Миру, 16 м. Южного Одеської області"</v>
      </c>
      <c r="D659" s="293"/>
      <c r="E659" s="293"/>
      <c r="F659" s="293"/>
      <c r="G659" s="293"/>
      <c r="H659" s="293"/>
      <c r="I659" s="293"/>
      <c r="J659" s="293"/>
    </row>
    <row r="660" spans="1:10" ht="18" customHeight="1" x14ac:dyDescent="0.25">
      <c r="A660" s="296"/>
      <c r="B660" s="290"/>
      <c r="C660" s="280" t="s">
        <v>10</v>
      </c>
      <c r="D660" s="280"/>
      <c r="E660" s="280"/>
      <c r="F660" s="280"/>
      <c r="G660" s="280"/>
      <c r="H660" s="280"/>
      <c r="I660" s="280"/>
      <c r="J660" s="280"/>
    </row>
    <row r="661" spans="1:10" ht="30" customHeight="1" x14ac:dyDescent="0.25">
      <c r="A661" s="296"/>
      <c r="B661" s="290"/>
      <c r="C661" s="59" t="s">
        <v>1318</v>
      </c>
      <c r="D661" s="51" t="s">
        <v>91</v>
      </c>
      <c r="E661" s="51" t="s">
        <v>19</v>
      </c>
      <c r="F661" s="108"/>
      <c r="G661" s="108">
        <f>'Додаток 3'!G127</f>
        <v>98</v>
      </c>
      <c r="H661" s="108"/>
      <c r="I661" s="106"/>
      <c r="J661" s="106"/>
    </row>
    <row r="662" spans="1:10" ht="15.75" customHeight="1" x14ac:dyDescent="0.25">
      <c r="A662" s="296"/>
      <c r="B662" s="290"/>
      <c r="C662" s="291" t="s">
        <v>11</v>
      </c>
      <c r="D662" s="291"/>
      <c r="E662" s="291"/>
      <c r="F662" s="291"/>
      <c r="G662" s="291"/>
      <c r="H662" s="291"/>
      <c r="I662" s="291"/>
      <c r="J662" s="291"/>
    </row>
    <row r="663" spans="1:10" ht="21.75" customHeight="1" x14ac:dyDescent="0.25">
      <c r="A663" s="296"/>
      <c r="B663" s="290"/>
      <c r="C663" s="59" t="s">
        <v>1045</v>
      </c>
      <c r="D663" s="51" t="s">
        <v>39</v>
      </c>
      <c r="E663" s="51" t="s">
        <v>17</v>
      </c>
      <c r="F663" s="157"/>
      <c r="G663" s="157">
        <v>1</v>
      </c>
      <c r="H663" s="17"/>
      <c r="I663" s="106"/>
      <c r="J663" s="106"/>
    </row>
    <row r="664" spans="1:10" ht="15" customHeight="1" x14ac:dyDescent="0.25">
      <c r="A664" s="296"/>
      <c r="B664" s="290"/>
      <c r="C664" s="291" t="s">
        <v>12</v>
      </c>
      <c r="D664" s="291"/>
      <c r="E664" s="291"/>
      <c r="F664" s="291"/>
      <c r="G664" s="291"/>
      <c r="H664" s="291"/>
      <c r="I664" s="291"/>
      <c r="J664" s="291"/>
    </row>
    <row r="665" spans="1:10" ht="29.25" customHeight="1" x14ac:dyDescent="0.25">
      <c r="A665" s="296"/>
      <c r="B665" s="290"/>
      <c r="C665" s="59" t="s">
        <v>1319</v>
      </c>
      <c r="D665" s="51" t="s">
        <v>39</v>
      </c>
      <c r="E665" s="51" t="s">
        <v>13</v>
      </c>
      <c r="F665" s="108"/>
      <c r="G665" s="108">
        <f>G661/G663</f>
        <v>98</v>
      </c>
      <c r="H665" s="108"/>
      <c r="I665" s="106"/>
      <c r="J665" s="106"/>
    </row>
    <row r="666" spans="1:10" ht="18.75" customHeight="1" x14ac:dyDescent="0.25">
      <c r="A666" s="296"/>
      <c r="B666" s="290"/>
      <c r="C666" s="291" t="s">
        <v>14</v>
      </c>
      <c r="D666" s="291"/>
      <c r="E666" s="291"/>
      <c r="F666" s="291"/>
      <c r="G666" s="291"/>
      <c r="H666" s="291"/>
      <c r="I666" s="291"/>
      <c r="J666" s="291"/>
    </row>
    <row r="667" spans="1:10" ht="17.25" customHeight="1" x14ac:dyDescent="0.25">
      <c r="A667" s="296"/>
      <c r="B667" s="290"/>
      <c r="C667" s="59" t="s">
        <v>1046</v>
      </c>
      <c r="D667" s="51" t="s">
        <v>42</v>
      </c>
      <c r="E667" s="51" t="s">
        <v>40</v>
      </c>
      <c r="F667" s="51"/>
      <c r="G667" s="51">
        <v>100</v>
      </c>
      <c r="H667" s="51"/>
      <c r="I667" s="106"/>
      <c r="J667" s="106"/>
    </row>
    <row r="668" spans="1:10" ht="19.5" customHeight="1" x14ac:dyDescent="0.25">
      <c r="A668" s="320" t="s">
        <v>1052</v>
      </c>
      <c r="B668" s="289" t="s">
        <v>580</v>
      </c>
      <c r="C668" s="301" t="s">
        <v>1357</v>
      </c>
      <c r="D668" s="301"/>
      <c r="E668" s="301"/>
      <c r="F668" s="301"/>
      <c r="G668" s="301"/>
      <c r="H668" s="301"/>
      <c r="I668" s="301"/>
      <c r="J668" s="301"/>
    </row>
    <row r="669" spans="1:10" ht="17.25" customHeight="1" x14ac:dyDescent="0.25">
      <c r="A669" s="320"/>
      <c r="B669" s="289"/>
      <c r="C669" s="295" t="s">
        <v>10</v>
      </c>
      <c r="D669" s="295"/>
      <c r="E669" s="295"/>
      <c r="F669" s="295"/>
      <c r="G669" s="295"/>
      <c r="H669" s="295"/>
      <c r="I669" s="295"/>
      <c r="J669" s="295"/>
    </row>
    <row r="670" spans="1:10" ht="29.25" customHeight="1" x14ac:dyDescent="0.25">
      <c r="A670" s="320"/>
      <c r="B670" s="289"/>
      <c r="C670" s="59" t="s">
        <v>1358</v>
      </c>
      <c r="D670" s="51" t="s">
        <v>15</v>
      </c>
      <c r="E670" s="51" t="s">
        <v>9</v>
      </c>
      <c r="F670" s="108"/>
      <c r="G670" s="108">
        <f>'Додаток 3'!I128</f>
        <v>900</v>
      </c>
      <c r="H670" s="1"/>
      <c r="I670" s="106"/>
      <c r="J670" s="106"/>
    </row>
    <row r="671" spans="1:10" ht="17.25" customHeight="1" x14ac:dyDescent="0.25">
      <c r="A671" s="320"/>
      <c r="B671" s="289"/>
      <c r="C671" s="291" t="s">
        <v>11</v>
      </c>
      <c r="D671" s="291"/>
      <c r="E671" s="291"/>
      <c r="F671" s="291"/>
      <c r="G671" s="291"/>
      <c r="H671" s="291"/>
      <c r="I671" s="291"/>
      <c r="J671" s="291"/>
    </row>
    <row r="672" spans="1:10" ht="18" customHeight="1" x14ac:dyDescent="0.25">
      <c r="A672" s="320"/>
      <c r="B672" s="289"/>
      <c r="C672" s="59" t="s">
        <v>1369</v>
      </c>
      <c r="D672" s="51" t="s">
        <v>310</v>
      </c>
      <c r="E672" s="51" t="s">
        <v>140</v>
      </c>
      <c r="F672" s="108"/>
      <c r="G672" s="108">
        <v>0.17100000000000001</v>
      </c>
      <c r="H672" s="1"/>
      <c r="I672" s="106"/>
      <c r="J672" s="106"/>
    </row>
    <row r="673" spans="1:10" ht="17.25" customHeight="1" x14ac:dyDescent="0.25">
      <c r="A673" s="320"/>
      <c r="B673" s="289"/>
      <c r="C673" s="291" t="s">
        <v>12</v>
      </c>
      <c r="D673" s="291"/>
      <c r="E673" s="291"/>
      <c r="F673" s="291"/>
      <c r="G673" s="291"/>
      <c r="H673" s="291"/>
      <c r="I673" s="291"/>
      <c r="J673" s="291"/>
    </row>
    <row r="674" spans="1:10" ht="29.25" customHeight="1" x14ac:dyDescent="0.25">
      <c r="A674" s="320"/>
      <c r="B674" s="289"/>
      <c r="C674" s="59" t="s">
        <v>1359</v>
      </c>
      <c r="D674" s="51" t="s">
        <v>39</v>
      </c>
      <c r="E674" s="51" t="s">
        <v>1361</v>
      </c>
      <c r="F674" s="108"/>
      <c r="G674" s="108">
        <f>G670/G672</f>
        <v>5263.1578947368416</v>
      </c>
      <c r="H674" s="9"/>
      <c r="I674" s="106"/>
      <c r="J674" s="106"/>
    </row>
    <row r="675" spans="1:10" ht="17.25" customHeight="1" x14ac:dyDescent="0.25">
      <c r="A675" s="320"/>
      <c r="B675" s="289"/>
      <c r="C675" s="291" t="s">
        <v>14</v>
      </c>
      <c r="D675" s="291"/>
      <c r="E675" s="291"/>
      <c r="F675" s="291"/>
      <c r="G675" s="291"/>
      <c r="H675" s="291"/>
      <c r="I675" s="291"/>
      <c r="J675" s="291"/>
    </row>
    <row r="676" spans="1:10" ht="17.25" customHeight="1" x14ac:dyDescent="0.25">
      <c r="A676" s="320"/>
      <c r="B676" s="289"/>
      <c r="C676" s="59" t="s">
        <v>1360</v>
      </c>
      <c r="D676" s="51" t="s">
        <v>42</v>
      </c>
      <c r="E676" s="51" t="s">
        <v>40</v>
      </c>
      <c r="F676" s="51"/>
      <c r="G676" s="51">
        <v>100</v>
      </c>
      <c r="H676" s="142"/>
      <c r="I676" s="106"/>
      <c r="J676" s="106"/>
    </row>
    <row r="677" spans="1:10" ht="17.25" customHeight="1" x14ac:dyDescent="0.25">
      <c r="A677" s="292" t="s">
        <v>1079</v>
      </c>
      <c r="B677" s="290" t="s">
        <v>1491</v>
      </c>
      <c r="C677" s="293" t="s">
        <v>1490</v>
      </c>
      <c r="D677" s="293"/>
      <c r="E677" s="293"/>
      <c r="F677" s="293"/>
      <c r="G677" s="293"/>
      <c r="H677" s="293"/>
      <c r="I677" s="293"/>
      <c r="J677" s="293"/>
    </row>
    <row r="678" spans="1:10" ht="17.25" customHeight="1" x14ac:dyDescent="0.25">
      <c r="A678" s="292"/>
      <c r="B678" s="290"/>
      <c r="C678" s="280" t="s">
        <v>10</v>
      </c>
      <c r="D678" s="280"/>
      <c r="E678" s="280"/>
      <c r="F678" s="280"/>
      <c r="G678" s="280"/>
      <c r="H678" s="280"/>
      <c r="I678" s="280"/>
      <c r="J678" s="280"/>
    </row>
    <row r="679" spans="1:10" ht="29.25" customHeight="1" x14ac:dyDescent="0.25">
      <c r="A679" s="292"/>
      <c r="B679" s="290"/>
      <c r="C679" s="59" t="s">
        <v>1492</v>
      </c>
      <c r="D679" s="51" t="s">
        <v>39</v>
      </c>
      <c r="E679" s="51" t="s">
        <v>9</v>
      </c>
      <c r="F679" s="108"/>
      <c r="G679" s="159"/>
      <c r="H679" s="159">
        <f>'Додаток 3'!J129</f>
        <v>363.79</v>
      </c>
      <c r="I679" s="96"/>
      <c r="J679" s="106"/>
    </row>
    <row r="680" spans="1:10" ht="17.25" customHeight="1" x14ac:dyDescent="0.25">
      <c r="A680" s="292"/>
      <c r="B680" s="290"/>
      <c r="C680" s="327" t="s">
        <v>11</v>
      </c>
      <c r="D680" s="327"/>
      <c r="E680" s="327"/>
      <c r="F680" s="327"/>
      <c r="G680" s="327"/>
      <c r="H680" s="327"/>
      <c r="I680" s="327"/>
      <c r="J680" s="327"/>
    </row>
    <row r="681" spans="1:10" ht="17.25" customHeight="1" x14ac:dyDescent="0.25">
      <c r="A681" s="292"/>
      <c r="B681" s="290"/>
      <c r="C681" s="20" t="s">
        <v>1493</v>
      </c>
      <c r="D681" s="169" t="s">
        <v>39</v>
      </c>
      <c r="E681" s="169" t="s">
        <v>1494</v>
      </c>
      <c r="F681" s="169"/>
      <c r="G681" s="169"/>
      <c r="H681" s="159">
        <v>39.68</v>
      </c>
      <c r="I681" s="188"/>
      <c r="J681" s="195"/>
    </row>
    <row r="682" spans="1:10" ht="17.25" customHeight="1" x14ac:dyDescent="0.25">
      <c r="A682" s="292"/>
      <c r="B682" s="290"/>
      <c r="C682" s="280" t="s">
        <v>12</v>
      </c>
      <c r="D682" s="280"/>
      <c r="E682" s="280"/>
      <c r="F682" s="280"/>
      <c r="G682" s="280"/>
      <c r="H682" s="280"/>
      <c r="I682" s="280"/>
      <c r="J682" s="280"/>
    </row>
    <row r="683" spans="1:10" ht="36" customHeight="1" x14ac:dyDescent="0.25">
      <c r="A683" s="292"/>
      <c r="B683" s="290"/>
      <c r="C683" s="59" t="s">
        <v>1495</v>
      </c>
      <c r="D683" s="141" t="s">
        <v>39</v>
      </c>
      <c r="E683" s="141" t="s">
        <v>1496</v>
      </c>
      <c r="F683" s="159"/>
      <c r="G683" s="159"/>
      <c r="H683" s="159">
        <f>H679/H681</f>
        <v>9.168094758064516</v>
      </c>
      <c r="I683" s="96"/>
      <c r="J683" s="106"/>
    </row>
    <row r="684" spans="1:10" ht="17.25" customHeight="1" x14ac:dyDescent="0.25">
      <c r="A684" s="292"/>
      <c r="B684" s="290"/>
      <c r="C684" s="280" t="s">
        <v>14</v>
      </c>
      <c r="D684" s="280"/>
      <c r="E684" s="280"/>
      <c r="F684" s="280"/>
      <c r="G684" s="280"/>
      <c r="H684" s="280"/>
      <c r="I684" s="280"/>
      <c r="J684" s="280"/>
    </row>
    <row r="685" spans="1:10" ht="41.25" customHeight="1" x14ac:dyDescent="0.25">
      <c r="A685" s="292"/>
      <c r="B685" s="290"/>
      <c r="C685" s="7" t="s">
        <v>1497</v>
      </c>
      <c r="D685" s="141" t="s">
        <v>42</v>
      </c>
      <c r="E685" s="141" t="s">
        <v>40</v>
      </c>
      <c r="F685" s="141"/>
      <c r="G685" s="141"/>
      <c r="H685" s="141">
        <v>100</v>
      </c>
      <c r="I685" s="168"/>
      <c r="J685" s="106"/>
    </row>
    <row r="686" spans="1:10" ht="20.25" customHeight="1" x14ac:dyDescent="0.25">
      <c r="A686" s="292" t="s">
        <v>1082</v>
      </c>
      <c r="B686" s="290" t="s">
        <v>1503</v>
      </c>
      <c r="C686" s="293" t="s">
        <v>1509</v>
      </c>
      <c r="D686" s="293"/>
      <c r="E686" s="293"/>
      <c r="F686" s="293"/>
      <c r="G686" s="293"/>
      <c r="H686" s="293"/>
      <c r="I686" s="293"/>
      <c r="J686" s="293"/>
    </row>
    <row r="687" spans="1:10" ht="19.5" customHeight="1" x14ac:dyDescent="0.25">
      <c r="A687" s="292"/>
      <c r="B687" s="290"/>
      <c r="C687" s="280" t="s">
        <v>10</v>
      </c>
      <c r="D687" s="280"/>
      <c r="E687" s="280"/>
      <c r="F687" s="280"/>
      <c r="G687" s="280"/>
      <c r="H687" s="280"/>
      <c r="I687" s="280"/>
      <c r="J687" s="280"/>
    </row>
    <row r="688" spans="1:10" ht="34.5" customHeight="1" x14ac:dyDescent="0.25">
      <c r="A688" s="292"/>
      <c r="B688" s="290"/>
      <c r="C688" s="59" t="s">
        <v>1510</v>
      </c>
      <c r="D688" s="51" t="s">
        <v>91</v>
      </c>
      <c r="E688" s="51" t="s">
        <v>9</v>
      </c>
      <c r="F688" s="108"/>
      <c r="G688" s="159"/>
      <c r="H688" s="159">
        <f>'Додаток 3'!J130</f>
        <v>903.2</v>
      </c>
      <c r="I688" s="96"/>
      <c r="J688" s="106"/>
    </row>
    <row r="689" spans="1:10" ht="14.25" customHeight="1" x14ac:dyDescent="0.25">
      <c r="A689" s="292"/>
      <c r="B689" s="290"/>
      <c r="C689" s="327" t="s">
        <v>11</v>
      </c>
      <c r="D689" s="327"/>
      <c r="E689" s="327"/>
      <c r="F689" s="327"/>
      <c r="G689" s="327"/>
      <c r="H689" s="327"/>
      <c r="I689" s="327"/>
      <c r="J689" s="327"/>
    </row>
    <row r="690" spans="1:10" ht="23.25" customHeight="1" x14ac:dyDescent="0.25">
      <c r="A690" s="292"/>
      <c r="B690" s="290"/>
      <c r="C690" s="20" t="s">
        <v>1511</v>
      </c>
      <c r="D690" s="169" t="s">
        <v>39</v>
      </c>
      <c r="E690" s="169" t="s">
        <v>17</v>
      </c>
      <c r="F690" s="169"/>
      <c r="G690" s="169"/>
      <c r="H690" s="169">
        <v>4</v>
      </c>
      <c r="I690" s="188"/>
      <c r="J690" s="195"/>
    </row>
    <row r="691" spans="1:10" ht="19.5" customHeight="1" x14ac:dyDescent="0.25">
      <c r="A691" s="292"/>
      <c r="B691" s="290"/>
      <c r="C691" s="280" t="s">
        <v>12</v>
      </c>
      <c r="D691" s="280"/>
      <c r="E691" s="280"/>
      <c r="F691" s="280"/>
      <c r="G691" s="280"/>
      <c r="H691" s="280"/>
      <c r="I691" s="280"/>
      <c r="J691" s="280"/>
    </row>
    <row r="692" spans="1:10" ht="20.25" customHeight="1" x14ac:dyDescent="0.25">
      <c r="A692" s="292"/>
      <c r="B692" s="290"/>
      <c r="C692" s="59" t="s">
        <v>1512</v>
      </c>
      <c r="D692" s="141" t="s">
        <v>39</v>
      </c>
      <c r="E692" s="141" t="s">
        <v>1504</v>
      </c>
      <c r="F692" s="159"/>
      <c r="G692" s="159"/>
      <c r="H692" s="159">
        <f>H688/H690</f>
        <v>225.8</v>
      </c>
      <c r="I692" s="96"/>
      <c r="J692" s="106"/>
    </row>
    <row r="693" spans="1:10" ht="18" customHeight="1" x14ac:dyDescent="0.25">
      <c r="A693" s="292"/>
      <c r="B693" s="290"/>
      <c r="C693" s="280" t="s">
        <v>14</v>
      </c>
      <c r="D693" s="280"/>
      <c r="E693" s="280"/>
      <c r="F693" s="280"/>
      <c r="G693" s="280"/>
      <c r="H693" s="280"/>
      <c r="I693" s="280"/>
      <c r="J693" s="280"/>
    </row>
    <row r="694" spans="1:10" ht="33" customHeight="1" x14ac:dyDescent="0.25">
      <c r="A694" s="292"/>
      <c r="B694" s="290"/>
      <c r="C694" s="7" t="s">
        <v>1520</v>
      </c>
      <c r="D694" s="141" t="s">
        <v>42</v>
      </c>
      <c r="E694" s="141" t="s">
        <v>40</v>
      </c>
      <c r="F694" s="141"/>
      <c r="G694" s="141"/>
      <c r="H694" s="141">
        <v>100</v>
      </c>
      <c r="I694" s="168"/>
      <c r="J694" s="106"/>
    </row>
    <row r="695" spans="1:10" ht="18" hidden="1" customHeight="1" x14ac:dyDescent="0.25">
      <c r="A695" s="296" t="s">
        <v>1168</v>
      </c>
      <c r="B695" s="290" t="s">
        <v>134</v>
      </c>
      <c r="C695" s="293" t="s">
        <v>1543</v>
      </c>
      <c r="D695" s="293"/>
      <c r="E695" s="293"/>
      <c r="F695" s="293"/>
      <c r="G695" s="293"/>
      <c r="H695" s="293"/>
      <c r="I695" s="293"/>
      <c r="J695" s="293"/>
    </row>
    <row r="696" spans="1:10" ht="18" hidden="1" customHeight="1" x14ac:dyDescent="0.25">
      <c r="A696" s="296"/>
      <c r="B696" s="290"/>
      <c r="C696" s="280" t="s">
        <v>10</v>
      </c>
      <c r="D696" s="280"/>
      <c r="E696" s="280"/>
      <c r="F696" s="280"/>
      <c r="G696" s="280"/>
      <c r="H696" s="280"/>
      <c r="I696" s="280"/>
      <c r="J696" s="280"/>
    </row>
    <row r="697" spans="1:10" ht="33" hidden="1" customHeight="1" x14ac:dyDescent="0.25">
      <c r="A697" s="296"/>
      <c r="B697" s="290"/>
      <c r="C697" s="59" t="s">
        <v>1544</v>
      </c>
      <c r="D697" s="51" t="s">
        <v>91</v>
      </c>
      <c r="E697" s="51" t="s">
        <v>19</v>
      </c>
      <c r="F697" s="108"/>
      <c r="G697" s="108"/>
      <c r="H697" s="108"/>
      <c r="I697" s="96">
        <f>'Додаток 3'!K131</f>
        <v>0</v>
      </c>
      <c r="J697" s="106"/>
    </row>
    <row r="698" spans="1:10" ht="15.75" hidden="1" customHeight="1" x14ac:dyDescent="0.25">
      <c r="A698" s="296"/>
      <c r="B698" s="290"/>
      <c r="C698" s="291" t="s">
        <v>11</v>
      </c>
      <c r="D698" s="291"/>
      <c r="E698" s="291"/>
      <c r="F698" s="291"/>
      <c r="G698" s="291"/>
      <c r="H698" s="291"/>
      <c r="I698" s="291"/>
      <c r="J698" s="291"/>
    </row>
    <row r="699" spans="1:10" ht="17.25" hidden="1" customHeight="1" x14ac:dyDescent="0.25">
      <c r="A699" s="296"/>
      <c r="B699" s="290"/>
      <c r="C699" s="59" t="s">
        <v>1045</v>
      </c>
      <c r="D699" s="51" t="s">
        <v>39</v>
      </c>
      <c r="E699" s="51" t="s">
        <v>17</v>
      </c>
      <c r="F699" s="157"/>
      <c r="G699" s="157"/>
      <c r="H699" s="157"/>
      <c r="I699" s="173">
        <v>1</v>
      </c>
      <c r="J699" s="106"/>
    </row>
    <row r="700" spans="1:10" ht="17.25" hidden="1" customHeight="1" x14ac:dyDescent="0.25">
      <c r="A700" s="296"/>
      <c r="B700" s="290"/>
      <c r="C700" s="291" t="s">
        <v>12</v>
      </c>
      <c r="D700" s="291"/>
      <c r="E700" s="291"/>
      <c r="F700" s="291"/>
      <c r="G700" s="291"/>
      <c r="H700" s="291"/>
      <c r="I700" s="291"/>
      <c r="J700" s="291"/>
    </row>
    <row r="701" spans="1:10" ht="33" hidden="1" customHeight="1" x14ac:dyDescent="0.25">
      <c r="A701" s="296"/>
      <c r="B701" s="290"/>
      <c r="C701" s="59" t="s">
        <v>1545</v>
      </c>
      <c r="D701" s="51" t="s">
        <v>39</v>
      </c>
      <c r="E701" s="51" t="s">
        <v>13</v>
      </c>
      <c r="F701" s="108"/>
      <c r="G701" s="108"/>
      <c r="H701" s="108"/>
      <c r="I701" s="96">
        <f>I697/I699</f>
        <v>0</v>
      </c>
      <c r="J701" s="106"/>
    </row>
    <row r="702" spans="1:10" ht="18.75" hidden="1" customHeight="1" x14ac:dyDescent="0.25">
      <c r="A702" s="296"/>
      <c r="B702" s="290"/>
      <c r="C702" s="291" t="s">
        <v>14</v>
      </c>
      <c r="D702" s="291"/>
      <c r="E702" s="291"/>
      <c r="F702" s="291"/>
      <c r="G702" s="291"/>
      <c r="H702" s="291"/>
      <c r="I702" s="291"/>
      <c r="J702" s="291"/>
    </row>
    <row r="703" spans="1:10" ht="18" hidden="1" customHeight="1" x14ac:dyDescent="0.25">
      <c r="A703" s="296"/>
      <c r="B703" s="290"/>
      <c r="C703" s="59" t="s">
        <v>1046</v>
      </c>
      <c r="D703" s="51" t="s">
        <v>42</v>
      </c>
      <c r="E703" s="51" t="s">
        <v>40</v>
      </c>
      <c r="F703" s="51"/>
      <c r="G703" s="51"/>
      <c r="H703" s="51"/>
      <c r="I703" s="173">
        <v>100</v>
      </c>
      <c r="J703" s="106"/>
    </row>
    <row r="704" spans="1:10" ht="15" hidden="1" customHeight="1" x14ac:dyDescent="0.25">
      <c r="A704" s="296" t="s">
        <v>1317</v>
      </c>
      <c r="B704" s="290" t="s">
        <v>134</v>
      </c>
      <c r="C704" s="293" t="s">
        <v>1541</v>
      </c>
      <c r="D704" s="293"/>
      <c r="E704" s="293"/>
      <c r="F704" s="293"/>
      <c r="G704" s="293"/>
      <c r="H704" s="293"/>
      <c r="I704" s="293"/>
      <c r="J704" s="293"/>
    </row>
    <row r="705" spans="1:10" ht="17.25" hidden="1" customHeight="1" x14ac:dyDescent="0.25">
      <c r="A705" s="296"/>
      <c r="B705" s="290"/>
      <c r="C705" s="280" t="s">
        <v>10</v>
      </c>
      <c r="D705" s="280"/>
      <c r="E705" s="280"/>
      <c r="F705" s="280"/>
      <c r="G705" s="280"/>
      <c r="H705" s="280"/>
      <c r="I705" s="280"/>
      <c r="J705" s="280"/>
    </row>
    <row r="706" spans="1:10" ht="29.25" hidden="1" customHeight="1" x14ac:dyDescent="0.25">
      <c r="A706" s="296"/>
      <c r="B706" s="290"/>
      <c r="C706" s="59" t="s">
        <v>1546</v>
      </c>
      <c r="D706" s="51" t="s">
        <v>91</v>
      </c>
      <c r="E706" s="51" t="s">
        <v>19</v>
      </c>
      <c r="F706" s="108"/>
      <c r="G706" s="108"/>
      <c r="H706" s="108"/>
      <c r="I706" s="96">
        <f>'Додаток 3'!K132</f>
        <v>0</v>
      </c>
      <c r="J706" s="106"/>
    </row>
    <row r="707" spans="1:10" ht="17.25" hidden="1" customHeight="1" x14ac:dyDescent="0.25">
      <c r="A707" s="296"/>
      <c r="B707" s="290"/>
      <c r="C707" s="291" t="s">
        <v>11</v>
      </c>
      <c r="D707" s="291"/>
      <c r="E707" s="291"/>
      <c r="F707" s="291"/>
      <c r="G707" s="291"/>
      <c r="H707" s="291"/>
      <c r="I707" s="291"/>
      <c r="J707" s="291"/>
    </row>
    <row r="708" spans="1:10" ht="15.75" hidden="1" customHeight="1" x14ac:dyDescent="0.25">
      <c r="A708" s="296"/>
      <c r="B708" s="290"/>
      <c r="C708" s="59" t="s">
        <v>1045</v>
      </c>
      <c r="D708" s="51" t="s">
        <v>39</v>
      </c>
      <c r="E708" s="51" t="s">
        <v>17</v>
      </c>
      <c r="F708" s="157"/>
      <c r="G708" s="157"/>
      <c r="H708" s="157"/>
      <c r="I708" s="168">
        <v>1</v>
      </c>
      <c r="J708" s="106"/>
    </row>
    <row r="709" spans="1:10" ht="15.75" hidden="1" customHeight="1" x14ac:dyDescent="0.25">
      <c r="A709" s="296"/>
      <c r="B709" s="290"/>
      <c r="C709" s="291" t="s">
        <v>12</v>
      </c>
      <c r="D709" s="291"/>
      <c r="E709" s="291"/>
      <c r="F709" s="291"/>
      <c r="G709" s="291"/>
      <c r="H709" s="291"/>
      <c r="I709" s="291"/>
      <c r="J709" s="291"/>
    </row>
    <row r="710" spans="1:10" ht="27" hidden="1" customHeight="1" x14ac:dyDescent="0.25">
      <c r="A710" s="296"/>
      <c r="B710" s="290"/>
      <c r="C710" s="59" t="s">
        <v>1547</v>
      </c>
      <c r="D710" s="51" t="s">
        <v>39</v>
      </c>
      <c r="E710" s="51" t="s">
        <v>13</v>
      </c>
      <c r="F710" s="108"/>
      <c r="G710" s="108"/>
      <c r="H710" s="108"/>
      <c r="I710" s="96">
        <f>I706/I708</f>
        <v>0</v>
      </c>
      <c r="J710" s="106"/>
    </row>
    <row r="711" spans="1:10" ht="15.75" hidden="1" customHeight="1" x14ac:dyDescent="0.25">
      <c r="A711" s="296"/>
      <c r="B711" s="290"/>
      <c r="C711" s="291" t="s">
        <v>14</v>
      </c>
      <c r="D711" s="291"/>
      <c r="E711" s="291"/>
      <c r="F711" s="291"/>
      <c r="G711" s="291"/>
      <c r="H711" s="291"/>
      <c r="I711" s="291"/>
      <c r="J711" s="291"/>
    </row>
    <row r="712" spans="1:10" ht="17.25" hidden="1" customHeight="1" x14ac:dyDescent="0.25">
      <c r="A712" s="296"/>
      <c r="B712" s="290"/>
      <c r="C712" s="59" t="s">
        <v>1046</v>
      </c>
      <c r="D712" s="51" t="s">
        <v>42</v>
      </c>
      <c r="E712" s="51" t="s">
        <v>40</v>
      </c>
      <c r="F712" s="51"/>
      <c r="G712" s="51"/>
      <c r="H712" s="51"/>
      <c r="I712" s="173">
        <v>100</v>
      </c>
      <c r="J712" s="106"/>
    </row>
    <row r="713" spans="1:10" ht="18" hidden="1" customHeight="1" x14ac:dyDescent="0.25">
      <c r="A713" s="296" t="s">
        <v>1362</v>
      </c>
      <c r="B713" s="290" t="s">
        <v>415</v>
      </c>
      <c r="C713" s="311" t="s">
        <v>1542</v>
      </c>
      <c r="D713" s="312"/>
      <c r="E713" s="312"/>
      <c r="F713" s="312"/>
      <c r="G713" s="312"/>
      <c r="H713" s="312"/>
      <c r="I713" s="312"/>
      <c r="J713" s="313"/>
    </row>
    <row r="714" spans="1:10" ht="17.25" hidden="1" customHeight="1" x14ac:dyDescent="0.25">
      <c r="A714" s="296"/>
      <c r="B714" s="290"/>
      <c r="C714" s="280" t="s">
        <v>10</v>
      </c>
      <c r="D714" s="280"/>
      <c r="E714" s="280"/>
      <c r="F714" s="280"/>
      <c r="G714" s="280"/>
      <c r="H714" s="280"/>
      <c r="I714" s="280"/>
      <c r="J714" s="280"/>
    </row>
    <row r="715" spans="1:10" ht="26.25" hidden="1" customHeight="1" x14ac:dyDescent="0.25">
      <c r="A715" s="296"/>
      <c r="B715" s="290"/>
      <c r="C715" s="59" t="s">
        <v>1548</v>
      </c>
      <c r="D715" s="51" t="s">
        <v>91</v>
      </c>
      <c r="E715" s="51" t="s">
        <v>19</v>
      </c>
      <c r="F715" s="108"/>
      <c r="G715" s="108"/>
      <c r="H715" s="108"/>
      <c r="I715" s="96">
        <f>'Додаток 3'!K133</f>
        <v>0</v>
      </c>
      <c r="J715" s="106"/>
    </row>
    <row r="716" spans="1:10" ht="15.75" hidden="1" customHeight="1" x14ac:dyDescent="0.25">
      <c r="A716" s="296"/>
      <c r="B716" s="290"/>
      <c r="C716" s="291" t="s">
        <v>11</v>
      </c>
      <c r="D716" s="291"/>
      <c r="E716" s="291"/>
      <c r="F716" s="291"/>
      <c r="G716" s="291"/>
      <c r="H716" s="291"/>
      <c r="I716" s="291"/>
      <c r="J716" s="291"/>
    </row>
    <row r="717" spans="1:10" ht="15" hidden="1" customHeight="1" x14ac:dyDescent="0.25">
      <c r="A717" s="296"/>
      <c r="B717" s="290"/>
      <c r="C717" s="59" t="s">
        <v>1045</v>
      </c>
      <c r="D717" s="51" t="s">
        <v>39</v>
      </c>
      <c r="E717" s="51" t="s">
        <v>17</v>
      </c>
      <c r="F717" s="157"/>
      <c r="G717" s="157"/>
      <c r="H717" s="157"/>
      <c r="I717" s="168">
        <v>1</v>
      </c>
      <c r="J717" s="106"/>
    </row>
    <row r="718" spans="1:10" ht="17.25" hidden="1" customHeight="1" x14ac:dyDescent="0.25">
      <c r="A718" s="296"/>
      <c r="B718" s="290"/>
      <c r="C718" s="291" t="s">
        <v>12</v>
      </c>
      <c r="D718" s="291"/>
      <c r="E718" s="291"/>
      <c r="F718" s="291"/>
      <c r="G718" s="291"/>
      <c r="H718" s="291"/>
      <c r="I718" s="291"/>
      <c r="J718" s="291"/>
    </row>
    <row r="719" spans="1:10" ht="26.25" hidden="1" customHeight="1" x14ac:dyDescent="0.25">
      <c r="A719" s="296"/>
      <c r="B719" s="290"/>
      <c r="C719" s="59" t="s">
        <v>1549</v>
      </c>
      <c r="D719" s="51" t="s">
        <v>39</v>
      </c>
      <c r="E719" s="51" t="s">
        <v>13</v>
      </c>
      <c r="F719" s="108"/>
      <c r="G719" s="108"/>
      <c r="H719" s="108"/>
      <c r="I719" s="96">
        <f>I715/I717</f>
        <v>0</v>
      </c>
      <c r="J719" s="106"/>
    </row>
    <row r="720" spans="1:10" ht="17.25" hidden="1" customHeight="1" x14ac:dyDescent="0.25">
      <c r="A720" s="296"/>
      <c r="B720" s="290"/>
      <c r="C720" s="291" t="s">
        <v>14</v>
      </c>
      <c r="D720" s="291"/>
      <c r="E720" s="291"/>
      <c r="F720" s="291"/>
      <c r="G720" s="291"/>
      <c r="H720" s="291"/>
      <c r="I720" s="291"/>
      <c r="J720" s="291"/>
    </row>
    <row r="721" spans="1:10" ht="15" hidden="1" customHeight="1" x14ac:dyDescent="0.25">
      <c r="A721" s="296"/>
      <c r="B721" s="290"/>
      <c r="C721" s="59" t="s">
        <v>1046</v>
      </c>
      <c r="D721" s="51" t="s">
        <v>42</v>
      </c>
      <c r="E721" s="51" t="s">
        <v>40</v>
      </c>
      <c r="F721" s="51"/>
      <c r="G721" s="51"/>
      <c r="H721" s="51"/>
      <c r="I721" s="168">
        <v>100</v>
      </c>
      <c r="J721" s="106"/>
    </row>
    <row r="722" spans="1:10" ht="15.75" customHeight="1" x14ac:dyDescent="0.25">
      <c r="A722" s="292" t="s">
        <v>1083</v>
      </c>
      <c r="B722" s="290" t="s">
        <v>1503</v>
      </c>
      <c r="C722" s="293" t="s">
        <v>1583</v>
      </c>
      <c r="D722" s="293"/>
      <c r="E722" s="293"/>
      <c r="F722" s="293"/>
      <c r="G722" s="293"/>
      <c r="H722" s="293"/>
      <c r="I722" s="293"/>
      <c r="J722" s="293"/>
    </row>
    <row r="723" spans="1:10" ht="15" customHeight="1" x14ac:dyDescent="0.25">
      <c r="A723" s="292"/>
      <c r="B723" s="290"/>
      <c r="C723" s="280" t="s">
        <v>10</v>
      </c>
      <c r="D723" s="280"/>
      <c r="E723" s="280"/>
      <c r="F723" s="280"/>
      <c r="G723" s="280"/>
      <c r="H723" s="280"/>
      <c r="I723" s="280"/>
      <c r="J723" s="280"/>
    </row>
    <row r="724" spans="1:10" ht="32.25" customHeight="1" x14ac:dyDescent="0.25">
      <c r="A724" s="292"/>
      <c r="B724" s="290"/>
      <c r="C724" s="59" t="s">
        <v>1593</v>
      </c>
      <c r="D724" s="51" t="s">
        <v>91</v>
      </c>
      <c r="E724" s="51" t="s">
        <v>9</v>
      </c>
      <c r="F724" s="108"/>
      <c r="G724" s="159"/>
      <c r="H724" s="159">
        <f>'Додаток 3'!J134</f>
        <v>970</v>
      </c>
      <c r="I724" s="96"/>
      <c r="J724" s="106"/>
    </row>
    <row r="725" spans="1:10" ht="15" customHeight="1" x14ac:dyDescent="0.25">
      <c r="A725" s="292"/>
      <c r="B725" s="290"/>
      <c r="C725" s="327" t="s">
        <v>11</v>
      </c>
      <c r="D725" s="327"/>
      <c r="E725" s="327"/>
      <c r="F725" s="327"/>
      <c r="G725" s="327"/>
      <c r="H725" s="327"/>
      <c r="I725" s="327"/>
      <c r="J725" s="327"/>
    </row>
    <row r="726" spans="1:10" ht="15" customHeight="1" x14ac:dyDescent="0.25">
      <c r="A726" s="292"/>
      <c r="B726" s="290"/>
      <c r="C726" s="20" t="s">
        <v>1511</v>
      </c>
      <c r="D726" s="169" t="s">
        <v>39</v>
      </c>
      <c r="E726" s="169" t="s">
        <v>17</v>
      </c>
      <c r="F726" s="169"/>
      <c r="G726" s="169"/>
      <c r="H726" s="169">
        <v>1</v>
      </c>
      <c r="I726" s="188"/>
      <c r="J726" s="195"/>
    </row>
    <row r="727" spans="1:10" ht="15" customHeight="1" x14ac:dyDescent="0.25">
      <c r="A727" s="292"/>
      <c r="B727" s="290"/>
      <c r="C727" s="280" t="s">
        <v>12</v>
      </c>
      <c r="D727" s="280"/>
      <c r="E727" s="280"/>
      <c r="F727" s="280"/>
      <c r="G727" s="280"/>
      <c r="H727" s="280"/>
      <c r="I727" s="280"/>
      <c r="J727" s="280"/>
    </row>
    <row r="728" spans="1:10" ht="15" customHeight="1" x14ac:dyDescent="0.25">
      <c r="A728" s="292"/>
      <c r="B728" s="290"/>
      <c r="C728" s="59" t="s">
        <v>1574</v>
      </c>
      <c r="D728" s="141" t="s">
        <v>39</v>
      </c>
      <c r="E728" s="141" t="s">
        <v>1504</v>
      </c>
      <c r="F728" s="159"/>
      <c r="G728" s="159"/>
      <c r="H728" s="159">
        <f>H724/H726</f>
        <v>970</v>
      </c>
      <c r="I728" s="96"/>
      <c r="J728" s="106"/>
    </row>
    <row r="729" spans="1:10" ht="15" customHeight="1" x14ac:dyDescent="0.25">
      <c r="A729" s="292"/>
      <c r="B729" s="290"/>
      <c r="C729" s="280" t="s">
        <v>14</v>
      </c>
      <c r="D729" s="280"/>
      <c r="E729" s="280"/>
      <c r="F729" s="280"/>
      <c r="G729" s="280"/>
      <c r="H729" s="280"/>
      <c r="I729" s="280"/>
      <c r="J729" s="280"/>
    </row>
    <row r="730" spans="1:10" ht="39" customHeight="1" x14ac:dyDescent="0.25">
      <c r="A730" s="292"/>
      <c r="B730" s="290"/>
      <c r="C730" s="7" t="s">
        <v>1573</v>
      </c>
      <c r="D730" s="141" t="s">
        <v>42</v>
      </c>
      <c r="E730" s="141" t="s">
        <v>40</v>
      </c>
      <c r="F730" s="141"/>
      <c r="G730" s="141"/>
      <c r="H730" s="141">
        <v>100</v>
      </c>
      <c r="I730" s="168"/>
      <c r="J730" s="106"/>
    </row>
    <row r="731" spans="1:10" ht="39" hidden="1" customHeight="1" x14ac:dyDescent="0.25">
      <c r="A731" s="144"/>
      <c r="B731" s="141"/>
      <c r="C731" s="7"/>
      <c r="D731" s="141"/>
      <c r="E731" s="141"/>
      <c r="F731" s="141"/>
      <c r="G731" s="141"/>
      <c r="H731" s="141"/>
      <c r="I731" s="168"/>
      <c r="J731" s="106"/>
    </row>
    <row r="732" spans="1:10" ht="39" hidden="1" customHeight="1" x14ac:dyDescent="0.25">
      <c r="A732" s="144"/>
      <c r="B732" s="141"/>
      <c r="C732" s="7"/>
      <c r="D732" s="141"/>
      <c r="E732" s="141"/>
      <c r="F732" s="141"/>
      <c r="G732" s="141"/>
      <c r="H732" s="141"/>
      <c r="I732" s="168"/>
      <c r="J732" s="106"/>
    </row>
    <row r="733" spans="1:10" ht="39" hidden="1" customHeight="1" x14ac:dyDescent="0.25">
      <c r="A733" s="144"/>
      <c r="B733" s="141"/>
      <c r="C733" s="7"/>
      <c r="D733" s="141"/>
      <c r="E733" s="141"/>
      <c r="F733" s="141"/>
      <c r="G733" s="141"/>
      <c r="H733" s="141"/>
      <c r="I733" s="168"/>
      <c r="J733" s="106"/>
    </row>
    <row r="734" spans="1:10" ht="20.25" customHeight="1" x14ac:dyDescent="0.25">
      <c r="A734" s="296" t="s">
        <v>1720</v>
      </c>
      <c r="B734" s="290" t="s">
        <v>424</v>
      </c>
      <c r="C734" s="293" t="s">
        <v>1719</v>
      </c>
      <c r="D734" s="293"/>
      <c r="E734" s="293"/>
      <c r="F734" s="293"/>
      <c r="G734" s="293"/>
      <c r="H734" s="293"/>
      <c r="I734" s="293"/>
      <c r="J734" s="293"/>
    </row>
    <row r="735" spans="1:10" ht="15" customHeight="1" x14ac:dyDescent="0.25">
      <c r="A735" s="296"/>
      <c r="B735" s="290"/>
      <c r="C735" s="280" t="s">
        <v>10</v>
      </c>
      <c r="D735" s="280"/>
      <c r="E735" s="280"/>
      <c r="F735" s="280"/>
      <c r="G735" s="280"/>
      <c r="H735" s="280"/>
      <c r="I735" s="280"/>
      <c r="J735" s="280"/>
    </row>
    <row r="736" spans="1:10" ht="32.25" customHeight="1" x14ac:dyDescent="0.25">
      <c r="A736" s="296"/>
      <c r="B736" s="290"/>
      <c r="C736" s="7" t="s">
        <v>1723</v>
      </c>
      <c r="D736" s="141" t="s">
        <v>91</v>
      </c>
      <c r="E736" s="141" t="s">
        <v>9</v>
      </c>
      <c r="F736" s="108"/>
      <c r="G736" s="159"/>
      <c r="H736" s="159"/>
      <c r="I736" s="173">
        <f>'Додаток 3'!K135</f>
        <v>213.27199999999999</v>
      </c>
      <c r="J736" s="173"/>
    </row>
    <row r="737" spans="1:10" ht="17.25" customHeight="1" x14ac:dyDescent="0.25">
      <c r="A737" s="296"/>
      <c r="B737" s="290"/>
      <c r="C737" s="280" t="s">
        <v>11</v>
      </c>
      <c r="D737" s="280"/>
      <c r="E737" s="280"/>
      <c r="F737" s="280"/>
      <c r="G737" s="280"/>
      <c r="H737" s="280"/>
      <c r="I737" s="280"/>
      <c r="J737" s="280"/>
    </row>
    <row r="738" spans="1:10" ht="24.75" customHeight="1" x14ac:dyDescent="0.25">
      <c r="A738" s="296"/>
      <c r="B738" s="290"/>
      <c r="C738" s="7" t="s">
        <v>1722</v>
      </c>
      <c r="D738" s="141" t="s">
        <v>39</v>
      </c>
      <c r="E738" s="141" t="s">
        <v>17</v>
      </c>
      <c r="F738" s="157"/>
      <c r="G738" s="169"/>
      <c r="H738" s="169"/>
      <c r="I738" s="173">
        <v>1</v>
      </c>
      <c r="J738" s="173"/>
    </row>
    <row r="739" spans="1:10" ht="17.25" customHeight="1" x14ac:dyDescent="0.25">
      <c r="A739" s="296"/>
      <c r="B739" s="290"/>
      <c r="C739" s="280" t="s">
        <v>12</v>
      </c>
      <c r="D739" s="280"/>
      <c r="E739" s="280"/>
      <c r="F739" s="280"/>
      <c r="G739" s="280"/>
      <c r="H739" s="280"/>
      <c r="I739" s="280"/>
      <c r="J739" s="280"/>
    </row>
    <row r="740" spans="1:10" ht="36.75" customHeight="1" x14ac:dyDescent="0.25">
      <c r="A740" s="296"/>
      <c r="B740" s="290"/>
      <c r="C740" s="7" t="s">
        <v>1724</v>
      </c>
      <c r="D740" s="141" t="s">
        <v>39</v>
      </c>
      <c r="E740" s="141" t="s">
        <v>278</v>
      </c>
      <c r="F740" s="108"/>
      <c r="G740" s="159"/>
      <c r="H740" s="159"/>
      <c r="I740" s="173">
        <f>I736/I738</f>
        <v>213.27199999999999</v>
      </c>
      <c r="J740" s="173"/>
    </row>
    <row r="741" spans="1:10" ht="17.25" customHeight="1" x14ac:dyDescent="0.25">
      <c r="A741" s="296"/>
      <c r="B741" s="290"/>
      <c r="C741" s="280" t="s">
        <v>14</v>
      </c>
      <c r="D741" s="280"/>
      <c r="E741" s="280"/>
      <c r="F741" s="280"/>
      <c r="G741" s="280"/>
      <c r="H741" s="280"/>
      <c r="I741" s="280"/>
      <c r="J741" s="280"/>
    </row>
    <row r="742" spans="1:10" ht="12.75" customHeight="1" x14ac:dyDescent="0.25">
      <c r="A742" s="296"/>
      <c r="B742" s="290"/>
      <c r="C742" s="7" t="s">
        <v>1721</v>
      </c>
      <c r="D742" s="141" t="s">
        <v>42</v>
      </c>
      <c r="E742" s="141" t="s">
        <v>40</v>
      </c>
      <c r="F742" s="141"/>
      <c r="G742" s="141"/>
      <c r="H742" s="141"/>
      <c r="I742" s="168">
        <v>100</v>
      </c>
      <c r="J742" s="173"/>
    </row>
    <row r="743" spans="1:10" ht="21.75" customHeight="1" x14ac:dyDescent="0.25">
      <c r="A743" s="336" t="s">
        <v>49</v>
      </c>
      <c r="B743" s="336"/>
      <c r="C743" s="336"/>
      <c r="D743" s="336"/>
      <c r="E743" s="336"/>
      <c r="F743" s="336"/>
      <c r="G743" s="336"/>
      <c r="H743" s="336"/>
      <c r="I743" s="336"/>
      <c r="J743" s="336"/>
    </row>
    <row r="744" spans="1:10" x14ac:dyDescent="0.25">
      <c r="A744" s="345" t="s">
        <v>83</v>
      </c>
      <c r="B744" s="345"/>
      <c r="C744" s="345"/>
      <c r="D744" s="345"/>
      <c r="E744" s="345"/>
      <c r="F744" s="176">
        <v>2020</v>
      </c>
      <c r="G744" s="176">
        <v>2021</v>
      </c>
      <c r="H744" s="176">
        <v>2022</v>
      </c>
      <c r="I744" s="176">
        <v>2023</v>
      </c>
      <c r="J744" s="176">
        <v>2024</v>
      </c>
    </row>
    <row r="745" spans="1:10" ht="16.5" customHeight="1" x14ac:dyDescent="0.25">
      <c r="A745" s="346"/>
      <c r="B745" s="346"/>
      <c r="C745" s="346"/>
      <c r="D745" s="346"/>
      <c r="E745" s="346"/>
      <c r="F745" s="177">
        <f>F748+F839+F781+F793+F866+F760+F816+F765</f>
        <v>12801.321999999998</v>
      </c>
      <c r="G745" s="177">
        <f>G876+G887+G814+G898+G839+G781+G793+G760+G909+G748+G827+G853+G932+G950+G959+G918+G968+G977+G986+G998+G1010+G941+G1019+G1030</f>
        <v>18551.707999999999</v>
      </c>
      <c r="H745" s="177">
        <f>H1039+H1048+H1057+H793+H839+H853+H876+H887+H898+H968+H977+H959+H1019+H1030+H760+H986+H998+H1010+H781+H1066</f>
        <v>14042.455</v>
      </c>
      <c r="I745" s="177">
        <f>I1039+I1048+I1057+I793+I839+I853+I876+I887+I898+I968+I977+I959+I932+I781+I1075+I760</f>
        <v>29992.284</v>
      </c>
      <c r="J745" s="177">
        <f>J1039+J1048+J1057+J793+J839+J853+J876+J887+J898+J968+J977+J959+J986+J998+J1010+J760</f>
        <v>79884.778000000006</v>
      </c>
    </row>
    <row r="746" spans="1:10" ht="21" customHeight="1" x14ac:dyDescent="0.25">
      <c r="A746" s="292" t="s">
        <v>268</v>
      </c>
      <c r="B746" s="290" t="s">
        <v>96</v>
      </c>
      <c r="C746" s="293" t="s">
        <v>876</v>
      </c>
      <c r="D746" s="293"/>
      <c r="E746" s="293"/>
      <c r="F746" s="293"/>
      <c r="G746" s="293"/>
      <c r="H746" s="293"/>
      <c r="I746" s="293"/>
      <c r="J746" s="293"/>
    </row>
    <row r="747" spans="1:10" ht="18.75" customHeight="1" x14ac:dyDescent="0.25">
      <c r="A747" s="292"/>
      <c r="B747" s="290"/>
      <c r="C747" s="280" t="s">
        <v>10</v>
      </c>
      <c r="D747" s="280"/>
      <c r="E747" s="280"/>
      <c r="F747" s="280"/>
      <c r="G747" s="280"/>
      <c r="H747" s="280"/>
      <c r="I747" s="280"/>
      <c r="J747" s="280"/>
    </row>
    <row r="748" spans="1:10" x14ac:dyDescent="0.25">
      <c r="A748" s="292"/>
      <c r="B748" s="290"/>
      <c r="C748" s="7" t="s">
        <v>491</v>
      </c>
      <c r="D748" s="290" t="s">
        <v>15</v>
      </c>
      <c r="E748" s="141" t="s">
        <v>9</v>
      </c>
      <c r="F748" s="108">
        <f>'Додаток 3'!H142</f>
        <v>2393.29</v>
      </c>
      <c r="G748" s="159">
        <f>'Додаток 3'!I142</f>
        <v>4473.9229999999998</v>
      </c>
      <c r="H748" s="10"/>
      <c r="I748" s="106"/>
      <c r="J748" s="106"/>
    </row>
    <row r="749" spans="1:10" hidden="1" x14ac:dyDescent="0.25">
      <c r="A749" s="292"/>
      <c r="B749" s="290"/>
      <c r="C749" s="4" t="s">
        <v>877</v>
      </c>
      <c r="D749" s="290"/>
      <c r="E749" s="279"/>
      <c r="F749" s="279"/>
      <c r="G749" s="279"/>
      <c r="H749" s="279"/>
      <c r="I749" s="106"/>
      <c r="J749" s="106"/>
    </row>
    <row r="750" spans="1:10" hidden="1" x14ac:dyDescent="0.25">
      <c r="A750" s="292"/>
      <c r="B750" s="290"/>
      <c r="C750" s="7" t="s">
        <v>55</v>
      </c>
      <c r="D750" s="290"/>
      <c r="E750" s="141" t="s">
        <v>9</v>
      </c>
      <c r="F750" s="108">
        <f>'Додаток 3'!H144</f>
        <v>28.452999999999999</v>
      </c>
      <c r="G750" s="24">
        <f>'Додаток 3'!I144</f>
        <v>66.497</v>
      </c>
      <c r="H750" s="24"/>
      <c r="I750" s="106"/>
      <c r="J750" s="106"/>
    </row>
    <row r="751" spans="1:10" hidden="1" x14ac:dyDescent="0.25">
      <c r="A751" s="292"/>
      <c r="B751" s="290"/>
      <c r="C751" s="7" t="s">
        <v>28</v>
      </c>
      <c r="D751" s="290"/>
      <c r="E751" s="141" t="s">
        <v>9</v>
      </c>
      <c r="F751" s="108">
        <f>'Додаток 3'!H145</f>
        <v>-11.308</v>
      </c>
      <c r="G751" s="24">
        <f>'Додаток 3'!I145</f>
        <v>11.308</v>
      </c>
      <c r="H751" s="24"/>
      <c r="I751" s="106"/>
      <c r="J751" s="106"/>
    </row>
    <row r="752" spans="1:10" ht="17.25" customHeight="1" x14ac:dyDescent="0.25">
      <c r="A752" s="292"/>
      <c r="B752" s="290"/>
      <c r="C752" s="280" t="s">
        <v>11</v>
      </c>
      <c r="D752" s="280"/>
      <c r="E752" s="280"/>
      <c r="F752" s="280"/>
      <c r="G752" s="280"/>
      <c r="H752" s="280"/>
      <c r="I752" s="280"/>
      <c r="J752" s="280"/>
    </row>
    <row r="753" spans="1:10" x14ac:dyDescent="0.25">
      <c r="A753" s="292"/>
      <c r="B753" s="290"/>
      <c r="C753" s="7" t="s">
        <v>492</v>
      </c>
      <c r="D753" s="141" t="s">
        <v>310</v>
      </c>
      <c r="E753" s="141" t="s">
        <v>140</v>
      </c>
      <c r="F753" s="108">
        <v>0.124</v>
      </c>
      <c r="G753" s="159">
        <v>0.246</v>
      </c>
      <c r="H753" s="10"/>
      <c r="I753" s="134"/>
      <c r="J753" s="106"/>
    </row>
    <row r="754" spans="1:10" x14ac:dyDescent="0.25">
      <c r="A754" s="292"/>
      <c r="B754" s="290"/>
      <c r="C754" s="280" t="s">
        <v>12</v>
      </c>
      <c r="D754" s="280"/>
      <c r="E754" s="280"/>
      <c r="F754" s="280"/>
      <c r="G754" s="280"/>
      <c r="H754" s="280"/>
      <c r="I754" s="280"/>
      <c r="J754" s="280"/>
    </row>
    <row r="755" spans="1:10" x14ac:dyDescent="0.25">
      <c r="A755" s="292"/>
      <c r="B755" s="290"/>
      <c r="C755" s="7" t="s">
        <v>493</v>
      </c>
      <c r="D755" s="141" t="s">
        <v>39</v>
      </c>
      <c r="E755" s="141" t="s">
        <v>141</v>
      </c>
      <c r="F755" s="108">
        <f>F748/F753</f>
        <v>19300.725806451614</v>
      </c>
      <c r="G755" s="159">
        <f>G748/G753</f>
        <v>18186.678861788616</v>
      </c>
      <c r="H755" s="24"/>
      <c r="I755" s="106"/>
      <c r="J755" s="106"/>
    </row>
    <row r="756" spans="1:10" x14ac:dyDescent="0.25">
      <c r="A756" s="292"/>
      <c r="B756" s="290"/>
      <c r="C756" s="39" t="s">
        <v>14</v>
      </c>
      <c r="D756" s="39"/>
      <c r="E756" s="39"/>
      <c r="F756" s="39"/>
      <c r="G756" s="39"/>
      <c r="H756" s="39"/>
      <c r="I756" s="106"/>
      <c r="J756" s="106"/>
    </row>
    <row r="757" spans="1:10" ht="17.25" customHeight="1" x14ac:dyDescent="0.25">
      <c r="A757" s="292"/>
      <c r="B757" s="290"/>
      <c r="C757" s="59" t="s">
        <v>361</v>
      </c>
      <c r="D757" s="141" t="s">
        <v>42</v>
      </c>
      <c r="E757" s="141" t="s">
        <v>40</v>
      </c>
      <c r="F757" s="141">
        <v>100</v>
      </c>
      <c r="G757" s="141">
        <v>100</v>
      </c>
      <c r="H757" s="143"/>
      <c r="I757" s="106"/>
      <c r="J757" s="106"/>
    </row>
    <row r="758" spans="1:10" ht="30.75" customHeight="1" x14ac:dyDescent="0.25">
      <c r="A758" s="281" t="s">
        <v>269</v>
      </c>
      <c r="B758" s="306" t="s">
        <v>96</v>
      </c>
      <c r="C758" s="293" t="s">
        <v>1840</v>
      </c>
      <c r="D758" s="293"/>
      <c r="E758" s="293"/>
      <c r="F758" s="293"/>
      <c r="G758" s="293"/>
      <c r="H758" s="293"/>
      <c r="I758" s="293"/>
      <c r="J758" s="293"/>
    </row>
    <row r="759" spans="1:10" ht="18.75" customHeight="1" x14ac:dyDescent="0.25">
      <c r="A759" s="282"/>
      <c r="B759" s="319"/>
      <c r="C759" s="280" t="s">
        <v>10</v>
      </c>
      <c r="D759" s="280"/>
      <c r="E759" s="280"/>
      <c r="F759" s="280"/>
      <c r="G759" s="280"/>
      <c r="H759" s="280"/>
      <c r="I759" s="280"/>
      <c r="J759" s="280"/>
    </row>
    <row r="760" spans="1:10" x14ac:dyDescent="0.25">
      <c r="A760" s="282"/>
      <c r="B760" s="319"/>
      <c r="C760" s="7" t="s">
        <v>491</v>
      </c>
      <c r="D760" s="290" t="s">
        <v>15</v>
      </c>
      <c r="E760" s="141" t="s">
        <v>9</v>
      </c>
      <c r="F760" s="108"/>
      <c r="G760" s="159"/>
      <c r="H760" s="159"/>
      <c r="I760" s="136">
        <f>'Додаток 3'!K146</f>
        <v>10000</v>
      </c>
      <c r="J760" s="168">
        <f>'Додаток 3'!L146</f>
        <v>7969.1059999999998</v>
      </c>
    </row>
    <row r="761" spans="1:10" ht="18" hidden="1" customHeight="1" x14ac:dyDescent="0.25">
      <c r="A761" s="282"/>
      <c r="B761" s="319"/>
      <c r="C761" s="7" t="s">
        <v>877</v>
      </c>
      <c r="D761" s="290"/>
      <c r="E761" s="289"/>
      <c r="F761" s="289"/>
      <c r="G761" s="289"/>
      <c r="H761" s="289"/>
      <c r="I761" s="106"/>
      <c r="J761" s="106"/>
    </row>
    <row r="762" spans="1:10" ht="18" hidden="1" customHeight="1" x14ac:dyDescent="0.25">
      <c r="A762" s="282"/>
      <c r="B762" s="319"/>
      <c r="C762" s="7" t="s">
        <v>730</v>
      </c>
      <c r="D762" s="290"/>
      <c r="E762" s="51" t="s">
        <v>9</v>
      </c>
      <c r="F762" s="51"/>
      <c r="G762" s="51">
        <f>'Додаток 3'!I147</f>
        <v>317.08499999999998</v>
      </c>
      <c r="H762" s="51"/>
      <c r="I762" s="106"/>
      <c r="J762" s="106"/>
    </row>
    <row r="763" spans="1:10" ht="18" hidden="1" customHeight="1" x14ac:dyDescent="0.25">
      <c r="A763" s="282"/>
      <c r="B763" s="319"/>
      <c r="C763" s="7" t="s">
        <v>55</v>
      </c>
      <c r="D763" s="290"/>
      <c r="E763" s="141" t="s">
        <v>9</v>
      </c>
      <c r="F763" s="108"/>
      <c r="G763" s="159">
        <f>'Додаток 3'!I148</f>
        <v>78.409000000000006</v>
      </c>
      <c r="H763" s="159"/>
      <c r="I763" s="106"/>
      <c r="J763" s="106"/>
    </row>
    <row r="764" spans="1:10" ht="2.25" hidden="1" customHeight="1" x14ac:dyDescent="0.25">
      <c r="A764" s="282"/>
      <c r="B764" s="319"/>
      <c r="C764" s="7" t="s">
        <v>28</v>
      </c>
      <c r="D764" s="290"/>
      <c r="E764" s="141" t="s">
        <v>9</v>
      </c>
      <c r="F764" s="108"/>
      <c r="G764" s="159">
        <f>'Додаток 3'!I149</f>
        <v>0</v>
      </c>
      <c r="H764" s="159"/>
      <c r="I764" s="106"/>
      <c r="J764" s="106"/>
    </row>
    <row r="765" spans="1:10" ht="35.25" customHeight="1" x14ac:dyDescent="0.25">
      <c r="A765" s="282"/>
      <c r="B765" s="319"/>
      <c r="C765" s="59" t="s">
        <v>1552</v>
      </c>
      <c r="D765" s="306" t="s">
        <v>91</v>
      </c>
      <c r="E765" s="141" t="s">
        <v>9</v>
      </c>
      <c r="F765" s="108">
        <f>'Додаток 3'!H146</f>
        <v>280.37599999999998</v>
      </c>
      <c r="G765" s="159"/>
      <c r="H765" s="159"/>
      <c r="I765" s="106"/>
      <c r="J765" s="106"/>
    </row>
    <row r="766" spans="1:10" ht="29.25" customHeight="1" x14ac:dyDescent="0.25">
      <c r="A766" s="282"/>
      <c r="B766" s="319"/>
      <c r="C766" s="59" t="s">
        <v>1053</v>
      </c>
      <c r="D766" s="307"/>
      <c r="E766" s="141" t="s">
        <v>9</v>
      </c>
      <c r="F766" s="108"/>
      <c r="G766" s="159"/>
      <c r="H766" s="159"/>
      <c r="I766" s="173">
        <f>'Додаток 3'!K149</f>
        <v>319.31200000000001</v>
      </c>
      <c r="J766" s="106"/>
    </row>
    <row r="767" spans="1:10" ht="17.25" customHeight="1" x14ac:dyDescent="0.25">
      <c r="A767" s="282"/>
      <c r="B767" s="319"/>
      <c r="C767" s="302" t="s">
        <v>11</v>
      </c>
      <c r="D767" s="302"/>
      <c r="E767" s="302"/>
      <c r="F767" s="302"/>
      <c r="G767" s="302"/>
      <c r="H767" s="302"/>
      <c r="I767" s="302"/>
      <c r="J767" s="302"/>
    </row>
    <row r="768" spans="1:10" ht="18" customHeight="1" x14ac:dyDescent="0.25">
      <c r="A768" s="282"/>
      <c r="B768" s="319"/>
      <c r="C768" s="7" t="s">
        <v>492</v>
      </c>
      <c r="D768" s="141" t="s">
        <v>310</v>
      </c>
      <c r="E768" s="141" t="s">
        <v>140</v>
      </c>
      <c r="F768" s="108"/>
      <c r="G768" s="27"/>
      <c r="H768" s="108"/>
      <c r="I768" s="173">
        <v>0.247</v>
      </c>
      <c r="J768" s="173">
        <v>0.19700000000000001</v>
      </c>
    </row>
    <row r="769" spans="1:14" ht="28.5" customHeight="1" x14ac:dyDescent="0.25">
      <c r="A769" s="282"/>
      <c r="B769" s="319"/>
      <c r="C769" s="7" t="s">
        <v>156</v>
      </c>
      <c r="D769" s="306" t="s">
        <v>39</v>
      </c>
      <c r="E769" s="306" t="s">
        <v>17</v>
      </c>
      <c r="F769" s="157">
        <v>1</v>
      </c>
      <c r="G769" s="27"/>
      <c r="H769" s="159"/>
      <c r="I769" s="106"/>
      <c r="J769" s="106"/>
    </row>
    <row r="770" spans="1:14" ht="28.5" customHeight="1" x14ac:dyDescent="0.25">
      <c r="A770" s="282"/>
      <c r="B770" s="319"/>
      <c r="C770" s="7" t="s">
        <v>1045</v>
      </c>
      <c r="D770" s="307"/>
      <c r="E770" s="307"/>
      <c r="F770" s="157"/>
      <c r="G770" s="27"/>
      <c r="H770" s="159"/>
      <c r="I770" s="173">
        <v>1</v>
      </c>
      <c r="J770" s="106"/>
    </row>
    <row r="771" spans="1:14" ht="16.5" customHeight="1" x14ac:dyDescent="0.25">
      <c r="A771" s="282"/>
      <c r="B771" s="319"/>
      <c r="C771" s="302" t="s">
        <v>12</v>
      </c>
      <c r="D771" s="302"/>
      <c r="E771" s="302"/>
      <c r="F771" s="302"/>
      <c r="G771" s="302"/>
      <c r="H771" s="302"/>
      <c r="I771" s="302"/>
      <c r="J771" s="302"/>
    </row>
    <row r="772" spans="1:14" ht="18" customHeight="1" x14ac:dyDescent="0.25">
      <c r="A772" s="282"/>
      <c r="B772" s="319"/>
      <c r="C772" s="7" t="s">
        <v>493</v>
      </c>
      <c r="D772" s="306" t="s">
        <v>39</v>
      </c>
      <c r="E772" s="141" t="s">
        <v>141</v>
      </c>
      <c r="F772" s="108"/>
      <c r="G772" s="159"/>
      <c r="H772" s="159"/>
      <c r="I772" s="233">
        <f>I760/I768</f>
        <v>40485.829959514173</v>
      </c>
      <c r="J772" s="96">
        <f>J760/J768</f>
        <v>40452.314720812181</v>
      </c>
    </row>
    <row r="773" spans="1:14" ht="36" customHeight="1" x14ac:dyDescent="0.25">
      <c r="A773" s="282"/>
      <c r="B773" s="319"/>
      <c r="C773" s="7" t="s">
        <v>384</v>
      </c>
      <c r="D773" s="319"/>
      <c r="E773" s="141" t="s">
        <v>68</v>
      </c>
      <c r="F773" s="108">
        <f>F765/F769</f>
        <v>280.37599999999998</v>
      </c>
      <c r="G773" s="159"/>
      <c r="H773" s="159"/>
      <c r="I773" s="106"/>
      <c r="J773" s="106"/>
    </row>
    <row r="774" spans="1:14" ht="30" customHeight="1" x14ac:dyDescent="0.25">
      <c r="A774" s="282"/>
      <c r="B774" s="319"/>
      <c r="C774" s="7" t="s">
        <v>1054</v>
      </c>
      <c r="D774" s="307"/>
      <c r="E774" s="141" t="s">
        <v>68</v>
      </c>
      <c r="F774" s="108"/>
      <c r="G774" s="159"/>
      <c r="H774" s="159"/>
      <c r="I774" s="173">
        <f>I766/I770</f>
        <v>319.31200000000001</v>
      </c>
      <c r="J774" s="106"/>
    </row>
    <row r="775" spans="1:14" ht="15.75" customHeight="1" x14ac:dyDescent="0.25">
      <c r="A775" s="282"/>
      <c r="B775" s="319"/>
      <c r="C775" s="302" t="s">
        <v>14</v>
      </c>
      <c r="D775" s="302"/>
      <c r="E775" s="302"/>
      <c r="F775" s="302"/>
      <c r="G775" s="302"/>
      <c r="H775" s="302"/>
      <c r="I775" s="302"/>
      <c r="J775" s="302"/>
    </row>
    <row r="776" spans="1:14" ht="15" customHeight="1" x14ac:dyDescent="0.25">
      <c r="A776" s="282"/>
      <c r="B776" s="319"/>
      <c r="C776" s="59" t="s">
        <v>361</v>
      </c>
      <c r="D776" s="306" t="s">
        <v>42</v>
      </c>
      <c r="E776" s="306" t="s">
        <v>40</v>
      </c>
      <c r="F776" s="141"/>
      <c r="G776" s="141"/>
      <c r="H776" s="141"/>
      <c r="I776" s="168">
        <v>56</v>
      </c>
      <c r="J776" s="168">
        <v>44</v>
      </c>
    </row>
    <row r="777" spans="1:14" ht="16.5" customHeight="1" x14ac:dyDescent="0.25">
      <c r="A777" s="282"/>
      <c r="B777" s="319"/>
      <c r="C777" s="59" t="s">
        <v>47</v>
      </c>
      <c r="D777" s="319"/>
      <c r="E777" s="319"/>
      <c r="F777" s="141">
        <v>100</v>
      </c>
      <c r="G777" s="141"/>
      <c r="H777" s="141"/>
      <c r="I777" s="106"/>
      <c r="J777" s="106"/>
    </row>
    <row r="778" spans="1:14" ht="16.5" customHeight="1" x14ac:dyDescent="0.25">
      <c r="A778" s="283"/>
      <c r="B778" s="307"/>
      <c r="C778" s="92" t="s">
        <v>1046</v>
      </c>
      <c r="D778" s="307"/>
      <c r="E778" s="307"/>
      <c r="F778" s="141"/>
      <c r="G778" s="141"/>
      <c r="H778" s="141"/>
      <c r="I778" s="168">
        <v>100</v>
      </c>
      <c r="J778" s="106"/>
    </row>
    <row r="779" spans="1:14" ht="21.75" customHeight="1" x14ac:dyDescent="0.25">
      <c r="A779" s="283" t="s">
        <v>270</v>
      </c>
      <c r="B779" s="288" t="s">
        <v>96</v>
      </c>
      <c r="C779" s="329" t="s">
        <v>1026</v>
      </c>
      <c r="D779" s="330"/>
      <c r="E779" s="330"/>
      <c r="F779" s="330"/>
      <c r="G779" s="330"/>
      <c r="H779" s="330"/>
      <c r="I779" s="330"/>
      <c r="J779" s="330"/>
    </row>
    <row r="780" spans="1:14" x14ac:dyDescent="0.25">
      <c r="A780" s="292"/>
      <c r="B780" s="289"/>
      <c r="C780" s="291" t="s">
        <v>10</v>
      </c>
      <c r="D780" s="291"/>
      <c r="E780" s="291"/>
      <c r="F780" s="291"/>
      <c r="G780" s="291"/>
      <c r="H780" s="291"/>
      <c r="I780" s="291"/>
      <c r="J780" s="291"/>
    </row>
    <row r="781" spans="1:14" x14ac:dyDescent="0.25">
      <c r="A781" s="292"/>
      <c r="B781" s="289"/>
      <c r="C781" s="26" t="s">
        <v>491</v>
      </c>
      <c r="D781" s="288" t="s">
        <v>15</v>
      </c>
      <c r="E781" s="152" t="s">
        <v>9</v>
      </c>
      <c r="F781" s="57">
        <f>'Додаток 3'!H150</f>
        <v>9957.6679999999997</v>
      </c>
      <c r="G781" s="57">
        <f>'Додаток 3'!I150</f>
        <v>2332.0949999999998</v>
      </c>
      <c r="H781" s="126"/>
      <c r="I781" s="221">
        <f>'Додаток 3'!K150</f>
        <v>13892.861000000001</v>
      </c>
      <c r="J781" s="106"/>
      <c r="L781" s="41"/>
      <c r="M781" s="41"/>
      <c r="N781" s="41"/>
    </row>
    <row r="782" spans="1:14" hidden="1" x14ac:dyDescent="0.25">
      <c r="A782" s="292"/>
      <c r="B782" s="289"/>
      <c r="C782" s="6" t="s">
        <v>877</v>
      </c>
      <c r="D782" s="289"/>
      <c r="E782" s="279"/>
      <c r="F782" s="279"/>
      <c r="G782" s="279"/>
      <c r="H782" s="279"/>
    </row>
    <row r="783" spans="1:14" hidden="1" x14ac:dyDescent="0.25">
      <c r="A783" s="292"/>
      <c r="B783" s="289"/>
      <c r="C783" s="59" t="s">
        <v>55</v>
      </c>
      <c r="D783" s="289"/>
      <c r="E783" s="51" t="s">
        <v>9</v>
      </c>
      <c r="F783" s="108">
        <f>'Додаток 3'!H151</f>
        <v>120.5</v>
      </c>
      <c r="G783" s="9">
        <f>'Додаток 3'!I151</f>
        <v>467.85</v>
      </c>
      <c r="H783" s="9"/>
    </row>
    <row r="784" spans="1:14" hidden="1" x14ac:dyDescent="0.25">
      <c r="A784" s="292"/>
      <c r="B784" s="289"/>
      <c r="C784" s="73" t="s">
        <v>28</v>
      </c>
      <c r="D784" s="287"/>
      <c r="E784" s="146" t="s">
        <v>9</v>
      </c>
      <c r="F784" s="220">
        <f>'Додаток 3'!H152</f>
        <v>16.2</v>
      </c>
      <c r="G784" s="127">
        <f>'Додаток 3'!I152</f>
        <v>76.14</v>
      </c>
      <c r="H784" s="127"/>
    </row>
    <row r="785" spans="1:10" x14ac:dyDescent="0.25">
      <c r="A785" s="292"/>
      <c r="B785" s="289"/>
      <c r="C785" s="291" t="s">
        <v>11</v>
      </c>
      <c r="D785" s="291"/>
      <c r="E785" s="291"/>
      <c r="F785" s="291"/>
      <c r="G785" s="291"/>
      <c r="H785" s="291"/>
      <c r="I785" s="291"/>
      <c r="J785" s="291"/>
    </row>
    <row r="786" spans="1:10" x14ac:dyDescent="0.25">
      <c r="A786" s="292"/>
      <c r="B786" s="289"/>
      <c r="C786" s="110" t="s">
        <v>492</v>
      </c>
      <c r="D786" s="219" t="s">
        <v>310</v>
      </c>
      <c r="E786" s="219" t="s">
        <v>140</v>
      </c>
      <c r="F786" s="228">
        <v>0.26700000000000002</v>
      </c>
      <c r="G786" s="228">
        <v>6.3E-2</v>
      </c>
      <c r="H786" s="222"/>
      <c r="I786" s="89">
        <v>0.373</v>
      </c>
      <c r="J786" s="106"/>
    </row>
    <row r="787" spans="1:10" x14ac:dyDescent="0.25">
      <c r="A787" s="292"/>
      <c r="B787" s="289"/>
      <c r="C787" s="291" t="s">
        <v>12</v>
      </c>
      <c r="D787" s="291"/>
      <c r="E787" s="291"/>
      <c r="F787" s="291"/>
      <c r="G787" s="291"/>
      <c r="H787" s="291"/>
      <c r="I787" s="291"/>
      <c r="J787" s="291"/>
    </row>
    <row r="788" spans="1:10" x14ac:dyDescent="0.25">
      <c r="A788" s="292"/>
      <c r="B788" s="289"/>
      <c r="C788" s="26" t="s">
        <v>493</v>
      </c>
      <c r="D788" s="152" t="s">
        <v>39</v>
      </c>
      <c r="E788" s="152" t="s">
        <v>141</v>
      </c>
      <c r="F788" s="57">
        <f>F781/F786</f>
        <v>37294.636704119846</v>
      </c>
      <c r="G788" s="57">
        <f>G781/G786</f>
        <v>37017.380952380947</v>
      </c>
      <c r="H788" s="126"/>
      <c r="I788" s="136">
        <f>I781/I786</f>
        <v>37246.276139410191</v>
      </c>
      <c r="J788" s="106"/>
    </row>
    <row r="789" spans="1:10" x14ac:dyDescent="0.25">
      <c r="A789" s="292"/>
      <c r="B789" s="289"/>
      <c r="C789" s="129" t="s">
        <v>14</v>
      </c>
      <c r="D789" s="130"/>
      <c r="E789" s="130"/>
      <c r="F789" s="130"/>
      <c r="G789" s="130"/>
      <c r="H789" s="130"/>
      <c r="I789" s="130"/>
      <c r="J789" s="130"/>
    </row>
    <row r="790" spans="1:10" ht="17.25" customHeight="1" x14ac:dyDescent="0.25">
      <c r="A790" s="292"/>
      <c r="B790" s="289"/>
      <c r="C790" s="59" t="s">
        <v>361</v>
      </c>
      <c r="D790" s="51" t="s">
        <v>42</v>
      </c>
      <c r="E790" s="51" t="s">
        <v>40</v>
      </c>
      <c r="F790" s="51">
        <v>100</v>
      </c>
      <c r="G790" s="51">
        <v>100</v>
      </c>
      <c r="H790" s="142"/>
      <c r="I790" s="168">
        <v>100</v>
      </c>
      <c r="J790" s="106"/>
    </row>
    <row r="791" spans="1:10" ht="19.5" customHeight="1" x14ac:dyDescent="0.25">
      <c r="A791" s="292" t="s">
        <v>271</v>
      </c>
      <c r="B791" s="289" t="s">
        <v>96</v>
      </c>
      <c r="C791" s="315" t="s">
        <v>879</v>
      </c>
      <c r="D791" s="315"/>
      <c r="E791" s="315"/>
      <c r="F791" s="315"/>
      <c r="G791" s="315"/>
      <c r="H791" s="315"/>
      <c r="I791" s="315"/>
      <c r="J791" s="315"/>
    </row>
    <row r="792" spans="1:10" x14ac:dyDescent="0.25">
      <c r="A792" s="292"/>
      <c r="B792" s="289"/>
      <c r="C792" s="291" t="s">
        <v>10</v>
      </c>
      <c r="D792" s="291"/>
      <c r="E792" s="291"/>
      <c r="F792" s="291"/>
      <c r="G792" s="291"/>
      <c r="H792" s="291"/>
      <c r="I792" s="291"/>
      <c r="J792" s="291"/>
    </row>
    <row r="793" spans="1:10" x14ac:dyDescent="0.25">
      <c r="A793" s="292"/>
      <c r="B793" s="289"/>
      <c r="C793" s="59" t="s">
        <v>491</v>
      </c>
      <c r="D793" s="289" t="s">
        <v>15</v>
      </c>
      <c r="E793" s="51" t="s">
        <v>9</v>
      </c>
      <c r="F793" s="108"/>
      <c r="G793" s="108"/>
      <c r="H793" s="108"/>
      <c r="I793" s="221">
        <f>'Додаток 3'!K153</f>
        <v>5669.4229999999998</v>
      </c>
      <c r="J793" s="106"/>
    </row>
    <row r="794" spans="1:10" hidden="1" x14ac:dyDescent="0.25">
      <c r="A794" s="292"/>
      <c r="B794" s="289"/>
      <c r="C794" s="6" t="s">
        <v>880</v>
      </c>
      <c r="D794" s="289"/>
      <c r="E794" s="279"/>
      <c r="F794" s="279"/>
      <c r="G794" s="279"/>
      <c r="H794" s="279"/>
      <c r="I794" s="106"/>
      <c r="J794" s="106"/>
    </row>
    <row r="795" spans="1:10" hidden="1" x14ac:dyDescent="0.25">
      <c r="A795" s="292"/>
      <c r="B795" s="289"/>
      <c r="C795" s="59" t="s">
        <v>55</v>
      </c>
      <c r="D795" s="289"/>
      <c r="E795" s="51" t="s">
        <v>9</v>
      </c>
      <c r="F795" s="108"/>
      <c r="G795" s="9">
        <f>'Додаток 3'!I155</f>
        <v>112.5</v>
      </c>
      <c r="H795" s="9"/>
      <c r="I795" s="106"/>
      <c r="J795" s="106"/>
    </row>
    <row r="796" spans="1:10" hidden="1" x14ac:dyDescent="0.25">
      <c r="A796" s="292"/>
      <c r="B796" s="289"/>
      <c r="C796" s="59" t="s">
        <v>28</v>
      </c>
      <c r="D796" s="289"/>
      <c r="E796" s="51" t="s">
        <v>9</v>
      </c>
      <c r="F796" s="108"/>
      <c r="G796" s="9">
        <f>'Додаток 3'!I156</f>
        <v>30</v>
      </c>
      <c r="H796" s="9"/>
      <c r="I796" s="106"/>
      <c r="J796" s="106"/>
    </row>
    <row r="797" spans="1:10" x14ac:dyDescent="0.25">
      <c r="A797" s="292"/>
      <c r="B797" s="289"/>
      <c r="C797" s="291" t="s">
        <v>11</v>
      </c>
      <c r="D797" s="291"/>
      <c r="E797" s="291"/>
      <c r="F797" s="291"/>
      <c r="G797" s="291"/>
      <c r="H797" s="291"/>
      <c r="I797" s="291"/>
      <c r="J797" s="291"/>
    </row>
    <row r="798" spans="1:10" x14ac:dyDescent="0.25">
      <c r="A798" s="292"/>
      <c r="B798" s="289"/>
      <c r="C798" s="59" t="s">
        <v>492</v>
      </c>
      <c r="D798" s="51" t="s">
        <v>310</v>
      </c>
      <c r="E798" s="51" t="s">
        <v>140</v>
      </c>
      <c r="F798" s="108"/>
      <c r="G798" s="108"/>
      <c r="H798" s="189"/>
      <c r="I798" s="136">
        <v>0.33</v>
      </c>
      <c r="J798" s="106"/>
    </row>
    <row r="799" spans="1:10" x14ac:dyDescent="0.25">
      <c r="A799" s="292"/>
      <c r="B799" s="289"/>
      <c r="C799" s="291" t="s">
        <v>12</v>
      </c>
      <c r="D799" s="291"/>
      <c r="E799" s="291"/>
      <c r="F799" s="291"/>
      <c r="G799" s="291"/>
      <c r="H799" s="291"/>
      <c r="I799" s="291"/>
      <c r="J799" s="291"/>
    </row>
    <row r="800" spans="1:10" x14ac:dyDescent="0.25">
      <c r="A800" s="292"/>
      <c r="B800" s="289"/>
      <c r="C800" s="59" t="s">
        <v>493</v>
      </c>
      <c r="D800" s="51" t="s">
        <v>39</v>
      </c>
      <c r="E800" s="51" t="s">
        <v>141</v>
      </c>
      <c r="F800" s="158"/>
      <c r="G800" s="108"/>
      <c r="H800" s="108"/>
      <c r="I800" s="136">
        <f>I793/I798</f>
        <v>17180.069696969695</v>
      </c>
      <c r="J800" s="106"/>
    </row>
    <row r="801" spans="1:10" x14ac:dyDescent="0.25">
      <c r="A801" s="292"/>
      <c r="B801" s="289"/>
      <c r="C801" s="291" t="s">
        <v>14</v>
      </c>
      <c r="D801" s="291"/>
      <c r="E801" s="291"/>
      <c r="F801" s="291"/>
      <c r="G801" s="291"/>
      <c r="H801" s="291"/>
      <c r="I801" s="291"/>
      <c r="J801" s="291"/>
    </row>
    <row r="802" spans="1:10" ht="15" customHeight="1" x14ac:dyDescent="0.25">
      <c r="A802" s="292"/>
      <c r="B802" s="289"/>
      <c r="C802" s="59" t="s">
        <v>361</v>
      </c>
      <c r="D802" s="51" t="s">
        <v>42</v>
      </c>
      <c r="E802" s="51" t="s">
        <v>40</v>
      </c>
      <c r="F802" s="51"/>
      <c r="G802" s="51"/>
      <c r="H802" s="51"/>
      <c r="I802" s="168">
        <v>100</v>
      </c>
      <c r="J802" s="106"/>
    </row>
    <row r="803" spans="1:10" ht="31.5" hidden="1" customHeight="1" x14ac:dyDescent="0.25">
      <c r="A803" s="284" t="s">
        <v>272</v>
      </c>
      <c r="B803" s="290" t="s">
        <v>96</v>
      </c>
      <c r="C803" s="293" t="s">
        <v>733</v>
      </c>
      <c r="D803" s="293"/>
      <c r="E803" s="293"/>
      <c r="F803" s="293"/>
      <c r="G803" s="293"/>
      <c r="H803" s="293"/>
      <c r="I803" s="106"/>
      <c r="J803" s="106"/>
    </row>
    <row r="804" spans="1:10" hidden="1" x14ac:dyDescent="0.25">
      <c r="A804" s="285"/>
      <c r="B804" s="290"/>
      <c r="C804" s="280" t="s">
        <v>10</v>
      </c>
      <c r="D804" s="280"/>
      <c r="E804" s="280"/>
      <c r="F804" s="280"/>
      <c r="G804" s="280"/>
      <c r="H804" s="280"/>
      <c r="I804" s="106"/>
      <c r="J804" s="106"/>
    </row>
    <row r="805" spans="1:10" ht="30" hidden="1" x14ac:dyDescent="0.25">
      <c r="A805" s="285"/>
      <c r="B805" s="290"/>
      <c r="C805" s="59" t="s">
        <v>395</v>
      </c>
      <c r="D805" s="51" t="s">
        <v>91</v>
      </c>
      <c r="E805" s="51" t="s">
        <v>9</v>
      </c>
      <c r="F805" s="108">
        <f>'Додаток 3'!H157</f>
        <v>170</v>
      </c>
      <c r="G805" s="10"/>
      <c r="H805" s="10"/>
      <c r="I805" s="106"/>
      <c r="J805" s="106"/>
    </row>
    <row r="806" spans="1:10" hidden="1" x14ac:dyDescent="0.25">
      <c r="A806" s="285"/>
      <c r="B806" s="290"/>
      <c r="C806" s="280" t="s">
        <v>11</v>
      </c>
      <c r="D806" s="280"/>
      <c r="E806" s="280"/>
      <c r="F806" s="280"/>
      <c r="G806" s="280"/>
      <c r="H806" s="280"/>
      <c r="I806" s="106"/>
      <c r="J806" s="106"/>
    </row>
    <row r="807" spans="1:10" hidden="1" x14ac:dyDescent="0.25">
      <c r="A807" s="285"/>
      <c r="B807" s="290"/>
      <c r="C807" s="59" t="s">
        <v>156</v>
      </c>
      <c r="D807" s="143" t="s">
        <v>39</v>
      </c>
      <c r="E807" s="141" t="s">
        <v>17</v>
      </c>
      <c r="F807" s="169">
        <v>1</v>
      </c>
      <c r="G807" s="10"/>
      <c r="H807" s="10"/>
      <c r="I807" s="106"/>
      <c r="J807" s="106"/>
    </row>
    <row r="808" spans="1:10" hidden="1" x14ac:dyDescent="0.25">
      <c r="A808" s="285"/>
      <c r="B808" s="290"/>
      <c r="C808" s="280" t="s">
        <v>12</v>
      </c>
      <c r="D808" s="280"/>
      <c r="E808" s="280"/>
      <c r="F808" s="280"/>
      <c r="G808" s="280"/>
      <c r="H808" s="280"/>
      <c r="I808" s="106"/>
      <c r="J808" s="106"/>
    </row>
    <row r="809" spans="1:10" hidden="1" x14ac:dyDescent="0.25">
      <c r="A809" s="285"/>
      <c r="B809" s="290"/>
      <c r="C809" s="59" t="s">
        <v>387</v>
      </c>
      <c r="D809" s="143" t="s">
        <v>39</v>
      </c>
      <c r="E809" s="141" t="s">
        <v>68</v>
      </c>
      <c r="F809" s="159">
        <f>F805/F807</f>
        <v>170</v>
      </c>
      <c r="G809" s="24"/>
      <c r="H809" s="24"/>
      <c r="I809" s="106"/>
      <c r="J809" s="106"/>
    </row>
    <row r="810" spans="1:10" hidden="1" x14ac:dyDescent="0.25">
      <c r="A810" s="285"/>
      <c r="B810" s="290"/>
      <c r="C810" s="280" t="s">
        <v>14</v>
      </c>
      <c r="D810" s="280"/>
      <c r="E810" s="280"/>
      <c r="F810" s="280"/>
      <c r="G810" s="280"/>
      <c r="H810" s="280"/>
      <c r="I810" s="106"/>
      <c r="J810" s="106"/>
    </row>
    <row r="811" spans="1:10" ht="34.5" hidden="1" customHeight="1" x14ac:dyDescent="0.25">
      <c r="A811" s="286"/>
      <c r="B811" s="290"/>
      <c r="C811" s="7" t="s">
        <v>47</v>
      </c>
      <c r="D811" s="141" t="s">
        <v>42</v>
      </c>
      <c r="E811" s="141" t="s">
        <v>40</v>
      </c>
      <c r="F811" s="141">
        <v>100</v>
      </c>
      <c r="G811" s="143"/>
      <c r="H811" s="143"/>
      <c r="I811" s="106"/>
      <c r="J811" s="106"/>
    </row>
    <row r="812" spans="1:10" ht="18.75" customHeight="1" x14ac:dyDescent="0.25">
      <c r="A812" s="292" t="s">
        <v>272</v>
      </c>
      <c r="B812" s="289" t="s">
        <v>96</v>
      </c>
      <c r="C812" s="315" t="s">
        <v>987</v>
      </c>
      <c r="D812" s="315"/>
      <c r="E812" s="315"/>
      <c r="F812" s="315"/>
      <c r="G812" s="315"/>
      <c r="H812" s="315"/>
      <c r="I812" s="315"/>
      <c r="J812" s="315"/>
    </row>
    <row r="813" spans="1:10" ht="15" customHeight="1" x14ac:dyDescent="0.25">
      <c r="A813" s="292"/>
      <c r="B813" s="289"/>
      <c r="C813" s="291" t="s">
        <v>10</v>
      </c>
      <c r="D813" s="291"/>
      <c r="E813" s="291"/>
      <c r="F813" s="291"/>
      <c r="G813" s="291"/>
      <c r="H813" s="291"/>
      <c r="I813" s="291"/>
      <c r="J813" s="291"/>
    </row>
    <row r="814" spans="1:10" ht="20.25" customHeight="1" x14ac:dyDescent="0.25">
      <c r="A814" s="292"/>
      <c r="B814" s="289"/>
      <c r="C814" s="59" t="s">
        <v>668</v>
      </c>
      <c r="D814" s="289" t="s">
        <v>15</v>
      </c>
      <c r="E814" s="51" t="s">
        <v>9</v>
      </c>
      <c r="F814" s="108"/>
      <c r="G814" s="108">
        <f>'Додаток 3'!I158</f>
        <v>3632.47</v>
      </c>
      <c r="H814" s="1"/>
      <c r="I814" s="106"/>
      <c r="J814" s="106"/>
    </row>
    <row r="815" spans="1:10" ht="15.75" customHeight="1" x14ac:dyDescent="0.25">
      <c r="A815" s="292"/>
      <c r="B815" s="289"/>
      <c r="C815" s="59" t="s">
        <v>359</v>
      </c>
      <c r="D815" s="289"/>
      <c r="E815" s="279"/>
      <c r="F815" s="279"/>
      <c r="G815" s="279"/>
      <c r="H815" s="279"/>
      <c r="I815" s="106"/>
      <c r="J815" s="106"/>
    </row>
    <row r="816" spans="1:10" ht="19.5" customHeight="1" x14ac:dyDescent="0.25">
      <c r="A816" s="292"/>
      <c r="B816" s="289"/>
      <c r="C816" s="59" t="s">
        <v>38</v>
      </c>
      <c r="D816" s="289"/>
      <c r="E816" s="51" t="s">
        <v>19</v>
      </c>
      <c r="F816" s="108">
        <v>169.988</v>
      </c>
      <c r="G816" s="142"/>
      <c r="H816" s="142"/>
      <c r="I816" s="106"/>
      <c r="J816" s="106"/>
    </row>
    <row r="817" spans="1:10" ht="15" hidden="1" customHeight="1" x14ac:dyDescent="0.25">
      <c r="A817" s="292"/>
      <c r="B817" s="289"/>
      <c r="C817" s="59" t="s">
        <v>2</v>
      </c>
      <c r="D817" s="289"/>
      <c r="E817" s="51" t="s">
        <v>9</v>
      </c>
      <c r="F817" s="108"/>
      <c r="G817" s="9">
        <f>'Додаток 3'!I160</f>
        <v>39.06</v>
      </c>
      <c r="H817" s="9"/>
      <c r="I817" s="106"/>
      <c r="J817" s="106"/>
    </row>
    <row r="818" spans="1:10" ht="20.25" hidden="1" customHeight="1" x14ac:dyDescent="0.25">
      <c r="A818" s="292"/>
      <c r="B818" s="289"/>
      <c r="C818" s="59" t="s">
        <v>25</v>
      </c>
      <c r="D818" s="289"/>
      <c r="E818" s="51" t="s">
        <v>9</v>
      </c>
      <c r="F818" s="108"/>
      <c r="G818" s="9">
        <f>'Додаток 3'!I161</f>
        <v>9.3000000000000007</v>
      </c>
      <c r="H818" s="9"/>
      <c r="I818" s="106"/>
      <c r="J818" s="106"/>
    </row>
    <row r="819" spans="1:10" ht="16.5" customHeight="1" x14ac:dyDescent="0.25">
      <c r="A819" s="292"/>
      <c r="B819" s="289"/>
      <c r="C819" s="291" t="s">
        <v>11</v>
      </c>
      <c r="D819" s="291"/>
      <c r="E819" s="291"/>
      <c r="F819" s="291"/>
      <c r="G819" s="291"/>
      <c r="H819" s="291"/>
      <c r="I819" s="291"/>
      <c r="J819" s="291"/>
    </row>
    <row r="820" spans="1:10" ht="18.75" customHeight="1" x14ac:dyDescent="0.25">
      <c r="A820" s="292"/>
      <c r="B820" s="289"/>
      <c r="C820" s="59" t="s">
        <v>669</v>
      </c>
      <c r="D820" s="51" t="s">
        <v>310</v>
      </c>
      <c r="E820" s="51" t="s">
        <v>17</v>
      </c>
      <c r="F820" s="108"/>
      <c r="G820" s="157">
        <v>1</v>
      </c>
      <c r="H820" s="1"/>
      <c r="I820" s="106"/>
      <c r="J820" s="106"/>
    </row>
    <row r="821" spans="1:10" ht="17.25" customHeight="1" x14ac:dyDescent="0.25">
      <c r="A821" s="292"/>
      <c r="B821" s="289"/>
      <c r="C821" s="291" t="s">
        <v>12</v>
      </c>
      <c r="D821" s="291"/>
      <c r="E821" s="291"/>
      <c r="F821" s="291"/>
      <c r="G821" s="291"/>
      <c r="H821" s="291"/>
      <c r="I821" s="291"/>
      <c r="J821" s="291"/>
    </row>
    <row r="822" spans="1:10" ht="17.25" customHeight="1" x14ac:dyDescent="0.25">
      <c r="A822" s="292"/>
      <c r="B822" s="289"/>
      <c r="C822" s="59" t="s">
        <v>670</v>
      </c>
      <c r="D822" s="51" t="s">
        <v>39</v>
      </c>
      <c r="E822" s="51" t="s">
        <v>671</v>
      </c>
      <c r="F822" s="158"/>
      <c r="G822" s="108">
        <f>G814/G820</f>
        <v>3632.47</v>
      </c>
      <c r="H822" s="9"/>
      <c r="I822" s="106"/>
      <c r="J822" s="106"/>
    </row>
    <row r="823" spans="1:10" ht="15.75" customHeight="1" x14ac:dyDescent="0.25">
      <c r="A823" s="292"/>
      <c r="B823" s="289"/>
      <c r="C823" s="291" t="s">
        <v>14</v>
      </c>
      <c r="D823" s="291"/>
      <c r="E823" s="291"/>
      <c r="F823" s="291"/>
      <c r="G823" s="291"/>
      <c r="H823" s="291"/>
      <c r="I823" s="291"/>
      <c r="J823" s="291"/>
    </row>
    <row r="824" spans="1:10" ht="14.25" customHeight="1" x14ac:dyDescent="0.25">
      <c r="A824" s="292"/>
      <c r="B824" s="289"/>
      <c r="C824" s="59" t="s">
        <v>361</v>
      </c>
      <c r="D824" s="51" t="s">
        <v>42</v>
      </c>
      <c r="E824" s="51" t="s">
        <v>40</v>
      </c>
      <c r="F824" s="51"/>
      <c r="G824" s="51">
        <v>100</v>
      </c>
      <c r="H824" s="142"/>
      <c r="I824" s="106"/>
      <c r="J824" s="106"/>
    </row>
    <row r="825" spans="1:10" ht="30.75" customHeight="1" x14ac:dyDescent="0.25">
      <c r="A825" s="292" t="s">
        <v>273</v>
      </c>
      <c r="B825" s="289" t="s">
        <v>96</v>
      </c>
      <c r="C825" s="315" t="s">
        <v>1365</v>
      </c>
      <c r="D825" s="315"/>
      <c r="E825" s="315"/>
      <c r="F825" s="315"/>
      <c r="G825" s="315"/>
      <c r="H825" s="315"/>
      <c r="I825" s="315"/>
      <c r="J825" s="315"/>
    </row>
    <row r="826" spans="1:10" ht="17.25" customHeight="1" x14ac:dyDescent="0.25">
      <c r="A826" s="292"/>
      <c r="B826" s="289"/>
      <c r="C826" s="291" t="s">
        <v>10</v>
      </c>
      <c r="D826" s="291"/>
      <c r="E826" s="291"/>
      <c r="F826" s="291"/>
      <c r="G826" s="291"/>
      <c r="H826" s="291"/>
      <c r="I826" s="291"/>
      <c r="J826" s="291"/>
    </row>
    <row r="827" spans="1:10" ht="20.25" customHeight="1" x14ac:dyDescent="0.25">
      <c r="A827" s="292"/>
      <c r="B827" s="289"/>
      <c r="C827" s="59" t="s">
        <v>829</v>
      </c>
      <c r="D827" s="289" t="s">
        <v>15</v>
      </c>
      <c r="E827" s="51" t="s">
        <v>9</v>
      </c>
      <c r="F827" s="108"/>
      <c r="G827" s="108">
        <f>'Додаток 3'!I162</f>
        <v>463.92700000000002</v>
      </c>
      <c r="H827" s="1"/>
      <c r="I827" s="106"/>
      <c r="J827" s="106"/>
    </row>
    <row r="828" spans="1:10" ht="18" hidden="1" customHeight="1" x14ac:dyDescent="0.25">
      <c r="A828" s="292"/>
      <c r="B828" s="289"/>
      <c r="C828" s="6" t="s">
        <v>359</v>
      </c>
      <c r="D828" s="289"/>
      <c r="E828" s="279"/>
      <c r="F828" s="279"/>
      <c r="G828" s="279"/>
      <c r="H828" s="279"/>
      <c r="I828" s="106"/>
      <c r="J828" s="106"/>
    </row>
    <row r="829" spans="1:10" ht="22.5" hidden="1" customHeight="1" x14ac:dyDescent="0.25">
      <c r="A829" s="292"/>
      <c r="B829" s="289"/>
      <c r="C829" s="59" t="s">
        <v>2</v>
      </c>
      <c r="D829" s="289"/>
      <c r="E829" s="51" t="s">
        <v>9</v>
      </c>
      <c r="F829" s="108"/>
      <c r="G829" s="108">
        <f>'Додаток 3'!I163</f>
        <v>5.7240000000000002</v>
      </c>
      <c r="H829" s="9"/>
      <c r="I829" s="106"/>
      <c r="J829" s="106"/>
    </row>
    <row r="830" spans="1:10" ht="19.5" hidden="1" customHeight="1" x14ac:dyDescent="0.25">
      <c r="A830" s="292"/>
      <c r="B830" s="289"/>
      <c r="C830" s="59" t="s">
        <v>25</v>
      </c>
      <c r="D830" s="289"/>
      <c r="E830" s="51" t="s">
        <v>9</v>
      </c>
      <c r="F830" s="108"/>
      <c r="G830" s="108">
        <f>'Додаток 3'!I164</f>
        <v>4.6500000000000004</v>
      </c>
      <c r="H830" s="9"/>
      <c r="I830" s="106"/>
      <c r="J830" s="106"/>
    </row>
    <row r="831" spans="1:10" ht="17.25" customHeight="1" x14ac:dyDescent="0.25">
      <c r="A831" s="292"/>
      <c r="B831" s="289"/>
      <c r="C831" s="291" t="s">
        <v>11</v>
      </c>
      <c r="D831" s="291"/>
      <c r="E831" s="291"/>
      <c r="F831" s="291"/>
      <c r="G831" s="291"/>
      <c r="H831" s="291"/>
      <c r="I831" s="291"/>
      <c r="J831" s="291"/>
    </row>
    <row r="832" spans="1:10" ht="15.75" customHeight="1" x14ac:dyDescent="0.25">
      <c r="A832" s="292"/>
      <c r="B832" s="289"/>
      <c r="C832" s="59" t="s">
        <v>824</v>
      </c>
      <c r="D832" s="51" t="s">
        <v>310</v>
      </c>
      <c r="E832" s="51" t="s">
        <v>17</v>
      </c>
      <c r="F832" s="108"/>
      <c r="G832" s="157">
        <v>1</v>
      </c>
      <c r="H832" s="1"/>
      <c r="I832" s="106"/>
      <c r="J832" s="106"/>
    </row>
    <row r="833" spans="1:10" ht="19.5" customHeight="1" x14ac:dyDescent="0.25">
      <c r="A833" s="292"/>
      <c r="B833" s="289"/>
      <c r="C833" s="291" t="s">
        <v>12</v>
      </c>
      <c r="D833" s="291"/>
      <c r="E833" s="291"/>
      <c r="F833" s="291"/>
      <c r="G833" s="291"/>
      <c r="H833" s="291"/>
      <c r="I833" s="291"/>
      <c r="J833" s="291"/>
    </row>
    <row r="834" spans="1:10" ht="14.25" customHeight="1" x14ac:dyDescent="0.25">
      <c r="A834" s="292"/>
      <c r="B834" s="289"/>
      <c r="C834" s="59" t="s">
        <v>830</v>
      </c>
      <c r="D834" s="51" t="s">
        <v>39</v>
      </c>
      <c r="E834" s="51" t="s">
        <v>671</v>
      </c>
      <c r="F834" s="158"/>
      <c r="G834" s="108">
        <f>G827/G832</f>
        <v>463.92700000000002</v>
      </c>
      <c r="H834" s="9"/>
      <c r="I834" s="106"/>
      <c r="J834" s="106"/>
    </row>
    <row r="835" spans="1:10" ht="16.5" customHeight="1" x14ac:dyDescent="0.25">
      <c r="A835" s="292"/>
      <c r="B835" s="289"/>
      <c r="C835" s="291" t="s">
        <v>14</v>
      </c>
      <c r="D835" s="291"/>
      <c r="E835" s="291"/>
      <c r="F835" s="291"/>
      <c r="G835" s="291"/>
      <c r="H835" s="291"/>
      <c r="I835" s="291"/>
      <c r="J835" s="291"/>
    </row>
    <row r="836" spans="1:10" ht="17.25" customHeight="1" x14ac:dyDescent="0.25">
      <c r="A836" s="292"/>
      <c r="B836" s="289"/>
      <c r="C836" s="59" t="s">
        <v>360</v>
      </c>
      <c r="D836" s="51" t="s">
        <v>42</v>
      </c>
      <c r="E836" s="51" t="s">
        <v>40</v>
      </c>
      <c r="F836" s="51"/>
      <c r="G836" s="51">
        <v>100</v>
      </c>
      <c r="H836" s="142"/>
      <c r="I836" s="106"/>
      <c r="J836" s="106"/>
    </row>
    <row r="837" spans="1:10" ht="18" customHeight="1" x14ac:dyDescent="0.25">
      <c r="A837" s="281" t="s">
        <v>274</v>
      </c>
      <c r="B837" s="306" t="s">
        <v>96</v>
      </c>
      <c r="C837" s="293" t="s">
        <v>1446</v>
      </c>
      <c r="D837" s="293"/>
      <c r="E837" s="293"/>
      <c r="F837" s="293"/>
      <c r="G837" s="293"/>
      <c r="H837" s="293"/>
      <c r="I837" s="293"/>
      <c r="J837" s="293"/>
    </row>
    <row r="838" spans="1:10" x14ac:dyDescent="0.25">
      <c r="A838" s="282"/>
      <c r="B838" s="319"/>
      <c r="C838" s="280" t="s">
        <v>10</v>
      </c>
      <c r="D838" s="280"/>
      <c r="E838" s="280"/>
      <c r="F838" s="280"/>
      <c r="G838" s="280"/>
      <c r="H838" s="280"/>
      <c r="I838" s="280"/>
      <c r="J838" s="280"/>
    </row>
    <row r="839" spans="1:10" x14ac:dyDescent="0.25">
      <c r="A839" s="282"/>
      <c r="B839" s="319"/>
      <c r="C839" s="59" t="s">
        <v>1283</v>
      </c>
      <c r="D839" s="289" t="s">
        <v>15</v>
      </c>
      <c r="E839" s="51" t="s">
        <v>9</v>
      </c>
      <c r="F839" s="108"/>
      <c r="G839" s="159"/>
      <c r="H839" s="159"/>
      <c r="I839" s="99"/>
      <c r="J839" s="136">
        <f>'Додаток 3'!L165</f>
        <v>9253</v>
      </c>
    </row>
    <row r="840" spans="1:10" x14ac:dyDescent="0.25">
      <c r="A840" s="282"/>
      <c r="B840" s="319"/>
      <c r="C840" s="59" t="s">
        <v>359</v>
      </c>
      <c r="D840" s="289"/>
      <c r="E840" s="51"/>
      <c r="F840" s="108"/>
      <c r="G840" s="159"/>
      <c r="H840" s="10"/>
      <c r="I840" s="106"/>
      <c r="J840" s="106"/>
    </row>
    <row r="841" spans="1:10" ht="18" customHeight="1" x14ac:dyDescent="0.25">
      <c r="A841" s="282"/>
      <c r="B841" s="319"/>
      <c r="C841" s="59" t="s">
        <v>1281</v>
      </c>
      <c r="D841" s="289"/>
      <c r="E841" s="51" t="s">
        <v>9</v>
      </c>
      <c r="F841" s="108"/>
      <c r="G841" s="159"/>
      <c r="H841" s="159"/>
      <c r="I841" s="105"/>
      <c r="J841" s="96">
        <f>'Додаток 3'!L166</f>
        <v>350</v>
      </c>
    </row>
    <row r="842" spans="1:10" x14ac:dyDescent="0.25">
      <c r="A842" s="282"/>
      <c r="B842" s="319"/>
      <c r="C842" s="280" t="s">
        <v>11</v>
      </c>
      <c r="D842" s="280"/>
      <c r="E842" s="280"/>
      <c r="F842" s="280"/>
      <c r="G842" s="280"/>
      <c r="H842" s="280"/>
      <c r="I842" s="280"/>
      <c r="J842" s="280"/>
    </row>
    <row r="843" spans="1:10" x14ac:dyDescent="0.25">
      <c r="A843" s="282"/>
      <c r="B843" s="319"/>
      <c r="C843" s="59" t="s">
        <v>1284</v>
      </c>
      <c r="D843" s="150" t="s">
        <v>39</v>
      </c>
      <c r="E843" s="141" t="s">
        <v>1282</v>
      </c>
      <c r="F843" s="169"/>
      <c r="G843" s="169"/>
      <c r="H843" s="108"/>
      <c r="I843" s="96"/>
      <c r="J843" s="136">
        <v>0.6</v>
      </c>
    </row>
    <row r="844" spans="1:10" x14ac:dyDescent="0.25">
      <c r="A844" s="282"/>
      <c r="B844" s="319"/>
      <c r="C844" s="59" t="s">
        <v>156</v>
      </c>
      <c r="D844" s="149"/>
      <c r="E844" s="141" t="s">
        <v>17</v>
      </c>
      <c r="F844" s="169"/>
      <c r="G844" s="169"/>
      <c r="H844" s="157"/>
      <c r="I844" s="109"/>
      <c r="J844" s="168">
        <v>1</v>
      </c>
    </row>
    <row r="845" spans="1:10" x14ac:dyDescent="0.25">
      <c r="A845" s="282"/>
      <c r="B845" s="319"/>
      <c r="C845" s="280" t="s">
        <v>12</v>
      </c>
      <c r="D845" s="280"/>
      <c r="E845" s="280"/>
      <c r="F845" s="280"/>
      <c r="G845" s="280"/>
      <c r="H845" s="280"/>
      <c r="I845" s="280"/>
      <c r="J845" s="280"/>
    </row>
    <row r="846" spans="1:10" x14ac:dyDescent="0.25">
      <c r="A846" s="282"/>
      <c r="B846" s="319"/>
      <c r="C846" s="59" t="s">
        <v>1285</v>
      </c>
      <c r="D846" s="123" t="s">
        <v>39</v>
      </c>
      <c r="E846" s="141" t="s">
        <v>141</v>
      </c>
      <c r="F846" s="159"/>
      <c r="G846" s="159"/>
      <c r="H846" s="159"/>
      <c r="I846" s="136"/>
      <c r="J846" s="136">
        <f>J839/J843</f>
        <v>15421.666666666668</v>
      </c>
    </row>
    <row r="847" spans="1:10" x14ac:dyDescent="0.25">
      <c r="A847" s="282"/>
      <c r="B847" s="319"/>
      <c r="C847" s="59" t="s">
        <v>1379</v>
      </c>
      <c r="D847" s="138"/>
      <c r="E847" s="141" t="s">
        <v>68</v>
      </c>
      <c r="F847" s="159"/>
      <c r="G847" s="159"/>
      <c r="H847" s="159"/>
      <c r="I847" s="136"/>
      <c r="J847" s="136">
        <f>J841/J844</f>
        <v>350</v>
      </c>
    </row>
    <row r="848" spans="1:10" x14ac:dyDescent="0.25">
      <c r="A848" s="282"/>
      <c r="B848" s="319"/>
      <c r="C848" s="280" t="s">
        <v>14</v>
      </c>
      <c r="D848" s="280"/>
      <c r="E848" s="280"/>
      <c r="F848" s="280"/>
      <c r="G848" s="280"/>
      <c r="H848" s="280"/>
      <c r="I848" s="280"/>
      <c r="J848" s="280"/>
    </row>
    <row r="849" spans="1:10" ht="12.75" customHeight="1" x14ac:dyDescent="0.25">
      <c r="A849" s="282"/>
      <c r="B849" s="319"/>
      <c r="C849" s="7" t="s">
        <v>875</v>
      </c>
      <c r="D849" s="306" t="s">
        <v>42</v>
      </c>
      <c r="E849" s="306" t="s">
        <v>40</v>
      </c>
      <c r="F849" s="141"/>
      <c r="G849" s="141"/>
      <c r="H849" s="141"/>
      <c r="I849" s="168"/>
      <c r="J849" s="168">
        <v>100</v>
      </c>
    </row>
    <row r="850" spans="1:10" ht="18.75" customHeight="1" x14ac:dyDescent="0.25">
      <c r="A850" s="283"/>
      <c r="B850" s="307"/>
      <c r="C850" s="7" t="s">
        <v>511</v>
      </c>
      <c r="D850" s="307"/>
      <c r="E850" s="307"/>
      <c r="F850" s="141"/>
      <c r="G850" s="141"/>
      <c r="H850" s="141"/>
      <c r="I850" s="168"/>
      <c r="J850" s="168">
        <v>100</v>
      </c>
    </row>
    <row r="851" spans="1:10" ht="17.25" customHeight="1" x14ac:dyDescent="0.25">
      <c r="A851" s="281" t="s">
        <v>315</v>
      </c>
      <c r="B851" s="287" t="s">
        <v>96</v>
      </c>
      <c r="C851" s="315" t="s">
        <v>1286</v>
      </c>
      <c r="D851" s="315"/>
      <c r="E851" s="315"/>
      <c r="F851" s="315"/>
      <c r="G851" s="315"/>
      <c r="H851" s="315"/>
      <c r="I851" s="315"/>
      <c r="J851" s="315"/>
    </row>
    <row r="852" spans="1:10" ht="14.25" customHeight="1" x14ac:dyDescent="0.25">
      <c r="A852" s="282"/>
      <c r="B852" s="305"/>
      <c r="C852" s="291" t="s">
        <v>10</v>
      </c>
      <c r="D852" s="291"/>
      <c r="E852" s="291"/>
      <c r="F852" s="291"/>
      <c r="G852" s="291"/>
      <c r="H852" s="291"/>
      <c r="I852" s="291"/>
      <c r="J852" s="291"/>
    </row>
    <row r="853" spans="1:10" ht="18.75" customHeight="1" x14ac:dyDescent="0.25">
      <c r="A853" s="282"/>
      <c r="B853" s="305"/>
      <c r="C853" s="59" t="s">
        <v>1283</v>
      </c>
      <c r="D853" s="289" t="s">
        <v>15</v>
      </c>
      <c r="E853" s="51" t="s">
        <v>9</v>
      </c>
      <c r="F853" s="108"/>
      <c r="G853" s="108"/>
      <c r="H853" s="108"/>
      <c r="I853" s="96"/>
      <c r="J853" s="96">
        <f>'Додаток 3'!L167</f>
        <v>17380</v>
      </c>
    </row>
    <row r="854" spans="1:10" ht="18" customHeight="1" x14ac:dyDescent="0.25">
      <c r="A854" s="282"/>
      <c r="B854" s="305"/>
      <c r="C854" s="59" t="s">
        <v>41</v>
      </c>
      <c r="D854" s="289"/>
      <c r="E854" s="51"/>
      <c r="F854" s="108"/>
      <c r="G854" s="108"/>
      <c r="H854" s="108"/>
      <c r="I854" s="106"/>
      <c r="J854" s="106"/>
    </row>
    <row r="855" spans="1:10" ht="20.25" customHeight="1" x14ac:dyDescent="0.25">
      <c r="A855" s="282"/>
      <c r="B855" s="305"/>
      <c r="C855" s="59" t="s">
        <v>1281</v>
      </c>
      <c r="D855" s="289"/>
      <c r="E855" s="51" t="s">
        <v>19</v>
      </c>
      <c r="F855" s="108"/>
      <c r="G855" s="108"/>
      <c r="H855" s="108"/>
      <c r="I855" s="96"/>
      <c r="J855" s="96">
        <f>'Додаток 3'!L168</f>
        <v>420</v>
      </c>
    </row>
    <row r="856" spans="1:10" ht="14.25" customHeight="1" x14ac:dyDescent="0.25">
      <c r="A856" s="282"/>
      <c r="B856" s="305"/>
      <c r="C856" s="291" t="s">
        <v>11</v>
      </c>
      <c r="D856" s="291"/>
      <c r="E856" s="291"/>
      <c r="F856" s="291"/>
      <c r="G856" s="291"/>
      <c r="H856" s="291"/>
      <c r="I856" s="291"/>
      <c r="J856" s="291"/>
    </row>
    <row r="857" spans="1:10" ht="19.5" customHeight="1" x14ac:dyDescent="0.25">
      <c r="A857" s="282"/>
      <c r="B857" s="305"/>
      <c r="C857" s="59" t="s">
        <v>1284</v>
      </c>
      <c r="D857" s="51" t="s">
        <v>39</v>
      </c>
      <c r="E857" s="51" t="s">
        <v>1282</v>
      </c>
      <c r="F857" s="157"/>
      <c r="G857" s="157"/>
      <c r="H857" s="108"/>
      <c r="I857" s="106"/>
      <c r="J857" s="96">
        <v>0.84</v>
      </c>
    </row>
    <row r="858" spans="1:10" ht="19.5" customHeight="1" x14ac:dyDescent="0.25">
      <c r="A858" s="282"/>
      <c r="B858" s="305"/>
      <c r="C858" s="59" t="s">
        <v>156</v>
      </c>
      <c r="D858" s="51"/>
      <c r="E858" s="51"/>
      <c r="F858" s="157"/>
      <c r="G858" s="157"/>
      <c r="H858" s="157"/>
      <c r="I858" s="168"/>
      <c r="J858" s="168">
        <v>1</v>
      </c>
    </row>
    <row r="859" spans="1:10" ht="17.25" customHeight="1" x14ac:dyDescent="0.25">
      <c r="A859" s="282"/>
      <c r="B859" s="305"/>
      <c r="C859" s="291" t="s">
        <v>12</v>
      </c>
      <c r="D859" s="291"/>
      <c r="E859" s="291"/>
      <c r="F859" s="291"/>
      <c r="G859" s="291"/>
      <c r="H859" s="291"/>
      <c r="I859" s="291"/>
      <c r="J859" s="291"/>
    </row>
    <row r="860" spans="1:10" ht="18.75" customHeight="1" x14ac:dyDescent="0.25">
      <c r="A860" s="282"/>
      <c r="B860" s="305"/>
      <c r="C860" s="59" t="s">
        <v>1285</v>
      </c>
      <c r="D860" s="51" t="s">
        <v>39</v>
      </c>
      <c r="E860" s="51" t="s">
        <v>277</v>
      </c>
      <c r="F860" s="108"/>
      <c r="G860" s="108"/>
      <c r="H860" s="108"/>
      <c r="I860" s="106"/>
      <c r="J860" s="136">
        <f>J853/J857</f>
        <v>20690.476190476191</v>
      </c>
    </row>
    <row r="861" spans="1:10" ht="18.75" customHeight="1" x14ac:dyDescent="0.25">
      <c r="A861" s="282"/>
      <c r="B861" s="305"/>
      <c r="C861" s="59" t="s">
        <v>1379</v>
      </c>
      <c r="D861" s="51"/>
      <c r="E861" s="51"/>
      <c r="F861" s="108"/>
      <c r="G861" s="108"/>
      <c r="H861" s="108"/>
      <c r="I861" s="96"/>
      <c r="J861" s="96">
        <f>J855/J858</f>
        <v>420</v>
      </c>
    </row>
    <row r="862" spans="1:10" ht="15.75" customHeight="1" x14ac:dyDescent="0.25">
      <c r="A862" s="282"/>
      <c r="B862" s="305"/>
      <c r="C862" s="291" t="s">
        <v>14</v>
      </c>
      <c r="D862" s="291"/>
      <c r="E862" s="291"/>
      <c r="F862" s="291"/>
      <c r="G862" s="291"/>
      <c r="H862" s="291"/>
      <c r="I862" s="291"/>
      <c r="J862" s="291"/>
    </row>
    <row r="863" spans="1:10" ht="19.5" customHeight="1" x14ac:dyDescent="0.25">
      <c r="A863" s="282"/>
      <c r="B863" s="305"/>
      <c r="C863" s="59" t="s">
        <v>511</v>
      </c>
      <c r="D863" s="51" t="s">
        <v>42</v>
      </c>
      <c r="E863" s="51" t="s">
        <v>40</v>
      </c>
      <c r="F863" s="51"/>
      <c r="G863" s="51"/>
      <c r="H863" s="51"/>
      <c r="I863" s="106"/>
      <c r="J863" s="168">
        <v>100</v>
      </c>
    </row>
    <row r="864" spans="1:10" ht="30" hidden="1" customHeight="1" x14ac:dyDescent="0.25">
      <c r="A864" s="282"/>
      <c r="B864" s="305"/>
      <c r="C864" s="315" t="s">
        <v>428</v>
      </c>
      <c r="D864" s="315"/>
      <c r="E864" s="315"/>
      <c r="F864" s="315"/>
      <c r="G864" s="315"/>
      <c r="H864" s="315"/>
      <c r="I864" s="315"/>
      <c r="J864" s="315"/>
    </row>
    <row r="865" spans="1:10" ht="15.75" hidden="1" customHeight="1" x14ac:dyDescent="0.25">
      <c r="A865" s="282"/>
      <c r="B865" s="305"/>
      <c r="C865" s="295" t="s">
        <v>10</v>
      </c>
      <c r="D865" s="295"/>
      <c r="E865" s="295"/>
      <c r="F865" s="295"/>
      <c r="G865" s="295"/>
      <c r="H865" s="295"/>
      <c r="I865" s="295"/>
      <c r="J865" s="295"/>
    </row>
    <row r="866" spans="1:10" ht="30" hidden="1" customHeight="1" x14ac:dyDescent="0.25">
      <c r="A866" s="282"/>
      <c r="B866" s="305"/>
      <c r="C866" s="59" t="s">
        <v>97</v>
      </c>
      <c r="D866" s="51" t="s">
        <v>91</v>
      </c>
      <c r="E866" s="51" t="s">
        <v>9</v>
      </c>
      <c r="F866" s="108">
        <f>'Додаток 3'!H169</f>
        <v>0</v>
      </c>
      <c r="G866" s="1"/>
      <c r="H866" s="1"/>
      <c r="I866" s="106"/>
      <c r="J866" s="106"/>
    </row>
    <row r="867" spans="1:10" ht="18.75" hidden="1" customHeight="1" x14ac:dyDescent="0.25">
      <c r="A867" s="282"/>
      <c r="B867" s="305"/>
      <c r="C867" s="291" t="s">
        <v>11</v>
      </c>
      <c r="D867" s="291"/>
      <c r="E867" s="291"/>
      <c r="F867" s="291"/>
      <c r="G867" s="291"/>
      <c r="H867" s="291"/>
      <c r="I867" s="291"/>
      <c r="J867" s="291"/>
    </row>
    <row r="868" spans="1:10" ht="15" hidden="1" customHeight="1" x14ac:dyDescent="0.25">
      <c r="A868" s="282"/>
      <c r="B868" s="305"/>
      <c r="C868" s="59" t="s">
        <v>156</v>
      </c>
      <c r="D868" s="142" t="s">
        <v>39</v>
      </c>
      <c r="E868" s="51" t="s">
        <v>17</v>
      </c>
      <c r="F868" s="157">
        <v>1</v>
      </c>
      <c r="G868" s="1"/>
      <c r="H868" s="1"/>
      <c r="I868" s="106"/>
      <c r="J868" s="106"/>
    </row>
    <row r="869" spans="1:10" ht="17.25" hidden="1" customHeight="1" x14ac:dyDescent="0.25">
      <c r="A869" s="282"/>
      <c r="B869" s="305"/>
      <c r="C869" s="291" t="s">
        <v>12</v>
      </c>
      <c r="D869" s="291"/>
      <c r="E869" s="291"/>
      <c r="F869" s="291"/>
      <c r="G869" s="291"/>
      <c r="H869" s="291"/>
      <c r="I869" s="291"/>
      <c r="J869" s="291"/>
    </row>
    <row r="870" spans="1:10" ht="30" hidden="1" customHeight="1" x14ac:dyDescent="0.25">
      <c r="A870" s="282"/>
      <c r="B870" s="305"/>
      <c r="C870" s="59" t="s">
        <v>384</v>
      </c>
      <c r="D870" s="51" t="s">
        <v>39</v>
      </c>
      <c r="E870" s="51" t="s">
        <v>68</v>
      </c>
      <c r="F870" s="108">
        <f>F866/F868</f>
        <v>0</v>
      </c>
      <c r="G870" s="9"/>
      <c r="H870" s="9"/>
      <c r="I870" s="106"/>
      <c r="J870" s="106"/>
    </row>
    <row r="871" spans="1:10" ht="18" hidden="1" customHeight="1" x14ac:dyDescent="0.25">
      <c r="A871" s="282"/>
      <c r="B871" s="305"/>
      <c r="C871" s="291" t="s">
        <v>14</v>
      </c>
      <c r="D871" s="291"/>
      <c r="E871" s="291"/>
      <c r="F871" s="291"/>
      <c r="G871" s="291"/>
      <c r="H871" s="291"/>
      <c r="I871" s="291"/>
      <c r="J871" s="291"/>
    </row>
    <row r="872" spans="1:10" ht="16.5" hidden="1" customHeight="1" x14ac:dyDescent="0.25">
      <c r="A872" s="282"/>
      <c r="B872" s="305"/>
      <c r="C872" s="59" t="s">
        <v>47</v>
      </c>
      <c r="D872" s="51" t="s">
        <v>42</v>
      </c>
      <c r="E872" s="51" t="s">
        <v>40</v>
      </c>
      <c r="F872" s="51">
        <v>100</v>
      </c>
      <c r="G872" s="142"/>
      <c r="H872" s="142"/>
      <c r="I872" s="106"/>
      <c r="J872" s="106"/>
    </row>
    <row r="873" spans="1:10" ht="16.5" customHeight="1" x14ac:dyDescent="0.25">
      <c r="A873" s="283"/>
      <c r="B873" s="288"/>
      <c r="C873" s="59" t="s">
        <v>875</v>
      </c>
      <c r="D873" s="51"/>
      <c r="E873" s="51"/>
      <c r="F873" s="51"/>
      <c r="G873" s="142"/>
      <c r="H873" s="142"/>
      <c r="I873" s="168"/>
      <c r="J873" s="168">
        <v>100</v>
      </c>
    </row>
    <row r="874" spans="1:10" ht="28.5" customHeight="1" x14ac:dyDescent="0.25">
      <c r="A874" s="292" t="s">
        <v>470</v>
      </c>
      <c r="B874" s="290" t="s">
        <v>96</v>
      </c>
      <c r="C874" s="293" t="s">
        <v>1288</v>
      </c>
      <c r="D874" s="293"/>
      <c r="E874" s="293"/>
      <c r="F874" s="293"/>
      <c r="G874" s="293"/>
      <c r="H874" s="293"/>
      <c r="I874" s="293"/>
      <c r="J874" s="293"/>
    </row>
    <row r="875" spans="1:10" x14ac:dyDescent="0.25">
      <c r="A875" s="292"/>
      <c r="B875" s="290"/>
      <c r="C875" s="280" t="s">
        <v>10</v>
      </c>
      <c r="D875" s="280"/>
      <c r="E875" s="280"/>
      <c r="F875" s="280"/>
      <c r="G875" s="280"/>
      <c r="H875" s="280"/>
      <c r="I875" s="280"/>
      <c r="J875" s="280"/>
    </row>
    <row r="876" spans="1:10" x14ac:dyDescent="0.25">
      <c r="A876" s="292"/>
      <c r="B876" s="290"/>
      <c r="C876" s="59" t="s">
        <v>1283</v>
      </c>
      <c r="D876" s="289" t="s">
        <v>15</v>
      </c>
      <c r="E876" s="51" t="s">
        <v>19</v>
      </c>
      <c r="F876" s="108"/>
      <c r="G876" s="159"/>
      <c r="H876" s="159"/>
      <c r="I876" s="136"/>
      <c r="J876" s="136">
        <f>'Додаток 3'!L170</f>
        <v>12212.4</v>
      </c>
    </row>
    <row r="877" spans="1:10" x14ac:dyDescent="0.25">
      <c r="A877" s="292"/>
      <c r="B877" s="290"/>
      <c r="C877" s="59" t="s">
        <v>41</v>
      </c>
      <c r="D877" s="289"/>
      <c r="E877" s="51"/>
      <c r="F877" s="108"/>
      <c r="G877" s="159"/>
      <c r="H877" s="10"/>
      <c r="I877" s="106"/>
      <c r="J877" s="106"/>
    </row>
    <row r="878" spans="1:10" x14ac:dyDescent="0.25">
      <c r="A878" s="292"/>
      <c r="B878" s="290"/>
      <c r="C878" s="59" t="s">
        <v>1281</v>
      </c>
      <c r="D878" s="289"/>
      <c r="E878" s="51" t="s">
        <v>19</v>
      </c>
      <c r="F878" s="108"/>
      <c r="G878" s="159"/>
      <c r="H878" s="24"/>
      <c r="I878" s="96"/>
      <c r="J878" s="136">
        <v>340</v>
      </c>
    </row>
    <row r="879" spans="1:10" x14ac:dyDescent="0.25">
      <c r="A879" s="292"/>
      <c r="B879" s="290"/>
      <c r="C879" s="280" t="s">
        <v>11</v>
      </c>
      <c r="D879" s="280"/>
      <c r="E879" s="280"/>
      <c r="F879" s="280"/>
      <c r="G879" s="280"/>
      <c r="H879" s="280"/>
      <c r="I879" s="280"/>
      <c r="J879" s="280"/>
    </row>
    <row r="880" spans="1:10" x14ac:dyDescent="0.25">
      <c r="A880" s="292"/>
      <c r="B880" s="290"/>
      <c r="C880" s="92" t="s">
        <v>1284</v>
      </c>
      <c r="D880" s="143" t="s">
        <v>39</v>
      </c>
      <c r="E880" s="141" t="s">
        <v>1282</v>
      </c>
      <c r="F880" s="169"/>
      <c r="G880" s="169"/>
      <c r="H880" s="108"/>
      <c r="I880" s="136"/>
      <c r="J880" s="136">
        <v>0.54</v>
      </c>
    </row>
    <row r="881" spans="1:10" x14ac:dyDescent="0.25">
      <c r="A881" s="292"/>
      <c r="B881" s="290"/>
      <c r="C881" s="280" t="s">
        <v>12</v>
      </c>
      <c r="D881" s="280"/>
      <c r="E881" s="280"/>
      <c r="F881" s="280"/>
      <c r="G881" s="280"/>
      <c r="H881" s="280"/>
      <c r="I881" s="280"/>
      <c r="J881" s="280"/>
    </row>
    <row r="882" spans="1:10" x14ac:dyDescent="0.25">
      <c r="A882" s="292"/>
      <c r="B882" s="290"/>
      <c r="C882" s="59" t="s">
        <v>1285</v>
      </c>
      <c r="D882" s="143" t="s">
        <v>39</v>
      </c>
      <c r="E882" s="141" t="s">
        <v>1291</v>
      </c>
      <c r="F882" s="159"/>
      <c r="G882" s="159"/>
      <c r="H882" s="159"/>
      <c r="I882" s="139"/>
      <c r="J882" s="136">
        <f>J876/J880</f>
        <v>22615.555555555555</v>
      </c>
    </row>
    <row r="883" spans="1:10" x14ac:dyDescent="0.25">
      <c r="A883" s="292"/>
      <c r="B883" s="290"/>
      <c r="C883" s="280" t="s">
        <v>14</v>
      </c>
      <c r="D883" s="280"/>
      <c r="E883" s="280"/>
      <c r="F883" s="280"/>
      <c r="G883" s="280"/>
      <c r="H883" s="280"/>
      <c r="I883" s="280"/>
      <c r="J883" s="280"/>
    </row>
    <row r="884" spans="1:10" x14ac:dyDescent="0.25">
      <c r="A884" s="292"/>
      <c r="B884" s="290"/>
      <c r="C884" s="7" t="s">
        <v>511</v>
      </c>
      <c r="D884" s="141" t="s">
        <v>42</v>
      </c>
      <c r="E884" s="141" t="s">
        <v>40</v>
      </c>
      <c r="F884" s="141"/>
      <c r="G884" s="141"/>
      <c r="H884" s="143"/>
      <c r="I884" s="173"/>
      <c r="J884" s="168">
        <v>100</v>
      </c>
    </row>
    <row r="885" spans="1:10" ht="18.75" customHeight="1" x14ac:dyDescent="0.25">
      <c r="A885" s="292" t="s">
        <v>471</v>
      </c>
      <c r="B885" s="290" t="s">
        <v>96</v>
      </c>
      <c r="C885" s="293" t="s">
        <v>1289</v>
      </c>
      <c r="D885" s="293"/>
      <c r="E885" s="293"/>
      <c r="F885" s="293"/>
      <c r="G885" s="293"/>
      <c r="H885" s="293"/>
      <c r="I885" s="293"/>
      <c r="J885" s="293"/>
    </row>
    <row r="886" spans="1:10" x14ac:dyDescent="0.25">
      <c r="A886" s="292"/>
      <c r="B886" s="290"/>
      <c r="C886" s="280" t="s">
        <v>10</v>
      </c>
      <c r="D886" s="280"/>
      <c r="E886" s="280"/>
      <c r="F886" s="280"/>
      <c r="G886" s="280"/>
      <c r="H886" s="280"/>
      <c r="I886" s="280"/>
      <c r="J886" s="280"/>
    </row>
    <row r="887" spans="1:10" x14ac:dyDescent="0.25">
      <c r="A887" s="292"/>
      <c r="B887" s="290"/>
      <c r="C887" s="59" t="s">
        <v>1283</v>
      </c>
      <c r="D887" s="289" t="s">
        <v>15</v>
      </c>
      <c r="E887" s="51" t="s">
        <v>9</v>
      </c>
      <c r="F887" s="108"/>
      <c r="G887" s="159"/>
      <c r="H887" s="163"/>
      <c r="I887" s="136"/>
      <c r="J887" s="136">
        <f>'Додаток 3'!L172</f>
        <v>7416</v>
      </c>
    </row>
    <row r="888" spans="1:10" x14ac:dyDescent="0.25">
      <c r="A888" s="292"/>
      <c r="B888" s="290"/>
      <c r="C888" s="59" t="s">
        <v>41</v>
      </c>
      <c r="D888" s="289"/>
      <c r="E888" s="51"/>
      <c r="F888" s="108"/>
      <c r="G888" s="159"/>
      <c r="H888" s="10"/>
      <c r="I888" s="106"/>
      <c r="J888" s="106"/>
    </row>
    <row r="889" spans="1:10" x14ac:dyDescent="0.25">
      <c r="A889" s="292"/>
      <c r="B889" s="290"/>
      <c r="C889" s="59" t="s">
        <v>1235</v>
      </c>
      <c r="D889" s="289"/>
      <c r="E889" s="51" t="s">
        <v>19</v>
      </c>
      <c r="F889" s="108"/>
      <c r="G889" s="159"/>
      <c r="H889" s="24"/>
      <c r="I889" s="136"/>
      <c r="J889" s="136">
        <v>300</v>
      </c>
    </row>
    <row r="890" spans="1:10" x14ac:dyDescent="0.25">
      <c r="A890" s="292"/>
      <c r="B890" s="290"/>
      <c r="C890" s="280" t="s">
        <v>11</v>
      </c>
      <c r="D890" s="280"/>
      <c r="E890" s="280"/>
      <c r="F890" s="280"/>
      <c r="G890" s="280"/>
      <c r="H890" s="280"/>
      <c r="I890" s="280"/>
      <c r="J890" s="280"/>
    </row>
    <row r="891" spans="1:10" x14ac:dyDescent="0.25">
      <c r="A891" s="292"/>
      <c r="B891" s="290"/>
      <c r="C891" s="59" t="s">
        <v>1284</v>
      </c>
      <c r="D891" s="143" t="s">
        <v>39</v>
      </c>
      <c r="E891" s="141" t="s">
        <v>1282</v>
      </c>
      <c r="F891" s="169"/>
      <c r="G891" s="169"/>
      <c r="H891" s="108"/>
      <c r="I891" s="136"/>
      <c r="J891" s="136">
        <v>0.35</v>
      </c>
    </row>
    <row r="892" spans="1:10" x14ac:dyDescent="0.25">
      <c r="A892" s="292"/>
      <c r="B892" s="290"/>
      <c r="C892" s="280" t="s">
        <v>12</v>
      </c>
      <c r="D892" s="280"/>
      <c r="E892" s="280"/>
      <c r="F892" s="280"/>
      <c r="G892" s="280"/>
      <c r="H892" s="280"/>
      <c r="I892" s="280"/>
      <c r="J892" s="280"/>
    </row>
    <row r="893" spans="1:10" x14ac:dyDescent="0.25">
      <c r="A893" s="292"/>
      <c r="B893" s="290"/>
      <c r="C893" s="59" t="s">
        <v>1285</v>
      </c>
      <c r="D893" s="143" t="s">
        <v>39</v>
      </c>
      <c r="E893" s="141" t="s">
        <v>1291</v>
      </c>
      <c r="F893" s="159"/>
      <c r="G893" s="159"/>
      <c r="H893" s="159"/>
      <c r="I893" s="136"/>
      <c r="J893" s="136">
        <f>J887/J891</f>
        <v>21188.571428571431</v>
      </c>
    </row>
    <row r="894" spans="1:10" x14ac:dyDescent="0.25">
      <c r="A894" s="292"/>
      <c r="B894" s="290"/>
      <c r="C894" s="280" t="s">
        <v>14</v>
      </c>
      <c r="D894" s="280"/>
      <c r="E894" s="280"/>
      <c r="F894" s="280"/>
      <c r="G894" s="280"/>
      <c r="H894" s="280"/>
      <c r="I894" s="106"/>
      <c r="J894" s="106"/>
    </row>
    <row r="895" spans="1:10" ht="21.75" customHeight="1" x14ac:dyDescent="0.25">
      <c r="A895" s="292"/>
      <c r="B895" s="290"/>
      <c r="C895" s="7" t="s">
        <v>511</v>
      </c>
      <c r="D895" s="141" t="s">
        <v>42</v>
      </c>
      <c r="E895" s="141" t="s">
        <v>40</v>
      </c>
      <c r="F895" s="141"/>
      <c r="G895" s="141"/>
      <c r="H895" s="141"/>
      <c r="I895" s="173"/>
      <c r="J895" s="173">
        <v>100</v>
      </c>
    </row>
    <row r="896" spans="1:10" ht="30" customHeight="1" x14ac:dyDescent="0.25">
      <c r="A896" s="292" t="s">
        <v>472</v>
      </c>
      <c r="B896" s="290" t="s">
        <v>96</v>
      </c>
      <c r="C896" s="293" t="s">
        <v>1292</v>
      </c>
      <c r="D896" s="293"/>
      <c r="E896" s="293"/>
      <c r="F896" s="293"/>
      <c r="G896" s="293"/>
      <c r="H896" s="293"/>
      <c r="I896" s="293"/>
      <c r="J896" s="293"/>
    </row>
    <row r="897" spans="1:10" ht="17.25" customHeight="1" x14ac:dyDescent="0.25">
      <c r="A897" s="292"/>
      <c r="B897" s="290"/>
      <c r="C897" s="280" t="s">
        <v>10</v>
      </c>
      <c r="D897" s="280"/>
      <c r="E897" s="280"/>
      <c r="F897" s="280"/>
      <c r="G897" s="280"/>
      <c r="H897" s="280"/>
      <c r="I897" s="280"/>
      <c r="J897" s="280"/>
    </row>
    <row r="898" spans="1:10" ht="18.75" customHeight="1" x14ac:dyDescent="0.25">
      <c r="A898" s="292"/>
      <c r="B898" s="290"/>
      <c r="C898" s="59" t="s">
        <v>1283</v>
      </c>
      <c r="D898" s="289" t="s">
        <v>15</v>
      </c>
      <c r="E898" s="51" t="s">
        <v>9</v>
      </c>
      <c r="F898" s="108"/>
      <c r="G898" s="159"/>
      <c r="H898" s="163"/>
      <c r="I898" s="178"/>
      <c r="J898" s="168">
        <f>'Додаток 3'!L174</f>
        <v>22810.400000000001</v>
      </c>
    </row>
    <row r="899" spans="1:10" ht="17.25" customHeight="1" x14ac:dyDescent="0.25">
      <c r="A899" s="292"/>
      <c r="B899" s="290"/>
      <c r="C899" s="59" t="s">
        <v>41</v>
      </c>
      <c r="D899" s="289"/>
      <c r="E899" s="51"/>
      <c r="F899" s="108"/>
      <c r="G899" s="159"/>
      <c r="H899" s="10"/>
      <c r="I899" s="106"/>
      <c r="J899" s="106"/>
    </row>
    <row r="900" spans="1:10" ht="16.5" customHeight="1" x14ac:dyDescent="0.25">
      <c r="A900" s="292"/>
      <c r="B900" s="290"/>
      <c r="C900" s="59" t="s">
        <v>1235</v>
      </c>
      <c r="D900" s="289"/>
      <c r="E900" s="51" t="s">
        <v>9</v>
      </c>
      <c r="F900" s="108"/>
      <c r="G900" s="159"/>
      <c r="H900" s="169"/>
      <c r="I900" s="99"/>
      <c r="J900" s="168">
        <f>'Додаток 3'!L176</f>
        <v>400</v>
      </c>
    </row>
    <row r="901" spans="1:10" ht="18" customHeight="1" x14ac:dyDescent="0.25">
      <c r="A901" s="292"/>
      <c r="B901" s="290"/>
      <c r="C901" s="280" t="s">
        <v>11</v>
      </c>
      <c r="D901" s="280"/>
      <c r="E901" s="280"/>
      <c r="F901" s="280"/>
      <c r="G901" s="280"/>
      <c r="H901" s="280"/>
      <c r="I901" s="280"/>
      <c r="J901" s="280"/>
    </row>
    <row r="902" spans="1:10" ht="21" customHeight="1" x14ac:dyDescent="0.25">
      <c r="A902" s="292"/>
      <c r="B902" s="290"/>
      <c r="C902" s="59" t="s">
        <v>1284</v>
      </c>
      <c r="D902" s="141" t="s">
        <v>39</v>
      </c>
      <c r="E902" s="141" t="s">
        <v>1282</v>
      </c>
      <c r="F902" s="169"/>
      <c r="G902" s="169"/>
      <c r="H902" s="108"/>
      <c r="I902" s="96"/>
      <c r="J902" s="96">
        <v>0.88</v>
      </c>
    </row>
    <row r="903" spans="1:10" ht="18.75" customHeight="1" x14ac:dyDescent="0.25">
      <c r="A903" s="292"/>
      <c r="B903" s="290"/>
      <c r="C903" s="280" t="s">
        <v>12</v>
      </c>
      <c r="D903" s="280"/>
      <c r="E903" s="280"/>
      <c r="F903" s="280"/>
      <c r="G903" s="280"/>
      <c r="H903" s="280"/>
      <c r="I903" s="280"/>
      <c r="J903" s="280"/>
    </row>
    <row r="904" spans="1:10" ht="31.5" customHeight="1" x14ac:dyDescent="0.25">
      <c r="A904" s="292"/>
      <c r="B904" s="290"/>
      <c r="C904" s="59" t="s">
        <v>1285</v>
      </c>
      <c r="D904" s="141" t="s">
        <v>39</v>
      </c>
      <c r="E904" s="141" t="s">
        <v>1799</v>
      </c>
      <c r="F904" s="159"/>
      <c r="G904" s="159"/>
      <c r="H904" s="159"/>
      <c r="I904" s="96"/>
      <c r="J904" s="96">
        <f>J898/J902</f>
        <v>25920.909090909092</v>
      </c>
    </row>
    <row r="905" spans="1:10" ht="18" customHeight="1" x14ac:dyDescent="0.25">
      <c r="A905" s="292"/>
      <c r="B905" s="290"/>
      <c r="C905" s="280" t="s">
        <v>14</v>
      </c>
      <c r="D905" s="280"/>
      <c r="E905" s="280"/>
      <c r="F905" s="280"/>
      <c r="G905" s="280"/>
      <c r="H905" s="280"/>
      <c r="I905" s="280"/>
      <c r="J905" s="280"/>
    </row>
    <row r="906" spans="1:10" ht="20.25" customHeight="1" x14ac:dyDescent="0.25">
      <c r="A906" s="292"/>
      <c r="B906" s="290"/>
      <c r="C906" s="7" t="s">
        <v>511</v>
      </c>
      <c r="D906" s="141" t="s">
        <v>42</v>
      </c>
      <c r="E906" s="141" t="s">
        <v>40</v>
      </c>
      <c r="F906" s="141"/>
      <c r="G906" s="141"/>
      <c r="H906" s="141"/>
      <c r="I906" s="173"/>
      <c r="J906" s="173">
        <v>100</v>
      </c>
    </row>
    <row r="907" spans="1:10" ht="17.25" customHeight="1" x14ac:dyDescent="0.25">
      <c r="A907" s="283" t="s">
        <v>667</v>
      </c>
      <c r="B907" s="288" t="s">
        <v>96</v>
      </c>
      <c r="C907" s="293" t="s">
        <v>1011</v>
      </c>
      <c r="D907" s="293"/>
      <c r="E907" s="293"/>
      <c r="F907" s="293"/>
      <c r="G907" s="293"/>
      <c r="H907" s="293"/>
      <c r="I907" s="293"/>
      <c r="J907" s="293"/>
    </row>
    <row r="908" spans="1:10" ht="13.5" customHeight="1" x14ac:dyDescent="0.25">
      <c r="A908" s="292"/>
      <c r="B908" s="289"/>
      <c r="C908" s="280" t="s">
        <v>10</v>
      </c>
      <c r="D908" s="280"/>
      <c r="E908" s="280"/>
      <c r="F908" s="280"/>
      <c r="G908" s="280"/>
      <c r="H908" s="280"/>
      <c r="I908" s="280"/>
      <c r="J908" s="280"/>
    </row>
    <row r="909" spans="1:10" ht="33" customHeight="1" x14ac:dyDescent="0.25">
      <c r="A909" s="292"/>
      <c r="B909" s="289"/>
      <c r="C909" s="59" t="s">
        <v>882</v>
      </c>
      <c r="D909" s="51" t="s">
        <v>91</v>
      </c>
      <c r="E909" s="51" t="s">
        <v>9</v>
      </c>
      <c r="F909" s="108"/>
      <c r="G909" s="159">
        <v>49.8</v>
      </c>
      <c r="H909" s="10"/>
      <c r="I909" s="106"/>
      <c r="J909" s="106"/>
    </row>
    <row r="910" spans="1:10" ht="18" customHeight="1" x14ac:dyDescent="0.25">
      <c r="A910" s="292"/>
      <c r="B910" s="289"/>
      <c r="C910" s="280" t="s">
        <v>11</v>
      </c>
      <c r="D910" s="280"/>
      <c r="E910" s="280"/>
      <c r="F910" s="280"/>
      <c r="G910" s="280"/>
      <c r="H910" s="280"/>
      <c r="I910" s="280"/>
      <c r="J910" s="280"/>
    </row>
    <row r="911" spans="1:10" ht="19.5" customHeight="1" x14ac:dyDescent="0.25">
      <c r="A911" s="292"/>
      <c r="B911" s="289"/>
      <c r="C911" s="59" t="s">
        <v>883</v>
      </c>
      <c r="D911" s="141" t="s">
        <v>39</v>
      </c>
      <c r="E911" s="141" t="s">
        <v>17</v>
      </c>
      <c r="F911" s="169"/>
      <c r="G911" s="169">
        <v>1</v>
      </c>
      <c r="H911" s="10"/>
      <c r="I911" s="106"/>
      <c r="J911" s="106"/>
    </row>
    <row r="912" spans="1:10" ht="16.5" customHeight="1" x14ac:dyDescent="0.25">
      <c r="A912" s="292"/>
      <c r="B912" s="289"/>
      <c r="C912" s="280" t="s">
        <v>12</v>
      </c>
      <c r="D912" s="280"/>
      <c r="E912" s="280"/>
      <c r="F912" s="280"/>
      <c r="G912" s="280"/>
      <c r="H912" s="280"/>
      <c r="I912" s="280"/>
      <c r="J912" s="280"/>
    </row>
    <row r="913" spans="1:10" ht="30" customHeight="1" x14ac:dyDescent="0.25">
      <c r="A913" s="292"/>
      <c r="B913" s="289"/>
      <c r="C913" s="59" t="s">
        <v>884</v>
      </c>
      <c r="D913" s="141" t="s">
        <v>39</v>
      </c>
      <c r="E913" s="141" t="s">
        <v>68</v>
      </c>
      <c r="F913" s="159"/>
      <c r="G913" s="159">
        <f>G909/G911</f>
        <v>49.8</v>
      </c>
      <c r="H913" s="24"/>
      <c r="I913" s="106"/>
      <c r="J913" s="106"/>
    </row>
    <row r="914" spans="1:10" ht="17.25" customHeight="1" x14ac:dyDescent="0.25">
      <c r="A914" s="292"/>
      <c r="B914" s="289"/>
      <c r="C914" s="280" t="s">
        <v>14</v>
      </c>
      <c r="D914" s="280"/>
      <c r="E914" s="280"/>
      <c r="F914" s="280"/>
      <c r="G914" s="280"/>
      <c r="H914" s="280"/>
      <c r="I914" s="280"/>
      <c r="J914" s="280"/>
    </row>
    <row r="915" spans="1:10" ht="20.25" customHeight="1" x14ac:dyDescent="0.25">
      <c r="A915" s="292"/>
      <c r="B915" s="289"/>
      <c r="C915" s="7" t="s">
        <v>875</v>
      </c>
      <c r="D915" s="141" t="s">
        <v>42</v>
      </c>
      <c r="E915" s="141" t="s">
        <v>40</v>
      </c>
      <c r="F915" s="141"/>
      <c r="G915" s="141">
        <v>100</v>
      </c>
      <c r="H915" s="143"/>
      <c r="I915" s="106"/>
      <c r="J915" s="106"/>
    </row>
    <row r="916" spans="1:10" ht="17.25" customHeight="1" x14ac:dyDescent="0.25">
      <c r="A916" s="292" t="s">
        <v>1010</v>
      </c>
      <c r="B916" s="289" t="s">
        <v>96</v>
      </c>
      <c r="C916" s="315" t="s">
        <v>1065</v>
      </c>
      <c r="D916" s="315"/>
      <c r="E916" s="315"/>
      <c r="F916" s="315"/>
      <c r="G916" s="315"/>
      <c r="H916" s="315"/>
      <c r="I916" s="315"/>
      <c r="J916" s="315"/>
    </row>
    <row r="917" spans="1:10" ht="16.5" customHeight="1" x14ac:dyDescent="0.25">
      <c r="A917" s="292"/>
      <c r="B917" s="289"/>
      <c r="C917" s="291" t="s">
        <v>10</v>
      </c>
      <c r="D917" s="291"/>
      <c r="E917" s="291"/>
      <c r="F917" s="291"/>
      <c r="G917" s="291"/>
      <c r="H917" s="291"/>
      <c r="I917" s="291"/>
      <c r="J917" s="291"/>
    </row>
    <row r="918" spans="1:10" ht="21" customHeight="1" x14ac:dyDescent="0.25">
      <c r="A918" s="292"/>
      <c r="B918" s="289"/>
      <c r="C918" s="59" t="s">
        <v>491</v>
      </c>
      <c r="D918" s="289" t="s">
        <v>15</v>
      </c>
      <c r="E918" s="51" t="s">
        <v>9</v>
      </c>
      <c r="F918" s="108"/>
      <c r="G918" s="108">
        <f>'Додаток 3'!I179</f>
        <v>1449.72</v>
      </c>
      <c r="H918" s="1"/>
      <c r="I918" s="106"/>
      <c r="J918" s="106"/>
    </row>
    <row r="919" spans="1:10" ht="15" hidden="1" customHeight="1" x14ac:dyDescent="0.25">
      <c r="A919" s="292"/>
      <c r="B919" s="289"/>
      <c r="C919" s="6" t="s">
        <v>359</v>
      </c>
      <c r="D919" s="289"/>
      <c r="E919" s="279"/>
      <c r="F919" s="279"/>
      <c r="G919" s="279"/>
      <c r="H919" s="279"/>
      <c r="I919" s="106"/>
      <c r="J919" s="106"/>
    </row>
    <row r="920" spans="1:10" ht="30" hidden="1" customHeight="1" x14ac:dyDescent="0.25">
      <c r="A920" s="292"/>
      <c r="B920" s="289"/>
      <c r="C920" s="59" t="s">
        <v>38</v>
      </c>
      <c r="D920" s="289"/>
      <c r="E920" s="142"/>
      <c r="F920" s="9">
        <v>169.988</v>
      </c>
      <c r="G920" s="142"/>
      <c r="H920" s="142"/>
      <c r="I920" s="106"/>
      <c r="J920" s="106"/>
    </row>
    <row r="921" spans="1:10" ht="30" hidden="1" customHeight="1" x14ac:dyDescent="0.25">
      <c r="A921" s="292"/>
      <c r="B921" s="289"/>
      <c r="C921" s="59" t="s">
        <v>2</v>
      </c>
      <c r="D921" s="289"/>
      <c r="E921" s="51" t="s">
        <v>9</v>
      </c>
      <c r="F921" s="108"/>
      <c r="G921" s="9" t="str">
        <f>'Додаток 3'!I280</f>
        <v>23,687</v>
      </c>
      <c r="H921" s="9"/>
      <c r="I921" s="106"/>
      <c r="J921" s="106"/>
    </row>
    <row r="922" spans="1:10" ht="30" hidden="1" customHeight="1" x14ac:dyDescent="0.25">
      <c r="A922" s="292"/>
      <c r="B922" s="289"/>
      <c r="C922" s="59" t="s">
        <v>25</v>
      </c>
      <c r="D922" s="289"/>
      <c r="E922" s="51" t="s">
        <v>9</v>
      </c>
      <c r="F922" s="108"/>
      <c r="G922" s="9">
        <f>'Додаток 3'!I281</f>
        <v>0</v>
      </c>
      <c r="H922" s="9"/>
      <c r="I922" s="106"/>
      <c r="J922" s="106"/>
    </row>
    <row r="923" spans="1:10" ht="15.75" customHeight="1" x14ac:dyDescent="0.25">
      <c r="A923" s="292"/>
      <c r="B923" s="289"/>
      <c r="C923" s="291" t="s">
        <v>11</v>
      </c>
      <c r="D923" s="291"/>
      <c r="E923" s="291"/>
      <c r="F923" s="291"/>
      <c r="G923" s="291"/>
      <c r="H923" s="291"/>
      <c r="I923" s="291"/>
      <c r="J923" s="291"/>
    </row>
    <row r="924" spans="1:10" ht="18.75" customHeight="1" x14ac:dyDescent="0.25">
      <c r="A924" s="292"/>
      <c r="B924" s="289"/>
      <c r="C924" s="59" t="s">
        <v>1069</v>
      </c>
      <c r="D924" s="51" t="s">
        <v>310</v>
      </c>
      <c r="E924" s="51" t="s">
        <v>17</v>
      </c>
      <c r="F924" s="108"/>
      <c r="G924" s="157">
        <v>1</v>
      </c>
      <c r="H924" s="1"/>
      <c r="I924" s="106"/>
      <c r="J924" s="106"/>
    </row>
    <row r="925" spans="1:10" ht="16.5" customHeight="1" x14ac:dyDescent="0.25">
      <c r="A925" s="292"/>
      <c r="B925" s="289"/>
      <c r="C925" s="291" t="s">
        <v>12</v>
      </c>
      <c r="D925" s="291"/>
      <c r="E925" s="291"/>
      <c r="F925" s="291"/>
      <c r="G925" s="291"/>
      <c r="H925" s="291"/>
      <c r="I925" s="291"/>
      <c r="J925" s="291"/>
    </row>
    <row r="926" spans="1:10" ht="18.75" customHeight="1" x14ac:dyDescent="0.25">
      <c r="A926" s="292"/>
      <c r="B926" s="289"/>
      <c r="C926" s="59" t="s">
        <v>1067</v>
      </c>
      <c r="D926" s="51" t="s">
        <v>39</v>
      </c>
      <c r="E926" s="51" t="s">
        <v>671</v>
      </c>
      <c r="F926" s="158"/>
      <c r="G926" s="108">
        <f>G918/G924</f>
        <v>1449.72</v>
      </c>
      <c r="H926" s="9"/>
      <c r="I926" s="106"/>
      <c r="J926" s="106"/>
    </row>
    <row r="927" spans="1:10" ht="15.75" customHeight="1" x14ac:dyDescent="0.25">
      <c r="A927" s="292"/>
      <c r="B927" s="289"/>
      <c r="C927" s="291" t="s">
        <v>14</v>
      </c>
      <c r="D927" s="291"/>
      <c r="E927" s="291"/>
      <c r="F927" s="291"/>
      <c r="G927" s="291"/>
      <c r="H927" s="291"/>
      <c r="I927" s="291"/>
      <c r="J927" s="291"/>
    </row>
    <row r="928" spans="1:10" ht="20.25" customHeight="1" x14ac:dyDescent="0.25">
      <c r="A928" s="292"/>
      <c r="B928" s="289"/>
      <c r="C928" s="59" t="s">
        <v>361</v>
      </c>
      <c r="D928" s="51" t="s">
        <v>42</v>
      </c>
      <c r="E928" s="51" t="s">
        <v>40</v>
      </c>
      <c r="F928" s="51"/>
      <c r="G928" s="51">
        <v>100</v>
      </c>
      <c r="H928" s="142"/>
      <c r="I928" s="106"/>
      <c r="J928" s="106"/>
    </row>
    <row r="929" spans="1:10" ht="30" hidden="1" customHeight="1" x14ac:dyDescent="0.25">
      <c r="A929" s="34"/>
      <c r="B929" s="51"/>
      <c r="C929" s="131"/>
      <c r="D929" s="151"/>
      <c r="E929" s="151"/>
      <c r="F929" s="151"/>
      <c r="G929" s="151"/>
      <c r="H929" s="132"/>
    </row>
    <row r="930" spans="1:10" ht="31.5" hidden="1" customHeight="1" x14ac:dyDescent="0.25">
      <c r="A930" s="292" t="s">
        <v>729</v>
      </c>
      <c r="B930" s="289" t="s">
        <v>96</v>
      </c>
      <c r="C930" s="315">
        <f>'Додаток 3'!B180</f>
        <v>0</v>
      </c>
      <c r="D930" s="315"/>
      <c r="E930" s="315"/>
      <c r="F930" s="315"/>
      <c r="G930" s="315"/>
      <c r="H930" s="315"/>
      <c r="I930" s="315"/>
      <c r="J930" s="315"/>
    </row>
    <row r="931" spans="1:10" ht="16.5" hidden="1" customHeight="1" x14ac:dyDescent="0.25">
      <c r="A931" s="292"/>
      <c r="B931" s="289"/>
      <c r="C931" s="291" t="s">
        <v>10</v>
      </c>
      <c r="D931" s="291"/>
      <c r="E931" s="291"/>
      <c r="F931" s="291"/>
      <c r="G931" s="291"/>
      <c r="H931" s="291"/>
      <c r="I931" s="291"/>
      <c r="J931" s="291"/>
    </row>
    <row r="932" spans="1:10" ht="30" hidden="1" customHeight="1" x14ac:dyDescent="0.25">
      <c r="A932" s="292"/>
      <c r="B932" s="289"/>
      <c r="C932" s="59" t="s">
        <v>1053</v>
      </c>
      <c r="D932" s="51" t="s">
        <v>91</v>
      </c>
      <c r="E932" s="51" t="s">
        <v>9</v>
      </c>
      <c r="F932" s="108"/>
      <c r="G932" s="108"/>
      <c r="H932" s="108"/>
      <c r="I932" s="96">
        <f>'Додаток 3'!K180</f>
        <v>0</v>
      </c>
      <c r="J932" s="106"/>
    </row>
    <row r="933" spans="1:10" ht="16.5" hidden="1" customHeight="1" x14ac:dyDescent="0.25">
      <c r="A933" s="292"/>
      <c r="B933" s="289"/>
      <c r="C933" s="291" t="s">
        <v>11</v>
      </c>
      <c r="D933" s="291"/>
      <c r="E933" s="291"/>
      <c r="F933" s="291"/>
      <c r="G933" s="291"/>
      <c r="H933" s="291"/>
      <c r="I933" s="291"/>
      <c r="J933" s="291"/>
    </row>
    <row r="934" spans="1:10" ht="17.25" hidden="1" customHeight="1" x14ac:dyDescent="0.25">
      <c r="A934" s="292"/>
      <c r="B934" s="289"/>
      <c r="C934" s="59" t="s">
        <v>1045</v>
      </c>
      <c r="D934" s="51" t="s">
        <v>39</v>
      </c>
      <c r="E934" s="51" t="s">
        <v>17</v>
      </c>
      <c r="F934" s="157"/>
      <c r="G934" s="157"/>
      <c r="H934" s="157"/>
      <c r="I934" s="168">
        <v>1</v>
      </c>
      <c r="J934" s="106"/>
    </row>
    <row r="935" spans="1:10" ht="15.75" hidden="1" customHeight="1" x14ac:dyDescent="0.25">
      <c r="A935" s="292"/>
      <c r="B935" s="289"/>
      <c r="C935" s="291" t="s">
        <v>12</v>
      </c>
      <c r="D935" s="291"/>
      <c r="E935" s="291"/>
      <c r="F935" s="291"/>
      <c r="G935" s="291"/>
      <c r="H935" s="291"/>
      <c r="I935" s="291"/>
      <c r="J935" s="291"/>
    </row>
    <row r="936" spans="1:10" ht="30" hidden="1" customHeight="1" x14ac:dyDescent="0.25">
      <c r="A936" s="292"/>
      <c r="B936" s="289"/>
      <c r="C936" s="59" t="s">
        <v>1054</v>
      </c>
      <c r="D936" s="51" t="s">
        <v>39</v>
      </c>
      <c r="E936" s="51" t="s">
        <v>277</v>
      </c>
      <c r="F936" s="108"/>
      <c r="G936" s="108"/>
      <c r="H936" s="108"/>
      <c r="I936" s="96">
        <f>I932/I934</f>
        <v>0</v>
      </c>
      <c r="J936" s="106"/>
    </row>
    <row r="937" spans="1:10" ht="13.5" hidden="1" customHeight="1" x14ac:dyDescent="0.25">
      <c r="A937" s="292"/>
      <c r="B937" s="289"/>
      <c r="C937" s="291" t="s">
        <v>14</v>
      </c>
      <c r="D937" s="291"/>
      <c r="E937" s="291"/>
      <c r="F937" s="291"/>
      <c r="G937" s="291"/>
      <c r="H937" s="291"/>
      <c r="I937" s="291"/>
      <c r="J937" s="291"/>
    </row>
    <row r="938" spans="1:10" ht="18" hidden="1" customHeight="1" x14ac:dyDescent="0.25">
      <c r="A938" s="292"/>
      <c r="B938" s="289"/>
      <c r="C938" s="59" t="s">
        <v>1046</v>
      </c>
      <c r="D938" s="51" t="s">
        <v>42</v>
      </c>
      <c r="E938" s="51" t="s">
        <v>40</v>
      </c>
      <c r="F938" s="51"/>
      <c r="G938" s="51"/>
      <c r="H938" s="142"/>
      <c r="I938" s="168">
        <v>100</v>
      </c>
      <c r="J938" s="106"/>
    </row>
    <row r="939" spans="1:10" ht="30" hidden="1" customHeight="1" x14ac:dyDescent="0.25">
      <c r="A939" s="320" t="s">
        <v>823</v>
      </c>
      <c r="B939" s="289" t="s">
        <v>96</v>
      </c>
      <c r="C939" s="301" t="s">
        <v>1363</v>
      </c>
      <c r="D939" s="301"/>
      <c r="E939" s="301"/>
      <c r="F939" s="301"/>
      <c r="G939" s="301"/>
      <c r="H939" s="301"/>
      <c r="I939" s="301"/>
      <c r="J939" s="301"/>
    </row>
    <row r="940" spans="1:10" ht="19.5" hidden="1" customHeight="1" x14ac:dyDescent="0.25">
      <c r="A940" s="320"/>
      <c r="B940" s="289"/>
      <c r="C940" s="295" t="s">
        <v>10</v>
      </c>
      <c r="D940" s="295"/>
      <c r="E940" s="295"/>
      <c r="F940" s="295"/>
      <c r="G940" s="295"/>
      <c r="H940" s="295"/>
      <c r="I940" s="295"/>
      <c r="J940" s="295"/>
    </row>
    <row r="941" spans="1:10" ht="30" hidden="1" customHeight="1" x14ac:dyDescent="0.25">
      <c r="A941" s="320"/>
      <c r="B941" s="289"/>
      <c r="C941" s="59" t="s">
        <v>1364</v>
      </c>
      <c r="D941" s="51" t="s">
        <v>15</v>
      </c>
      <c r="E941" s="51" t="s">
        <v>9</v>
      </c>
      <c r="F941" s="108"/>
      <c r="G941" s="108">
        <f>'Додаток 3'!I181</f>
        <v>0</v>
      </c>
      <c r="H941" s="1"/>
      <c r="I941" s="106"/>
      <c r="J941" s="106"/>
    </row>
    <row r="942" spans="1:10" ht="18" hidden="1" customHeight="1" x14ac:dyDescent="0.25">
      <c r="A942" s="320"/>
      <c r="B942" s="289"/>
      <c r="C942" s="291" t="s">
        <v>11</v>
      </c>
      <c r="D942" s="291"/>
      <c r="E942" s="291"/>
      <c r="F942" s="291"/>
      <c r="G942" s="291"/>
      <c r="H942" s="291"/>
      <c r="I942" s="291"/>
      <c r="J942" s="291"/>
    </row>
    <row r="943" spans="1:10" ht="14.25" hidden="1" customHeight="1" x14ac:dyDescent="0.25">
      <c r="A943" s="320"/>
      <c r="B943" s="289"/>
      <c r="C943" s="59" t="s">
        <v>1366</v>
      </c>
      <c r="D943" s="51" t="s">
        <v>310</v>
      </c>
      <c r="E943" s="51" t="s">
        <v>140</v>
      </c>
      <c r="F943" s="108"/>
      <c r="G943" s="108">
        <v>0.44400000000000001</v>
      </c>
      <c r="H943" s="1"/>
      <c r="I943" s="106"/>
      <c r="J943" s="106"/>
    </row>
    <row r="944" spans="1:10" ht="18.75" hidden="1" customHeight="1" x14ac:dyDescent="0.25">
      <c r="A944" s="320"/>
      <c r="B944" s="289"/>
      <c r="C944" s="291" t="s">
        <v>12</v>
      </c>
      <c r="D944" s="291"/>
      <c r="E944" s="291"/>
      <c r="F944" s="291"/>
      <c r="G944" s="291"/>
      <c r="H944" s="291"/>
      <c r="I944" s="291"/>
      <c r="J944" s="291"/>
    </row>
    <row r="945" spans="1:10" ht="30" hidden="1" customHeight="1" x14ac:dyDescent="0.25">
      <c r="A945" s="320"/>
      <c r="B945" s="289"/>
      <c r="C945" s="59" t="s">
        <v>1367</v>
      </c>
      <c r="D945" s="51" t="s">
        <v>39</v>
      </c>
      <c r="E945" s="51" t="s">
        <v>1370</v>
      </c>
      <c r="F945" s="108"/>
      <c r="G945" s="108">
        <f>G941/G943</f>
        <v>0</v>
      </c>
      <c r="H945" s="9"/>
      <c r="I945" s="106"/>
      <c r="J945" s="106"/>
    </row>
    <row r="946" spans="1:10" ht="15.75" hidden="1" customHeight="1" x14ac:dyDescent="0.25">
      <c r="A946" s="320"/>
      <c r="B946" s="289"/>
      <c r="C946" s="291" t="s">
        <v>14</v>
      </c>
      <c r="D946" s="291"/>
      <c r="E946" s="291"/>
      <c r="F946" s="291"/>
      <c r="G946" s="291"/>
      <c r="H946" s="291"/>
      <c r="I946" s="291"/>
      <c r="J946" s="291"/>
    </row>
    <row r="947" spans="1:10" ht="18.75" hidden="1" customHeight="1" x14ac:dyDescent="0.25">
      <c r="A947" s="320"/>
      <c r="B947" s="289"/>
      <c r="C947" s="59" t="s">
        <v>361</v>
      </c>
      <c r="D947" s="51" t="s">
        <v>42</v>
      </c>
      <c r="E947" s="51" t="s">
        <v>40</v>
      </c>
      <c r="F947" s="51"/>
      <c r="G947" s="51">
        <v>100</v>
      </c>
      <c r="H947" s="142"/>
      <c r="I947" s="106"/>
      <c r="J947" s="106"/>
    </row>
    <row r="948" spans="1:10" ht="20.25" hidden="1" customHeight="1" x14ac:dyDescent="0.25">
      <c r="A948" s="292" t="s">
        <v>823</v>
      </c>
      <c r="B948" s="289" t="s">
        <v>96</v>
      </c>
      <c r="C948" s="315" t="str">
        <f>'Додаток 3'!B182</f>
        <v xml:space="preserve">Коригування проектної документації "Капітальний ремонт котла ДЄ 25/14 на котельні за адресою: вул. Старомиколаївське шосе, 8, м. Южного Одеської області" </v>
      </c>
      <c r="D948" s="315"/>
      <c r="E948" s="315"/>
      <c r="F948" s="315"/>
      <c r="G948" s="315"/>
      <c r="H948" s="315"/>
      <c r="I948" s="315"/>
      <c r="J948" s="315"/>
    </row>
    <row r="949" spans="1:10" ht="16.5" hidden="1" customHeight="1" x14ac:dyDescent="0.25">
      <c r="A949" s="292"/>
      <c r="B949" s="289"/>
      <c r="C949" s="291" t="s">
        <v>10</v>
      </c>
      <c r="D949" s="291"/>
      <c r="E949" s="291"/>
      <c r="F949" s="291"/>
      <c r="G949" s="291"/>
      <c r="H949" s="291"/>
      <c r="I949" s="291"/>
      <c r="J949" s="291"/>
    </row>
    <row r="950" spans="1:10" ht="30" hidden="1" customHeight="1" x14ac:dyDescent="0.25">
      <c r="A950" s="292"/>
      <c r="B950" s="289"/>
      <c r="C950" s="59" t="s">
        <v>1055</v>
      </c>
      <c r="D950" s="51" t="s">
        <v>91</v>
      </c>
      <c r="E950" s="51" t="s">
        <v>9</v>
      </c>
      <c r="F950" s="108"/>
      <c r="G950" s="108">
        <f>'Додаток 3'!I182</f>
        <v>0</v>
      </c>
      <c r="H950" s="108"/>
      <c r="I950" s="106"/>
      <c r="J950" s="106"/>
    </row>
    <row r="951" spans="1:10" ht="16.5" hidden="1" customHeight="1" x14ac:dyDescent="0.25">
      <c r="A951" s="292"/>
      <c r="B951" s="289"/>
      <c r="C951" s="291" t="s">
        <v>11</v>
      </c>
      <c r="D951" s="291"/>
      <c r="E951" s="291"/>
      <c r="F951" s="291"/>
      <c r="G951" s="291"/>
      <c r="H951" s="291"/>
      <c r="I951" s="291"/>
      <c r="J951" s="291"/>
    </row>
    <row r="952" spans="1:10" ht="21" hidden="1" customHeight="1" x14ac:dyDescent="0.25">
      <c r="A952" s="292"/>
      <c r="B952" s="289"/>
      <c r="C952" s="59" t="s">
        <v>1045</v>
      </c>
      <c r="D952" s="51" t="s">
        <v>39</v>
      </c>
      <c r="E952" s="51" t="s">
        <v>17</v>
      </c>
      <c r="F952" s="157"/>
      <c r="G952" s="157">
        <v>1</v>
      </c>
      <c r="H952" s="157"/>
      <c r="I952" s="106"/>
      <c r="J952" s="106"/>
    </row>
    <row r="953" spans="1:10" ht="18.75" hidden="1" customHeight="1" x14ac:dyDescent="0.25">
      <c r="A953" s="292"/>
      <c r="B953" s="289"/>
      <c r="C953" s="291" t="s">
        <v>12</v>
      </c>
      <c r="D953" s="291"/>
      <c r="E953" s="291"/>
      <c r="F953" s="291"/>
      <c r="G953" s="291"/>
      <c r="H953" s="291"/>
      <c r="I953" s="291"/>
      <c r="J953" s="291"/>
    </row>
    <row r="954" spans="1:10" ht="30" hidden="1" customHeight="1" x14ac:dyDescent="0.25">
      <c r="A954" s="292"/>
      <c r="B954" s="289"/>
      <c r="C954" s="59" t="s">
        <v>1056</v>
      </c>
      <c r="D954" s="51" t="s">
        <v>39</v>
      </c>
      <c r="E954" s="51" t="s">
        <v>277</v>
      </c>
      <c r="F954" s="108"/>
      <c r="G954" s="108">
        <f>G950/G952</f>
        <v>0</v>
      </c>
      <c r="H954" s="108"/>
      <c r="I954" s="106"/>
      <c r="J954" s="106"/>
    </row>
    <row r="955" spans="1:10" ht="18.75" hidden="1" customHeight="1" x14ac:dyDescent="0.25">
      <c r="A955" s="292"/>
      <c r="B955" s="289"/>
      <c r="C955" s="291" t="s">
        <v>14</v>
      </c>
      <c r="D955" s="291"/>
      <c r="E955" s="291"/>
      <c r="F955" s="291"/>
      <c r="G955" s="291"/>
      <c r="H955" s="291"/>
      <c r="I955" s="291"/>
      <c r="J955" s="291"/>
    </row>
    <row r="956" spans="1:10" ht="15" hidden="1" customHeight="1" x14ac:dyDescent="0.25">
      <c r="A956" s="292"/>
      <c r="B956" s="289"/>
      <c r="C956" s="59" t="s">
        <v>1046</v>
      </c>
      <c r="D956" s="51" t="s">
        <v>42</v>
      </c>
      <c r="E956" s="51" t="s">
        <v>40</v>
      </c>
      <c r="F956" s="51"/>
      <c r="G956" s="51">
        <v>100</v>
      </c>
      <c r="H956" s="142"/>
      <c r="I956" s="106"/>
      <c r="J956" s="106"/>
    </row>
    <row r="957" spans="1:10" ht="16.5" customHeight="1" x14ac:dyDescent="0.25">
      <c r="A957" s="292" t="s">
        <v>729</v>
      </c>
      <c r="B957" s="289" t="s">
        <v>96</v>
      </c>
      <c r="C957" s="315" t="str">
        <f>'Додаток 3'!B183</f>
        <v xml:space="preserve">Коригування проектної документації "Капітальний ремонт ділянки теплових мереж від ТК-24 до ТК-25 м. Южного Одеської області" </v>
      </c>
      <c r="D957" s="315"/>
      <c r="E957" s="315"/>
      <c r="F957" s="315"/>
      <c r="G957" s="315"/>
      <c r="H957" s="315"/>
      <c r="I957" s="315"/>
      <c r="J957" s="315"/>
    </row>
    <row r="958" spans="1:10" ht="18" customHeight="1" x14ac:dyDescent="0.25">
      <c r="A958" s="292"/>
      <c r="B958" s="289"/>
      <c r="C958" s="291" t="s">
        <v>10</v>
      </c>
      <c r="D958" s="291"/>
      <c r="E958" s="291"/>
      <c r="F958" s="291"/>
      <c r="G958" s="291"/>
      <c r="H958" s="291"/>
      <c r="I958" s="291"/>
      <c r="J958" s="291"/>
    </row>
    <row r="959" spans="1:10" ht="26.25" customHeight="1" x14ac:dyDescent="0.25">
      <c r="A959" s="292"/>
      <c r="B959" s="289"/>
      <c r="C959" s="59" t="s">
        <v>1053</v>
      </c>
      <c r="D959" s="51" t="s">
        <v>91</v>
      </c>
      <c r="E959" s="51" t="s">
        <v>9</v>
      </c>
      <c r="F959" s="108"/>
      <c r="G959" s="108"/>
      <c r="H959" s="108"/>
      <c r="I959" s="106"/>
      <c r="J959" s="96">
        <f>'Додаток 3'!L183</f>
        <v>50</v>
      </c>
    </row>
    <row r="960" spans="1:10" ht="15.75" customHeight="1" x14ac:dyDescent="0.25">
      <c r="A960" s="292"/>
      <c r="B960" s="289"/>
      <c r="C960" s="291" t="s">
        <v>11</v>
      </c>
      <c r="D960" s="291"/>
      <c r="E960" s="291"/>
      <c r="F960" s="291"/>
      <c r="G960" s="291"/>
      <c r="H960" s="291"/>
      <c r="I960" s="291"/>
      <c r="J960" s="291"/>
    </row>
    <row r="961" spans="1:10" ht="14.25" customHeight="1" x14ac:dyDescent="0.25">
      <c r="A961" s="292"/>
      <c r="B961" s="289"/>
      <c r="C961" s="59" t="s">
        <v>1045</v>
      </c>
      <c r="D961" s="51" t="s">
        <v>39</v>
      </c>
      <c r="E961" s="51" t="s">
        <v>17</v>
      </c>
      <c r="F961" s="157"/>
      <c r="G961" s="157"/>
      <c r="H961" s="157"/>
      <c r="I961" s="106"/>
      <c r="J961" s="168">
        <v>1</v>
      </c>
    </row>
    <row r="962" spans="1:10" ht="16.5" customHeight="1" x14ac:dyDescent="0.25">
      <c r="A962" s="292"/>
      <c r="B962" s="289"/>
      <c r="C962" s="291" t="s">
        <v>12</v>
      </c>
      <c r="D962" s="291"/>
      <c r="E962" s="291"/>
      <c r="F962" s="291"/>
      <c r="G962" s="291"/>
      <c r="H962" s="291"/>
      <c r="I962" s="291"/>
      <c r="J962" s="291"/>
    </row>
    <row r="963" spans="1:10" ht="30" customHeight="1" x14ac:dyDescent="0.25">
      <c r="A963" s="292"/>
      <c r="B963" s="289"/>
      <c r="C963" s="59" t="s">
        <v>1054</v>
      </c>
      <c r="D963" s="51" t="s">
        <v>39</v>
      </c>
      <c r="E963" s="51" t="s">
        <v>277</v>
      </c>
      <c r="F963" s="108"/>
      <c r="G963" s="108"/>
      <c r="H963" s="108"/>
      <c r="I963" s="106"/>
      <c r="J963" s="96">
        <f>J959/J961</f>
        <v>50</v>
      </c>
    </row>
    <row r="964" spans="1:10" ht="16.5" customHeight="1" x14ac:dyDescent="0.25">
      <c r="A964" s="292"/>
      <c r="B964" s="289"/>
      <c r="C964" s="291" t="s">
        <v>14</v>
      </c>
      <c r="D964" s="291"/>
      <c r="E964" s="291"/>
      <c r="F964" s="291"/>
      <c r="G964" s="291"/>
      <c r="H964" s="291"/>
      <c r="I964" s="291"/>
      <c r="J964" s="291"/>
    </row>
    <row r="965" spans="1:10" ht="18" customHeight="1" x14ac:dyDescent="0.25">
      <c r="A965" s="292"/>
      <c r="B965" s="289"/>
      <c r="C965" s="59" t="s">
        <v>1046</v>
      </c>
      <c r="D965" s="51" t="s">
        <v>42</v>
      </c>
      <c r="E965" s="51" t="s">
        <v>40</v>
      </c>
      <c r="F965" s="51"/>
      <c r="G965" s="51"/>
      <c r="H965" s="51"/>
      <c r="I965" s="106"/>
      <c r="J965" s="173">
        <v>100</v>
      </c>
    </row>
    <row r="966" spans="1:10" ht="19.5" customHeight="1" x14ac:dyDescent="0.25">
      <c r="A966" s="292" t="s">
        <v>791</v>
      </c>
      <c r="B966" s="289" t="s">
        <v>96</v>
      </c>
      <c r="C966" s="315" t="str">
        <f>'Додаток 3'!B184</f>
        <v>Придбання запірної арматури для встановлення в теплових камерах м.Южного Одеського району Одеської області</v>
      </c>
      <c r="D966" s="315"/>
      <c r="E966" s="315"/>
      <c r="F966" s="315"/>
      <c r="G966" s="315"/>
      <c r="H966" s="315"/>
      <c r="I966" s="315"/>
      <c r="J966" s="315"/>
    </row>
    <row r="967" spans="1:10" ht="15" customHeight="1" x14ac:dyDescent="0.25">
      <c r="A967" s="292"/>
      <c r="B967" s="289"/>
      <c r="C967" s="291" t="s">
        <v>10</v>
      </c>
      <c r="D967" s="291"/>
      <c r="E967" s="291"/>
      <c r="F967" s="291"/>
      <c r="G967" s="291"/>
      <c r="H967" s="291"/>
      <c r="I967" s="291"/>
      <c r="J967" s="291"/>
    </row>
    <row r="968" spans="1:10" ht="30" customHeight="1" x14ac:dyDescent="0.25">
      <c r="A968" s="292"/>
      <c r="B968" s="289"/>
      <c r="C968" s="59" t="s">
        <v>1153</v>
      </c>
      <c r="D968" s="51" t="s">
        <v>91</v>
      </c>
      <c r="E968" s="51" t="s">
        <v>9</v>
      </c>
      <c r="F968" s="108"/>
      <c r="G968" s="108"/>
      <c r="H968" s="108"/>
      <c r="I968" s="106"/>
      <c r="J968" s="173">
        <f>'Додаток 3'!L184</f>
        <v>199.98599999999999</v>
      </c>
    </row>
    <row r="969" spans="1:10" ht="15.75" customHeight="1" x14ac:dyDescent="0.25">
      <c r="A969" s="292"/>
      <c r="B969" s="289"/>
      <c r="C969" s="291" t="s">
        <v>11</v>
      </c>
      <c r="D969" s="291"/>
      <c r="E969" s="291"/>
      <c r="F969" s="291"/>
      <c r="G969" s="291"/>
      <c r="H969" s="291"/>
      <c r="I969" s="291"/>
      <c r="J969" s="291"/>
    </row>
    <row r="970" spans="1:10" ht="21" customHeight="1" x14ac:dyDescent="0.25">
      <c r="A970" s="292"/>
      <c r="B970" s="289"/>
      <c r="C970" s="59" t="s">
        <v>1154</v>
      </c>
      <c r="D970" s="51" t="s">
        <v>39</v>
      </c>
      <c r="E970" s="51" t="s">
        <v>17</v>
      </c>
      <c r="F970" s="157"/>
      <c r="G970" s="157"/>
      <c r="H970" s="157"/>
      <c r="I970" s="106"/>
      <c r="J970" s="173">
        <v>55</v>
      </c>
    </row>
    <row r="971" spans="1:10" ht="15" customHeight="1" x14ac:dyDescent="0.25">
      <c r="A971" s="292"/>
      <c r="B971" s="289"/>
      <c r="C971" s="291" t="s">
        <v>12</v>
      </c>
      <c r="D971" s="291"/>
      <c r="E971" s="291"/>
      <c r="F971" s="291"/>
      <c r="G971" s="291"/>
      <c r="H971" s="291"/>
      <c r="I971" s="291"/>
      <c r="J971" s="291"/>
    </row>
    <row r="972" spans="1:10" ht="18.75" customHeight="1" x14ac:dyDescent="0.25">
      <c r="A972" s="292"/>
      <c r="B972" s="289"/>
      <c r="C972" s="59" t="s">
        <v>1155</v>
      </c>
      <c r="D972" s="51" t="s">
        <v>39</v>
      </c>
      <c r="E972" s="51" t="s">
        <v>277</v>
      </c>
      <c r="F972" s="108"/>
      <c r="G972" s="108"/>
      <c r="H972" s="108"/>
      <c r="I972" s="106"/>
      <c r="J972" s="96">
        <f>J968/J970</f>
        <v>3.6361090909090907</v>
      </c>
    </row>
    <row r="973" spans="1:10" ht="16.5" customHeight="1" x14ac:dyDescent="0.25">
      <c r="A973" s="292"/>
      <c r="B973" s="289"/>
      <c r="C973" s="291" t="s">
        <v>14</v>
      </c>
      <c r="D973" s="291"/>
      <c r="E973" s="291"/>
      <c r="F973" s="291"/>
      <c r="G973" s="291"/>
      <c r="H973" s="291"/>
      <c r="I973" s="291"/>
      <c r="J973" s="291"/>
    </row>
    <row r="974" spans="1:10" ht="21" customHeight="1" x14ac:dyDescent="0.25">
      <c r="A974" s="292"/>
      <c r="B974" s="289"/>
      <c r="C974" s="59" t="s">
        <v>1156</v>
      </c>
      <c r="D974" s="51" t="s">
        <v>42</v>
      </c>
      <c r="E974" s="51" t="s">
        <v>40</v>
      </c>
      <c r="F974" s="51"/>
      <c r="G974" s="51"/>
      <c r="H974" s="51"/>
      <c r="I974" s="106"/>
      <c r="J974" s="173">
        <v>100</v>
      </c>
    </row>
    <row r="975" spans="1:10" ht="16.5" customHeight="1" x14ac:dyDescent="0.25">
      <c r="A975" s="292" t="s">
        <v>823</v>
      </c>
      <c r="B975" s="289" t="s">
        <v>96</v>
      </c>
      <c r="C975" s="315" t="str">
        <f>'Додаток 3'!B185</f>
        <v>Капітальний ремонт мережевого насоса WILO SCP 200/560 HA-250/4 на котельні за адресою: вул. Старомиколаївське шосе, 8 м. Южного Одеського району Одеської області</v>
      </c>
      <c r="D975" s="315"/>
      <c r="E975" s="315"/>
      <c r="F975" s="315"/>
      <c r="G975" s="315"/>
      <c r="H975" s="315"/>
      <c r="I975" s="315"/>
      <c r="J975" s="315"/>
    </row>
    <row r="976" spans="1:10" ht="18" customHeight="1" x14ac:dyDescent="0.25">
      <c r="A976" s="292"/>
      <c r="B976" s="289"/>
      <c r="C976" s="291" t="s">
        <v>10</v>
      </c>
      <c r="D976" s="291"/>
      <c r="E976" s="291"/>
      <c r="F976" s="291"/>
      <c r="G976" s="291"/>
      <c r="H976" s="291"/>
      <c r="I976" s="291"/>
      <c r="J976" s="291"/>
    </row>
    <row r="977" spans="1:10" ht="29.25" customHeight="1" x14ac:dyDescent="0.25">
      <c r="A977" s="292"/>
      <c r="B977" s="289"/>
      <c r="C977" s="59" t="s">
        <v>1159</v>
      </c>
      <c r="D977" s="51" t="s">
        <v>91</v>
      </c>
      <c r="E977" s="51" t="s">
        <v>9</v>
      </c>
      <c r="F977" s="108"/>
      <c r="G977" s="108">
        <f>'Додаток 3'!I185</f>
        <v>199.773</v>
      </c>
      <c r="H977" s="108">
        <f>'Додаток 3'!J185</f>
        <v>295.95</v>
      </c>
      <c r="I977" s="106"/>
      <c r="J977" s="106"/>
    </row>
    <row r="978" spans="1:10" ht="15" customHeight="1" x14ac:dyDescent="0.25">
      <c r="A978" s="292"/>
      <c r="B978" s="289"/>
      <c r="C978" s="291" t="s">
        <v>11</v>
      </c>
      <c r="D978" s="291"/>
      <c r="E978" s="291"/>
      <c r="F978" s="291"/>
      <c r="G978" s="291"/>
      <c r="H978" s="291"/>
      <c r="I978" s="291"/>
      <c r="J978" s="291"/>
    </row>
    <row r="979" spans="1:10" ht="15.75" customHeight="1" x14ac:dyDescent="0.25">
      <c r="A979" s="292"/>
      <c r="B979" s="289"/>
      <c r="C979" s="59" t="s">
        <v>1197</v>
      </c>
      <c r="D979" s="51" t="s">
        <v>39</v>
      </c>
      <c r="E979" s="51" t="s">
        <v>17</v>
      </c>
      <c r="F979" s="157"/>
      <c r="G979" s="225">
        <v>1</v>
      </c>
      <c r="H979" s="157">
        <v>1</v>
      </c>
      <c r="I979" s="106"/>
      <c r="J979" s="106"/>
    </row>
    <row r="980" spans="1:10" ht="18" customHeight="1" x14ac:dyDescent="0.25">
      <c r="A980" s="292"/>
      <c r="B980" s="289"/>
      <c r="C980" s="291" t="s">
        <v>12</v>
      </c>
      <c r="D980" s="291"/>
      <c r="E980" s="291"/>
      <c r="F980" s="291"/>
      <c r="G980" s="291"/>
      <c r="H980" s="291"/>
      <c r="I980" s="291"/>
      <c r="J980" s="291"/>
    </row>
    <row r="981" spans="1:10" ht="21" customHeight="1" x14ac:dyDescent="0.25">
      <c r="A981" s="292"/>
      <c r="B981" s="289"/>
      <c r="C981" s="59" t="s">
        <v>1160</v>
      </c>
      <c r="D981" s="51" t="s">
        <v>39</v>
      </c>
      <c r="E981" s="51" t="s">
        <v>277</v>
      </c>
      <c r="F981" s="108"/>
      <c r="G981" s="108">
        <f>G977/G979</f>
        <v>199.773</v>
      </c>
      <c r="H981" s="108">
        <f>H977/H979</f>
        <v>295.95</v>
      </c>
      <c r="I981" s="106"/>
      <c r="J981" s="106"/>
    </row>
    <row r="982" spans="1:10" ht="15" customHeight="1" x14ac:dyDescent="0.25">
      <c r="A982" s="292"/>
      <c r="B982" s="289"/>
      <c r="C982" s="291" t="s">
        <v>14</v>
      </c>
      <c r="D982" s="291"/>
      <c r="E982" s="291"/>
      <c r="F982" s="291"/>
      <c r="G982" s="291"/>
      <c r="H982" s="291"/>
      <c r="I982" s="291"/>
      <c r="J982" s="291"/>
    </row>
    <row r="983" spans="1:10" ht="14.25" customHeight="1" x14ac:dyDescent="0.25">
      <c r="A983" s="292"/>
      <c r="B983" s="289"/>
      <c r="C983" s="59" t="s">
        <v>361</v>
      </c>
      <c r="D983" s="51" t="s">
        <v>42</v>
      </c>
      <c r="E983" s="51" t="s">
        <v>40</v>
      </c>
      <c r="F983" s="51"/>
      <c r="G983" s="51">
        <v>100</v>
      </c>
      <c r="H983" s="51">
        <v>100</v>
      </c>
      <c r="I983" s="106"/>
      <c r="J983" s="106"/>
    </row>
    <row r="984" spans="1:10" ht="28.5" customHeight="1" x14ac:dyDescent="0.25">
      <c r="A984" s="292" t="s">
        <v>1059</v>
      </c>
      <c r="B984" s="289" t="s">
        <v>1175</v>
      </c>
      <c r="C984" s="315" t="s">
        <v>1198</v>
      </c>
      <c r="D984" s="315"/>
      <c r="E984" s="315"/>
      <c r="F984" s="315"/>
      <c r="G984" s="315"/>
      <c r="H984" s="315"/>
      <c r="I984" s="315"/>
      <c r="J984" s="315"/>
    </row>
    <row r="985" spans="1:10" ht="15" customHeight="1" x14ac:dyDescent="0.25">
      <c r="A985" s="292"/>
      <c r="B985" s="289"/>
      <c r="C985" s="291" t="s">
        <v>10</v>
      </c>
      <c r="D985" s="291"/>
      <c r="E985" s="291"/>
      <c r="F985" s="291"/>
      <c r="G985" s="291"/>
      <c r="H985" s="291"/>
      <c r="I985" s="291"/>
      <c r="J985" s="291"/>
    </row>
    <row r="986" spans="1:10" ht="19.5" customHeight="1" x14ac:dyDescent="0.25">
      <c r="A986" s="292"/>
      <c r="B986" s="289"/>
      <c r="C986" s="59" t="s">
        <v>1176</v>
      </c>
      <c r="D986" s="289" t="s">
        <v>15</v>
      </c>
      <c r="E986" s="51" t="s">
        <v>9</v>
      </c>
      <c r="F986" s="108"/>
      <c r="G986" s="108"/>
      <c r="H986" s="108"/>
      <c r="I986" s="106"/>
      <c r="J986" s="173">
        <f>'Додаток 3'!L186</f>
        <v>871.88599999999997</v>
      </c>
    </row>
    <row r="987" spans="1:10" ht="17.25" customHeight="1" x14ac:dyDescent="0.25">
      <c r="A987" s="292"/>
      <c r="B987" s="289"/>
      <c r="C987" s="6" t="s">
        <v>359</v>
      </c>
      <c r="D987" s="289"/>
      <c r="E987" s="279"/>
      <c r="F987" s="279"/>
      <c r="G987" s="279"/>
      <c r="H987" s="279"/>
      <c r="I987" s="106"/>
      <c r="J987" s="106"/>
    </row>
    <row r="988" spans="1:10" ht="19.5" customHeight="1" x14ac:dyDescent="0.25">
      <c r="A988" s="292"/>
      <c r="B988" s="289"/>
      <c r="C988" s="59" t="s">
        <v>1169</v>
      </c>
      <c r="D988" s="289"/>
      <c r="E988" s="51" t="s">
        <v>9</v>
      </c>
      <c r="F988" s="9"/>
      <c r="G988" s="142"/>
      <c r="H988" s="142"/>
      <c r="I988" s="106"/>
      <c r="J988" s="168">
        <f>'Додаток 3'!L187</f>
        <v>32.880000000000003</v>
      </c>
    </row>
    <row r="989" spans="1:10" ht="19.5" customHeight="1" x14ac:dyDescent="0.25">
      <c r="A989" s="292"/>
      <c r="B989" s="289"/>
      <c r="C989" s="59" t="s">
        <v>25</v>
      </c>
      <c r="D989" s="289"/>
      <c r="E989" s="51" t="s">
        <v>9</v>
      </c>
      <c r="F989" s="9"/>
      <c r="G989" s="142"/>
      <c r="H989" s="142"/>
      <c r="I989" s="106"/>
      <c r="J989" s="168">
        <f>'Додаток 3'!L188</f>
        <v>1.9370000000000001</v>
      </c>
    </row>
    <row r="990" spans="1:10" ht="15" customHeight="1" x14ac:dyDescent="0.25">
      <c r="A990" s="292"/>
      <c r="B990" s="289"/>
      <c r="C990" s="291" t="s">
        <v>11</v>
      </c>
      <c r="D990" s="291"/>
      <c r="E990" s="291"/>
      <c r="F990" s="291"/>
      <c r="G990" s="291"/>
      <c r="H990" s="291"/>
      <c r="I990" s="291"/>
      <c r="J990" s="291"/>
    </row>
    <row r="991" spans="1:10" ht="20.25" customHeight="1" x14ac:dyDescent="0.25">
      <c r="A991" s="292"/>
      <c r="B991" s="289"/>
      <c r="C991" s="59" t="s">
        <v>1177</v>
      </c>
      <c r="D991" s="51" t="s">
        <v>310</v>
      </c>
      <c r="E991" s="51" t="s">
        <v>62</v>
      </c>
      <c r="F991" s="108"/>
      <c r="G991" s="17"/>
      <c r="H991" s="17"/>
      <c r="I991" s="106"/>
      <c r="J991" s="173">
        <v>1.0944</v>
      </c>
    </row>
    <row r="992" spans="1:10" ht="18" customHeight="1" x14ac:dyDescent="0.25">
      <c r="A992" s="292"/>
      <c r="B992" s="289"/>
      <c r="C992" s="291" t="s">
        <v>12</v>
      </c>
      <c r="D992" s="291"/>
      <c r="E992" s="291"/>
      <c r="F992" s="291"/>
      <c r="G992" s="291"/>
      <c r="H992" s="291"/>
      <c r="I992" s="291"/>
      <c r="J992" s="291"/>
    </row>
    <row r="993" spans="1:10" ht="17.25" customHeight="1" x14ac:dyDescent="0.25">
      <c r="A993" s="292"/>
      <c r="B993" s="289"/>
      <c r="C993" s="59" t="s">
        <v>1178</v>
      </c>
      <c r="D993" s="51" t="s">
        <v>39</v>
      </c>
      <c r="E993" s="51" t="s">
        <v>63</v>
      </c>
      <c r="F993" s="158"/>
      <c r="G993" s="108"/>
      <c r="H993" s="108"/>
      <c r="I993" s="106"/>
      <c r="J993" s="136">
        <f>J986/J991</f>
        <v>796.67945906432738</v>
      </c>
    </row>
    <row r="994" spans="1:10" ht="17.25" customHeight="1" x14ac:dyDescent="0.25">
      <c r="A994" s="292"/>
      <c r="B994" s="289"/>
      <c r="C994" s="291" t="s">
        <v>14</v>
      </c>
      <c r="D994" s="291"/>
      <c r="E994" s="291"/>
      <c r="F994" s="291"/>
      <c r="G994" s="291"/>
      <c r="H994" s="291"/>
      <c r="I994" s="291"/>
      <c r="J994" s="291"/>
    </row>
    <row r="995" spans="1:10" ht="15" customHeight="1" x14ac:dyDescent="0.25">
      <c r="A995" s="292"/>
      <c r="B995" s="289"/>
      <c r="C995" s="59" t="s">
        <v>361</v>
      </c>
      <c r="D995" s="51" t="s">
        <v>42</v>
      </c>
      <c r="E995" s="51" t="s">
        <v>40</v>
      </c>
      <c r="F995" s="51"/>
      <c r="G995" s="51"/>
      <c r="H995" s="142"/>
      <c r="I995" s="106"/>
      <c r="J995" s="168">
        <v>100</v>
      </c>
    </row>
    <row r="996" spans="1:10" ht="29.25" customHeight="1" x14ac:dyDescent="0.25">
      <c r="A996" s="292" t="s">
        <v>1060</v>
      </c>
      <c r="B996" s="289" t="s">
        <v>1175</v>
      </c>
      <c r="C996" s="315" t="s">
        <v>1180</v>
      </c>
      <c r="D996" s="315"/>
      <c r="E996" s="315"/>
      <c r="F996" s="315"/>
      <c r="G996" s="315"/>
      <c r="H996" s="315"/>
      <c r="I996" s="315"/>
      <c r="J996" s="315"/>
    </row>
    <row r="997" spans="1:10" ht="18" customHeight="1" x14ac:dyDescent="0.25">
      <c r="A997" s="292"/>
      <c r="B997" s="289"/>
      <c r="C997" s="291" t="s">
        <v>10</v>
      </c>
      <c r="D997" s="291"/>
      <c r="E997" s="291"/>
      <c r="F997" s="291"/>
      <c r="G997" s="291"/>
      <c r="H997" s="291"/>
      <c r="I997" s="291"/>
      <c r="J997" s="291"/>
    </row>
    <row r="998" spans="1:10" ht="16.5" customHeight="1" x14ac:dyDescent="0.25">
      <c r="A998" s="292"/>
      <c r="B998" s="289"/>
      <c r="C998" s="59" t="s">
        <v>1181</v>
      </c>
      <c r="D998" s="289" t="s">
        <v>15</v>
      </c>
      <c r="E998" s="51" t="s">
        <v>9</v>
      </c>
      <c r="F998" s="108"/>
      <c r="G998" s="108"/>
      <c r="H998" s="108"/>
      <c r="I998" s="106"/>
      <c r="J998" s="168">
        <f>'Додаток 3'!L189</f>
        <v>489.38200000000001</v>
      </c>
    </row>
    <row r="999" spans="1:10" ht="15.75" customHeight="1" x14ac:dyDescent="0.25">
      <c r="A999" s="292"/>
      <c r="B999" s="289"/>
      <c r="C999" s="6" t="s">
        <v>359</v>
      </c>
      <c r="D999" s="289"/>
      <c r="E999" s="279"/>
      <c r="F999" s="279"/>
      <c r="G999" s="279"/>
      <c r="H999" s="279"/>
      <c r="I999" s="106"/>
      <c r="J999" s="106"/>
    </row>
    <row r="1000" spans="1:10" ht="16.5" customHeight="1" x14ac:dyDescent="0.25">
      <c r="A1000" s="292"/>
      <c r="B1000" s="289"/>
      <c r="C1000" s="59" t="s">
        <v>1169</v>
      </c>
      <c r="D1000" s="289"/>
      <c r="E1000" s="51" t="s">
        <v>9</v>
      </c>
      <c r="F1000" s="9"/>
      <c r="G1000" s="142"/>
      <c r="H1000" s="142"/>
      <c r="I1000" s="106"/>
      <c r="J1000" s="168">
        <v>32.880000000000003</v>
      </c>
    </row>
    <row r="1001" spans="1:10" ht="19.5" customHeight="1" x14ac:dyDescent="0.25">
      <c r="A1001" s="292"/>
      <c r="B1001" s="289"/>
      <c r="C1001" s="59" t="s">
        <v>25</v>
      </c>
      <c r="D1001" s="289"/>
      <c r="E1001" s="51" t="s">
        <v>9</v>
      </c>
      <c r="F1001" s="9"/>
      <c r="G1001" s="142"/>
      <c r="H1001" s="142"/>
      <c r="I1001" s="106"/>
      <c r="J1001" s="168">
        <v>1.9370000000000001</v>
      </c>
    </row>
    <row r="1002" spans="1:10" ht="19.5" customHeight="1" x14ac:dyDescent="0.25">
      <c r="A1002" s="292"/>
      <c r="B1002" s="289"/>
      <c r="C1002" s="291" t="s">
        <v>11</v>
      </c>
      <c r="D1002" s="291"/>
      <c r="E1002" s="291"/>
      <c r="F1002" s="291"/>
      <c r="G1002" s="291"/>
      <c r="H1002" s="291"/>
      <c r="I1002" s="291"/>
      <c r="J1002" s="291"/>
    </row>
    <row r="1003" spans="1:10" ht="21" customHeight="1" x14ac:dyDescent="0.25">
      <c r="A1003" s="292"/>
      <c r="B1003" s="289"/>
      <c r="C1003" s="59" t="s">
        <v>1177</v>
      </c>
      <c r="D1003" s="51" t="s">
        <v>310</v>
      </c>
      <c r="E1003" s="51" t="s">
        <v>62</v>
      </c>
      <c r="F1003" s="108"/>
      <c r="G1003" s="17"/>
      <c r="H1003" s="17"/>
      <c r="I1003" s="106"/>
      <c r="J1003" s="173">
        <v>0.37680000000000002</v>
      </c>
    </row>
    <row r="1004" spans="1:10" ht="18" customHeight="1" x14ac:dyDescent="0.25">
      <c r="A1004" s="292"/>
      <c r="B1004" s="289"/>
      <c r="C1004" s="291" t="s">
        <v>12</v>
      </c>
      <c r="D1004" s="291"/>
      <c r="E1004" s="291"/>
      <c r="F1004" s="291"/>
      <c r="G1004" s="291"/>
      <c r="H1004" s="291"/>
      <c r="I1004" s="291"/>
      <c r="J1004" s="291"/>
    </row>
    <row r="1005" spans="1:10" ht="15" customHeight="1" x14ac:dyDescent="0.25">
      <c r="A1005" s="292"/>
      <c r="B1005" s="289"/>
      <c r="C1005" s="59" t="s">
        <v>1178</v>
      </c>
      <c r="D1005" s="51" t="s">
        <v>39</v>
      </c>
      <c r="E1005" s="51" t="s">
        <v>63</v>
      </c>
      <c r="F1005" s="158"/>
      <c r="G1005" s="108"/>
      <c r="H1005" s="9"/>
      <c r="I1005" s="106"/>
      <c r="J1005" s="136">
        <f>J998/J1003</f>
        <v>1298.7845010615711</v>
      </c>
    </row>
    <row r="1006" spans="1:10" ht="15.75" customHeight="1" x14ac:dyDescent="0.25">
      <c r="A1006" s="292"/>
      <c r="B1006" s="289"/>
      <c r="C1006" s="291" t="s">
        <v>14</v>
      </c>
      <c r="D1006" s="291"/>
      <c r="E1006" s="291"/>
      <c r="F1006" s="291"/>
      <c r="G1006" s="291"/>
      <c r="H1006" s="291"/>
      <c r="I1006" s="291"/>
      <c r="J1006" s="291"/>
    </row>
    <row r="1007" spans="1:10" ht="13.5" customHeight="1" x14ac:dyDescent="0.25">
      <c r="A1007" s="292"/>
      <c r="B1007" s="289"/>
      <c r="C1007" s="59" t="s">
        <v>361</v>
      </c>
      <c r="D1007" s="51" t="s">
        <v>42</v>
      </c>
      <c r="E1007" s="51" t="s">
        <v>40</v>
      </c>
      <c r="F1007" s="51"/>
      <c r="G1007" s="51"/>
      <c r="H1007" s="142"/>
      <c r="I1007" s="106"/>
      <c r="J1007" s="168">
        <v>100</v>
      </c>
    </row>
    <row r="1008" spans="1:10" ht="17.25" customHeight="1" x14ac:dyDescent="0.25">
      <c r="A1008" s="292" t="s">
        <v>1061</v>
      </c>
      <c r="B1008" s="289" t="s">
        <v>1179</v>
      </c>
      <c r="C1008" s="315" t="s">
        <v>1172</v>
      </c>
      <c r="D1008" s="315"/>
      <c r="E1008" s="315"/>
      <c r="F1008" s="315"/>
      <c r="G1008" s="315"/>
      <c r="H1008" s="315"/>
      <c r="I1008" s="315"/>
      <c r="J1008" s="315"/>
    </row>
    <row r="1009" spans="1:10" ht="15.75" customHeight="1" x14ac:dyDescent="0.25">
      <c r="A1009" s="292"/>
      <c r="B1009" s="289"/>
      <c r="C1009" s="291" t="s">
        <v>10</v>
      </c>
      <c r="D1009" s="291"/>
      <c r="E1009" s="291"/>
      <c r="F1009" s="291"/>
      <c r="G1009" s="291"/>
      <c r="H1009" s="291"/>
      <c r="I1009" s="291"/>
      <c r="J1009" s="291"/>
    </row>
    <row r="1010" spans="1:10" ht="29.25" customHeight="1" x14ac:dyDescent="0.25">
      <c r="A1010" s="292"/>
      <c r="B1010" s="289"/>
      <c r="C1010" s="59" t="s">
        <v>1182</v>
      </c>
      <c r="D1010" s="51" t="s">
        <v>15</v>
      </c>
      <c r="E1010" s="51" t="s">
        <v>9</v>
      </c>
      <c r="F1010" s="108"/>
      <c r="G1010" s="108"/>
      <c r="H1010" s="108"/>
      <c r="I1010" s="106"/>
      <c r="J1010" s="173">
        <f>'Додаток 3'!L192</f>
        <v>297.61799999999999</v>
      </c>
    </row>
    <row r="1011" spans="1:10" ht="15.75" customHeight="1" x14ac:dyDescent="0.25">
      <c r="A1011" s="292"/>
      <c r="B1011" s="289"/>
      <c r="C1011" s="291" t="s">
        <v>11</v>
      </c>
      <c r="D1011" s="291"/>
      <c r="E1011" s="291"/>
      <c r="F1011" s="291"/>
      <c r="G1011" s="291"/>
      <c r="H1011" s="291"/>
      <c r="I1011" s="291"/>
      <c r="J1011" s="291"/>
    </row>
    <row r="1012" spans="1:10" ht="15" customHeight="1" x14ac:dyDescent="0.25">
      <c r="A1012" s="292"/>
      <c r="B1012" s="289"/>
      <c r="C1012" s="59" t="s">
        <v>1177</v>
      </c>
      <c r="D1012" s="51" t="s">
        <v>310</v>
      </c>
      <c r="E1012" s="51" t="s">
        <v>62</v>
      </c>
      <c r="F1012" s="108"/>
      <c r="G1012" s="108"/>
      <c r="H1012" s="9"/>
      <c r="I1012" s="106"/>
      <c r="J1012" s="168">
        <v>0.26400000000000001</v>
      </c>
    </row>
    <row r="1013" spans="1:10" ht="15.75" customHeight="1" x14ac:dyDescent="0.25">
      <c r="A1013" s="292"/>
      <c r="B1013" s="289"/>
      <c r="C1013" s="291" t="s">
        <v>12</v>
      </c>
      <c r="D1013" s="291"/>
      <c r="E1013" s="291"/>
      <c r="F1013" s="291"/>
      <c r="G1013" s="291"/>
      <c r="H1013" s="291"/>
      <c r="I1013" s="291"/>
      <c r="J1013" s="291"/>
    </row>
    <row r="1014" spans="1:10" ht="17.25" customHeight="1" x14ac:dyDescent="0.25">
      <c r="A1014" s="292"/>
      <c r="B1014" s="289"/>
      <c r="C1014" s="59" t="s">
        <v>1178</v>
      </c>
      <c r="D1014" s="51" t="s">
        <v>39</v>
      </c>
      <c r="E1014" s="51" t="s">
        <v>63</v>
      </c>
      <c r="F1014" s="158"/>
      <c r="G1014" s="108"/>
      <c r="H1014" s="9"/>
      <c r="I1014" s="106"/>
      <c r="J1014" s="136">
        <f>J1010/J1012</f>
        <v>1127.340909090909</v>
      </c>
    </row>
    <row r="1015" spans="1:10" ht="15" customHeight="1" x14ac:dyDescent="0.25">
      <c r="A1015" s="292"/>
      <c r="B1015" s="289"/>
      <c r="C1015" s="291" t="s">
        <v>14</v>
      </c>
      <c r="D1015" s="291"/>
      <c r="E1015" s="291"/>
      <c r="F1015" s="291"/>
      <c r="G1015" s="291"/>
      <c r="H1015" s="291"/>
      <c r="I1015" s="291"/>
      <c r="J1015" s="291"/>
    </row>
    <row r="1016" spans="1:10" ht="18" customHeight="1" x14ac:dyDescent="0.25">
      <c r="A1016" s="292"/>
      <c r="B1016" s="289"/>
      <c r="C1016" s="59" t="s">
        <v>361</v>
      </c>
      <c r="D1016" s="51" t="s">
        <v>42</v>
      </c>
      <c r="E1016" s="51" t="s">
        <v>40</v>
      </c>
      <c r="F1016" s="51"/>
      <c r="G1016" s="51"/>
      <c r="H1016" s="142"/>
      <c r="I1016" s="106"/>
      <c r="J1016" s="168">
        <v>100</v>
      </c>
    </row>
    <row r="1017" spans="1:10" ht="17.25" hidden="1" customHeight="1" x14ac:dyDescent="0.25">
      <c r="A1017" s="281" t="s">
        <v>1174</v>
      </c>
      <c r="B1017" s="287" t="s">
        <v>1382</v>
      </c>
      <c r="C1017" s="337" t="s">
        <v>1407</v>
      </c>
      <c r="D1017" s="338"/>
      <c r="E1017" s="338"/>
      <c r="F1017" s="338"/>
      <c r="G1017" s="338"/>
      <c r="H1017" s="338"/>
      <c r="I1017" s="338"/>
      <c r="J1017" s="339"/>
    </row>
    <row r="1018" spans="1:10" ht="18" hidden="1" customHeight="1" x14ac:dyDescent="0.25">
      <c r="A1018" s="282"/>
      <c r="B1018" s="305"/>
      <c r="C1018" s="140" t="s">
        <v>10</v>
      </c>
      <c r="D1018" s="322"/>
      <c r="E1018" s="323"/>
      <c r="F1018" s="323"/>
      <c r="G1018" s="323"/>
      <c r="H1018" s="323"/>
      <c r="I1018" s="323"/>
      <c r="J1018" s="324"/>
    </row>
    <row r="1019" spans="1:10" ht="18" hidden="1" customHeight="1" x14ac:dyDescent="0.25">
      <c r="A1019" s="282"/>
      <c r="B1019" s="305"/>
      <c r="C1019" s="59" t="s">
        <v>1383</v>
      </c>
      <c r="D1019" s="51" t="s">
        <v>39</v>
      </c>
      <c r="E1019" s="51" t="s">
        <v>9</v>
      </c>
      <c r="F1019" s="51"/>
      <c r="G1019" s="108">
        <f>'Додаток 3'!I193</f>
        <v>0</v>
      </c>
      <c r="H1019" s="9">
        <f>'Додаток 3'!J193</f>
        <v>0</v>
      </c>
      <c r="I1019" s="106"/>
      <c r="J1019" s="106"/>
    </row>
    <row r="1020" spans="1:10" ht="18" hidden="1" customHeight="1" x14ac:dyDescent="0.25">
      <c r="A1020" s="282"/>
      <c r="B1020" s="305"/>
      <c r="C1020" s="140" t="s">
        <v>11</v>
      </c>
      <c r="D1020" s="322"/>
      <c r="E1020" s="323"/>
      <c r="F1020" s="323"/>
      <c r="G1020" s="323"/>
      <c r="H1020" s="323"/>
      <c r="I1020" s="323"/>
      <c r="J1020" s="324"/>
    </row>
    <row r="1021" spans="1:10" ht="18" hidden="1" customHeight="1" x14ac:dyDescent="0.25">
      <c r="A1021" s="282"/>
      <c r="B1021" s="305"/>
      <c r="C1021" s="59" t="s">
        <v>1408</v>
      </c>
      <c r="D1021" s="287" t="s">
        <v>1426</v>
      </c>
      <c r="E1021" s="179" t="s">
        <v>1412</v>
      </c>
      <c r="F1021" s="51"/>
      <c r="G1021" s="51">
        <v>1956.366</v>
      </c>
      <c r="H1021" s="183">
        <v>1186.726073</v>
      </c>
      <c r="I1021" s="106"/>
      <c r="J1021" s="106"/>
    </row>
    <row r="1022" spans="1:10" ht="59.25" hidden="1" customHeight="1" x14ac:dyDescent="0.25">
      <c r="A1022" s="282"/>
      <c r="B1022" s="305"/>
      <c r="C1022" s="59" t="s">
        <v>1409</v>
      </c>
      <c r="D1022" s="288"/>
      <c r="E1022" s="179" t="s">
        <v>1416</v>
      </c>
      <c r="F1022" s="51"/>
      <c r="G1022" s="17">
        <v>46.649149999999999</v>
      </c>
      <c r="H1022" s="142"/>
      <c r="I1022" s="106"/>
      <c r="J1022" s="106"/>
    </row>
    <row r="1023" spans="1:10" ht="18" hidden="1" customHeight="1" x14ac:dyDescent="0.25">
      <c r="A1023" s="282"/>
      <c r="B1023" s="305"/>
      <c r="C1023" s="140" t="s">
        <v>12</v>
      </c>
      <c r="D1023" s="322"/>
      <c r="E1023" s="323"/>
      <c r="F1023" s="323"/>
      <c r="G1023" s="323"/>
      <c r="H1023" s="323"/>
      <c r="I1023" s="323"/>
      <c r="J1023" s="324"/>
    </row>
    <row r="1024" spans="1:10" ht="78" hidden="1" customHeight="1" x14ac:dyDescent="0.25">
      <c r="A1024" s="282"/>
      <c r="B1024" s="305"/>
      <c r="C1024" s="59" t="s">
        <v>1420</v>
      </c>
      <c r="D1024" s="51" t="s">
        <v>1410</v>
      </c>
      <c r="E1024" s="51" t="s">
        <v>1413</v>
      </c>
      <c r="F1024" s="51"/>
      <c r="G1024" s="108">
        <v>7583.89</v>
      </c>
      <c r="H1024" s="108">
        <v>7583.89</v>
      </c>
      <c r="I1024" s="106"/>
      <c r="J1024" s="106"/>
    </row>
    <row r="1025" spans="1:10" ht="110.25" hidden="1" customHeight="1" x14ac:dyDescent="0.25">
      <c r="A1025" s="282"/>
      <c r="B1025" s="305"/>
      <c r="C1025" s="59" t="s">
        <v>1421</v>
      </c>
      <c r="D1025" s="152" t="s">
        <v>1411</v>
      </c>
      <c r="E1025" s="51" t="s">
        <v>1413</v>
      </c>
      <c r="F1025" s="51"/>
      <c r="G1025" s="108">
        <v>24933.69</v>
      </c>
      <c r="H1025" s="142"/>
      <c r="I1025" s="106"/>
      <c r="J1025" s="106"/>
    </row>
    <row r="1026" spans="1:10" ht="18" hidden="1" customHeight="1" x14ac:dyDescent="0.25">
      <c r="A1026" s="282"/>
      <c r="B1026" s="305"/>
      <c r="C1026" s="140" t="s">
        <v>14</v>
      </c>
      <c r="D1026" s="322"/>
      <c r="E1026" s="323"/>
      <c r="F1026" s="323"/>
      <c r="G1026" s="323"/>
      <c r="H1026" s="323"/>
      <c r="I1026" s="323"/>
      <c r="J1026" s="324"/>
    </row>
    <row r="1027" spans="1:10" ht="21.75" hidden="1" customHeight="1" x14ac:dyDescent="0.25">
      <c r="A1027" s="283"/>
      <c r="B1027" s="288"/>
      <c r="C1027" s="59" t="s">
        <v>1384</v>
      </c>
      <c r="D1027" s="51" t="s">
        <v>42</v>
      </c>
      <c r="E1027" s="51" t="s">
        <v>40</v>
      </c>
      <c r="F1027" s="51"/>
      <c r="G1027" s="51">
        <v>100</v>
      </c>
      <c r="H1027" s="51">
        <v>100</v>
      </c>
      <c r="I1027" s="106"/>
      <c r="J1027" s="106"/>
    </row>
    <row r="1028" spans="1:10" ht="21.75" customHeight="1" x14ac:dyDescent="0.25">
      <c r="A1028" s="292" t="s">
        <v>1066</v>
      </c>
      <c r="B1028" s="290" t="s">
        <v>1382</v>
      </c>
      <c r="C1028" s="293" t="s">
        <v>1466</v>
      </c>
      <c r="D1028" s="293"/>
      <c r="E1028" s="293"/>
      <c r="F1028" s="293"/>
      <c r="G1028" s="293"/>
      <c r="H1028" s="293"/>
      <c r="I1028" s="293"/>
      <c r="J1028" s="293"/>
    </row>
    <row r="1029" spans="1:10" ht="16.5" customHeight="1" x14ac:dyDescent="0.25">
      <c r="A1029" s="292"/>
      <c r="B1029" s="290"/>
      <c r="C1029" s="280" t="s">
        <v>10</v>
      </c>
      <c r="D1029" s="280"/>
      <c r="E1029" s="280"/>
      <c r="F1029" s="280"/>
      <c r="G1029" s="280"/>
      <c r="H1029" s="280"/>
      <c r="I1029" s="280"/>
      <c r="J1029" s="280"/>
    </row>
    <row r="1030" spans="1:10" ht="31.5" customHeight="1" x14ac:dyDescent="0.25">
      <c r="A1030" s="292"/>
      <c r="B1030" s="290"/>
      <c r="C1030" s="59" t="s">
        <v>1467</v>
      </c>
      <c r="D1030" s="51" t="s">
        <v>39</v>
      </c>
      <c r="E1030" s="51" t="s">
        <v>9</v>
      </c>
      <c r="F1030" s="108"/>
      <c r="G1030" s="159">
        <f>'Додаток 3'!I194</f>
        <v>5950</v>
      </c>
      <c r="H1030" s="108">
        <f>'Додаток 3'!J194</f>
        <v>13206.504999999999</v>
      </c>
      <c r="I1030" s="96"/>
      <c r="J1030" s="106"/>
    </row>
    <row r="1031" spans="1:10" ht="15.75" customHeight="1" x14ac:dyDescent="0.25">
      <c r="A1031" s="292"/>
      <c r="B1031" s="290"/>
      <c r="C1031" s="280" t="s">
        <v>11</v>
      </c>
      <c r="D1031" s="280"/>
      <c r="E1031" s="280"/>
      <c r="F1031" s="280"/>
      <c r="G1031" s="280"/>
      <c r="H1031" s="280"/>
      <c r="I1031" s="280"/>
      <c r="J1031" s="280"/>
    </row>
    <row r="1032" spans="1:10" ht="21.75" customHeight="1" x14ac:dyDescent="0.25">
      <c r="A1032" s="292"/>
      <c r="B1032" s="290"/>
      <c r="C1032" s="59" t="s">
        <v>1459</v>
      </c>
      <c r="D1032" s="141" t="s">
        <v>39</v>
      </c>
      <c r="E1032" s="141" t="s">
        <v>1453</v>
      </c>
      <c r="F1032" s="169"/>
      <c r="G1032" s="159">
        <v>11318.25</v>
      </c>
      <c r="H1032" s="159">
        <v>25243.55</v>
      </c>
      <c r="I1032" s="168"/>
      <c r="J1032" s="106"/>
    </row>
    <row r="1033" spans="1:10" ht="18" customHeight="1" x14ac:dyDescent="0.25">
      <c r="A1033" s="292"/>
      <c r="B1033" s="290"/>
      <c r="C1033" s="280" t="s">
        <v>12</v>
      </c>
      <c r="D1033" s="280"/>
      <c r="E1033" s="280"/>
      <c r="F1033" s="280"/>
      <c r="G1033" s="280"/>
      <c r="H1033" s="280"/>
      <c r="I1033" s="280"/>
      <c r="J1033" s="280"/>
    </row>
    <row r="1034" spans="1:10" ht="30.75" customHeight="1" x14ac:dyDescent="0.25">
      <c r="A1034" s="292"/>
      <c r="B1034" s="290"/>
      <c r="C1034" s="59" t="s">
        <v>1468</v>
      </c>
      <c r="D1034" s="141" t="s">
        <v>39</v>
      </c>
      <c r="E1034" s="141" t="s">
        <v>1454</v>
      </c>
      <c r="F1034" s="159"/>
      <c r="G1034" s="159">
        <f>G1030/G1032</f>
        <v>0.52569964437965233</v>
      </c>
      <c r="H1034" s="159">
        <f>H1030/H1032</f>
        <v>0.52316354078566607</v>
      </c>
      <c r="I1034" s="96"/>
      <c r="J1034" s="106"/>
    </row>
    <row r="1035" spans="1:10" ht="16.5" customHeight="1" x14ac:dyDescent="0.25">
      <c r="A1035" s="292"/>
      <c r="B1035" s="290"/>
      <c r="C1035" s="280" t="s">
        <v>14</v>
      </c>
      <c r="D1035" s="280"/>
      <c r="E1035" s="280"/>
      <c r="F1035" s="280"/>
      <c r="G1035" s="280"/>
      <c r="H1035" s="280"/>
      <c r="I1035" s="280"/>
      <c r="J1035" s="280"/>
    </row>
    <row r="1036" spans="1:10" ht="21.75" customHeight="1" x14ac:dyDescent="0.25">
      <c r="A1036" s="292"/>
      <c r="B1036" s="290"/>
      <c r="C1036" s="7" t="s">
        <v>1384</v>
      </c>
      <c r="D1036" s="141" t="s">
        <v>42</v>
      </c>
      <c r="E1036" s="141" t="s">
        <v>40</v>
      </c>
      <c r="F1036" s="141"/>
      <c r="G1036" s="141">
        <v>100</v>
      </c>
      <c r="H1036" s="141">
        <v>100</v>
      </c>
      <c r="I1036" s="168"/>
      <c r="J1036" s="106"/>
    </row>
    <row r="1037" spans="1:10" ht="20.25" customHeight="1" x14ac:dyDescent="0.25">
      <c r="A1037" s="292" t="s">
        <v>1157</v>
      </c>
      <c r="B1037" s="290" t="s">
        <v>96</v>
      </c>
      <c r="C1037" s="293" t="s">
        <v>1297</v>
      </c>
      <c r="D1037" s="293"/>
      <c r="E1037" s="293"/>
      <c r="F1037" s="293"/>
      <c r="G1037" s="293"/>
      <c r="H1037" s="293"/>
      <c r="I1037" s="293"/>
      <c r="J1037" s="293"/>
    </row>
    <row r="1038" spans="1:10" x14ac:dyDescent="0.25">
      <c r="A1038" s="292"/>
      <c r="B1038" s="290"/>
      <c r="C1038" s="280" t="s">
        <v>10</v>
      </c>
      <c r="D1038" s="280"/>
      <c r="E1038" s="280"/>
      <c r="F1038" s="280"/>
      <c r="G1038" s="280"/>
      <c r="H1038" s="280"/>
      <c r="I1038" s="280"/>
      <c r="J1038" s="280"/>
    </row>
    <row r="1039" spans="1:10" ht="30" customHeight="1" x14ac:dyDescent="0.25">
      <c r="A1039" s="292"/>
      <c r="B1039" s="290"/>
      <c r="C1039" s="59" t="s">
        <v>97</v>
      </c>
      <c r="D1039" s="51" t="s">
        <v>91</v>
      </c>
      <c r="E1039" s="51" t="s">
        <v>9</v>
      </c>
      <c r="F1039" s="108"/>
      <c r="G1039" s="159"/>
      <c r="H1039" s="159"/>
      <c r="I1039" s="96"/>
      <c r="J1039" s="236">
        <f>'Додаток 3'!L195</f>
        <v>350</v>
      </c>
    </row>
    <row r="1040" spans="1:10" x14ac:dyDescent="0.25">
      <c r="A1040" s="292"/>
      <c r="B1040" s="290"/>
      <c r="C1040" s="280" t="s">
        <v>11</v>
      </c>
      <c r="D1040" s="280"/>
      <c r="E1040" s="280"/>
      <c r="F1040" s="280"/>
      <c r="G1040" s="280"/>
      <c r="H1040" s="280"/>
      <c r="I1040" s="280"/>
      <c r="J1040" s="280"/>
    </row>
    <row r="1041" spans="1:10" x14ac:dyDescent="0.25">
      <c r="A1041" s="292"/>
      <c r="B1041" s="290"/>
      <c r="C1041" s="59" t="s">
        <v>156</v>
      </c>
      <c r="D1041" s="143" t="s">
        <v>39</v>
      </c>
      <c r="E1041" s="141" t="s">
        <v>17</v>
      </c>
      <c r="F1041" s="169"/>
      <c r="G1041" s="169"/>
      <c r="H1041" s="169"/>
      <c r="I1041" s="168"/>
      <c r="J1041" s="168">
        <v>1</v>
      </c>
    </row>
    <row r="1042" spans="1:10" x14ac:dyDescent="0.25">
      <c r="A1042" s="292"/>
      <c r="B1042" s="290"/>
      <c r="C1042" s="280" t="s">
        <v>12</v>
      </c>
      <c r="D1042" s="280"/>
      <c r="E1042" s="280"/>
      <c r="F1042" s="280"/>
      <c r="G1042" s="280"/>
      <c r="H1042" s="280"/>
      <c r="I1042" s="280"/>
      <c r="J1042" s="280"/>
    </row>
    <row r="1043" spans="1:10" ht="30" x14ac:dyDescent="0.25">
      <c r="A1043" s="292"/>
      <c r="B1043" s="290"/>
      <c r="C1043" s="59" t="s">
        <v>385</v>
      </c>
      <c r="D1043" s="143" t="s">
        <v>39</v>
      </c>
      <c r="E1043" s="141" t="s">
        <v>68</v>
      </c>
      <c r="F1043" s="159"/>
      <c r="G1043" s="159"/>
      <c r="H1043" s="159"/>
      <c r="I1043" s="96"/>
      <c r="J1043" s="99">
        <f>J1039/J1041</f>
        <v>350</v>
      </c>
    </row>
    <row r="1044" spans="1:10" x14ac:dyDescent="0.25">
      <c r="A1044" s="292"/>
      <c r="B1044" s="290"/>
      <c r="C1044" s="280" t="s">
        <v>14</v>
      </c>
      <c r="D1044" s="280"/>
      <c r="E1044" s="280"/>
      <c r="F1044" s="280"/>
      <c r="G1044" s="280"/>
      <c r="H1044" s="280"/>
      <c r="I1044" s="280"/>
      <c r="J1044" s="280"/>
    </row>
    <row r="1045" spans="1:10" ht="17.25" customHeight="1" x14ac:dyDescent="0.25">
      <c r="A1045" s="292"/>
      <c r="B1045" s="290"/>
      <c r="C1045" s="7" t="s">
        <v>47</v>
      </c>
      <c r="D1045" s="141" t="s">
        <v>42</v>
      </c>
      <c r="E1045" s="141" t="s">
        <v>40</v>
      </c>
      <c r="F1045" s="141"/>
      <c r="G1045" s="141"/>
      <c r="H1045" s="141"/>
      <c r="I1045" s="168"/>
      <c r="J1045" s="168">
        <v>100</v>
      </c>
    </row>
    <row r="1046" spans="1:10" ht="20.25" customHeight="1" x14ac:dyDescent="0.25">
      <c r="A1046" s="292" t="s">
        <v>1158</v>
      </c>
      <c r="B1046" s="290" t="s">
        <v>96</v>
      </c>
      <c r="C1046" s="293" t="s">
        <v>95</v>
      </c>
      <c r="D1046" s="293"/>
      <c r="E1046" s="293"/>
      <c r="F1046" s="293"/>
      <c r="G1046" s="293"/>
      <c r="H1046" s="293"/>
      <c r="I1046" s="293"/>
      <c r="J1046" s="293"/>
    </row>
    <row r="1047" spans="1:10" ht="16.5" customHeight="1" x14ac:dyDescent="0.25">
      <c r="A1047" s="292"/>
      <c r="B1047" s="290"/>
      <c r="C1047" s="280" t="s">
        <v>10</v>
      </c>
      <c r="D1047" s="280"/>
      <c r="E1047" s="280"/>
      <c r="F1047" s="280"/>
      <c r="G1047" s="280"/>
      <c r="H1047" s="280"/>
      <c r="I1047" s="280"/>
      <c r="J1047" s="280"/>
    </row>
    <row r="1048" spans="1:10" ht="30" x14ac:dyDescent="0.25">
      <c r="A1048" s="292"/>
      <c r="B1048" s="290"/>
      <c r="C1048" s="59" t="s">
        <v>97</v>
      </c>
      <c r="D1048" s="51" t="s">
        <v>91</v>
      </c>
      <c r="E1048" s="51" t="s">
        <v>9</v>
      </c>
      <c r="F1048" s="108"/>
      <c r="G1048" s="159"/>
      <c r="H1048" s="159"/>
      <c r="I1048" s="96"/>
      <c r="J1048" s="96">
        <f>'Додаток 3'!L196</f>
        <v>251</v>
      </c>
    </row>
    <row r="1049" spans="1:10" ht="18" customHeight="1" x14ac:dyDescent="0.25">
      <c r="A1049" s="292"/>
      <c r="B1049" s="290"/>
      <c r="C1049" s="280" t="s">
        <v>11</v>
      </c>
      <c r="D1049" s="280"/>
      <c r="E1049" s="280"/>
      <c r="F1049" s="280"/>
      <c r="G1049" s="280"/>
      <c r="H1049" s="280"/>
      <c r="I1049" s="280"/>
      <c r="J1049" s="280"/>
    </row>
    <row r="1050" spans="1:10" x14ac:dyDescent="0.25">
      <c r="A1050" s="292"/>
      <c r="B1050" s="290"/>
      <c r="C1050" s="59" t="s">
        <v>156</v>
      </c>
      <c r="D1050" s="141" t="s">
        <v>39</v>
      </c>
      <c r="E1050" s="141" t="s">
        <v>17</v>
      </c>
      <c r="F1050" s="169"/>
      <c r="G1050" s="169"/>
      <c r="H1050" s="169"/>
      <c r="I1050" s="173"/>
      <c r="J1050" s="168">
        <v>1</v>
      </c>
    </row>
    <row r="1051" spans="1:10" ht="17.25" customHeight="1" x14ac:dyDescent="0.25">
      <c r="A1051" s="292"/>
      <c r="B1051" s="290"/>
      <c r="C1051" s="280" t="s">
        <v>12</v>
      </c>
      <c r="D1051" s="280"/>
      <c r="E1051" s="280"/>
      <c r="F1051" s="280"/>
      <c r="G1051" s="280"/>
      <c r="H1051" s="280"/>
      <c r="I1051" s="280"/>
      <c r="J1051" s="280"/>
    </row>
    <row r="1052" spans="1:10" ht="25.5" customHeight="1" x14ac:dyDescent="0.25">
      <c r="A1052" s="292"/>
      <c r="B1052" s="290"/>
      <c r="C1052" s="59" t="s">
        <v>384</v>
      </c>
      <c r="D1052" s="141" t="s">
        <v>39</v>
      </c>
      <c r="E1052" s="141" t="s">
        <v>68</v>
      </c>
      <c r="F1052" s="159"/>
      <c r="G1052" s="159"/>
      <c r="H1052" s="159"/>
      <c r="I1052" s="96"/>
      <c r="J1052" s="96">
        <f>J1048/J1050</f>
        <v>251</v>
      </c>
    </row>
    <row r="1053" spans="1:10" ht="16.5" customHeight="1" x14ac:dyDescent="0.25">
      <c r="A1053" s="292"/>
      <c r="B1053" s="290"/>
      <c r="C1053" s="280" t="s">
        <v>14</v>
      </c>
      <c r="D1053" s="280"/>
      <c r="E1053" s="280"/>
      <c r="F1053" s="280"/>
      <c r="G1053" s="280"/>
      <c r="H1053" s="280"/>
      <c r="I1053" s="280"/>
      <c r="J1053" s="280"/>
    </row>
    <row r="1054" spans="1:10" ht="16.5" customHeight="1" x14ac:dyDescent="0.25">
      <c r="A1054" s="292"/>
      <c r="B1054" s="290"/>
      <c r="C1054" s="7" t="s">
        <v>47</v>
      </c>
      <c r="D1054" s="141" t="s">
        <v>42</v>
      </c>
      <c r="E1054" s="141" t="s">
        <v>40</v>
      </c>
      <c r="F1054" s="141"/>
      <c r="G1054" s="141"/>
      <c r="H1054" s="141"/>
      <c r="I1054" s="168"/>
      <c r="J1054" s="168">
        <v>100</v>
      </c>
    </row>
    <row r="1055" spans="1:10" ht="20.25" customHeight="1" x14ac:dyDescent="0.25">
      <c r="A1055" s="292" t="s">
        <v>1173</v>
      </c>
      <c r="B1055" s="290" t="str">
        <f>B1046</f>
        <v>Забезпечення функціонування теплових мереж</v>
      </c>
      <c r="C1055" s="293" t="s">
        <v>275</v>
      </c>
      <c r="D1055" s="293"/>
      <c r="E1055" s="293"/>
      <c r="F1055" s="293"/>
      <c r="G1055" s="293"/>
      <c r="H1055" s="293"/>
      <c r="I1055" s="293"/>
      <c r="J1055" s="293"/>
    </row>
    <row r="1056" spans="1:10" x14ac:dyDescent="0.25">
      <c r="A1056" s="292"/>
      <c r="B1056" s="290"/>
      <c r="C1056" s="280" t="s">
        <v>10</v>
      </c>
      <c r="D1056" s="280"/>
      <c r="E1056" s="280"/>
      <c r="F1056" s="280"/>
      <c r="G1056" s="280"/>
      <c r="H1056" s="280"/>
      <c r="I1056" s="280"/>
      <c r="J1056" s="280"/>
    </row>
    <row r="1057" spans="1:10" ht="30" x14ac:dyDescent="0.25">
      <c r="A1057" s="292"/>
      <c r="B1057" s="290"/>
      <c r="C1057" s="59" t="s">
        <v>98</v>
      </c>
      <c r="D1057" s="51" t="s">
        <v>91</v>
      </c>
      <c r="E1057" s="51" t="s">
        <v>9</v>
      </c>
      <c r="F1057" s="108"/>
      <c r="G1057" s="159"/>
      <c r="H1057" s="159"/>
      <c r="I1057" s="106"/>
      <c r="J1057" s="96">
        <f>'Додаток 3'!L197</f>
        <v>334</v>
      </c>
    </row>
    <row r="1058" spans="1:10" x14ac:dyDescent="0.25">
      <c r="A1058" s="292"/>
      <c r="B1058" s="290"/>
      <c r="C1058" s="280" t="s">
        <v>11</v>
      </c>
      <c r="D1058" s="280"/>
      <c r="E1058" s="280"/>
      <c r="F1058" s="280"/>
      <c r="G1058" s="280"/>
      <c r="H1058" s="280"/>
      <c r="I1058" s="280"/>
      <c r="J1058" s="280"/>
    </row>
    <row r="1059" spans="1:10" x14ac:dyDescent="0.25">
      <c r="A1059" s="292"/>
      <c r="B1059" s="290"/>
      <c r="C1059" s="59" t="s">
        <v>156</v>
      </c>
      <c r="D1059" s="143" t="s">
        <v>39</v>
      </c>
      <c r="E1059" s="141" t="s">
        <v>17</v>
      </c>
      <c r="F1059" s="169"/>
      <c r="G1059" s="169"/>
      <c r="H1059" s="169"/>
      <c r="I1059" s="106"/>
      <c r="J1059" s="173">
        <v>1</v>
      </c>
    </row>
    <row r="1060" spans="1:10" x14ac:dyDescent="0.25">
      <c r="A1060" s="292"/>
      <c r="B1060" s="290"/>
      <c r="C1060" s="280" t="s">
        <v>12</v>
      </c>
      <c r="D1060" s="280"/>
      <c r="E1060" s="280"/>
      <c r="F1060" s="280"/>
      <c r="G1060" s="280"/>
      <c r="H1060" s="280"/>
      <c r="I1060" s="280"/>
      <c r="J1060" s="280"/>
    </row>
    <row r="1061" spans="1:10" ht="30" x14ac:dyDescent="0.25">
      <c r="A1061" s="292"/>
      <c r="B1061" s="290"/>
      <c r="C1061" s="59" t="s">
        <v>386</v>
      </c>
      <c r="D1061" s="143" t="s">
        <v>39</v>
      </c>
      <c r="E1061" s="141" t="s">
        <v>68</v>
      </c>
      <c r="F1061" s="159"/>
      <c r="G1061" s="159"/>
      <c r="H1061" s="159"/>
      <c r="I1061" s="106"/>
      <c r="J1061" s="96">
        <f>J1057/J1059</f>
        <v>334</v>
      </c>
    </row>
    <row r="1062" spans="1:10" x14ac:dyDescent="0.25">
      <c r="A1062" s="292"/>
      <c r="B1062" s="290"/>
      <c r="C1062" s="280" t="s">
        <v>14</v>
      </c>
      <c r="D1062" s="280"/>
      <c r="E1062" s="280"/>
      <c r="F1062" s="280"/>
      <c r="G1062" s="280"/>
      <c r="H1062" s="280"/>
      <c r="I1062" s="280"/>
      <c r="J1062" s="280"/>
    </row>
    <row r="1063" spans="1:10" x14ac:dyDescent="0.25">
      <c r="A1063" s="292"/>
      <c r="B1063" s="290"/>
      <c r="C1063" s="7" t="s">
        <v>47</v>
      </c>
      <c r="D1063" s="141" t="s">
        <v>42</v>
      </c>
      <c r="E1063" s="141" t="s">
        <v>40</v>
      </c>
      <c r="F1063" s="141"/>
      <c r="G1063" s="141"/>
      <c r="H1063" s="141"/>
      <c r="I1063" s="106"/>
      <c r="J1063" s="173">
        <v>100</v>
      </c>
    </row>
    <row r="1064" spans="1:10" ht="16.5" customHeight="1" x14ac:dyDescent="0.25">
      <c r="A1064" s="292" t="s">
        <v>1174</v>
      </c>
      <c r="B1064" s="290" t="s">
        <v>1505</v>
      </c>
      <c r="C1064" s="293" t="s">
        <v>1615</v>
      </c>
      <c r="D1064" s="293"/>
      <c r="E1064" s="293"/>
      <c r="F1064" s="293"/>
      <c r="G1064" s="293"/>
      <c r="H1064" s="293"/>
      <c r="I1064" s="293"/>
      <c r="J1064" s="293"/>
    </row>
    <row r="1065" spans="1:10" ht="18" customHeight="1" x14ac:dyDescent="0.25">
      <c r="A1065" s="292"/>
      <c r="B1065" s="290"/>
      <c r="C1065" s="280" t="s">
        <v>10</v>
      </c>
      <c r="D1065" s="280"/>
      <c r="E1065" s="280"/>
      <c r="F1065" s="280"/>
      <c r="G1065" s="280"/>
      <c r="H1065" s="280"/>
      <c r="I1065" s="280"/>
      <c r="J1065" s="280"/>
    </row>
    <row r="1066" spans="1:10" ht="30" x14ac:dyDescent="0.25">
      <c r="A1066" s="292"/>
      <c r="B1066" s="290"/>
      <c r="C1066" s="59" t="s">
        <v>1617</v>
      </c>
      <c r="D1066" s="51" t="s">
        <v>91</v>
      </c>
      <c r="E1066" s="51" t="s">
        <v>9</v>
      </c>
      <c r="F1066" s="108"/>
      <c r="G1066" s="159"/>
      <c r="H1066" s="159">
        <f>'Додаток 3'!J204</f>
        <v>540</v>
      </c>
      <c r="I1066" s="96"/>
      <c r="J1066" s="106"/>
    </row>
    <row r="1067" spans="1:10" ht="15.75" customHeight="1" x14ac:dyDescent="0.25">
      <c r="A1067" s="292"/>
      <c r="B1067" s="290"/>
      <c r="C1067" s="327" t="s">
        <v>11</v>
      </c>
      <c r="D1067" s="327"/>
      <c r="E1067" s="327"/>
      <c r="F1067" s="327"/>
      <c r="G1067" s="327"/>
      <c r="H1067" s="327"/>
      <c r="I1067" s="327"/>
      <c r="J1067" s="327"/>
    </row>
    <row r="1068" spans="1:10" x14ac:dyDescent="0.25">
      <c r="A1068" s="292"/>
      <c r="B1068" s="290"/>
      <c r="C1068" s="20" t="s">
        <v>1618</v>
      </c>
      <c r="D1068" s="169" t="s">
        <v>39</v>
      </c>
      <c r="E1068" s="169" t="s">
        <v>17</v>
      </c>
      <c r="F1068" s="169"/>
      <c r="G1068" s="169"/>
      <c r="H1068" s="169">
        <v>1</v>
      </c>
      <c r="I1068" s="188"/>
      <c r="J1068" s="195"/>
    </row>
    <row r="1069" spans="1:10" ht="13.5" customHeight="1" x14ac:dyDescent="0.25">
      <c r="A1069" s="292"/>
      <c r="B1069" s="290"/>
      <c r="C1069" s="280" t="s">
        <v>12</v>
      </c>
      <c r="D1069" s="280"/>
      <c r="E1069" s="280"/>
      <c r="F1069" s="280"/>
      <c r="G1069" s="280"/>
      <c r="H1069" s="280"/>
      <c r="I1069" s="280"/>
      <c r="J1069" s="280"/>
    </row>
    <row r="1070" spans="1:10" x14ac:dyDescent="0.25">
      <c r="A1070" s="292"/>
      <c r="B1070" s="290"/>
      <c r="C1070" s="59" t="s">
        <v>1619</v>
      </c>
      <c r="D1070" s="141" t="s">
        <v>39</v>
      </c>
      <c r="E1070" s="141" t="s">
        <v>1504</v>
      </c>
      <c r="F1070" s="159"/>
      <c r="G1070" s="159"/>
      <c r="H1070" s="159">
        <f>H1066/H1068</f>
        <v>540</v>
      </c>
      <c r="I1070" s="96"/>
      <c r="J1070" s="106"/>
    </row>
    <row r="1071" spans="1:10" ht="18.75" customHeight="1" x14ac:dyDescent="0.25">
      <c r="A1071" s="292"/>
      <c r="B1071" s="290"/>
      <c r="C1071" s="280" t="s">
        <v>14</v>
      </c>
      <c r="D1071" s="280"/>
      <c r="E1071" s="280"/>
      <c r="F1071" s="280"/>
      <c r="G1071" s="280"/>
      <c r="H1071" s="280"/>
      <c r="I1071" s="280"/>
      <c r="J1071" s="280"/>
    </row>
    <row r="1072" spans="1:10" ht="30" customHeight="1" x14ac:dyDescent="0.25">
      <c r="A1072" s="292"/>
      <c r="B1072" s="290"/>
      <c r="C1072" s="7" t="s">
        <v>1616</v>
      </c>
      <c r="D1072" s="141" t="s">
        <v>42</v>
      </c>
      <c r="E1072" s="141" t="s">
        <v>40</v>
      </c>
      <c r="F1072" s="141"/>
      <c r="G1072" s="141"/>
      <c r="H1072" s="141">
        <v>100</v>
      </c>
      <c r="I1072" s="168"/>
      <c r="J1072" s="106"/>
    </row>
    <row r="1073" spans="1:10" ht="21.75" customHeight="1" x14ac:dyDescent="0.25">
      <c r="A1073" s="292" t="s">
        <v>1614</v>
      </c>
      <c r="B1073" s="290" t="s">
        <v>1505</v>
      </c>
      <c r="C1073" s="293" t="s">
        <v>1834</v>
      </c>
      <c r="D1073" s="293"/>
      <c r="E1073" s="293"/>
      <c r="F1073" s="293"/>
      <c r="G1073" s="293"/>
      <c r="H1073" s="293"/>
      <c r="I1073" s="293"/>
      <c r="J1073" s="293"/>
    </row>
    <row r="1074" spans="1:10" ht="18" customHeight="1" x14ac:dyDescent="0.25">
      <c r="A1074" s="292"/>
      <c r="B1074" s="290"/>
      <c r="C1074" s="280" t="s">
        <v>10</v>
      </c>
      <c r="D1074" s="280"/>
      <c r="E1074" s="280"/>
      <c r="F1074" s="280"/>
      <c r="G1074" s="280"/>
      <c r="H1074" s="280"/>
      <c r="I1074" s="280"/>
      <c r="J1074" s="280"/>
    </row>
    <row r="1075" spans="1:10" ht="33" customHeight="1" x14ac:dyDescent="0.25">
      <c r="A1075" s="292"/>
      <c r="B1075" s="290"/>
      <c r="C1075" s="59" t="s">
        <v>1617</v>
      </c>
      <c r="D1075" s="51" t="s">
        <v>91</v>
      </c>
      <c r="E1075" s="51" t="s">
        <v>9</v>
      </c>
      <c r="F1075" s="108"/>
      <c r="G1075" s="159"/>
      <c r="H1075" s="257"/>
      <c r="I1075" s="96">
        <f>'Додаток 3'!K205</f>
        <v>430</v>
      </c>
      <c r="J1075" s="106"/>
    </row>
    <row r="1076" spans="1:10" ht="15.75" customHeight="1" x14ac:dyDescent="0.25">
      <c r="A1076" s="292"/>
      <c r="B1076" s="290"/>
      <c r="C1076" s="327" t="s">
        <v>11</v>
      </c>
      <c r="D1076" s="327"/>
      <c r="E1076" s="327"/>
      <c r="F1076" s="327"/>
      <c r="G1076" s="327"/>
      <c r="H1076" s="327"/>
      <c r="I1076" s="327"/>
      <c r="J1076" s="327"/>
    </row>
    <row r="1077" spans="1:10" ht="18.75" customHeight="1" x14ac:dyDescent="0.25">
      <c r="A1077" s="292"/>
      <c r="B1077" s="290"/>
      <c r="C1077" s="20" t="s">
        <v>1618</v>
      </c>
      <c r="D1077" s="169" t="s">
        <v>39</v>
      </c>
      <c r="E1077" s="169" t="s">
        <v>17</v>
      </c>
      <c r="F1077" s="169"/>
      <c r="G1077" s="169"/>
      <c r="H1077" s="169"/>
      <c r="I1077" s="188">
        <v>2</v>
      </c>
      <c r="J1077" s="195"/>
    </row>
    <row r="1078" spans="1:10" ht="15.75" customHeight="1" x14ac:dyDescent="0.25">
      <c r="A1078" s="292"/>
      <c r="B1078" s="290"/>
      <c r="C1078" s="280" t="s">
        <v>12</v>
      </c>
      <c r="D1078" s="280"/>
      <c r="E1078" s="280"/>
      <c r="F1078" s="280"/>
      <c r="G1078" s="280"/>
      <c r="H1078" s="280"/>
      <c r="I1078" s="280"/>
      <c r="J1078" s="280"/>
    </row>
    <row r="1079" spans="1:10" ht="18" customHeight="1" x14ac:dyDescent="0.25">
      <c r="A1079" s="292"/>
      <c r="B1079" s="290"/>
      <c r="C1079" s="59" t="s">
        <v>1619</v>
      </c>
      <c r="D1079" s="141" t="s">
        <v>39</v>
      </c>
      <c r="E1079" s="141" t="s">
        <v>1504</v>
      </c>
      <c r="F1079" s="159"/>
      <c r="G1079" s="159"/>
      <c r="H1079" s="159"/>
      <c r="I1079" s="96">
        <f>I1075/I1077</f>
        <v>215</v>
      </c>
      <c r="J1079" s="106"/>
    </row>
    <row r="1080" spans="1:10" ht="15.75" customHeight="1" x14ac:dyDescent="0.25">
      <c r="A1080" s="292"/>
      <c r="B1080" s="290"/>
      <c r="C1080" s="280" t="s">
        <v>14</v>
      </c>
      <c r="D1080" s="280"/>
      <c r="E1080" s="280"/>
      <c r="F1080" s="280"/>
      <c r="G1080" s="280"/>
      <c r="H1080" s="280"/>
      <c r="I1080" s="280"/>
      <c r="J1080" s="280"/>
    </row>
    <row r="1081" spans="1:10" ht="30" customHeight="1" x14ac:dyDescent="0.25">
      <c r="A1081" s="292"/>
      <c r="B1081" s="290"/>
      <c r="C1081" s="7" t="s">
        <v>1616</v>
      </c>
      <c r="D1081" s="141" t="s">
        <v>42</v>
      </c>
      <c r="E1081" s="141" t="s">
        <v>40</v>
      </c>
      <c r="F1081" s="141"/>
      <c r="G1081" s="141"/>
      <c r="H1081" s="141"/>
      <c r="I1081" s="173">
        <v>100</v>
      </c>
      <c r="J1081" s="106"/>
    </row>
    <row r="1082" spans="1:10" ht="18.75" customHeight="1" x14ac:dyDescent="0.25">
      <c r="A1082" s="343" t="s">
        <v>50</v>
      </c>
      <c r="B1082" s="344"/>
      <c r="C1082" s="344"/>
      <c r="D1082" s="344"/>
      <c r="E1082" s="344"/>
      <c r="F1082" s="344"/>
      <c r="G1082" s="344"/>
      <c r="H1082" s="344"/>
      <c r="I1082" s="344"/>
      <c r="J1082" s="344"/>
    </row>
    <row r="1083" spans="1:10" ht="15.75" customHeight="1" x14ac:dyDescent="0.25">
      <c r="A1083" s="317" t="s">
        <v>83</v>
      </c>
      <c r="B1083" s="317"/>
      <c r="C1083" s="317"/>
      <c r="D1083" s="317"/>
      <c r="E1083" s="317"/>
      <c r="F1083" s="156">
        <v>2020</v>
      </c>
      <c r="G1083" s="156">
        <v>2021</v>
      </c>
      <c r="H1083" s="156">
        <v>2022</v>
      </c>
      <c r="I1083" s="156">
        <v>2023</v>
      </c>
      <c r="J1083" s="156">
        <v>2024</v>
      </c>
    </row>
    <row r="1084" spans="1:10" ht="18" customHeight="1" x14ac:dyDescent="0.25">
      <c r="A1084" s="317"/>
      <c r="B1084" s="317"/>
      <c r="C1084" s="317"/>
      <c r="D1084" s="317"/>
      <c r="E1084" s="317"/>
      <c r="F1084" s="25">
        <f>F1087+F1106+F1134+F1242+F1251+F1260+F1269+F1287+F1296+F1305+F1314+F1420+F1431+F1470+F1479+F1488+F1499+F1143+F1152+F1542+F1637+F1739+F1754+F1457+F1677+F1508+F1386+F1526+F1170+F1206+F1650+F1766+F1813+F1161+F1802+F1824+F1404+F1089</f>
        <v>46472.258000000016</v>
      </c>
      <c r="G1084" s="25">
        <f>G1106+G1116+G1125+G1134+G1143+G1152+G1161+G1179+G1206+G1215+G1224+G1233+G1242+G1251+G1260+G1269+G1323+G1332+G1395+G1404+G1457+G1650+G1686+G1727+G1775+G1802+G1851+G1862+G1882+G1913+G1922++G1940+G1688+G1508</f>
        <v>52812.157000000014</v>
      </c>
      <c r="H1084" s="25">
        <f>H1106+H1134+H1242+H1251+H1260+H1269+H1287+H1296+H1305+H1951+H1960+H1143+H1152+H1+H1215+H1224+H1170+H1188+H1197+H1931+H1278+H1332+H1341+H1350+H1359+H1368+H1377+H1087+H1395+H1404+H1470+H1526+H1555+H1564+H1573+H1637+H1542+H1754+H1813+H1842+H1871+H1677+H1971+H1517+H1726+H1833+H1940+H1989+H1619+H1582+H1600+H1206+H2000+H2018+H1686+H1775+H1882+H1591+H1609+H1628+H2009+H2027+H1431+H1444+H1499+H1904+H1508+H1650+H1668</f>
        <v>25328.445</v>
      </c>
      <c r="I1084" s="25">
        <f>I1106+I1134+I1242+I1251+I1260+I1269+I1287+I1296+I1305+I1951+I1960+I1143+I1152+I1206+I1215+I1224+I1170+I1188+I1197+I1931+I1278+I1332+I1904+I1341+I1350+I1359+I1368+I1377+I1087+I1395+I1404+I1470+I1526+I1555+I1564+I1573+I1637+I1542+I1754+I1813+I1842+I1871+I1677+I1971+I2000+I2009+I2018+I2027+I1833+I1431+I1444+I1726+I2036+I2045+I2054+I1775+I1882+I2063+I2072+I2081+I2090+I1650+I1582+I1591+I1600+I1609+I1619+I1628+I2099+I2108+I2117+I2126+I2135+I2144+I2153+I2162+I2171+I2180+I2189+I2198+I2207+I2216+I2225+I2234+I2243+I2252+I2261+I2270+I2279+I1161</f>
        <v>63515.594000000005</v>
      </c>
      <c r="J1084" s="25">
        <f>J1106+J1134+J1242+J1251+J1260+J1269+J1287+J1296+J1305+J1951+J1960+J1143+J1152+J1206+J1215+J1224+J1170+J1188+J1197+J1931+J1278+J1332+J1341+J1350+J1359+J1368+J1377+J1087+J1395+J1404+J1470+J1526+J1555+J1564+J1573+J1637+J1542+J1754+J1813+J1842+J1871+J1677+J1971+J1499+J1517+J1833+J1686+J1989+J1726+J1431+J1444+J1904+J2000+J2009+J2018+J2027</f>
        <v>78033.719800000006</v>
      </c>
    </row>
    <row r="1085" spans="1:10" ht="19.5" customHeight="1" x14ac:dyDescent="0.25">
      <c r="A1085" s="292" t="s">
        <v>280</v>
      </c>
      <c r="B1085" s="290" t="s">
        <v>57</v>
      </c>
      <c r="C1085" s="278" t="s">
        <v>1184</v>
      </c>
      <c r="D1085" s="278"/>
      <c r="E1085" s="278"/>
      <c r="F1085" s="278"/>
      <c r="G1085" s="278"/>
      <c r="H1085" s="278"/>
      <c r="I1085" s="278"/>
      <c r="J1085" s="278"/>
    </row>
    <row r="1086" spans="1:10" x14ac:dyDescent="0.25">
      <c r="A1086" s="292"/>
      <c r="B1086" s="290"/>
      <c r="C1086" s="280" t="s">
        <v>10</v>
      </c>
      <c r="D1086" s="280"/>
      <c r="E1086" s="280"/>
      <c r="F1086" s="280"/>
      <c r="G1086" s="280"/>
      <c r="H1086" s="280"/>
      <c r="I1086" s="280"/>
      <c r="J1086" s="280"/>
    </row>
    <row r="1087" spans="1:10" ht="33" customHeight="1" x14ac:dyDescent="0.25">
      <c r="A1087" s="292"/>
      <c r="B1087" s="290"/>
      <c r="C1087" s="15" t="s">
        <v>402</v>
      </c>
      <c r="D1087" s="289" t="s">
        <v>15</v>
      </c>
      <c r="E1087" s="51" t="s">
        <v>46</v>
      </c>
      <c r="F1087" s="108"/>
      <c r="G1087" s="108"/>
      <c r="H1087" s="51"/>
      <c r="I1087" s="173">
        <f>'Додаток 3'!K242</f>
        <v>4298.7089999999998</v>
      </c>
      <c r="J1087" s="173"/>
    </row>
    <row r="1088" spans="1:10" ht="16.5" customHeight="1" x14ac:dyDescent="0.25">
      <c r="A1088" s="292"/>
      <c r="B1088" s="290"/>
      <c r="C1088" s="6" t="s">
        <v>41</v>
      </c>
      <c r="D1088" s="289"/>
      <c r="E1088" s="142"/>
      <c r="F1088" s="2"/>
      <c r="G1088" s="108"/>
      <c r="H1088" s="9"/>
      <c r="I1088" s="106"/>
      <c r="J1088" s="106"/>
    </row>
    <row r="1089" spans="1:10" ht="19.5" customHeight="1" x14ac:dyDescent="0.25">
      <c r="A1089" s="292"/>
      <c r="B1089" s="290"/>
      <c r="C1089" s="59" t="s">
        <v>1485</v>
      </c>
      <c r="D1089" s="289"/>
      <c r="E1089" s="51" t="s">
        <v>19</v>
      </c>
      <c r="F1089" s="9"/>
      <c r="G1089" s="108"/>
      <c r="H1089" s="108"/>
      <c r="I1089" s="96">
        <f>'Додаток 3'!K243</f>
        <v>50</v>
      </c>
      <c r="J1089" s="96"/>
    </row>
    <row r="1090" spans="1:10" ht="24" hidden="1" customHeight="1" x14ac:dyDescent="0.25">
      <c r="A1090" s="292"/>
      <c r="B1090" s="290"/>
      <c r="C1090" s="5" t="s">
        <v>55</v>
      </c>
      <c r="D1090" s="289"/>
      <c r="E1090" s="142" t="s">
        <v>46</v>
      </c>
      <c r="F1090" s="9"/>
      <c r="G1090" s="108">
        <f>'Додаток 3'!I244</f>
        <v>57.886000000000003</v>
      </c>
      <c r="H1090" s="142"/>
      <c r="I1090" s="106"/>
      <c r="J1090" s="106"/>
    </row>
    <row r="1091" spans="1:10" ht="3" hidden="1" customHeight="1" x14ac:dyDescent="0.25">
      <c r="A1091" s="292"/>
      <c r="B1091" s="290"/>
      <c r="C1091" s="5" t="s">
        <v>28</v>
      </c>
      <c r="D1091" s="289"/>
      <c r="E1091" s="142" t="s">
        <v>46</v>
      </c>
      <c r="F1091" s="9"/>
      <c r="G1091" s="51">
        <f>'Додаток 3'!I246</f>
        <v>14.58</v>
      </c>
      <c r="H1091" s="9"/>
      <c r="I1091" s="106"/>
      <c r="J1091" s="106"/>
    </row>
    <row r="1092" spans="1:10" ht="17.25" customHeight="1" x14ac:dyDescent="0.25">
      <c r="A1092" s="292"/>
      <c r="B1092" s="290"/>
      <c r="C1092" s="291" t="s">
        <v>11</v>
      </c>
      <c r="D1092" s="291"/>
      <c r="E1092" s="291"/>
      <c r="F1092" s="291"/>
      <c r="G1092" s="291"/>
      <c r="H1092" s="291"/>
      <c r="I1092" s="291"/>
      <c r="J1092" s="291"/>
    </row>
    <row r="1093" spans="1:10" ht="30" hidden="1" customHeight="1" x14ac:dyDescent="0.25">
      <c r="A1093" s="292"/>
      <c r="B1093" s="290"/>
      <c r="C1093" s="59" t="s">
        <v>684</v>
      </c>
      <c r="D1093" s="51" t="s">
        <v>91</v>
      </c>
      <c r="E1093" s="51" t="s">
        <v>17</v>
      </c>
      <c r="F1093" s="157">
        <v>1</v>
      </c>
      <c r="G1093" s="157"/>
      <c r="H1093" s="11"/>
      <c r="I1093" s="106"/>
      <c r="J1093" s="106"/>
    </row>
    <row r="1094" spans="1:10" ht="30" customHeight="1" x14ac:dyDescent="0.25">
      <c r="A1094" s="292"/>
      <c r="B1094" s="290"/>
      <c r="C1094" s="59" t="s">
        <v>1487</v>
      </c>
      <c r="D1094" s="287" t="s">
        <v>310</v>
      </c>
      <c r="E1094" s="51" t="s">
        <v>17</v>
      </c>
      <c r="F1094" s="157"/>
      <c r="G1094" s="157"/>
      <c r="H1094" s="157"/>
      <c r="I1094" s="173">
        <v>1</v>
      </c>
      <c r="J1094" s="173"/>
    </row>
    <row r="1095" spans="1:10" ht="28.5" customHeight="1" x14ac:dyDescent="0.25">
      <c r="A1095" s="292"/>
      <c r="B1095" s="290"/>
      <c r="C1095" s="59" t="s">
        <v>305</v>
      </c>
      <c r="D1095" s="288"/>
      <c r="E1095" s="51" t="s">
        <v>58</v>
      </c>
      <c r="F1095" s="157"/>
      <c r="G1095" s="157"/>
      <c r="H1095" s="157"/>
      <c r="I1095" s="173">
        <v>1</v>
      </c>
      <c r="J1095" s="173"/>
    </row>
    <row r="1096" spans="1:10" ht="17.25" customHeight="1" x14ac:dyDescent="0.25">
      <c r="A1096" s="292"/>
      <c r="B1096" s="290"/>
      <c r="C1096" s="291" t="s">
        <v>12</v>
      </c>
      <c r="D1096" s="291"/>
      <c r="E1096" s="291"/>
      <c r="F1096" s="291"/>
      <c r="G1096" s="291"/>
      <c r="H1096" s="291"/>
      <c r="I1096" s="291"/>
      <c r="J1096" s="291"/>
    </row>
    <row r="1097" spans="1:10" hidden="1" x14ac:dyDescent="0.25">
      <c r="A1097" s="292"/>
      <c r="B1097" s="290"/>
      <c r="C1097" s="59" t="s">
        <v>685</v>
      </c>
      <c r="D1097" s="289" t="s">
        <v>39</v>
      </c>
      <c r="E1097" s="51" t="s">
        <v>277</v>
      </c>
      <c r="F1097" s="108">
        <f>F1089/F1093</f>
        <v>0</v>
      </c>
      <c r="G1097" s="108"/>
      <c r="H1097" s="12"/>
      <c r="I1097" s="106"/>
      <c r="J1097" s="106"/>
    </row>
    <row r="1098" spans="1:10" ht="23.25" customHeight="1" x14ac:dyDescent="0.25">
      <c r="A1098" s="292"/>
      <c r="B1098" s="290"/>
      <c r="C1098" s="59" t="s">
        <v>1072</v>
      </c>
      <c r="D1098" s="289"/>
      <c r="E1098" s="51" t="s">
        <v>13</v>
      </c>
      <c r="F1098" s="108"/>
      <c r="G1098" s="108"/>
      <c r="H1098" s="108"/>
      <c r="I1098" s="173">
        <f>I1087/I1094</f>
        <v>4298.7089999999998</v>
      </c>
      <c r="J1098" s="173"/>
    </row>
    <row r="1099" spans="1:10" ht="28.5" customHeight="1" x14ac:dyDescent="0.25">
      <c r="A1099" s="292"/>
      <c r="B1099" s="290"/>
      <c r="C1099" s="59" t="s">
        <v>403</v>
      </c>
      <c r="D1099" s="289"/>
      <c r="E1099" s="51" t="s">
        <v>530</v>
      </c>
      <c r="F1099" s="108"/>
      <c r="G1099" s="108"/>
      <c r="H1099" s="108"/>
      <c r="I1099" s="96">
        <f>I1089/I1095</f>
        <v>50</v>
      </c>
      <c r="J1099" s="96"/>
    </row>
    <row r="1100" spans="1:10" x14ac:dyDescent="0.25">
      <c r="A1100" s="292"/>
      <c r="B1100" s="290"/>
      <c r="C1100" s="291" t="s">
        <v>14</v>
      </c>
      <c r="D1100" s="291"/>
      <c r="E1100" s="291"/>
      <c r="F1100" s="291"/>
      <c r="G1100" s="291"/>
      <c r="H1100" s="291"/>
      <c r="I1100" s="291"/>
      <c r="J1100" s="291"/>
    </row>
    <row r="1101" spans="1:10" ht="28.5" hidden="1" customHeight="1" x14ac:dyDescent="0.25">
      <c r="A1101" s="292"/>
      <c r="B1101" s="290"/>
      <c r="C1101" s="59" t="s">
        <v>47</v>
      </c>
      <c r="D1101" s="289" t="s">
        <v>42</v>
      </c>
      <c r="E1101" s="289" t="s">
        <v>40</v>
      </c>
      <c r="F1101" s="51">
        <v>100</v>
      </c>
      <c r="G1101" s="51"/>
      <c r="H1101" s="142"/>
      <c r="I1101" s="106"/>
      <c r="J1101" s="106"/>
    </row>
    <row r="1102" spans="1:10" ht="21.75" customHeight="1" x14ac:dyDescent="0.25">
      <c r="A1102" s="292"/>
      <c r="B1102" s="290"/>
      <c r="C1102" s="59" t="s">
        <v>1488</v>
      </c>
      <c r="D1102" s="289"/>
      <c r="E1102" s="289"/>
      <c r="F1102" s="51"/>
      <c r="G1102" s="51"/>
      <c r="H1102" s="51"/>
      <c r="I1102" s="173">
        <v>100</v>
      </c>
      <c r="J1102" s="173"/>
    </row>
    <row r="1103" spans="1:10" ht="16.5" customHeight="1" x14ac:dyDescent="0.25">
      <c r="A1103" s="292"/>
      <c r="B1103" s="290"/>
      <c r="C1103" s="59" t="s">
        <v>361</v>
      </c>
      <c r="D1103" s="289"/>
      <c r="E1103" s="289"/>
      <c r="F1103" s="51"/>
      <c r="G1103" s="51"/>
      <c r="H1103" s="51"/>
      <c r="I1103" s="173">
        <v>100</v>
      </c>
      <c r="J1103" s="173"/>
    </row>
    <row r="1104" spans="1:10" ht="18.75" customHeight="1" x14ac:dyDescent="0.25">
      <c r="A1104" s="292" t="s">
        <v>281</v>
      </c>
      <c r="B1104" s="289" t="str">
        <f>B1132</f>
        <v xml:space="preserve">Підвищення рівня благоустрою міста
Організація  належного утримання та санітарного очищення об’єктів благоустрою
</v>
      </c>
      <c r="C1104" s="278" t="str">
        <f>'Додаток 3'!B251</f>
        <v>Поточне утримання кладовищ</v>
      </c>
      <c r="D1104" s="278"/>
      <c r="E1104" s="278"/>
      <c r="F1104" s="278"/>
      <c r="G1104" s="278"/>
      <c r="H1104" s="278"/>
      <c r="I1104" s="278"/>
      <c r="J1104" s="278"/>
    </row>
    <row r="1105" spans="1:10" x14ac:dyDescent="0.25">
      <c r="A1105" s="289"/>
      <c r="B1105" s="289"/>
      <c r="C1105" s="280" t="s">
        <v>10</v>
      </c>
      <c r="D1105" s="280"/>
      <c r="E1105" s="280"/>
      <c r="F1105" s="280"/>
      <c r="G1105" s="280"/>
      <c r="H1105" s="280"/>
      <c r="I1105" s="280"/>
      <c r="J1105" s="280"/>
    </row>
    <row r="1106" spans="1:10" ht="20.25" customHeight="1" x14ac:dyDescent="0.25">
      <c r="A1106" s="289"/>
      <c r="B1106" s="289"/>
      <c r="C1106" s="8" t="s">
        <v>1600</v>
      </c>
      <c r="D1106" s="141" t="s">
        <v>15</v>
      </c>
      <c r="E1106" s="141" t="s">
        <v>46</v>
      </c>
      <c r="F1106" s="159" t="str">
        <f>'Додаток 3'!H251</f>
        <v>952,767</v>
      </c>
      <c r="G1106" s="108" t="str">
        <f>'Додаток 3'!I251</f>
        <v>1169,966</v>
      </c>
      <c r="H1106" s="159">
        <f>'Додаток 3'!J251</f>
        <v>1592.711</v>
      </c>
      <c r="I1106" s="107" t="str">
        <f>'Додаток 3'!K251</f>
        <v>2138,677</v>
      </c>
      <c r="J1106" s="107" t="str">
        <f>'Додаток 3'!L251</f>
        <v>1651,862</v>
      </c>
    </row>
    <row r="1107" spans="1:10" ht="17.25" hidden="1" customHeight="1" x14ac:dyDescent="0.25">
      <c r="A1107" s="289"/>
      <c r="B1107" s="289"/>
      <c r="C1107" s="141" t="s">
        <v>34</v>
      </c>
      <c r="D1107" s="141"/>
      <c r="E1107" s="141" t="s">
        <v>46</v>
      </c>
      <c r="F1107" s="159"/>
      <c r="G1107" s="159"/>
      <c r="H1107" s="159"/>
      <c r="I1107" s="173"/>
      <c r="J1107" s="173"/>
    </row>
    <row r="1108" spans="1:10" x14ac:dyDescent="0.25">
      <c r="A1108" s="289"/>
      <c r="B1108" s="289"/>
      <c r="C1108" s="340" t="s">
        <v>11</v>
      </c>
      <c r="D1108" s="341"/>
      <c r="E1108" s="341"/>
      <c r="F1108" s="341"/>
      <c r="G1108" s="341"/>
      <c r="H1108" s="341"/>
      <c r="I1108" s="341"/>
      <c r="J1108" s="342"/>
    </row>
    <row r="1109" spans="1:10" x14ac:dyDescent="0.25">
      <c r="A1109" s="289"/>
      <c r="B1109" s="289"/>
      <c r="C1109" s="8" t="s">
        <v>1601</v>
      </c>
      <c r="D1109" s="51" t="s">
        <v>61</v>
      </c>
      <c r="E1109" s="141" t="s">
        <v>58</v>
      </c>
      <c r="F1109" s="27">
        <v>6.6426999999999996</v>
      </c>
      <c r="G1109" s="27">
        <v>6.6426999999999996</v>
      </c>
      <c r="H1109" s="27">
        <v>14.229699999999999</v>
      </c>
      <c r="I1109" s="173">
        <v>14.229699999999999</v>
      </c>
      <c r="J1109" s="173">
        <v>14.229699999999999</v>
      </c>
    </row>
    <row r="1110" spans="1:10" x14ac:dyDescent="0.25">
      <c r="A1110" s="289"/>
      <c r="B1110" s="289"/>
      <c r="C1110" s="340" t="s">
        <v>12</v>
      </c>
      <c r="D1110" s="341"/>
      <c r="E1110" s="341"/>
      <c r="F1110" s="341"/>
      <c r="G1110" s="341"/>
      <c r="H1110" s="341"/>
      <c r="I1110" s="341"/>
      <c r="J1110" s="342"/>
    </row>
    <row r="1111" spans="1:10" x14ac:dyDescent="0.25">
      <c r="A1111" s="289"/>
      <c r="B1111" s="289"/>
      <c r="C1111" s="8" t="s">
        <v>1602</v>
      </c>
      <c r="D1111" s="141" t="s">
        <v>39</v>
      </c>
      <c r="E1111" s="141" t="s">
        <v>1502</v>
      </c>
      <c r="F1111" s="159">
        <v>14.34</v>
      </c>
      <c r="G1111" s="159">
        <f>G1106/G1109</f>
        <v>176.12808044921493</v>
      </c>
      <c r="H1111" s="159">
        <f>H1106/H1109</f>
        <v>111.92864220609009</v>
      </c>
      <c r="I1111" s="96">
        <f>I1106/I1109</f>
        <v>150.2967033739292</v>
      </c>
      <c r="J1111" s="96">
        <f>J1106/J1109</f>
        <v>116.08551128976718</v>
      </c>
    </row>
    <row r="1112" spans="1:10" x14ac:dyDescent="0.25">
      <c r="A1112" s="289"/>
      <c r="B1112" s="289"/>
      <c r="C1112" s="340" t="s">
        <v>14</v>
      </c>
      <c r="D1112" s="341"/>
      <c r="E1112" s="341"/>
      <c r="F1112" s="341"/>
      <c r="G1112" s="341"/>
      <c r="H1112" s="341"/>
      <c r="I1112" s="341"/>
      <c r="J1112" s="342"/>
    </row>
    <row r="1113" spans="1:10" ht="20.25" customHeight="1" x14ac:dyDescent="0.25">
      <c r="A1113" s="289"/>
      <c r="B1113" s="289"/>
      <c r="C1113" s="92" t="s">
        <v>370</v>
      </c>
      <c r="D1113" s="141" t="s">
        <v>42</v>
      </c>
      <c r="E1113" s="141" t="s">
        <v>40</v>
      </c>
      <c r="F1113" s="141">
        <v>100</v>
      </c>
      <c r="G1113" s="141">
        <v>100</v>
      </c>
      <c r="H1113" s="141">
        <v>100</v>
      </c>
      <c r="I1113" s="173">
        <v>100</v>
      </c>
      <c r="J1113" s="173">
        <v>100</v>
      </c>
    </row>
    <row r="1114" spans="1:10" ht="15" customHeight="1" x14ac:dyDescent="0.25">
      <c r="A1114" s="292" t="s">
        <v>282</v>
      </c>
      <c r="B1114" s="290" t="s">
        <v>723</v>
      </c>
      <c r="C1114" s="293" t="s">
        <v>745</v>
      </c>
      <c r="D1114" s="293"/>
      <c r="E1114" s="293"/>
      <c r="F1114" s="293"/>
      <c r="G1114" s="293"/>
      <c r="H1114" s="293"/>
      <c r="I1114" s="293"/>
      <c r="J1114" s="293"/>
    </row>
    <row r="1115" spans="1:10" x14ac:dyDescent="0.25">
      <c r="A1115" s="292"/>
      <c r="B1115" s="290"/>
      <c r="C1115" s="280" t="s">
        <v>10</v>
      </c>
      <c r="D1115" s="280"/>
      <c r="E1115" s="280"/>
      <c r="F1115" s="280"/>
      <c r="G1115" s="280"/>
      <c r="H1115" s="280"/>
      <c r="I1115" s="280"/>
      <c r="J1115" s="280"/>
    </row>
    <row r="1116" spans="1:10" ht="30" x14ac:dyDescent="0.25">
      <c r="A1116" s="292"/>
      <c r="B1116" s="290"/>
      <c r="C1116" s="7" t="s">
        <v>768</v>
      </c>
      <c r="D1116" s="141" t="s">
        <v>91</v>
      </c>
      <c r="E1116" s="141" t="s">
        <v>19</v>
      </c>
      <c r="F1116" s="108"/>
      <c r="G1116" s="108">
        <f>'Додаток 3'!I247</f>
        <v>47.28</v>
      </c>
      <c r="H1116" s="159"/>
      <c r="I1116" s="106"/>
      <c r="J1116" s="106"/>
    </row>
    <row r="1117" spans="1:10" x14ac:dyDescent="0.25">
      <c r="A1117" s="292"/>
      <c r="B1117" s="290"/>
      <c r="C1117" s="39" t="s">
        <v>11</v>
      </c>
      <c r="D1117" s="39"/>
      <c r="E1117" s="39"/>
      <c r="F1117" s="39"/>
      <c r="G1117" s="39"/>
      <c r="H1117" s="39"/>
      <c r="I1117" s="39"/>
      <c r="J1117" s="39"/>
    </row>
    <row r="1118" spans="1:10" ht="30" x14ac:dyDescent="0.25">
      <c r="A1118" s="292"/>
      <c r="B1118" s="290"/>
      <c r="C1118" s="7" t="s">
        <v>788</v>
      </c>
      <c r="D1118" s="141" t="s">
        <v>39</v>
      </c>
      <c r="E1118" s="141" t="s">
        <v>17</v>
      </c>
      <c r="F1118" s="108"/>
      <c r="G1118" s="169">
        <v>1</v>
      </c>
      <c r="H1118" s="169"/>
      <c r="I1118" s="106"/>
      <c r="J1118" s="106"/>
    </row>
    <row r="1119" spans="1:10" x14ac:dyDescent="0.25">
      <c r="A1119" s="292"/>
      <c r="B1119" s="290"/>
      <c r="C1119" s="280" t="s">
        <v>12</v>
      </c>
      <c r="D1119" s="280"/>
      <c r="E1119" s="280"/>
      <c r="F1119" s="280"/>
      <c r="G1119" s="280"/>
      <c r="H1119" s="280"/>
      <c r="I1119" s="280"/>
      <c r="J1119" s="280"/>
    </row>
    <row r="1120" spans="1:10" ht="30" x14ac:dyDescent="0.25">
      <c r="A1120" s="292"/>
      <c r="B1120" s="290"/>
      <c r="C1120" s="7" t="s">
        <v>769</v>
      </c>
      <c r="D1120" s="141" t="s">
        <v>39</v>
      </c>
      <c r="E1120" s="141" t="s">
        <v>13</v>
      </c>
      <c r="F1120" s="158"/>
      <c r="G1120" s="159">
        <f>G1116/G1118</f>
        <v>47.28</v>
      </c>
      <c r="H1120" s="159"/>
      <c r="I1120" s="106"/>
      <c r="J1120" s="106"/>
    </row>
    <row r="1121" spans="1:10" x14ac:dyDescent="0.25">
      <c r="A1121" s="292"/>
      <c r="B1121" s="290"/>
      <c r="C1121" s="280" t="s">
        <v>14</v>
      </c>
      <c r="D1121" s="280"/>
      <c r="E1121" s="280"/>
      <c r="F1121" s="280"/>
      <c r="G1121" s="280"/>
      <c r="H1121" s="280"/>
      <c r="I1121" s="280"/>
      <c r="J1121" s="280"/>
    </row>
    <row r="1122" spans="1:10" x14ac:dyDescent="0.25">
      <c r="A1122" s="292"/>
      <c r="B1122" s="290"/>
      <c r="C1122" s="59" t="s">
        <v>789</v>
      </c>
      <c r="D1122" s="141" t="s">
        <v>42</v>
      </c>
      <c r="E1122" s="141" t="s">
        <v>40</v>
      </c>
      <c r="F1122" s="141"/>
      <c r="G1122" s="141">
        <v>100</v>
      </c>
      <c r="H1122" s="141"/>
      <c r="I1122" s="106"/>
      <c r="J1122" s="106"/>
    </row>
    <row r="1123" spans="1:10" ht="18.75" customHeight="1" x14ac:dyDescent="0.25">
      <c r="A1123" s="292" t="s">
        <v>283</v>
      </c>
      <c r="B1123" s="290" t="s">
        <v>723</v>
      </c>
      <c r="C1123" s="293" t="s">
        <v>743</v>
      </c>
      <c r="D1123" s="293"/>
      <c r="E1123" s="293"/>
      <c r="F1123" s="293"/>
      <c r="G1123" s="293"/>
      <c r="H1123" s="293"/>
      <c r="I1123" s="293"/>
      <c r="J1123" s="293"/>
    </row>
    <row r="1124" spans="1:10" x14ac:dyDescent="0.25">
      <c r="A1124" s="292"/>
      <c r="B1124" s="290"/>
      <c r="C1124" s="280" t="s">
        <v>10</v>
      </c>
      <c r="D1124" s="280"/>
      <c r="E1124" s="280"/>
      <c r="F1124" s="280"/>
      <c r="G1124" s="280"/>
      <c r="H1124" s="280"/>
      <c r="I1124" s="280"/>
      <c r="J1124" s="280"/>
    </row>
    <row r="1125" spans="1:10" ht="30" x14ac:dyDescent="0.25">
      <c r="A1125" s="292"/>
      <c r="B1125" s="290"/>
      <c r="C1125" s="7" t="s">
        <v>768</v>
      </c>
      <c r="D1125" s="141" t="s">
        <v>91</v>
      </c>
      <c r="E1125" s="141" t="s">
        <v>19</v>
      </c>
      <c r="F1125" s="108"/>
      <c r="G1125" s="108">
        <f>'Додаток 3'!I248</f>
        <v>18.829999999999998</v>
      </c>
      <c r="H1125" s="159"/>
      <c r="I1125" s="106"/>
      <c r="J1125" s="106"/>
    </row>
    <row r="1126" spans="1:10" x14ac:dyDescent="0.25">
      <c r="A1126" s="292"/>
      <c r="B1126" s="290"/>
      <c r="C1126" s="280" t="s">
        <v>11</v>
      </c>
      <c r="D1126" s="280"/>
      <c r="E1126" s="280"/>
      <c r="F1126" s="280"/>
      <c r="G1126" s="280"/>
      <c r="H1126" s="280"/>
      <c r="I1126" s="280"/>
      <c r="J1126" s="280"/>
    </row>
    <row r="1127" spans="1:10" ht="30" x14ac:dyDescent="0.25">
      <c r="A1127" s="292"/>
      <c r="B1127" s="290"/>
      <c r="C1127" s="7" t="s">
        <v>788</v>
      </c>
      <c r="D1127" s="141" t="s">
        <v>39</v>
      </c>
      <c r="E1127" s="141" t="s">
        <v>17</v>
      </c>
      <c r="F1127" s="108"/>
      <c r="G1127" s="169">
        <v>1</v>
      </c>
      <c r="H1127" s="169"/>
      <c r="I1127" s="106"/>
      <c r="J1127" s="106"/>
    </row>
    <row r="1128" spans="1:10" x14ac:dyDescent="0.25">
      <c r="A1128" s="292"/>
      <c r="B1128" s="290"/>
      <c r="C1128" s="280" t="s">
        <v>12</v>
      </c>
      <c r="D1128" s="280"/>
      <c r="E1128" s="280"/>
      <c r="F1128" s="280"/>
      <c r="G1128" s="280"/>
      <c r="H1128" s="280"/>
      <c r="I1128" s="280"/>
      <c r="J1128" s="280"/>
    </row>
    <row r="1129" spans="1:10" ht="30" x14ac:dyDescent="0.25">
      <c r="A1129" s="292"/>
      <c r="B1129" s="290"/>
      <c r="C1129" s="7" t="s">
        <v>769</v>
      </c>
      <c r="D1129" s="141" t="s">
        <v>39</v>
      </c>
      <c r="E1129" s="141" t="s">
        <v>13</v>
      </c>
      <c r="F1129" s="158"/>
      <c r="G1129" s="159">
        <f>G1125/G1127</f>
        <v>18.829999999999998</v>
      </c>
      <c r="H1129" s="159"/>
      <c r="I1129" s="106"/>
      <c r="J1129" s="106"/>
    </row>
    <row r="1130" spans="1:10" x14ac:dyDescent="0.25">
      <c r="A1130" s="292"/>
      <c r="B1130" s="290"/>
      <c r="C1130" s="280" t="s">
        <v>14</v>
      </c>
      <c r="D1130" s="280"/>
      <c r="E1130" s="280"/>
      <c r="F1130" s="280"/>
      <c r="G1130" s="280"/>
      <c r="H1130" s="280"/>
      <c r="I1130" s="280"/>
      <c r="J1130" s="280"/>
    </row>
    <row r="1131" spans="1:10" ht="14.25" customHeight="1" x14ac:dyDescent="0.25">
      <c r="A1131" s="292"/>
      <c r="B1131" s="290"/>
      <c r="C1131" s="59" t="s">
        <v>789</v>
      </c>
      <c r="D1131" s="141" t="s">
        <v>42</v>
      </c>
      <c r="E1131" s="141" t="s">
        <v>40</v>
      </c>
      <c r="F1131" s="141"/>
      <c r="G1131" s="141">
        <v>100</v>
      </c>
      <c r="H1131" s="141"/>
      <c r="I1131" s="106"/>
      <c r="J1131" s="106"/>
    </row>
    <row r="1132" spans="1:10" ht="20.25" customHeight="1" x14ac:dyDescent="0.25">
      <c r="A1132" s="292" t="s">
        <v>284</v>
      </c>
      <c r="B1132" s="290" t="s">
        <v>198</v>
      </c>
      <c r="C1132" s="293" t="s">
        <v>180</v>
      </c>
      <c r="D1132" s="293"/>
      <c r="E1132" s="293"/>
      <c r="F1132" s="293"/>
      <c r="G1132" s="293"/>
      <c r="H1132" s="293"/>
      <c r="I1132" s="293"/>
      <c r="J1132" s="293"/>
    </row>
    <row r="1133" spans="1:10" x14ac:dyDescent="0.25">
      <c r="A1133" s="292"/>
      <c r="B1133" s="290"/>
      <c r="C1133" s="280" t="s">
        <v>10</v>
      </c>
      <c r="D1133" s="280"/>
      <c r="E1133" s="280"/>
      <c r="F1133" s="280"/>
      <c r="G1133" s="280"/>
      <c r="H1133" s="280"/>
      <c r="I1133" s="280"/>
      <c r="J1133" s="280"/>
    </row>
    <row r="1134" spans="1:10" x14ac:dyDescent="0.25">
      <c r="A1134" s="292"/>
      <c r="B1134" s="290"/>
      <c r="C1134" s="7" t="s">
        <v>181</v>
      </c>
      <c r="D1134" s="141" t="s">
        <v>15</v>
      </c>
      <c r="E1134" s="141" t="s">
        <v>9</v>
      </c>
      <c r="F1134" s="108">
        <f>'Додаток 3'!H211</f>
        <v>10387.611999999999</v>
      </c>
      <c r="G1134" s="159">
        <f>'Додаток 3'!I211</f>
        <v>11208.68</v>
      </c>
      <c r="H1134" s="159">
        <f>'Додаток 3'!J211</f>
        <v>14196.784000000001</v>
      </c>
      <c r="I1134" s="173">
        <f>'Додаток 3'!K211</f>
        <v>15453.25</v>
      </c>
      <c r="J1134" s="173">
        <f>'Додаток 3'!L211</f>
        <v>16506.86</v>
      </c>
    </row>
    <row r="1135" spans="1:10" x14ac:dyDescent="0.25">
      <c r="A1135" s="292"/>
      <c r="B1135" s="290"/>
      <c r="C1135" s="280" t="s">
        <v>11</v>
      </c>
      <c r="D1135" s="280"/>
      <c r="E1135" s="280"/>
      <c r="F1135" s="280"/>
      <c r="G1135" s="280"/>
      <c r="H1135" s="280"/>
      <c r="I1135" s="280"/>
      <c r="J1135" s="280"/>
    </row>
    <row r="1136" spans="1:10" x14ac:dyDescent="0.25">
      <c r="A1136" s="292"/>
      <c r="B1136" s="290"/>
      <c r="C1136" s="7" t="s">
        <v>182</v>
      </c>
      <c r="D1136" s="141" t="s">
        <v>195</v>
      </c>
      <c r="E1136" s="141" t="s">
        <v>189</v>
      </c>
      <c r="F1136" s="108">
        <v>542.34900000000005</v>
      </c>
      <c r="G1136" s="108">
        <v>482.54899999999998</v>
      </c>
      <c r="H1136" s="108">
        <v>482.79500000000002</v>
      </c>
      <c r="I1136" s="173">
        <v>482.79500000000002</v>
      </c>
      <c r="J1136" s="168">
        <v>482.79500000000002</v>
      </c>
    </row>
    <row r="1137" spans="1:10" x14ac:dyDescent="0.25">
      <c r="A1137" s="292"/>
      <c r="B1137" s="290"/>
      <c r="C1137" s="280" t="s">
        <v>12</v>
      </c>
      <c r="D1137" s="280"/>
      <c r="E1137" s="280"/>
      <c r="F1137" s="280"/>
      <c r="G1137" s="280"/>
      <c r="H1137" s="280"/>
      <c r="I1137" s="280"/>
      <c r="J1137" s="280"/>
    </row>
    <row r="1138" spans="1:10" ht="30" x14ac:dyDescent="0.25">
      <c r="A1138" s="292"/>
      <c r="B1138" s="290"/>
      <c r="C1138" s="7" t="s">
        <v>183</v>
      </c>
      <c r="D1138" s="141" t="s">
        <v>39</v>
      </c>
      <c r="E1138" s="141" t="s">
        <v>197</v>
      </c>
      <c r="F1138" s="158">
        <f>F1134/F1136</f>
        <v>19.153002955661389</v>
      </c>
      <c r="G1138" s="158">
        <f>G1134/G1136</f>
        <v>23.228065958068509</v>
      </c>
      <c r="H1138" s="158">
        <f>H1134/H1136</f>
        <v>29.405408092461606</v>
      </c>
      <c r="I1138" s="108">
        <f>I1134/I1136</f>
        <v>32.007891548172616</v>
      </c>
      <c r="J1138" s="108">
        <f>J1134/J1136</f>
        <v>34.190204952412515</v>
      </c>
    </row>
    <row r="1139" spans="1:10" x14ac:dyDescent="0.25">
      <c r="A1139" s="292"/>
      <c r="B1139" s="290"/>
      <c r="C1139" s="280" t="s">
        <v>14</v>
      </c>
      <c r="D1139" s="280"/>
      <c r="E1139" s="280"/>
      <c r="F1139" s="280"/>
      <c r="G1139" s="280"/>
      <c r="H1139" s="280"/>
      <c r="I1139" s="280"/>
      <c r="J1139" s="280"/>
    </row>
    <row r="1140" spans="1:10" ht="30" x14ac:dyDescent="0.25">
      <c r="A1140" s="292"/>
      <c r="B1140" s="290"/>
      <c r="C1140" s="7" t="s">
        <v>369</v>
      </c>
      <c r="D1140" s="141" t="s">
        <v>42</v>
      </c>
      <c r="E1140" s="141" t="s">
        <v>40</v>
      </c>
      <c r="F1140" s="141">
        <v>100</v>
      </c>
      <c r="G1140" s="141">
        <v>100</v>
      </c>
      <c r="H1140" s="141">
        <v>100</v>
      </c>
      <c r="I1140" s="173">
        <v>100</v>
      </c>
      <c r="J1140" s="173">
        <v>100</v>
      </c>
    </row>
    <row r="1141" spans="1:10" ht="19.5" customHeight="1" x14ac:dyDescent="0.25">
      <c r="A1141" s="296" t="s">
        <v>285</v>
      </c>
      <c r="B1141" s="297" t="s">
        <v>709</v>
      </c>
      <c r="C1141" s="293" t="s">
        <v>1815</v>
      </c>
      <c r="D1141" s="293"/>
      <c r="E1141" s="293"/>
      <c r="F1141" s="293"/>
      <c r="G1141" s="293"/>
      <c r="H1141" s="293"/>
      <c r="I1141" s="293"/>
      <c r="J1141" s="293"/>
    </row>
    <row r="1142" spans="1:10" x14ac:dyDescent="0.25">
      <c r="A1142" s="296"/>
      <c r="B1142" s="297"/>
      <c r="C1142" s="280" t="s">
        <v>10</v>
      </c>
      <c r="D1142" s="280"/>
      <c r="E1142" s="280"/>
      <c r="F1142" s="280"/>
      <c r="G1142" s="280"/>
      <c r="H1142" s="280"/>
      <c r="I1142" s="280"/>
      <c r="J1142" s="280"/>
    </row>
    <row r="1143" spans="1:10" ht="23.25" customHeight="1" x14ac:dyDescent="0.25">
      <c r="A1143" s="296"/>
      <c r="B1143" s="297"/>
      <c r="C1143" s="7" t="s">
        <v>311</v>
      </c>
      <c r="D1143" s="141" t="s">
        <v>15</v>
      </c>
      <c r="E1143" s="141" t="s">
        <v>9</v>
      </c>
      <c r="F1143" s="108">
        <f>'Додаток 3'!H213</f>
        <v>451.24299999999999</v>
      </c>
      <c r="G1143" s="159">
        <f>'Додаток 3'!I213</f>
        <v>487.34300000000002</v>
      </c>
      <c r="H1143" s="108">
        <f>'Додаток 3'!J213</f>
        <v>123.625</v>
      </c>
      <c r="I1143" s="96">
        <f>'Додаток 3'!K213</f>
        <v>440</v>
      </c>
      <c r="J1143" s="96">
        <f>'Додаток 3'!L213</f>
        <v>563.38900000000001</v>
      </c>
    </row>
    <row r="1144" spans="1:10" x14ac:dyDescent="0.25">
      <c r="A1144" s="296"/>
      <c r="B1144" s="297"/>
      <c r="C1144" s="280" t="s">
        <v>11</v>
      </c>
      <c r="D1144" s="280"/>
      <c r="E1144" s="280"/>
      <c r="F1144" s="280"/>
      <c r="G1144" s="280"/>
      <c r="H1144" s="280"/>
      <c r="I1144" s="280"/>
      <c r="J1144" s="280"/>
    </row>
    <row r="1145" spans="1:10" x14ac:dyDescent="0.25">
      <c r="A1145" s="296"/>
      <c r="B1145" s="297"/>
      <c r="C1145" s="7" t="s">
        <v>405</v>
      </c>
      <c r="D1145" s="141" t="s">
        <v>39</v>
      </c>
      <c r="E1145" s="141" t="s">
        <v>17</v>
      </c>
      <c r="F1145" s="157">
        <v>4</v>
      </c>
      <c r="G1145" s="157">
        <v>4</v>
      </c>
      <c r="H1145" s="157">
        <v>4</v>
      </c>
      <c r="I1145" s="168">
        <v>4</v>
      </c>
      <c r="J1145" s="168">
        <v>4</v>
      </c>
    </row>
    <row r="1146" spans="1:10" x14ac:dyDescent="0.25">
      <c r="A1146" s="296"/>
      <c r="B1146" s="297"/>
      <c r="C1146" s="280" t="s">
        <v>12</v>
      </c>
      <c r="D1146" s="280"/>
      <c r="E1146" s="280"/>
      <c r="F1146" s="280"/>
      <c r="G1146" s="280"/>
      <c r="H1146" s="280"/>
      <c r="I1146" s="280"/>
      <c r="J1146" s="280"/>
    </row>
    <row r="1147" spans="1:10" x14ac:dyDescent="0.25">
      <c r="A1147" s="296"/>
      <c r="B1147" s="297"/>
      <c r="C1147" s="7" t="s">
        <v>406</v>
      </c>
      <c r="D1147" s="141" t="s">
        <v>39</v>
      </c>
      <c r="E1147" s="141" t="s">
        <v>277</v>
      </c>
      <c r="F1147" s="108">
        <f>F1143/F1145</f>
        <v>112.81075</v>
      </c>
      <c r="G1147" s="108">
        <v>121.836</v>
      </c>
      <c r="H1147" s="108">
        <f>H1143/H1145</f>
        <v>30.90625</v>
      </c>
      <c r="I1147" s="108">
        <f>I1143/I1145</f>
        <v>110</v>
      </c>
      <c r="J1147" s="108">
        <f>J1143/J1145</f>
        <v>140.84725</v>
      </c>
    </row>
    <row r="1148" spans="1:10" x14ac:dyDescent="0.25">
      <c r="A1148" s="296"/>
      <c r="B1148" s="297"/>
      <c r="C1148" s="280" t="s">
        <v>14</v>
      </c>
      <c r="D1148" s="280"/>
      <c r="E1148" s="280"/>
      <c r="F1148" s="280"/>
      <c r="G1148" s="280"/>
      <c r="H1148" s="280"/>
      <c r="I1148" s="280"/>
      <c r="J1148" s="280"/>
    </row>
    <row r="1149" spans="1:10" ht="30" x14ac:dyDescent="0.25">
      <c r="A1149" s="296"/>
      <c r="B1149" s="297"/>
      <c r="C1149" s="7" t="s">
        <v>369</v>
      </c>
      <c r="D1149" s="141" t="s">
        <v>42</v>
      </c>
      <c r="E1149" s="141" t="s">
        <v>40</v>
      </c>
      <c r="F1149" s="141">
        <v>100</v>
      </c>
      <c r="G1149" s="141">
        <v>100</v>
      </c>
      <c r="H1149" s="141">
        <v>100</v>
      </c>
      <c r="I1149" s="173">
        <v>100</v>
      </c>
      <c r="J1149" s="173">
        <v>100</v>
      </c>
    </row>
    <row r="1150" spans="1:10" ht="19.5" customHeight="1" x14ac:dyDescent="0.25">
      <c r="A1150" s="296" t="s">
        <v>286</v>
      </c>
      <c r="B1150" s="290" t="s">
        <v>633</v>
      </c>
      <c r="C1150" s="303" t="s">
        <v>1816</v>
      </c>
      <c r="D1150" s="303"/>
      <c r="E1150" s="303"/>
      <c r="F1150" s="303"/>
      <c r="G1150" s="303"/>
      <c r="H1150" s="303"/>
      <c r="I1150" s="303"/>
      <c r="J1150" s="303"/>
    </row>
    <row r="1151" spans="1:10" x14ac:dyDescent="0.25">
      <c r="A1151" s="296"/>
      <c r="B1151" s="290"/>
      <c r="C1151" s="302" t="s">
        <v>10</v>
      </c>
      <c r="D1151" s="302"/>
      <c r="E1151" s="302"/>
      <c r="F1151" s="302"/>
      <c r="G1151" s="302"/>
      <c r="H1151" s="302"/>
      <c r="I1151" s="302"/>
      <c r="J1151" s="302"/>
    </row>
    <row r="1152" spans="1:10" ht="30" x14ac:dyDescent="0.25">
      <c r="A1152" s="296"/>
      <c r="B1152" s="290"/>
      <c r="C1152" s="7" t="s">
        <v>417</v>
      </c>
      <c r="D1152" s="141" t="s">
        <v>91</v>
      </c>
      <c r="E1152" s="141" t="s">
        <v>19</v>
      </c>
      <c r="F1152" s="108">
        <f>'Додаток 3'!H214</f>
        <v>79.474000000000004</v>
      </c>
      <c r="G1152" s="159">
        <f>'Додаток 3'!I214</f>
        <v>84.429000000000002</v>
      </c>
      <c r="H1152" s="169"/>
      <c r="I1152" s="96">
        <f>'Додаток 3'!K214</f>
        <v>130</v>
      </c>
      <c r="J1152" s="96">
        <f>'Додаток 3'!L214</f>
        <v>112.491</v>
      </c>
    </row>
    <row r="1153" spans="1:10" x14ac:dyDescent="0.25">
      <c r="A1153" s="296"/>
      <c r="B1153" s="290"/>
      <c r="C1153" s="302" t="s">
        <v>11</v>
      </c>
      <c r="D1153" s="302"/>
      <c r="E1153" s="302"/>
      <c r="F1153" s="302"/>
      <c r="G1153" s="302"/>
      <c r="H1153" s="302"/>
      <c r="I1153" s="302"/>
      <c r="J1153" s="302"/>
    </row>
    <row r="1154" spans="1:10" x14ac:dyDescent="0.25">
      <c r="A1154" s="296"/>
      <c r="B1154" s="290"/>
      <c r="C1154" s="59" t="s">
        <v>314</v>
      </c>
      <c r="D1154" s="51" t="s">
        <v>39</v>
      </c>
      <c r="E1154" s="51" t="s">
        <v>17</v>
      </c>
      <c r="F1154" s="157">
        <v>4</v>
      </c>
      <c r="G1154" s="157">
        <v>4</v>
      </c>
      <c r="H1154" s="157"/>
      <c r="I1154" s="168">
        <v>4</v>
      </c>
      <c r="J1154" s="168">
        <v>4</v>
      </c>
    </row>
    <row r="1155" spans="1:10" x14ac:dyDescent="0.25">
      <c r="A1155" s="296"/>
      <c r="B1155" s="290"/>
      <c r="C1155" s="295" t="s">
        <v>12</v>
      </c>
      <c r="D1155" s="295"/>
      <c r="E1155" s="295"/>
      <c r="F1155" s="295"/>
      <c r="G1155" s="295"/>
      <c r="H1155" s="295"/>
      <c r="I1155" s="295"/>
      <c r="J1155" s="295"/>
    </row>
    <row r="1156" spans="1:10" ht="30" x14ac:dyDescent="0.25">
      <c r="A1156" s="296"/>
      <c r="B1156" s="290"/>
      <c r="C1156" s="59" t="s">
        <v>418</v>
      </c>
      <c r="D1156" s="51" t="s">
        <v>39</v>
      </c>
      <c r="E1156" s="51" t="s">
        <v>68</v>
      </c>
      <c r="F1156" s="108">
        <f>F1152/F1154</f>
        <v>19.868500000000001</v>
      </c>
      <c r="G1156" s="108">
        <f>G1152/G1154</f>
        <v>21.107250000000001</v>
      </c>
      <c r="H1156" s="157"/>
      <c r="I1156" s="96">
        <f>I1152/I1154</f>
        <v>32.5</v>
      </c>
      <c r="J1156" s="96">
        <f>J1152/J1154</f>
        <v>28.12275</v>
      </c>
    </row>
    <row r="1157" spans="1:10" x14ac:dyDescent="0.25">
      <c r="A1157" s="296"/>
      <c r="B1157" s="290"/>
      <c r="C1157" s="302" t="s">
        <v>14</v>
      </c>
      <c r="D1157" s="302"/>
      <c r="E1157" s="302"/>
      <c r="F1157" s="302"/>
      <c r="G1157" s="302"/>
      <c r="H1157" s="302"/>
      <c r="I1157" s="302"/>
      <c r="J1157" s="302"/>
    </row>
    <row r="1158" spans="1:10" ht="30" x14ac:dyDescent="0.25">
      <c r="A1158" s="296"/>
      <c r="B1158" s="290"/>
      <c r="C1158" s="7" t="s">
        <v>369</v>
      </c>
      <c r="D1158" s="141" t="s">
        <v>42</v>
      </c>
      <c r="E1158" s="141" t="s">
        <v>40</v>
      </c>
      <c r="F1158" s="141">
        <v>100</v>
      </c>
      <c r="G1158" s="141">
        <v>100</v>
      </c>
      <c r="H1158" s="141"/>
      <c r="I1158" s="173">
        <v>100</v>
      </c>
      <c r="J1158" s="173">
        <v>100</v>
      </c>
    </row>
    <row r="1159" spans="1:10" ht="24" customHeight="1" x14ac:dyDescent="0.25">
      <c r="A1159" s="292" t="s">
        <v>287</v>
      </c>
      <c r="B1159" s="290" t="s">
        <v>710</v>
      </c>
      <c r="C1159" s="315" t="s">
        <v>1828</v>
      </c>
      <c r="D1159" s="315"/>
      <c r="E1159" s="315"/>
      <c r="F1159" s="315"/>
      <c r="G1159" s="315"/>
      <c r="H1159" s="315"/>
      <c r="I1159" s="315"/>
      <c r="J1159" s="315"/>
    </row>
    <row r="1160" spans="1:10" ht="17.25" customHeight="1" x14ac:dyDescent="0.25">
      <c r="A1160" s="292"/>
      <c r="B1160" s="290"/>
      <c r="C1160" s="291" t="s">
        <v>10</v>
      </c>
      <c r="D1160" s="291"/>
      <c r="E1160" s="291"/>
      <c r="F1160" s="291"/>
      <c r="G1160" s="291"/>
      <c r="H1160" s="291"/>
      <c r="I1160" s="291"/>
      <c r="J1160" s="291"/>
    </row>
    <row r="1161" spans="1:10" ht="19.5" customHeight="1" x14ac:dyDescent="0.25">
      <c r="A1161" s="292"/>
      <c r="B1161" s="290"/>
      <c r="C1161" s="59" t="s">
        <v>568</v>
      </c>
      <c r="D1161" s="51" t="s">
        <v>15</v>
      </c>
      <c r="E1161" s="51" t="s">
        <v>9</v>
      </c>
      <c r="F1161" s="108"/>
      <c r="G1161" s="108">
        <f>'Додаток 3'!I215</f>
        <v>209.65600000000001</v>
      </c>
      <c r="H1161" s="108"/>
      <c r="I1161" s="96">
        <f>'Додаток 3'!K215</f>
        <v>155</v>
      </c>
      <c r="J1161" s="106"/>
    </row>
    <row r="1162" spans="1:10" ht="17.25" customHeight="1" x14ac:dyDescent="0.25">
      <c r="A1162" s="292"/>
      <c r="B1162" s="290"/>
      <c r="C1162" s="291" t="s">
        <v>11</v>
      </c>
      <c r="D1162" s="291"/>
      <c r="E1162" s="291"/>
      <c r="F1162" s="291"/>
      <c r="G1162" s="291"/>
      <c r="H1162" s="291"/>
      <c r="I1162" s="291"/>
      <c r="J1162" s="291"/>
    </row>
    <row r="1163" spans="1:10" ht="15.75" customHeight="1" x14ac:dyDescent="0.25">
      <c r="A1163" s="292"/>
      <c r="B1163" s="290"/>
      <c r="C1163" s="59" t="s">
        <v>569</v>
      </c>
      <c r="D1163" s="51" t="s">
        <v>310</v>
      </c>
      <c r="E1163" s="51" t="s">
        <v>17</v>
      </c>
      <c r="F1163" s="157"/>
      <c r="G1163" s="157">
        <v>4</v>
      </c>
      <c r="H1163" s="157"/>
      <c r="I1163" s="173">
        <v>1</v>
      </c>
      <c r="J1163" s="106"/>
    </row>
    <row r="1164" spans="1:10" ht="16.5" customHeight="1" x14ac:dyDescent="0.25">
      <c r="A1164" s="292"/>
      <c r="B1164" s="290"/>
      <c r="C1164" s="291" t="s">
        <v>12</v>
      </c>
      <c r="D1164" s="291"/>
      <c r="E1164" s="291"/>
      <c r="F1164" s="291"/>
      <c r="G1164" s="291"/>
      <c r="H1164" s="291"/>
      <c r="I1164" s="291"/>
      <c r="J1164" s="291"/>
    </row>
    <row r="1165" spans="1:10" ht="17.25" customHeight="1" x14ac:dyDescent="0.25">
      <c r="A1165" s="292"/>
      <c r="B1165" s="290"/>
      <c r="C1165" s="59" t="s">
        <v>570</v>
      </c>
      <c r="D1165" s="51" t="s">
        <v>39</v>
      </c>
      <c r="E1165" s="51" t="s">
        <v>277</v>
      </c>
      <c r="F1165" s="108"/>
      <c r="G1165" s="108">
        <f>G1161/G1163</f>
        <v>52.414000000000001</v>
      </c>
      <c r="H1165" s="108"/>
      <c r="I1165" s="96">
        <f>I1161/I1163</f>
        <v>155</v>
      </c>
      <c r="J1165" s="106"/>
    </row>
    <row r="1166" spans="1:10" ht="15.75" customHeight="1" x14ac:dyDescent="0.25">
      <c r="A1166" s="292"/>
      <c r="B1166" s="290"/>
      <c r="C1166" s="291" t="s">
        <v>14</v>
      </c>
      <c r="D1166" s="291"/>
      <c r="E1166" s="291"/>
      <c r="F1166" s="291"/>
      <c r="G1166" s="291"/>
      <c r="H1166" s="291"/>
      <c r="I1166" s="291"/>
      <c r="J1166" s="291"/>
    </row>
    <row r="1167" spans="1:10" ht="17.25" customHeight="1" x14ac:dyDescent="0.25">
      <c r="A1167" s="292"/>
      <c r="B1167" s="290"/>
      <c r="C1167" s="59" t="s">
        <v>571</v>
      </c>
      <c r="D1167" s="51" t="s">
        <v>42</v>
      </c>
      <c r="E1167" s="51" t="s">
        <v>40</v>
      </c>
      <c r="F1167" s="51"/>
      <c r="G1167" s="51">
        <v>100</v>
      </c>
      <c r="H1167" s="51"/>
      <c r="I1167" s="168">
        <v>100</v>
      </c>
      <c r="J1167" s="106"/>
    </row>
    <row r="1168" spans="1:10" ht="15" customHeight="1" x14ac:dyDescent="0.25">
      <c r="A1168" s="292" t="s">
        <v>288</v>
      </c>
      <c r="B1168" s="289" t="s">
        <v>709</v>
      </c>
      <c r="C1168" s="315" t="s">
        <v>566</v>
      </c>
      <c r="D1168" s="315"/>
      <c r="E1168" s="315"/>
      <c r="F1168" s="315"/>
      <c r="G1168" s="315"/>
      <c r="H1168" s="315"/>
      <c r="I1168" s="315"/>
      <c r="J1168" s="315"/>
    </row>
    <row r="1169" spans="1:10" ht="16.5" customHeight="1" x14ac:dyDescent="0.25">
      <c r="A1169" s="292"/>
      <c r="B1169" s="289"/>
      <c r="C1169" s="291" t="s">
        <v>10</v>
      </c>
      <c r="D1169" s="291"/>
      <c r="E1169" s="291"/>
      <c r="F1169" s="291"/>
      <c r="G1169" s="291"/>
      <c r="H1169" s="291"/>
      <c r="I1169" s="291"/>
      <c r="J1169" s="291"/>
    </row>
    <row r="1170" spans="1:10" x14ac:dyDescent="0.25">
      <c r="A1170" s="292"/>
      <c r="B1170" s="289"/>
      <c r="C1170" s="59" t="s">
        <v>568</v>
      </c>
      <c r="D1170" s="51" t="s">
        <v>15</v>
      </c>
      <c r="E1170" s="51" t="s">
        <v>9</v>
      </c>
      <c r="F1170" s="108">
        <f>'Додаток 3'!H216</f>
        <v>49.9</v>
      </c>
      <c r="G1170" s="108"/>
      <c r="H1170" s="108"/>
      <c r="I1170" s="106"/>
      <c r="J1170" s="106"/>
    </row>
    <row r="1171" spans="1:10" ht="18.75" customHeight="1" x14ac:dyDescent="0.25">
      <c r="A1171" s="292"/>
      <c r="B1171" s="289"/>
      <c r="C1171" s="291" t="s">
        <v>11</v>
      </c>
      <c r="D1171" s="291"/>
      <c r="E1171" s="291"/>
      <c r="F1171" s="291"/>
      <c r="G1171" s="291"/>
      <c r="H1171" s="291"/>
      <c r="I1171" s="291"/>
      <c r="J1171" s="291"/>
    </row>
    <row r="1172" spans="1:10" ht="18" customHeight="1" x14ac:dyDescent="0.25">
      <c r="A1172" s="292"/>
      <c r="B1172" s="289"/>
      <c r="C1172" s="59" t="s">
        <v>569</v>
      </c>
      <c r="D1172" s="51" t="s">
        <v>310</v>
      </c>
      <c r="E1172" s="51" t="s">
        <v>17</v>
      </c>
      <c r="F1172" s="157">
        <v>1</v>
      </c>
      <c r="G1172" s="157"/>
      <c r="H1172" s="157"/>
      <c r="I1172" s="106"/>
      <c r="J1172" s="106"/>
    </row>
    <row r="1173" spans="1:10" ht="21" customHeight="1" x14ac:dyDescent="0.25">
      <c r="A1173" s="292"/>
      <c r="B1173" s="289"/>
      <c r="C1173" s="291" t="s">
        <v>12</v>
      </c>
      <c r="D1173" s="291"/>
      <c r="E1173" s="291"/>
      <c r="F1173" s="291"/>
      <c r="G1173" s="291"/>
      <c r="H1173" s="291"/>
      <c r="I1173" s="291"/>
      <c r="J1173" s="291"/>
    </row>
    <row r="1174" spans="1:10" ht="18.75" customHeight="1" x14ac:dyDescent="0.25">
      <c r="A1174" s="292"/>
      <c r="B1174" s="289"/>
      <c r="C1174" s="59" t="s">
        <v>570</v>
      </c>
      <c r="D1174" s="51" t="s">
        <v>39</v>
      </c>
      <c r="E1174" s="51" t="s">
        <v>277</v>
      </c>
      <c r="F1174" s="108">
        <f>F1170/F1172</f>
        <v>49.9</v>
      </c>
      <c r="G1174" s="108"/>
      <c r="H1174" s="108"/>
      <c r="I1174" s="106"/>
      <c r="J1174" s="106"/>
    </row>
    <row r="1175" spans="1:10" ht="21.75" customHeight="1" x14ac:dyDescent="0.25">
      <c r="A1175" s="292"/>
      <c r="B1175" s="289"/>
      <c r="C1175" s="291" t="s">
        <v>14</v>
      </c>
      <c r="D1175" s="291"/>
      <c r="E1175" s="291"/>
      <c r="F1175" s="291"/>
      <c r="G1175" s="291"/>
      <c r="H1175" s="291"/>
      <c r="I1175" s="291"/>
      <c r="J1175" s="291"/>
    </row>
    <row r="1176" spans="1:10" ht="28.5" customHeight="1" x14ac:dyDescent="0.25">
      <c r="A1176" s="292"/>
      <c r="B1176" s="289"/>
      <c r="C1176" s="59" t="s">
        <v>571</v>
      </c>
      <c r="D1176" s="51" t="s">
        <v>42</v>
      </c>
      <c r="E1176" s="51" t="s">
        <v>40</v>
      </c>
      <c r="F1176" s="51">
        <v>100</v>
      </c>
      <c r="G1176" s="51"/>
      <c r="H1176" s="51"/>
      <c r="I1176" s="106"/>
      <c r="J1176" s="106"/>
    </row>
    <row r="1177" spans="1:10" ht="15.75" customHeight="1" x14ac:dyDescent="0.25">
      <c r="A1177" s="281" t="s">
        <v>289</v>
      </c>
      <c r="B1177" s="289" t="s">
        <v>711</v>
      </c>
      <c r="C1177" s="315" t="s">
        <v>696</v>
      </c>
      <c r="D1177" s="315"/>
      <c r="E1177" s="315"/>
      <c r="F1177" s="315"/>
      <c r="G1177" s="315"/>
      <c r="H1177" s="315"/>
      <c r="I1177" s="315"/>
      <c r="J1177" s="315"/>
    </row>
    <row r="1178" spans="1:10" x14ac:dyDescent="0.25">
      <c r="A1178" s="282"/>
      <c r="B1178" s="289"/>
      <c r="C1178" s="291" t="s">
        <v>10</v>
      </c>
      <c r="D1178" s="291"/>
      <c r="E1178" s="291"/>
      <c r="F1178" s="291"/>
      <c r="G1178" s="291"/>
      <c r="H1178" s="291"/>
      <c r="I1178" s="291"/>
      <c r="J1178" s="291"/>
    </row>
    <row r="1179" spans="1:10" x14ac:dyDescent="0.25">
      <c r="A1179" s="282"/>
      <c r="B1179" s="289"/>
      <c r="C1179" s="59" t="s">
        <v>568</v>
      </c>
      <c r="D1179" s="51" t="s">
        <v>15</v>
      </c>
      <c r="E1179" s="51" t="s">
        <v>9</v>
      </c>
      <c r="F1179" s="108"/>
      <c r="G1179" s="108">
        <f>'Додаток 3'!I217</f>
        <v>64.537000000000006</v>
      </c>
      <c r="H1179" s="108"/>
      <c r="I1179" s="106"/>
      <c r="J1179" s="106"/>
    </row>
    <row r="1180" spans="1:10" x14ac:dyDescent="0.25">
      <c r="A1180" s="282"/>
      <c r="B1180" s="289"/>
      <c r="C1180" s="291" t="s">
        <v>11</v>
      </c>
      <c r="D1180" s="291"/>
      <c r="E1180" s="291"/>
      <c r="F1180" s="291"/>
      <c r="G1180" s="291"/>
      <c r="H1180" s="291"/>
      <c r="I1180" s="291"/>
      <c r="J1180" s="291"/>
    </row>
    <row r="1181" spans="1:10" x14ac:dyDescent="0.25">
      <c r="A1181" s="282"/>
      <c r="B1181" s="289"/>
      <c r="C1181" s="59" t="s">
        <v>569</v>
      </c>
      <c r="D1181" s="51" t="s">
        <v>310</v>
      </c>
      <c r="E1181" s="51" t="s">
        <v>17</v>
      </c>
      <c r="F1181" s="157"/>
      <c r="G1181" s="157">
        <v>1</v>
      </c>
      <c r="H1181" s="157"/>
      <c r="I1181" s="106"/>
      <c r="J1181" s="106"/>
    </row>
    <row r="1182" spans="1:10" x14ac:dyDescent="0.25">
      <c r="A1182" s="282"/>
      <c r="B1182" s="289"/>
      <c r="C1182" s="291" t="s">
        <v>12</v>
      </c>
      <c r="D1182" s="291"/>
      <c r="E1182" s="291"/>
      <c r="F1182" s="291"/>
      <c r="G1182" s="291"/>
      <c r="H1182" s="291"/>
      <c r="I1182" s="291"/>
      <c r="J1182" s="291"/>
    </row>
    <row r="1183" spans="1:10" x14ac:dyDescent="0.25">
      <c r="A1183" s="282"/>
      <c r="B1183" s="289"/>
      <c r="C1183" s="59" t="s">
        <v>570</v>
      </c>
      <c r="D1183" s="51" t="s">
        <v>39</v>
      </c>
      <c r="E1183" s="51" t="s">
        <v>277</v>
      </c>
      <c r="F1183" s="108"/>
      <c r="G1183" s="108">
        <f>G1179/G1181</f>
        <v>64.537000000000006</v>
      </c>
      <c r="H1183" s="108"/>
      <c r="I1183" s="106"/>
      <c r="J1183" s="106"/>
    </row>
    <row r="1184" spans="1:10" x14ac:dyDescent="0.25">
      <c r="A1184" s="282"/>
      <c r="B1184" s="289"/>
      <c r="C1184" s="291" t="s">
        <v>14</v>
      </c>
      <c r="D1184" s="291"/>
      <c r="E1184" s="291"/>
      <c r="F1184" s="291"/>
      <c r="G1184" s="291"/>
      <c r="H1184" s="291"/>
      <c r="I1184" s="291"/>
      <c r="J1184" s="291"/>
    </row>
    <row r="1185" spans="1:10" x14ac:dyDescent="0.25">
      <c r="A1185" s="283"/>
      <c r="B1185" s="289"/>
      <c r="C1185" s="59" t="s">
        <v>571</v>
      </c>
      <c r="D1185" s="51" t="s">
        <v>42</v>
      </c>
      <c r="E1185" s="51" t="s">
        <v>40</v>
      </c>
      <c r="F1185" s="51"/>
      <c r="G1185" s="51">
        <v>100</v>
      </c>
      <c r="H1185" s="51"/>
      <c r="I1185" s="106"/>
      <c r="J1185" s="106"/>
    </row>
    <row r="1186" spans="1:10" ht="13.5" customHeight="1" x14ac:dyDescent="0.25">
      <c r="A1186" s="281" t="s">
        <v>290</v>
      </c>
      <c r="B1186" s="289" t="s">
        <v>711</v>
      </c>
      <c r="C1186" s="314" t="str">
        <f>'Додаток 3'!B220</f>
        <v>Поточне утримання фонтану біля будинку №7 по вулиці Т.Г. Шевченка м. Южного Одеської області</v>
      </c>
      <c r="D1186" s="314"/>
      <c r="E1186" s="314"/>
      <c r="F1186" s="314"/>
      <c r="G1186" s="314"/>
      <c r="H1186" s="314"/>
      <c r="I1186" s="314"/>
      <c r="J1186" s="314"/>
    </row>
    <row r="1187" spans="1:10" ht="15.75" customHeight="1" x14ac:dyDescent="0.25">
      <c r="A1187" s="282"/>
      <c r="B1187" s="289"/>
      <c r="C1187" s="291" t="s">
        <v>10</v>
      </c>
      <c r="D1187" s="291"/>
      <c r="E1187" s="291"/>
      <c r="F1187" s="291"/>
      <c r="G1187" s="291"/>
      <c r="H1187" s="291"/>
      <c r="I1187" s="291"/>
      <c r="J1187" s="291"/>
    </row>
    <row r="1188" spans="1:10" ht="17.25" customHeight="1" x14ac:dyDescent="0.25">
      <c r="A1188" s="282"/>
      <c r="B1188" s="289"/>
      <c r="C1188" s="59" t="s">
        <v>311</v>
      </c>
      <c r="D1188" s="51" t="s">
        <v>15</v>
      </c>
      <c r="E1188" s="51" t="s">
        <v>9</v>
      </c>
      <c r="F1188" s="108"/>
      <c r="G1188" s="108"/>
      <c r="H1188" s="108"/>
      <c r="I1188" s="96"/>
      <c r="J1188" s="96">
        <f>'Додаток 3'!L220</f>
        <v>93.855999999999995</v>
      </c>
    </row>
    <row r="1189" spans="1:10" ht="18.75" customHeight="1" x14ac:dyDescent="0.25">
      <c r="A1189" s="282"/>
      <c r="B1189" s="289"/>
      <c r="C1189" s="291" t="s">
        <v>11</v>
      </c>
      <c r="D1189" s="291"/>
      <c r="E1189" s="291"/>
      <c r="F1189" s="291"/>
      <c r="G1189" s="291"/>
      <c r="H1189" s="291"/>
      <c r="I1189" s="291"/>
      <c r="J1189" s="291"/>
    </row>
    <row r="1190" spans="1:10" x14ac:dyDescent="0.25">
      <c r="A1190" s="282"/>
      <c r="B1190" s="289"/>
      <c r="C1190" s="59" t="s">
        <v>405</v>
      </c>
      <c r="D1190" s="51" t="s">
        <v>310</v>
      </c>
      <c r="E1190" s="51" t="s">
        <v>17</v>
      </c>
      <c r="F1190" s="157"/>
      <c r="G1190" s="157"/>
      <c r="H1190" s="157"/>
      <c r="I1190" s="168"/>
      <c r="J1190" s="168">
        <v>1</v>
      </c>
    </row>
    <row r="1191" spans="1:10" ht="13.5" customHeight="1" x14ac:dyDescent="0.25">
      <c r="A1191" s="282"/>
      <c r="B1191" s="289"/>
      <c r="C1191" s="291" t="s">
        <v>12</v>
      </c>
      <c r="D1191" s="291"/>
      <c r="E1191" s="291"/>
      <c r="F1191" s="291"/>
      <c r="G1191" s="291"/>
      <c r="H1191" s="291"/>
      <c r="I1191" s="291"/>
      <c r="J1191" s="291"/>
    </row>
    <row r="1192" spans="1:10" ht="15.75" customHeight="1" x14ac:dyDescent="0.25">
      <c r="A1192" s="282"/>
      <c r="B1192" s="289"/>
      <c r="C1192" s="59" t="s">
        <v>1105</v>
      </c>
      <c r="D1192" s="51" t="s">
        <v>39</v>
      </c>
      <c r="E1192" s="51" t="s">
        <v>277</v>
      </c>
      <c r="F1192" s="108"/>
      <c r="G1192" s="108"/>
      <c r="H1192" s="108"/>
      <c r="I1192" s="108"/>
      <c r="J1192" s="108">
        <f>J1188/J1190</f>
        <v>93.855999999999995</v>
      </c>
    </row>
    <row r="1193" spans="1:10" ht="15" customHeight="1" x14ac:dyDescent="0.25">
      <c r="A1193" s="282"/>
      <c r="B1193" s="289"/>
      <c r="C1193" s="291" t="s">
        <v>14</v>
      </c>
      <c r="D1193" s="291"/>
      <c r="E1193" s="291"/>
      <c r="F1193" s="291"/>
      <c r="G1193" s="291"/>
      <c r="H1193" s="291"/>
      <c r="I1193" s="291"/>
      <c r="J1193" s="291"/>
    </row>
    <row r="1194" spans="1:10" ht="17.25" customHeight="1" x14ac:dyDescent="0.25">
      <c r="A1194" s="283"/>
      <c r="B1194" s="289"/>
      <c r="C1194" s="59" t="s">
        <v>571</v>
      </c>
      <c r="D1194" s="51" t="s">
        <v>42</v>
      </c>
      <c r="E1194" s="51" t="s">
        <v>40</v>
      </c>
      <c r="F1194" s="51"/>
      <c r="G1194" s="51"/>
      <c r="H1194" s="51"/>
      <c r="I1194" s="173"/>
      <c r="J1194" s="173">
        <v>100</v>
      </c>
    </row>
    <row r="1195" spans="1:10" ht="18" customHeight="1" x14ac:dyDescent="0.25">
      <c r="A1195" s="281" t="s">
        <v>291</v>
      </c>
      <c r="B1195" s="289" t="s">
        <v>711</v>
      </c>
      <c r="C1195" s="314" t="str">
        <f>'Додаток 3'!B221</f>
        <v>Придбання хімічних реагентів для обслуговування фонтану біля будинку №7 по вулиці Т.Г. Шевченка, м. Южного Одеської області</v>
      </c>
      <c r="D1195" s="314"/>
      <c r="E1195" s="314"/>
      <c r="F1195" s="314"/>
      <c r="G1195" s="314"/>
      <c r="H1195" s="314"/>
      <c r="I1195" s="314"/>
      <c r="J1195" s="314"/>
    </row>
    <row r="1196" spans="1:10" ht="16.5" customHeight="1" x14ac:dyDescent="0.25">
      <c r="A1196" s="282"/>
      <c r="B1196" s="289"/>
      <c r="C1196" s="291" t="s">
        <v>10</v>
      </c>
      <c r="D1196" s="291"/>
      <c r="E1196" s="291"/>
      <c r="F1196" s="291"/>
      <c r="G1196" s="291"/>
      <c r="H1196" s="291"/>
      <c r="I1196" s="291"/>
      <c r="J1196" s="291"/>
    </row>
    <row r="1197" spans="1:10" ht="27" customHeight="1" x14ac:dyDescent="0.25">
      <c r="A1197" s="282"/>
      <c r="B1197" s="289"/>
      <c r="C1197" s="59" t="s">
        <v>1106</v>
      </c>
      <c r="D1197" s="51" t="s">
        <v>91</v>
      </c>
      <c r="E1197" s="51" t="s">
        <v>9</v>
      </c>
      <c r="F1197" s="108"/>
      <c r="G1197" s="108"/>
      <c r="H1197" s="108"/>
      <c r="I1197" s="96"/>
      <c r="J1197" s="96">
        <f>'Додаток 3'!L221</f>
        <v>21.5</v>
      </c>
    </row>
    <row r="1198" spans="1:10" ht="13.5" customHeight="1" x14ac:dyDescent="0.25">
      <c r="A1198" s="282"/>
      <c r="B1198" s="289"/>
      <c r="C1198" s="291" t="s">
        <v>11</v>
      </c>
      <c r="D1198" s="291"/>
      <c r="E1198" s="291"/>
      <c r="F1198" s="291"/>
      <c r="G1198" s="291"/>
      <c r="H1198" s="291"/>
      <c r="I1198" s="291"/>
      <c r="J1198" s="291"/>
    </row>
    <row r="1199" spans="1:10" ht="21" customHeight="1" x14ac:dyDescent="0.25">
      <c r="A1199" s="282"/>
      <c r="B1199" s="289"/>
      <c r="C1199" s="59" t="s">
        <v>314</v>
      </c>
      <c r="D1199" s="51" t="s">
        <v>39</v>
      </c>
      <c r="E1199" s="51" t="s">
        <v>17</v>
      </c>
      <c r="F1199" s="157"/>
      <c r="G1199" s="157"/>
      <c r="H1199" s="157"/>
      <c r="I1199" s="173"/>
      <c r="J1199" s="173">
        <v>1</v>
      </c>
    </row>
    <row r="1200" spans="1:10" ht="15.75" customHeight="1" x14ac:dyDescent="0.25">
      <c r="A1200" s="282"/>
      <c r="B1200" s="289"/>
      <c r="C1200" s="291" t="s">
        <v>12</v>
      </c>
      <c r="D1200" s="291"/>
      <c r="E1200" s="291"/>
      <c r="F1200" s="291"/>
      <c r="G1200" s="291"/>
      <c r="H1200" s="291"/>
      <c r="I1200" s="291"/>
      <c r="J1200" s="291"/>
    </row>
    <row r="1201" spans="1:10" ht="26.25" customHeight="1" x14ac:dyDescent="0.25">
      <c r="A1201" s="282"/>
      <c r="B1201" s="289"/>
      <c r="C1201" s="59" t="s">
        <v>418</v>
      </c>
      <c r="D1201" s="51" t="s">
        <v>39</v>
      </c>
      <c r="E1201" s="51" t="s">
        <v>277</v>
      </c>
      <c r="F1201" s="108"/>
      <c r="G1201" s="108"/>
      <c r="H1201" s="108"/>
      <c r="I1201" s="108"/>
      <c r="J1201" s="108">
        <f>J1197/J1199</f>
        <v>21.5</v>
      </c>
    </row>
    <row r="1202" spans="1:10" ht="15.75" customHeight="1" x14ac:dyDescent="0.25">
      <c r="A1202" s="282"/>
      <c r="B1202" s="289"/>
      <c r="C1202" s="291" t="s">
        <v>14</v>
      </c>
      <c r="D1202" s="291"/>
      <c r="E1202" s="291"/>
      <c r="F1202" s="291"/>
      <c r="G1202" s="291"/>
      <c r="H1202" s="291"/>
      <c r="I1202" s="291"/>
      <c r="J1202" s="291"/>
    </row>
    <row r="1203" spans="1:10" ht="30" customHeight="1" x14ac:dyDescent="0.25">
      <c r="A1203" s="283"/>
      <c r="B1203" s="289"/>
      <c r="C1203" s="59" t="s">
        <v>369</v>
      </c>
      <c r="D1203" s="51" t="s">
        <v>42</v>
      </c>
      <c r="E1203" s="51" t="s">
        <v>40</v>
      </c>
      <c r="F1203" s="51"/>
      <c r="G1203" s="51"/>
      <c r="H1203" s="51"/>
      <c r="I1203" s="173"/>
      <c r="J1203" s="173">
        <v>100</v>
      </c>
    </row>
    <row r="1204" spans="1:10" ht="20.25" customHeight="1" x14ac:dyDescent="0.25">
      <c r="A1204" s="284" t="s">
        <v>292</v>
      </c>
      <c r="B1204" s="289" t="s">
        <v>711</v>
      </c>
      <c r="C1204" s="315" t="s">
        <v>567</v>
      </c>
      <c r="D1204" s="315"/>
      <c r="E1204" s="315"/>
      <c r="F1204" s="315"/>
      <c r="G1204" s="315"/>
      <c r="H1204" s="315"/>
      <c r="I1204" s="315"/>
      <c r="J1204" s="315"/>
    </row>
    <row r="1205" spans="1:10" ht="15.75" customHeight="1" x14ac:dyDescent="0.25">
      <c r="A1205" s="285"/>
      <c r="B1205" s="289"/>
      <c r="C1205" s="291" t="s">
        <v>10</v>
      </c>
      <c r="D1205" s="291"/>
      <c r="E1205" s="291"/>
      <c r="F1205" s="291"/>
      <c r="G1205" s="291"/>
      <c r="H1205" s="291"/>
      <c r="I1205" s="291"/>
      <c r="J1205" s="291"/>
    </row>
    <row r="1206" spans="1:10" ht="21.75" customHeight="1" x14ac:dyDescent="0.25">
      <c r="A1206" s="285"/>
      <c r="B1206" s="289"/>
      <c r="C1206" s="59" t="s">
        <v>311</v>
      </c>
      <c r="D1206" s="51" t="s">
        <v>15</v>
      </c>
      <c r="E1206" s="51" t="s">
        <v>9</v>
      </c>
      <c r="F1206" s="108">
        <f>'Додаток 3'!H218</f>
        <v>42.981999999999999</v>
      </c>
      <c r="G1206" s="108">
        <f>'Додаток 3'!I218</f>
        <v>99.834000000000003</v>
      </c>
      <c r="H1206" s="157"/>
      <c r="I1206" s="96"/>
      <c r="J1206" s="96">
        <f>'Додаток 3'!L218</f>
        <v>130.81399999999999</v>
      </c>
    </row>
    <row r="1207" spans="1:10" x14ac:dyDescent="0.25">
      <c r="A1207" s="285"/>
      <c r="B1207" s="289"/>
      <c r="C1207" s="291" t="s">
        <v>11</v>
      </c>
      <c r="D1207" s="291"/>
      <c r="E1207" s="291"/>
      <c r="F1207" s="291"/>
      <c r="G1207" s="291"/>
      <c r="H1207" s="291"/>
      <c r="I1207" s="291"/>
      <c r="J1207" s="291"/>
    </row>
    <row r="1208" spans="1:10" x14ac:dyDescent="0.25">
      <c r="A1208" s="285"/>
      <c r="B1208" s="289"/>
      <c r="C1208" s="59" t="s">
        <v>405</v>
      </c>
      <c r="D1208" s="51" t="s">
        <v>39</v>
      </c>
      <c r="E1208" s="51" t="s">
        <v>17</v>
      </c>
      <c r="F1208" s="157">
        <v>1</v>
      </c>
      <c r="G1208" s="157">
        <v>1</v>
      </c>
      <c r="H1208" s="157"/>
      <c r="I1208" s="168"/>
      <c r="J1208" s="168">
        <v>1</v>
      </c>
    </row>
    <row r="1209" spans="1:10" x14ac:dyDescent="0.25">
      <c r="A1209" s="285"/>
      <c r="B1209" s="289"/>
      <c r="C1209" s="291" t="s">
        <v>12</v>
      </c>
      <c r="D1209" s="291"/>
      <c r="E1209" s="291"/>
      <c r="F1209" s="291"/>
      <c r="G1209" s="291"/>
      <c r="H1209" s="291"/>
      <c r="I1209" s="291"/>
      <c r="J1209" s="291"/>
    </row>
    <row r="1210" spans="1:10" x14ac:dyDescent="0.25">
      <c r="A1210" s="285"/>
      <c r="B1210" s="289"/>
      <c r="C1210" s="59" t="s">
        <v>406</v>
      </c>
      <c r="D1210" s="51" t="s">
        <v>39</v>
      </c>
      <c r="E1210" s="51" t="s">
        <v>277</v>
      </c>
      <c r="F1210" s="108">
        <f>F1206/F1208</f>
        <v>42.981999999999999</v>
      </c>
      <c r="G1210" s="108">
        <f>G1206/G1208</f>
        <v>99.834000000000003</v>
      </c>
      <c r="H1210" s="157"/>
      <c r="I1210" s="108"/>
      <c r="J1210" s="108">
        <f>J1206/J1208</f>
        <v>130.81399999999999</v>
      </c>
    </row>
    <row r="1211" spans="1:10" x14ac:dyDescent="0.25">
      <c r="A1211" s="285"/>
      <c r="B1211" s="289"/>
      <c r="C1211" s="291" t="s">
        <v>14</v>
      </c>
      <c r="D1211" s="291"/>
      <c r="E1211" s="291"/>
      <c r="F1211" s="291"/>
      <c r="G1211" s="291"/>
      <c r="H1211" s="291"/>
      <c r="I1211" s="291"/>
      <c r="J1211" s="291"/>
    </row>
    <row r="1212" spans="1:10" ht="30" x14ac:dyDescent="0.25">
      <c r="A1212" s="286"/>
      <c r="B1212" s="289"/>
      <c r="C1212" s="59" t="s">
        <v>369</v>
      </c>
      <c r="D1212" s="51" t="s">
        <v>42</v>
      </c>
      <c r="E1212" s="51" t="s">
        <v>40</v>
      </c>
      <c r="F1212" s="51">
        <v>100</v>
      </c>
      <c r="G1212" s="51">
        <v>100</v>
      </c>
      <c r="H1212" s="51"/>
      <c r="I1212" s="173"/>
      <c r="J1212" s="173">
        <v>100</v>
      </c>
    </row>
    <row r="1213" spans="1:10" ht="17.25" customHeight="1" x14ac:dyDescent="0.25">
      <c r="A1213" s="281" t="s">
        <v>293</v>
      </c>
      <c r="B1213" s="290" t="s">
        <v>712</v>
      </c>
      <c r="C1213" s="303" t="s">
        <v>697</v>
      </c>
      <c r="D1213" s="303"/>
      <c r="E1213" s="303"/>
      <c r="F1213" s="303"/>
      <c r="G1213" s="303"/>
      <c r="H1213" s="303"/>
      <c r="I1213" s="303"/>
      <c r="J1213" s="303"/>
    </row>
    <row r="1214" spans="1:10" x14ac:dyDescent="0.25">
      <c r="A1214" s="282"/>
      <c r="B1214" s="290"/>
      <c r="C1214" s="302" t="s">
        <v>10</v>
      </c>
      <c r="D1214" s="302"/>
      <c r="E1214" s="302"/>
      <c r="F1214" s="302"/>
      <c r="G1214" s="302"/>
      <c r="H1214" s="302"/>
      <c r="I1214" s="302"/>
      <c r="J1214" s="302"/>
    </row>
    <row r="1215" spans="1:10" ht="30" x14ac:dyDescent="0.25">
      <c r="A1215" s="282"/>
      <c r="B1215" s="290"/>
      <c r="C1215" s="7" t="s">
        <v>699</v>
      </c>
      <c r="D1215" s="141" t="s">
        <v>91</v>
      </c>
      <c r="E1215" s="141" t="s">
        <v>19</v>
      </c>
      <c r="F1215" s="108"/>
      <c r="G1215" s="159">
        <f>'Додаток 3'!I219</f>
        <v>22.503</v>
      </c>
      <c r="H1215" s="169"/>
      <c r="I1215" s="159"/>
      <c r="J1215" s="159">
        <f>'Додаток 3'!L219</f>
        <v>27.751000000000001</v>
      </c>
    </row>
    <row r="1216" spans="1:10" x14ac:dyDescent="0.25">
      <c r="A1216" s="282"/>
      <c r="B1216" s="290"/>
      <c r="C1216" s="302" t="s">
        <v>11</v>
      </c>
      <c r="D1216" s="302"/>
      <c r="E1216" s="302"/>
      <c r="F1216" s="302"/>
      <c r="G1216" s="302"/>
      <c r="H1216" s="302"/>
      <c r="I1216" s="302"/>
      <c r="J1216" s="302"/>
    </row>
    <row r="1217" spans="1:10" x14ac:dyDescent="0.25">
      <c r="A1217" s="282"/>
      <c r="B1217" s="290"/>
      <c r="C1217" s="59" t="s">
        <v>314</v>
      </c>
      <c r="D1217" s="51" t="s">
        <v>39</v>
      </c>
      <c r="E1217" s="51" t="s">
        <v>17</v>
      </c>
      <c r="F1217" s="157"/>
      <c r="G1217" s="157">
        <v>1</v>
      </c>
      <c r="H1217" s="157"/>
      <c r="I1217" s="168"/>
      <c r="J1217" s="168">
        <v>1</v>
      </c>
    </row>
    <row r="1218" spans="1:10" x14ac:dyDescent="0.25">
      <c r="A1218" s="282"/>
      <c r="B1218" s="290"/>
      <c r="C1218" s="295" t="s">
        <v>12</v>
      </c>
      <c r="D1218" s="295"/>
      <c r="E1218" s="295"/>
      <c r="F1218" s="295"/>
      <c r="G1218" s="295"/>
      <c r="H1218" s="295"/>
      <c r="I1218" s="295"/>
      <c r="J1218" s="295"/>
    </row>
    <row r="1219" spans="1:10" ht="30" x14ac:dyDescent="0.25">
      <c r="A1219" s="282"/>
      <c r="B1219" s="290"/>
      <c r="C1219" s="59" t="s">
        <v>418</v>
      </c>
      <c r="D1219" s="51" t="s">
        <v>39</v>
      </c>
      <c r="E1219" s="51" t="s">
        <v>68</v>
      </c>
      <c r="F1219" s="108"/>
      <c r="G1219" s="108">
        <f>G1215/G1217</f>
        <v>22.503</v>
      </c>
      <c r="H1219" s="157"/>
      <c r="I1219" s="108"/>
      <c r="J1219" s="108">
        <f>J1215/J1217</f>
        <v>27.751000000000001</v>
      </c>
    </row>
    <row r="1220" spans="1:10" x14ac:dyDescent="0.25">
      <c r="A1220" s="282"/>
      <c r="B1220" s="290"/>
      <c r="C1220" s="302"/>
      <c r="D1220" s="302"/>
      <c r="E1220" s="302"/>
      <c r="F1220" s="302"/>
      <c r="G1220" s="302"/>
      <c r="H1220" s="302"/>
      <c r="I1220" s="302"/>
      <c r="J1220" s="302"/>
    </row>
    <row r="1221" spans="1:10" ht="30" x14ac:dyDescent="0.25">
      <c r="A1221" s="283"/>
      <c r="B1221" s="290"/>
      <c r="C1221" s="7" t="s">
        <v>369</v>
      </c>
      <c r="D1221" s="141" t="s">
        <v>42</v>
      </c>
      <c r="E1221" s="141" t="s">
        <v>40</v>
      </c>
      <c r="F1221" s="141"/>
      <c r="G1221" s="141">
        <v>100</v>
      </c>
      <c r="H1221" s="141"/>
      <c r="I1221" s="173"/>
      <c r="J1221" s="173">
        <v>100</v>
      </c>
    </row>
    <row r="1222" spans="1:10" ht="18" customHeight="1" x14ac:dyDescent="0.25">
      <c r="A1222" s="281" t="s">
        <v>294</v>
      </c>
      <c r="B1222" s="290" t="s">
        <v>748</v>
      </c>
      <c r="C1222" s="293" t="s">
        <v>1031</v>
      </c>
      <c r="D1222" s="293"/>
      <c r="E1222" s="293"/>
      <c r="F1222" s="293"/>
      <c r="G1222" s="293"/>
      <c r="H1222" s="293"/>
      <c r="I1222" s="293"/>
      <c r="J1222" s="293"/>
    </row>
    <row r="1223" spans="1:10" x14ac:dyDescent="0.25">
      <c r="A1223" s="282"/>
      <c r="B1223" s="290"/>
      <c r="C1223" s="280" t="s">
        <v>10</v>
      </c>
      <c r="D1223" s="280"/>
      <c r="E1223" s="280"/>
      <c r="F1223" s="280"/>
      <c r="G1223" s="280"/>
      <c r="H1223" s="280"/>
      <c r="I1223" s="280"/>
      <c r="J1223" s="280"/>
    </row>
    <row r="1224" spans="1:10" ht="27" customHeight="1" x14ac:dyDescent="0.25">
      <c r="A1224" s="282"/>
      <c r="B1224" s="290"/>
      <c r="C1224" s="7" t="s">
        <v>1040</v>
      </c>
      <c r="D1224" s="141" t="s">
        <v>15</v>
      </c>
      <c r="E1224" s="141" t="s">
        <v>9</v>
      </c>
      <c r="F1224" s="108"/>
      <c r="G1224" s="159">
        <f>'Додаток 3'!I249</f>
        <v>5033.6899999999996</v>
      </c>
      <c r="H1224" s="159">
        <f>'Додаток 3'!J249</f>
        <v>9084.0679999999993</v>
      </c>
      <c r="I1224" s="173">
        <f>'Додаток 3'!K249</f>
        <v>9928.3349999999991</v>
      </c>
      <c r="J1224" s="173">
        <f>'Додаток 3'!L249</f>
        <v>10443.278</v>
      </c>
    </row>
    <row r="1225" spans="1:10" x14ac:dyDescent="0.25">
      <c r="A1225" s="282"/>
      <c r="B1225" s="290"/>
      <c r="C1225" s="280" t="s">
        <v>11</v>
      </c>
      <c r="D1225" s="280"/>
      <c r="E1225" s="280"/>
      <c r="F1225" s="280"/>
      <c r="G1225" s="280"/>
      <c r="H1225" s="280"/>
      <c r="I1225" s="280"/>
      <c r="J1225" s="280"/>
    </row>
    <row r="1226" spans="1:10" x14ac:dyDescent="0.25">
      <c r="A1226" s="282"/>
      <c r="B1226" s="290"/>
      <c r="C1226" s="7" t="s">
        <v>1041</v>
      </c>
      <c r="D1226" s="141" t="s">
        <v>195</v>
      </c>
      <c r="E1226" s="141" t="s">
        <v>58</v>
      </c>
      <c r="F1226" s="108"/>
      <c r="G1226" s="108">
        <v>104.92789999999999</v>
      </c>
      <c r="H1226" s="17">
        <v>107.4975</v>
      </c>
      <c r="I1226" s="173">
        <v>107.4975</v>
      </c>
      <c r="J1226" s="173">
        <v>107.4975</v>
      </c>
    </row>
    <row r="1227" spans="1:10" x14ac:dyDescent="0.25">
      <c r="A1227" s="282"/>
      <c r="B1227" s="290"/>
      <c r="C1227" s="280" t="s">
        <v>12</v>
      </c>
      <c r="D1227" s="280"/>
      <c r="E1227" s="280"/>
      <c r="F1227" s="280"/>
      <c r="G1227" s="280"/>
      <c r="H1227" s="280"/>
      <c r="I1227" s="280"/>
      <c r="J1227" s="280"/>
    </row>
    <row r="1228" spans="1:10" ht="30" x14ac:dyDescent="0.25">
      <c r="A1228" s="282"/>
      <c r="B1228" s="290"/>
      <c r="C1228" s="7" t="s">
        <v>1501</v>
      </c>
      <c r="D1228" s="141" t="s">
        <v>39</v>
      </c>
      <c r="E1228" s="141" t="s">
        <v>1502</v>
      </c>
      <c r="F1228" s="158"/>
      <c r="G1228" s="158">
        <f>G1224/G1226</f>
        <v>47.972846116237911</v>
      </c>
      <c r="H1228" s="158">
        <f>H1224/H1226</f>
        <v>84.504923370310934</v>
      </c>
      <c r="I1228" s="99">
        <f>I1224/I1226</f>
        <v>92.35875252912858</v>
      </c>
      <c r="J1228" s="99">
        <f>J1224/J1226</f>
        <v>97.14903137282262</v>
      </c>
    </row>
    <row r="1229" spans="1:10" x14ac:dyDescent="0.25">
      <c r="A1229" s="282"/>
      <c r="B1229" s="290"/>
      <c r="C1229" s="280" t="s">
        <v>14</v>
      </c>
      <c r="D1229" s="280"/>
      <c r="E1229" s="280"/>
      <c r="F1229" s="280"/>
      <c r="G1229" s="280"/>
      <c r="H1229" s="280"/>
      <c r="I1229" s="280"/>
      <c r="J1229" s="280"/>
    </row>
    <row r="1230" spans="1:10" ht="30" x14ac:dyDescent="0.25">
      <c r="A1230" s="283"/>
      <c r="B1230" s="290"/>
      <c r="C1230" s="7" t="s">
        <v>369</v>
      </c>
      <c r="D1230" s="141" t="s">
        <v>42</v>
      </c>
      <c r="E1230" s="141" t="s">
        <v>40</v>
      </c>
      <c r="F1230" s="141"/>
      <c r="G1230" s="141">
        <v>100</v>
      </c>
      <c r="H1230" s="141">
        <v>100</v>
      </c>
      <c r="I1230" s="173">
        <v>100</v>
      </c>
      <c r="J1230" s="173">
        <v>100</v>
      </c>
    </row>
    <row r="1231" spans="1:10" ht="18.75" customHeight="1" x14ac:dyDescent="0.25">
      <c r="A1231" s="284" t="s">
        <v>295</v>
      </c>
      <c r="B1231" s="290" t="s">
        <v>748</v>
      </c>
      <c r="C1231" s="293" t="s">
        <v>1035</v>
      </c>
      <c r="D1231" s="293"/>
      <c r="E1231" s="293"/>
      <c r="F1231" s="293"/>
      <c r="G1231" s="293"/>
      <c r="H1231" s="293"/>
      <c r="I1231" s="293"/>
      <c r="J1231" s="293"/>
    </row>
    <row r="1232" spans="1:10" x14ac:dyDescent="0.25">
      <c r="A1232" s="285"/>
      <c r="B1232" s="290"/>
      <c r="C1232" s="280" t="s">
        <v>10</v>
      </c>
      <c r="D1232" s="280"/>
      <c r="E1232" s="280"/>
      <c r="F1232" s="280"/>
      <c r="G1232" s="280"/>
      <c r="H1232" s="280"/>
      <c r="I1232" s="280"/>
      <c r="J1232" s="280"/>
    </row>
    <row r="1233" spans="1:10" x14ac:dyDescent="0.25">
      <c r="A1233" s="285"/>
      <c r="B1233" s="290"/>
      <c r="C1233" s="7" t="s">
        <v>1037</v>
      </c>
      <c r="D1233" s="141" t="s">
        <v>15</v>
      </c>
      <c r="E1233" s="141" t="s">
        <v>9</v>
      </c>
      <c r="F1233" s="108"/>
      <c r="G1233" s="108">
        <f>'Додаток 3'!I250</f>
        <v>545.67100000000005</v>
      </c>
      <c r="H1233" s="159"/>
      <c r="I1233" s="106"/>
      <c r="J1233" s="106"/>
    </row>
    <row r="1234" spans="1:10" x14ac:dyDescent="0.25">
      <c r="A1234" s="285"/>
      <c r="B1234" s="290"/>
      <c r="C1234" s="280" t="s">
        <v>11</v>
      </c>
      <c r="D1234" s="280"/>
      <c r="E1234" s="280"/>
      <c r="F1234" s="280"/>
      <c r="G1234" s="280"/>
      <c r="H1234" s="280"/>
      <c r="I1234" s="280"/>
      <c r="J1234" s="280"/>
    </row>
    <row r="1235" spans="1:10" x14ac:dyDescent="0.25">
      <c r="A1235" s="285"/>
      <c r="B1235" s="290"/>
      <c r="C1235" s="7" t="s">
        <v>1038</v>
      </c>
      <c r="D1235" s="141" t="s">
        <v>195</v>
      </c>
      <c r="E1235" s="141" t="s">
        <v>189</v>
      </c>
      <c r="F1235" s="108"/>
      <c r="G1235" s="108">
        <v>356.98599999999999</v>
      </c>
      <c r="H1235" s="108"/>
      <c r="I1235" s="106"/>
      <c r="J1235" s="106"/>
    </row>
    <row r="1236" spans="1:10" x14ac:dyDescent="0.25">
      <c r="A1236" s="285"/>
      <c r="B1236" s="290"/>
      <c r="C1236" s="39" t="s">
        <v>12</v>
      </c>
      <c r="D1236" s="39"/>
      <c r="E1236" s="39"/>
      <c r="F1236" s="39"/>
      <c r="G1236" s="39"/>
      <c r="H1236" s="39"/>
      <c r="I1236" s="39"/>
      <c r="J1236" s="39"/>
    </row>
    <row r="1237" spans="1:10" ht="30" x14ac:dyDescent="0.25">
      <c r="A1237" s="285"/>
      <c r="B1237" s="290"/>
      <c r="C1237" s="7" t="s">
        <v>1039</v>
      </c>
      <c r="D1237" s="141" t="s">
        <v>39</v>
      </c>
      <c r="E1237" s="141" t="s">
        <v>197</v>
      </c>
      <c r="F1237" s="158"/>
      <c r="G1237" s="158">
        <f>G1233/G1235</f>
        <v>1.528550139221146</v>
      </c>
      <c r="H1237" s="158"/>
      <c r="I1237" s="106"/>
      <c r="J1237" s="106"/>
    </row>
    <row r="1238" spans="1:10" x14ac:dyDescent="0.25">
      <c r="A1238" s="285"/>
      <c r="B1238" s="290"/>
      <c r="C1238" s="280" t="s">
        <v>14</v>
      </c>
      <c r="D1238" s="280"/>
      <c r="E1238" s="280"/>
      <c r="F1238" s="280"/>
      <c r="G1238" s="280"/>
      <c r="H1238" s="280"/>
      <c r="I1238" s="280"/>
      <c r="J1238" s="280"/>
    </row>
    <row r="1239" spans="1:10" ht="42" customHeight="1" x14ac:dyDescent="0.25">
      <c r="A1239" s="286"/>
      <c r="B1239" s="290"/>
      <c r="C1239" s="7" t="s">
        <v>369</v>
      </c>
      <c r="D1239" s="141" t="s">
        <v>42</v>
      </c>
      <c r="E1239" s="141" t="s">
        <v>40</v>
      </c>
      <c r="F1239" s="141"/>
      <c r="G1239" s="141">
        <v>100</v>
      </c>
      <c r="H1239" s="141"/>
      <c r="I1239" s="106"/>
      <c r="J1239" s="106"/>
    </row>
    <row r="1240" spans="1:10" ht="21.75" customHeight="1" x14ac:dyDescent="0.25">
      <c r="A1240" s="284" t="s">
        <v>296</v>
      </c>
      <c r="B1240" s="290" t="s">
        <v>404</v>
      </c>
      <c r="C1240" s="293" t="s">
        <v>184</v>
      </c>
      <c r="D1240" s="293"/>
      <c r="E1240" s="293"/>
      <c r="F1240" s="293"/>
      <c r="G1240" s="293"/>
      <c r="H1240" s="293"/>
      <c r="I1240" s="293"/>
      <c r="J1240" s="293"/>
    </row>
    <row r="1241" spans="1:10" x14ac:dyDescent="0.25">
      <c r="A1241" s="285"/>
      <c r="B1241" s="290"/>
      <c r="C1241" s="280" t="s">
        <v>10</v>
      </c>
      <c r="D1241" s="280"/>
      <c r="E1241" s="280"/>
      <c r="F1241" s="280"/>
      <c r="G1241" s="280"/>
      <c r="H1241" s="280"/>
      <c r="I1241" s="280"/>
      <c r="J1241" s="280"/>
    </row>
    <row r="1242" spans="1:10" x14ac:dyDescent="0.25">
      <c r="A1242" s="285"/>
      <c r="B1242" s="290"/>
      <c r="C1242" s="7" t="s">
        <v>185</v>
      </c>
      <c r="D1242" s="141" t="s">
        <v>15</v>
      </c>
      <c r="E1242" s="141" t="s">
        <v>9</v>
      </c>
      <c r="F1242" s="108">
        <f>'Додаток 3'!H222</f>
        <v>168.54900000000001</v>
      </c>
      <c r="G1242" s="159">
        <f>'Додаток 3'!I222</f>
        <v>173.44900000000001</v>
      </c>
      <c r="H1242" s="159"/>
      <c r="I1242" s="106"/>
      <c r="J1242" s="106"/>
    </row>
    <row r="1243" spans="1:10" x14ac:dyDescent="0.25">
      <c r="A1243" s="285"/>
      <c r="B1243" s="290"/>
      <c r="C1243" s="280" t="s">
        <v>11</v>
      </c>
      <c r="D1243" s="280"/>
      <c r="E1243" s="280"/>
      <c r="F1243" s="280"/>
      <c r="G1243" s="280"/>
      <c r="H1243" s="280"/>
      <c r="I1243" s="280"/>
      <c r="J1243" s="280"/>
    </row>
    <row r="1244" spans="1:10" ht="29.25" customHeight="1" x14ac:dyDescent="0.25">
      <c r="A1244" s="285"/>
      <c r="B1244" s="290"/>
      <c r="C1244" s="7" t="s">
        <v>186</v>
      </c>
      <c r="D1244" s="141" t="s">
        <v>196</v>
      </c>
      <c r="E1244" s="141" t="s">
        <v>189</v>
      </c>
      <c r="F1244" s="108">
        <v>29.873999999999999</v>
      </c>
      <c r="G1244" s="159">
        <v>29.873999999999999</v>
      </c>
      <c r="H1244" s="108"/>
      <c r="I1244" s="106"/>
      <c r="J1244" s="106"/>
    </row>
    <row r="1245" spans="1:10" x14ac:dyDescent="0.25">
      <c r="A1245" s="285"/>
      <c r="B1245" s="290"/>
      <c r="C1245" s="280" t="s">
        <v>12</v>
      </c>
      <c r="D1245" s="280"/>
      <c r="E1245" s="280"/>
      <c r="F1245" s="280"/>
      <c r="G1245" s="280"/>
      <c r="H1245" s="280"/>
      <c r="I1245" s="106"/>
      <c r="J1245" s="106"/>
    </row>
    <row r="1246" spans="1:10" ht="30" x14ac:dyDescent="0.25">
      <c r="A1246" s="285"/>
      <c r="B1246" s="290"/>
      <c r="C1246" s="7" t="s">
        <v>188</v>
      </c>
      <c r="D1246" s="141" t="s">
        <v>39</v>
      </c>
      <c r="E1246" s="141" t="s">
        <v>197</v>
      </c>
      <c r="F1246" s="158">
        <v>5.65</v>
      </c>
      <c r="G1246" s="158">
        <v>6.1</v>
      </c>
      <c r="H1246" s="158"/>
      <c r="I1246" s="106"/>
      <c r="J1246" s="106"/>
    </row>
    <row r="1247" spans="1:10" x14ac:dyDescent="0.25">
      <c r="A1247" s="285"/>
      <c r="B1247" s="290"/>
      <c r="C1247" s="280" t="s">
        <v>14</v>
      </c>
      <c r="D1247" s="280"/>
      <c r="E1247" s="280"/>
      <c r="F1247" s="280"/>
      <c r="G1247" s="280"/>
      <c r="H1247" s="280"/>
      <c r="I1247" s="106"/>
      <c r="J1247" s="106"/>
    </row>
    <row r="1248" spans="1:10" ht="30" x14ac:dyDescent="0.25">
      <c r="A1248" s="286"/>
      <c r="B1248" s="290"/>
      <c r="C1248" s="7" t="s">
        <v>369</v>
      </c>
      <c r="D1248" s="141" t="s">
        <v>42</v>
      </c>
      <c r="E1248" s="141" t="s">
        <v>40</v>
      </c>
      <c r="F1248" s="141">
        <v>100</v>
      </c>
      <c r="G1248" s="141">
        <v>100</v>
      </c>
      <c r="H1248" s="141"/>
      <c r="I1248" s="106"/>
      <c r="J1248" s="106"/>
    </row>
    <row r="1249" spans="1:10" ht="20.25" customHeight="1" x14ac:dyDescent="0.25">
      <c r="A1249" s="284" t="s">
        <v>297</v>
      </c>
      <c r="B1249" s="290" t="s">
        <v>199</v>
      </c>
      <c r="C1249" s="293" t="s">
        <v>160</v>
      </c>
      <c r="D1249" s="293"/>
      <c r="E1249" s="293"/>
      <c r="F1249" s="293"/>
      <c r="G1249" s="293"/>
      <c r="H1249" s="293"/>
      <c r="I1249" s="293"/>
      <c r="J1249" s="293"/>
    </row>
    <row r="1250" spans="1:10" x14ac:dyDescent="0.25">
      <c r="A1250" s="285"/>
      <c r="B1250" s="290"/>
      <c r="C1250" s="280" t="s">
        <v>10</v>
      </c>
      <c r="D1250" s="280"/>
      <c r="E1250" s="280"/>
      <c r="F1250" s="280"/>
      <c r="G1250" s="280"/>
      <c r="H1250" s="280"/>
      <c r="I1250" s="280"/>
      <c r="J1250" s="280"/>
    </row>
    <row r="1251" spans="1:10" x14ac:dyDescent="0.25">
      <c r="A1251" s="285"/>
      <c r="B1251" s="290"/>
      <c r="C1251" s="7" t="s">
        <v>407</v>
      </c>
      <c r="D1251" s="141" t="s">
        <v>15</v>
      </c>
      <c r="E1251" s="141" t="s">
        <v>9</v>
      </c>
      <c r="F1251" s="108">
        <f>'Додаток 3'!H212</f>
        <v>7.37</v>
      </c>
      <c r="G1251" s="159">
        <f>'Додаток 3'!I212</f>
        <v>7.74</v>
      </c>
      <c r="H1251" s="159">
        <f>'Додаток 3'!J212</f>
        <v>7.74</v>
      </c>
      <c r="I1251" s="136">
        <f>'Додаток 3'!K212</f>
        <v>8.15</v>
      </c>
      <c r="J1251" s="136">
        <f>'Додаток 3'!L212</f>
        <v>8.5579999999999998</v>
      </c>
    </row>
    <row r="1252" spans="1:10" x14ac:dyDescent="0.25">
      <c r="A1252" s="285"/>
      <c r="B1252" s="290"/>
      <c r="C1252" s="280" t="s">
        <v>11</v>
      </c>
      <c r="D1252" s="280"/>
      <c r="E1252" s="280"/>
      <c r="F1252" s="280"/>
      <c r="G1252" s="280"/>
      <c r="H1252" s="280"/>
      <c r="I1252" s="280"/>
      <c r="J1252" s="280"/>
    </row>
    <row r="1253" spans="1:10" x14ac:dyDescent="0.25">
      <c r="A1253" s="285"/>
      <c r="B1253" s="290"/>
      <c r="C1253" s="7" t="s">
        <v>408</v>
      </c>
      <c r="D1253" s="141" t="s">
        <v>39</v>
      </c>
      <c r="E1253" s="141" t="s">
        <v>191</v>
      </c>
      <c r="F1253" s="157">
        <v>30</v>
      </c>
      <c r="G1253" s="169">
        <v>30</v>
      </c>
      <c r="H1253" s="157">
        <v>8</v>
      </c>
      <c r="I1253" s="173">
        <v>2</v>
      </c>
      <c r="J1253" s="173">
        <v>2</v>
      </c>
    </row>
    <row r="1254" spans="1:10" x14ac:dyDescent="0.25">
      <c r="A1254" s="285"/>
      <c r="B1254" s="290"/>
      <c r="C1254" s="280" t="s">
        <v>12</v>
      </c>
      <c r="D1254" s="280"/>
      <c r="E1254" s="280"/>
      <c r="F1254" s="280"/>
      <c r="G1254" s="280"/>
      <c r="H1254" s="280"/>
      <c r="I1254" s="280"/>
      <c r="J1254" s="280"/>
    </row>
    <row r="1255" spans="1:10" ht="30" x14ac:dyDescent="0.25">
      <c r="A1255" s="285"/>
      <c r="B1255" s="290"/>
      <c r="C1255" s="7" t="s">
        <v>409</v>
      </c>
      <c r="D1255" s="141" t="s">
        <v>39</v>
      </c>
      <c r="E1255" s="141" t="s">
        <v>506</v>
      </c>
      <c r="F1255" s="108">
        <f>F1251/F1253</f>
        <v>0.24566666666666667</v>
      </c>
      <c r="G1255" s="108">
        <f>G1251/G1253</f>
        <v>0.25800000000000001</v>
      </c>
      <c r="H1255" s="108">
        <f>H1251/H1253</f>
        <v>0.96750000000000003</v>
      </c>
      <c r="I1255" s="96">
        <f>I1251/I1253</f>
        <v>4.0750000000000002</v>
      </c>
      <c r="J1255" s="96">
        <f>J1251/J1253</f>
        <v>4.2789999999999999</v>
      </c>
    </row>
    <row r="1256" spans="1:10" x14ac:dyDescent="0.25">
      <c r="A1256" s="285"/>
      <c r="B1256" s="290"/>
      <c r="C1256" s="280" t="s">
        <v>14</v>
      </c>
      <c r="D1256" s="280"/>
      <c r="E1256" s="280"/>
      <c r="F1256" s="280"/>
      <c r="G1256" s="280"/>
      <c r="H1256" s="280"/>
      <c r="I1256" s="280"/>
      <c r="J1256" s="280"/>
    </row>
    <row r="1257" spans="1:10" ht="21" customHeight="1" x14ac:dyDescent="0.25">
      <c r="A1257" s="286"/>
      <c r="B1257" s="290"/>
      <c r="C1257" s="7" t="s">
        <v>190</v>
      </c>
      <c r="D1257" s="141" t="s">
        <v>42</v>
      </c>
      <c r="E1257" s="141" t="s">
        <v>40</v>
      </c>
      <c r="F1257" s="141">
        <v>100</v>
      </c>
      <c r="G1257" s="141">
        <v>100</v>
      </c>
      <c r="H1257" s="141">
        <v>100</v>
      </c>
      <c r="I1257" s="173">
        <v>100</v>
      </c>
      <c r="J1257" s="173">
        <v>100</v>
      </c>
    </row>
    <row r="1258" spans="1:10" ht="20.25" customHeight="1" x14ac:dyDescent="0.25">
      <c r="A1258" s="281" t="s">
        <v>298</v>
      </c>
      <c r="B1258" s="290" t="s">
        <v>200</v>
      </c>
      <c r="C1258" s="293" t="s">
        <v>192</v>
      </c>
      <c r="D1258" s="293"/>
      <c r="E1258" s="293"/>
      <c r="F1258" s="293"/>
      <c r="G1258" s="293"/>
      <c r="H1258" s="293"/>
      <c r="I1258" s="293"/>
      <c r="J1258" s="293"/>
    </row>
    <row r="1259" spans="1:10" ht="15.75" customHeight="1" x14ac:dyDescent="0.25">
      <c r="A1259" s="282"/>
      <c r="B1259" s="290"/>
      <c r="C1259" s="280" t="s">
        <v>10</v>
      </c>
      <c r="D1259" s="280"/>
      <c r="E1259" s="280"/>
      <c r="F1259" s="280"/>
      <c r="G1259" s="280"/>
      <c r="H1259" s="280"/>
      <c r="I1259" s="280"/>
      <c r="J1259" s="280"/>
    </row>
    <row r="1260" spans="1:10" x14ac:dyDescent="0.25">
      <c r="A1260" s="282"/>
      <c r="B1260" s="290"/>
      <c r="C1260" s="7" t="s">
        <v>193</v>
      </c>
      <c r="D1260" s="141" t="s">
        <v>15</v>
      </c>
      <c r="E1260" s="141" t="s">
        <v>9</v>
      </c>
      <c r="F1260" s="108">
        <f>'Додаток 3'!H224</f>
        <v>9.33</v>
      </c>
      <c r="G1260" s="159">
        <f>'Додаток 3'!I224</f>
        <v>9.8000000000000007</v>
      </c>
      <c r="H1260" s="159"/>
      <c r="I1260" s="168"/>
      <c r="J1260" s="168">
        <f>'Додаток 3'!L224</f>
        <v>10.835000000000001</v>
      </c>
    </row>
    <row r="1261" spans="1:10" ht="16.5" customHeight="1" x14ac:dyDescent="0.25">
      <c r="A1261" s="282"/>
      <c r="B1261" s="290"/>
      <c r="C1261" s="280" t="s">
        <v>11</v>
      </c>
      <c r="D1261" s="280"/>
      <c r="E1261" s="280"/>
      <c r="F1261" s="280"/>
      <c r="G1261" s="280"/>
      <c r="H1261" s="280"/>
      <c r="I1261" s="280"/>
      <c r="J1261" s="280"/>
    </row>
    <row r="1262" spans="1:10" x14ac:dyDescent="0.25">
      <c r="A1262" s="282"/>
      <c r="B1262" s="290"/>
      <c r="C1262" s="7" t="s">
        <v>194</v>
      </c>
      <c r="D1262" s="141" t="s">
        <v>39</v>
      </c>
      <c r="E1262" s="141" t="s">
        <v>17</v>
      </c>
      <c r="F1262" s="157">
        <v>7</v>
      </c>
      <c r="G1262" s="169">
        <v>7</v>
      </c>
      <c r="H1262" s="157"/>
      <c r="I1262" s="168"/>
      <c r="J1262" s="168">
        <v>7</v>
      </c>
    </row>
    <row r="1263" spans="1:10" ht="18.75" customHeight="1" x14ac:dyDescent="0.25">
      <c r="A1263" s="282"/>
      <c r="B1263" s="290"/>
      <c r="C1263" s="280" t="s">
        <v>12</v>
      </c>
      <c r="D1263" s="280"/>
      <c r="E1263" s="280"/>
      <c r="F1263" s="280"/>
      <c r="G1263" s="280"/>
      <c r="H1263" s="280"/>
      <c r="I1263" s="280"/>
      <c r="J1263" s="280"/>
    </row>
    <row r="1264" spans="1:10" x14ac:dyDescent="0.25">
      <c r="A1264" s="282"/>
      <c r="B1264" s="290"/>
      <c r="C1264" s="7" t="s">
        <v>187</v>
      </c>
      <c r="D1264" s="141" t="s">
        <v>39</v>
      </c>
      <c r="E1264" s="141" t="s">
        <v>277</v>
      </c>
      <c r="F1264" s="108">
        <f>F1260/F1262</f>
        <v>1.332857142857143</v>
      </c>
      <c r="G1264" s="108">
        <f>G1260/G1262</f>
        <v>1.4000000000000001</v>
      </c>
      <c r="H1264" s="108"/>
      <c r="I1264" s="136"/>
      <c r="J1264" s="136">
        <f>J1260/J1262</f>
        <v>1.547857142857143</v>
      </c>
    </row>
    <row r="1265" spans="1:10" ht="15" customHeight="1" x14ac:dyDescent="0.25">
      <c r="A1265" s="282"/>
      <c r="B1265" s="290"/>
      <c r="C1265" s="280" t="s">
        <v>14</v>
      </c>
      <c r="D1265" s="280"/>
      <c r="E1265" s="280"/>
      <c r="F1265" s="280"/>
      <c r="G1265" s="280"/>
      <c r="H1265" s="280"/>
      <c r="I1265" s="280"/>
      <c r="J1265" s="280"/>
    </row>
    <row r="1266" spans="1:10" ht="32.25" customHeight="1" x14ac:dyDescent="0.25">
      <c r="A1266" s="283"/>
      <c r="B1266" s="290"/>
      <c r="C1266" s="16" t="s">
        <v>371</v>
      </c>
      <c r="D1266" s="141" t="s">
        <v>42</v>
      </c>
      <c r="E1266" s="141" t="s">
        <v>40</v>
      </c>
      <c r="F1266" s="141">
        <v>100</v>
      </c>
      <c r="G1266" s="141">
        <v>100</v>
      </c>
      <c r="H1266" s="141"/>
      <c r="I1266" s="173"/>
      <c r="J1266" s="173">
        <v>100</v>
      </c>
    </row>
    <row r="1267" spans="1:10" ht="18.75" customHeight="1" x14ac:dyDescent="0.25">
      <c r="A1267" s="281" t="s">
        <v>299</v>
      </c>
      <c r="B1267" s="290" t="s">
        <v>201</v>
      </c>
      <c r="C1267" s="293" t="s">
        <v>163</v>
      </c>
      <c r="D1267" s="293"/>
      <c r="E1267" s="293"/>
      <c r="F1267" s="293"/>
      <c r="G1267" s="293"/>
      <c r="H1267" s="293"/>
      <c r="I1267" s="293"/>
      <c r="J1267" s="293"/>
    </row>
    <row r="1268" spans="1:10" x14ac:dyDescent="0.25">
      <c r="A1268" s="282"/>
      <c r="B1268" s="290"/>
      <c r="C1268" s="280" t="s">
        <v>10</v>
      </c>
      <c r="D1268" s="280"/>
      <c r="E1268" s="280"/>
      <c r="F1268" s="280"/>
      <c r="G1268" s="280"/>
      <c r="H1268" s="280"/>
      <c r="I1268" s="280"/>
      <c r="J1268" s="280"/>
    </row>
    <row r="1269" spans="1:10" ht="15" customHeight="1" x14ac:dyDescent="0.25">
      <c r="A1269" s="282"/>
      <c r="B1269" s="290"/>
      <c r="C1269" s="23" t="s">
        <v>1506</v>
      </c>
      <c r="D1269" s="141" t="s">
        <v>15</v>
      </c>
      <c r="E1269" s="141" t="s">
        <v>9</v>
      </c>
      <c r="F1269" s="108">
        <f>'Додаток 3'!H226</f>
        <v>49</v>
      </c>
      <c r="G1269" s="159">
        <f>'Додаток 3'!I226</f>
        <v>44.478000000000002</v>
      </c>
      <c r="H1269" s="159">
        <f>'Додаток 3'!J226</f>
        <v>63.643000000000001</v>
      </c>
      <c r="I1269" s="159">
        <f>'Додаток 3'!K226</f>
        <v>62.924999999999997</v>
      </c>
      <c r="J1269" s="159">
        <f>'Додаток 3'!L226</f>
        <v>70.367000000000004</v>
      </c>
    </row>
    <row r="1270" spans="1:10" x14ac:dyDescent="0.25">
      <c r="A1270" s="282"/>
      <c r="B1270" s="290"/>
      <c r="C1270" s="280" t="s">
        <v>11</v>
      </c>
      <c r="D1270" s="280"/>
      <c r="E1270" s="280"/>
      <c r="F1270" s="280"/>
      <c r="G1270" s="280"/>
      <c r="H1270" s="280"/>
      <c r="I1270" s="280"/>
      <c r="J1270" s="280"/>
    </row>
    <row r="1271" spans="1:10" x14ac:dyDescent="0.25">
      <c r="A1271" s="282"/>
      <c r="B1271" s="290"/>
      <c r="C1271" s="7" t="s">
        <v>1514</v>
      </c>
      <c r="D1271" s="141" t="s">
        <v>39</v>
      </c>
      <c r="E1271" s="141" t="s">
        <v>17</v>
      </c>
      <c r="F1271" s="157">
        <v>70</v>
      </c>
      <c r="G1271" s="169">
        <v>60</v>
      </c>
      <c r="H1271" s="157">
        <v>80</v>
      </c>
      <c r="I1271" s="168">
        <v>67</v>
      </c>
      <c r="J1271" s="168">
        <v>75</v>
      </c>
    </row>
    <row r="1272" spans="1:10" x14ac:dyDescent="0.25">
      <c r="A1272" s="282"/>
      <c r="B1272" s="290"/>
      <c r="C1272" s="280" t="s">
        <v>12</v>
      </c>
      <c r="D1272" s="280"/>
      <c r="E1272" s="280"/>
      <c r="F1272" s="280"/>
      <c r="G1272" s="280"/>
      <c r="H1272" s="280"/>
      <c r="I1272" s="280"/>
      <c r="J1272" s="280"/>
    </row>
    <row r="1273" spans="1:10" x14ac:dyDescent="0.25">
      <c r="A1273" s="282"/>
      <c r="B1273" s="290"/>
      <c r="C1273" s="7" t="s">
        <v>1464</v>
      </c>
      <c r="D1273" s="141" t="s">
        <v>39</v>
      </c>
      <c r="E1273" s="141" t="s">
        <v>68</v>
      </c>
      <c r="F1273" s="108">
        <f>F1269/F1271</f>
        <v>0.7</v>
      </c>
      <c r="G1273" s="108">
        <v>0.74199999999999999</v>
      </c>
      <c r="H1273" s="108">
        <f>H1269/H1271</f>
        <v>0.79553750000000001</v>
      </c>
      <c r="I1273" s="269">
        <f>I1269/I1271</f>
        <v>0.93917910447761188</v>
      </c>
      <c r="J1273" s="269">
        <f>J1269/J1271</f>
        <v>0.93822666666666676</v>
      </c>
    </row>
    <row r="1274" spans="1:10" x14ac:dyDescent="0.25">
      <c r="A1274" s="282"/>
      <c r="B1274" s="290"/>
      <c r="C1274" s="280" t="s">
        <v>14</v>
      </c>
      <c r="D1274" s="280"/>
      <c r="E1274" s="280"/>
      <c r="F1274" s="280"/>
      <c r="G1274" s="280"/>
      <c r="H1274" s="280"/>
      <c r="I1274" s="280"/>
      <c r="J1274" s="280"/>
    </row>
    <row r="1275" spans="1:10" ht="12.75" customHeight="1" x14ac:dyDescent="0.25">
      <c r="A1275" s="283"/>
      <c r="B1275" s="290"/>
      <c r="C1275" s="59" t="s">
        <v>1515</v>
      </c>
      <c r="D1275" s="141" t="s">
        <v>42</v>
      </c>
      <c r="E1275" s="141" t="s">
        <v>40</v>
      </c>
      <c r="F1275" s="141">
        <v>100</v>
      </c>
      <c r="G1275" s="141">
        <v>100</v>
      </c>
      <c r="H1275" s="141">
        <v>100</v>
      </c>
      <c r="I1275" s="168">
        <v>100</v>
      </c>
      <c r="J1275" s="168">
        <v>100</v>
      </c>
    </row>
    <row r="1276" spans="1:10" ht="18" hidden="1" customHeight="1" x14ac:dyDescent="0.25">
      <c r="A1276" s="154" t="s">
        <v>299</v>
      </c>
      <c r="B1276" s="304" t="s">
        <v>747</v>
      </c>
      <c r="C1276" s="303" t="str">
        <f>'Додаток 3'!B227</f>
        <v xml:space="preserve">Придбання косарки ротаційної </v>
      </c>
      <c r="D1276" s="293"/>
      <c r="E1276" s="293"/>
      <c r="F1276" s="293"/>
      <c r="G1276" s="293"/>
      <c r="H1276" s="293"/>
      <c r="I1276" s="106"/>
      <c r="J1276" s="106"/>
    </row>
    <row r="1277" spans="1:10" ht="18" hidden="1" customHeight="1" x14ac:dyDescent="0.25">
      <c r="A1277" s="154"/>
      <c r="B1277" s="304"/>
      <c r="C1277" s="280" t="s">
        <v>10</v>
      </c>
      <c r="D1277" s="280"/>
      <c r="E1277" s="280"/>
      <c r="F1277" s="280"/>
      <c r="G1277" s="280"/>
      <c r="H1277" s="280"/>
      <c r="I1277" s="106"/>
      <c r="J1277" s="106"/>
    </row>
    <row r="1278" spans="1:10" ht="31.5" hidden="1" customHeight="1" x14ac:dyDescent="0.25">
      <c r="A1278" s="154"/>
      <c r="B1278" s="304"/>
      <c r="C1278" s="7" t="s">
        <v>1116</v>
      </c>
      <c r="D1278" s="141" t="s">
        <v>91</v>
      </c>
      <c r="E1278" s="141" t="s">
        <v>19</v>
      </c>
      <c r="F1278" s="108"/>
      <c r="G1278" s="159"/>
      <c r="H1278" s="159">
        <f>'Додаток 3'!J227</f>
        <v>0</v>
      </c>
      <c r="I1278" s="106"/>
      <c r="J1278" s="106"/>
    </row>
    <row r="1279" spans="1:10" ht="19.5" hidden="1" customHeight="1" x14ac:dyDescent="0.25">
      <c r="A1279" s="154"/>
      <c r="B1279" s="304"/>
      <c r="C1279" s="280" t="s">
        <v>11</v>
      </c>
      <c r="D1279" s="280"/>
      <c r="E1279" s="280"/>
      <c r="F1279" s="280"/>
      <c r="G1279" s="280"/>
      <c r="H1279" s="280"/>
      <c r="I1279" s="106"/>
      <c r="J1279" s="106"/>
    </row>
    <row r="1280" spans="1:10" ht="31.5" hidden="1" customHeight="1" x14ac:dyDescent="0.25">
      <c r="A1280" s="154"/>
      <c r="B1280" s="304"/>
      <c r="C1280" s="7" t="s">
        <v>1117</v>
      </c>
      <c r="D1280" s="141" t="s">
        <v>39</v>
      </c>
      <c r="E1280" s="141" t="s">
        <v>17</v>
      </c>
      <c r="F1280" s="157"/>
      <c r="G1280" s="169"/>
      <c r="H1280" s="157">
        <v>1</v>
      </c>
      <c r="I1280" s="106"/>
      <c r="J1280" s="106"/>
    </row>
    <row r="1281" spans="1:10" ht="20.25" hidden="1" customHeight="1" x14ac:dyDescent="0.25">
      <c r="A1281" s="154"/>
      <c r="B1281" s="304"/>
      <c r="C1281" s="280" t="s">
        <v>12</v>
      </c>
      <c r="D1281" s="280"/>
      <c r="E1281" s="280"/>
      <c r="F1281" s="280"/>
      <c r="G1281" s="280"/>
      <c r="H1281" s="280"/>
      <c r="I1281" s="106"/>
      <c r="J1281" s="106"/>
    </row>
    <row r="1282" spans="1:10" ht="31.5" hidden="1" customHeight="1" x14ac:dyDescent="0.25">
      <c r="A1282" s="154"/>
      <c r="B1282" s="304"/>
      <c r="C1282" s="7" t="s">
        <v>1118</v>
      </c>
      <c r="D1282" s="141" t="s">
        <v>39</v>
      </c>
      <c r="E1282" s="141" t="s">
        <v>68</v>
      </c>
      <c r="F1282" s="108"/>
      <c r="G1282" s="108"/>
      <c r="H1282" s="108"/>
      <c r="I1282" s="106"/>
      <c r="J1282" s="106"/>
    </row>
    <row r="1283" spans="1:10" ht="17.25" hidden="1" customHeight="1" x14ac:dyDescent="0.25">
      <c r="A1283" s="154"/>
      <c r="B1283" s="304"/>
      <c r="C1283" s="280" t="s">
        <v>14</v>
      </c>
      <c r="D1283" s="280"/>
      <c r="E1283" s="280"/>
      <c r="F1283" s="280"/>
      <c r="G1283" s="280"/>
      <c r="H1283" s="280"/>
      <c r="I1283" s="106"/>
      <c r="J1283" s="106"/>
    </row>
    <row r="1284" spans="1:10" ht="51" hidden="1" customHeight="1" x14ac:dyDescent="0.25">
      <c r="A1284" s="154"/>
      <c r="B1284" s="304"/>
      <c r="C1284" s="59" t="s">
        <v>365</v>
      </c>
      <c r="D1284" s="141" t="s">
        <v>42</v>
      </c>
      <c r="E1284" s="141" t="s">
        <v>40</v>
      </c>
      <c r="F1284" s="141"/>
      <c r="G1284" s="141"/>
      <c r="H1284" s="141">
        <v>100</v>
      </c>
      <c r="I1284" s="106"/>
      <c r="J1284" s="106"/>
    </row>
    <row r="1285" spans="1:10" ht="16.5" customHeight="1" x14ac:dyDescent="0.25">
      <c r="A1285" s="284" t="s">
        <v>300</v>
      </c>
      <c r="B1285" s="304" t="s">
        <v>747</v>
      </c>
      <c r="C1285" s="303" t="str">
        <f>'Додаток 3'!B228</f>
        <v>Придбання газонокосарки</v>
      </c>
      <c r="D1285" s="303"/>
      <c r="E1285" s="303"/>
      <c r="F1285" s="303"/>
      <c r="G1285" s="303"/>
      <c r="H1285" s="303"/>
      <c r="I1285" s="303"/>
      <c r="J1285" s="303"/>
    </row>
    <row r="1286" spans="1:10" ht="17.25" customHeight="1" x14ac:dyDescent="0.25">
      <c r="A1286" s="285"/>
      <c r="B1286" s="304"/>
      <c r="C1286" s="280" t="s">
        <v>10</v>
      </c>
      <c r="D1286" s="280"/>
      <c r="E1286" s="280"/>
      <c r="F1286" s="280"/>
      <c r="G1286" s="280"/>
      <c r="H1286" s="280"/>
      <c r="I1286" s="280"/>
      <c r="J1286" s="280"/>
    </row>
    <row r="1287" spans="1:10" ht="30" x14ac:dyDescent="0.25">
      <c r="A1287" s="285"/>
      <c r="B1287" s="304"/>
      <c r="C1287" s="7" t="s">
        <v>1119</v>
      </c>
      <c r="D1287" s="141" t="s">
        <v>91</v>
      </c>
      <c r="E1287" s="141" t="s">
        <v>19</v>
      </c>
      <c r="F1287" s="108">
        <f>'Додаток 3'!H228</f>
        <v>33.604999999999997</v>
      </c>
      <c r="G1287" s="159"/>
      <c r="H1287" s="108">
        <f>'Додаток 3'!J228</f>
        <v>32.999000000000002</v>
      </c>
      <c r="I1287" s="173">
        <f>'Додаток 3'!K228</f>
        <v>98.997</v>
      </c>
      <c r="J1287" s="106"/>
    </row>
    <row r="1288" spans="1:10" x14ac:dyDescent="0.25">
      <c r="A1288" s="285"/>
      <c r="B1288" s="304"/>
      <c r="C1288" s="280" t="s">
        <v>11</v>
      </c>
      <c r="D1288" s="280"/>
      <c r="E1288" s="280"/>
      <c r="F1288" s="280"/>
      <c r="G1288" s="280"/>
      <c r="H1288" s="280"/>
      <c r="I1288" s="280"/>
      <c r="J1288" s="280"/>
    </row>
    <row r="1289" spans="1:10" x14ac:dyDescent="0.25">
      <c r="A1289" s="285"/>
      <c r="B1289" s="304"/>
      <c r="C1289" s="7" t="s">
        <v>202</v>
      </c>
      <c r="D1289" s="141" t="s">
        <v>39</v>
      </c>
      <c r="E1289" s="141" t="s">
        <v>17</v>
      </c>
      <c r="F1289" s="157">
        <v>1</v>
      </c>
      <c r="G1289" s="169"/>
      <c r="H1289" s="157">
        <v>1</v>
      </c>
      <c r="I1289" s="168">
        <v>3</v>
      </c>
      <c r="J1289" s="106"/>
    </row>
    <row r="1290" spans="1:10" x14ac:dyDescent="0.25">
      <c r="A1290" s="285"/>
      <c r="B1290" s="304"/>
      <c r="C1290" s="280" t="s">
        <v>12</v>
      </c>
      <c r="D1290" s="280"/>
      <c r="E1290" s="280"/>
      <c r="F1290" s="280"/>
      <c r="G1290" s="280"/>
      <c r="H1290" s="280"/>
      <c r="I1290" s="280"/>
      <c r="J1290" s="280"/>
    </row>
    <row r="1291" spans="1:10" x14ac:dyDescent="0.25">
      <c r="A1291" s="285"/>
      <c r="B1291" s="304"/>
      <c r="C1291" s="7" t="s">
        <v>203</v>
      </c>
      <c r="D1291" s="141" t="s">
        <v>39</v>
      </c>
      <c r="E1291" s="141" t="s">
        <v>68</v>
      </c>
      <c r="F1291" s="108">
        <f>F1287/F1289</f>
        <v>33.604999999999997</v>
      </c>
      <c r="G1291" s="108"/>
      <c r="H1291" s="108">
        <f>H1287/H1289</f>
        <v>32.999000000000002</v>
      </c>
      <c r="I1291" s="168">
        <f>I1287/I1289</f>
        <v>32.999000000000002</v>
      </c>
      <c r="J1291" s="106"/>
    </row>
    <row r="1292" spans="1:10" x14ac:dyDescent="0.25">
      <c r="A1292" s="285"/>
      <c r="B1292" s="304"/>
      <c r="C1292" s="280" t="s">
        <v>14</v>
      </c>
      <c r="D1292" s="280"/>
      <c r="E1292" s="280"/>
      <c r="F1292" s="280"/>
      <c r="G1292" s="280"/>
      <c r="H1292" s="280"/>
      <c r="I1292" s="280"/>
      <c r="J1292" s="280"/>
    </row>
    <row r="1293" spans="1:10" ht="27.75" customHeight="1" x14ac:dyDescent="0.25">
      <c r="A1293" s="286"/>
      <c r="B1293" s="304"/>
      <c r="C1293" s="59" t="s">
        <v>365</v>
      </c>
      <c r="D1293" s="141" t="s">
        <v>42</v>
      </c>
      <c r="E1293" s="141" t="s">
        <v>40</v>
      </c>
      <c r="F1293" s="141">
        <v>100</v>
      </c>
      <c r="G1293" s="141"/>
      <c r="H1293" s="141">
        <v>100</v>
      </c>
      <c r="I1293" s="173">
        <v>100</v>
      </c>
      <c r="J1293" s="106"/>
    </row>
    <row r="1294" spans="1:10" ht="18" customHeight="1" x14ac:dyDescent="0.25">
      <c r="A1294" s="284" t="s">
        <v>301</v>
      </c>
      <c r="B1294" s="304" t="s">
        <v>747</v>
      </c>
      <c r="C1294" s="294" t="s">
        <v>165</v>
      </c>
      <c r="D1294" s="294"/>
      <c r="E1294" s="294"/>
      <c r="F1294" s="294"/>
      <c r="G1294" s="294"/>
      <c r="H1294" s="294"/>
      <c r="I1294" s="294"/>
      <c r="J1294" s="294"/>
    </row>
    <row r="1295" spans="1:10" ht="15.75" customHeight="1" x14ac:dyDescent="0.25">
      <c r="A1295" s="285"/>
      <c r="B1295" s="304"/>
      <c r="C1295" s="280" t="s">
        <v>10</v>
      </c>
      <c r="D1295" s="280"/>
      <c r="E1295" s="280"/>
      <c r="F1295" s="280"/>
      <c r="G1295" s="280"/>
      <c r="H1295" s="280"/>
      <c r="I1295" s="280"/>
      <c r="J1295" s="280"/>
    </row>
    <row r="1296" spans="1:10" ht="30" x14ac:dyDescent="0.25">
      <c r="A1296" s="285"/>
      <c r="B1296" s="304"/>
      <c r="C1296" s="7" t="s">
        <v>205</v>
      </c>
      <c r="D1296" s="141" t="s">
        <v>91</v>
      </c>
      <c r="E1296" s="141" t="s">
        <v>19</v>
      </c>
      <c r="F1296" s="108">
        <f>'Додаток 3'!H229</f>
        <v>14.574999999999999</v>
      </c>
      <c r="G1296" s="159"/>
      <c r="H1296" s="108">
        <f>'Додаток 3'!J229</f>
        <v>25.998999999999999</v>
      </c>
      <c r="I1296" s="173">
        <f>'Додаток 3'!K229</f>
        <v>78.159000000000006</v>
      </c>
      <c r="J1296" s="106"/>
    </row>
    <row r="1297" spans="1:10" ht="18" customHeight="1" x14ac:dyDescent="0.25">
      <c r="A1297" s="285"/>
      <c r="B1297" s="304"/>
      <c r="C1297" s="280" t="s">
        <v>11</v>
      </c>
      <c r="D1297" s="280"/>
      <c r="E1297" s="280"/>
      <c r="F1297" s="280"/>
      <c r="G1297" s="280"/>
      <c r="H1297" s="280"/>
      <c r="I1297" s="280"/>
      <c r="J1297" s="280"/>
    </row>
    <row r="1298" spans="1:10" x14ac:dyDescent="0.25">
      <c r="A1298" s="285"/>
      <c r="B1298" s="304"/>
      <c r="C1298" s="7" t="s">
        <v>206</v>
      </c>
      <c r="D1298" s="141" t="s">
        <v>39</v>
      </c>
      <c r="E1298" s="141" t="s">
        <v>17</v>
      </c>
      <c r="F1298" s="157">
        <v>1</v>
      </c>
      <c r="G1298" s="169"/>
      <c r="H1298" s="157">
        <v>1</v>
      </c>
      <c r="I1298" s="173">
        <v>3</v>
      </c>
      <c r="J1298" s="106"/>
    </row>
    <row r="1299" spans="1:10" x14ac:dyDescent="0.25">
      <c r="A1299" s="285"/>
      <c r="B1299" s="304"/>
      <c r="C1299" s="280" t="s">
        <v>12</v>
      </c>
      <c r="D1299" s="280"/>
      <c r="E1299" s="280"/>
      <c r="F1299" s="280"/>
      <c r="G1299" s="280"/>
      <c r="H1299" s="280"/>
      <c r="I1299" s="280"/>
      <c r="J1299" s="280"/>
    </row>
    <row r="1300" spans="1:10" x14ac:dyDescent="0.25">
      <c r="A1300" s="285"/>
      <c r="B1300" s="304"/>
      <c r="C1300" s="7" t="s">
        <v>207</v>
      </c>
      <c r="D1300" s="141" t="s">
        <v>39</v>
      </c>
      <c r="E1300" s="141" t="s">
        <v>68</v>
      </c>
      <c r="F1300" s="108">
        <f>F1296/F1298</f>
        <v>14.574999999999999</v>
      </c>
      <c r="G1300" s="108"/>
      <c r="H1300" s="108">
        <f>H1296/H1298</f>
        <v>25.998999999999999</v>
      </c>
      <c r="I1300" s="168">
        <f>I1296/I1298</f>
        <v>26.053000000000001</v>
      </c>
      <c r="J1300" s="106"/>
    </row>
    <row r="1301" spans="1:10" x14ac:dyDescent="0.25">
      <c r="A1301" s="285"/>
      <c r="B1301" s="304"/>
      <c r="C1301" s="280" t="s">
        <v>14</v>
      </c>
      <c r="D1301" s="280"/>
      <c r="E1301" s="280"/>
      <c r="F1301" s="280"/>
      <c r="G1301" s="280"/>
      <c r="H1301" s="280"/>
      <c r="I1301" s="280"/>
      <c r="J1301" s="280"/>
    </row>
    <row r="1302" spans="1:10" ht="36" customHeight="1" x14ac:dyDescent="0.25">
      <c r="A1302" s="286"/>
      <c r="B1302" s="304"/>
      <c r="C1302" s="59" t="s">
        <v>365</v>
      </c>
      <c r="D1302" s="141" t="s">
        <v>42</v>
      </c>
      <c r="E1302" s="141" t="s">
        <v>40</v>
      </c>
      <c r="F1302" s="141">
        <v>100</v>
      </c>
      <c r="G1302" s="141"/>
      <c r="H1302" s="141">
        <v>100</v>
      </c>
      <c r="I1302" s="173">
        <v>100</v>
      </c>
      <c r="J1302" s="106"/>
    </row>
    <row r="1303" spans="1:10" ht="18.75" customHeight="1" x14ac:dyDescent="0.25">
      <c r="A1303" s="284" t="s">
        <v>302</v>
      </c>
      <c r="B1303" s="304" t="s">
        <v>747</v>
      </c>
      <c r="C1303" s="303" t="s">
        <v>166</v>
      </c>
      <c r="D1303" s="303"/>
      <c r="E1303" s="303"/>
      <c r="F1303" s="303"/>
      <c r="G1303" s="303"/>
      <c r="H1303" s="303"/>
      <c r="I1303" s="303"/>
      <c r="J1303" s="303"/>
    </row>
    <row r="1304" spans="1:10" ht="16.5" customHeight="1" x14ac:dyDescent="0.25">
      <c r="A1304" s="285"/>
      <c r="B1304" s="304"/>
      <c r="C1304" s="280" t="s">
        <v>10</v>
      </c>
      <c r="D1304" s="280"/>
      <c r="E1304" s="280"/>
      <c r="F1304" s="280"/>
      <c r="G1304" s="280"/>
      <c r="H1304" s="280"/>
      <c r="I1304" s="280"/>
      <c r="J1304" s="280"/>
    </row>
    <row r="1305" spans="1:10" ht="30" x14ac:dyDescent="0.25">
      <c r="A1305" s="285"/>
      <c r="B1305" s="304"/>
      <c r="C1305" s="7" t="s">
        <v>208</v>
      </c>
      <c r="D1305" s="141" t="s">
        <v>91</v>
      </c>
      <c r="E1305" s="141" t="s">
        <v>19</v>
      </c>
      <c r="F1305" s="108">
        <f>'Додаток 3'!H230</f>
        <v>63.284999999999997</v>
      </c>
      <c r="G1305" s="159"/>
      <c r="H1305" s="108">
        <f>'Додаток 3'!J230</f>
        <v>73.947000000000003</v>
      </c>
      <c r="I1305" s="173">
        <f>'Додаток 3'!K230</f>
        <v>24.649000000000001</v>
      </c>
      <c r="J1305" s="106"/>
    </row>
    <row r="1306" spans="1:10" ht="13.5" customHeight="1" x14ac:dyDescent="0.25">
      <c r="A1306" s="285"/>
      <c r="B1306" s="304"/>
      <c r="C1306" s="280" t="s">
        <v>11</v>
      </c>
      <c r="D1306" s="280"/>
      <c r="E1306" s="280"/>
      <c r="F1306" s="280"/>
      <c r="G1306" s="280"/>
      <c r="H1306" s="280"/>
      <c r="I1306" s="280"/>
      <c r="J1306" s="280"/>
    </row>
    <row r="1307" spans="1:10" x14ac:dyDescent="0.25">
      <c r="A1307" s="285"/>
      <c r="B1307" s="304"/>
      <c r="C1307" s="7" t="s">
        <v>209</v>
      </c>
      <c r="D1307" s="141" t="s">
        <v>39</v>
      </c>
      <c r="E1307" s="141" t="s">
        <v>17</v>
      </c>
      <c r="F1307" s="157">
        <v>3</v>
      </c>
      <c r="G1307" s="169"/>
      <c r="H1307" s="157">
        <v>3</v>
      </c>
      <c r="I1307" s="168">
        <v>1</v>
      </c>
      <c r="J1307" s="106"/>
    </row>
    <row r="1308" spans="1:10" ht="14.25" customHeight="1" x14ac:dyDescent="0.25">
      <c r="A1308" s="285"/>
      <c r="B1308" s="304"/>
      <c r="C1308" s="280" t="s">
        <v>12</v>
      </c>
      <c r="D1308" s="280"/>
      <c r="E1308" s="280"/>
      <c r="F1308" s="280"/>
      <c r="G1308" s="280"/>
      <c r="H1308" s="280"/>
      <c r="I1308" s="280"/>
      <c r="J1308" s="280"/>
    </row>
    <row r="1309" spans="1:10" x14ac:dyDescent="0.25">
      <c r="A1309" s="285"/>
      <c r="B1309" s="304"/>
      <c r="C1309" s="7" t="s">
        <v>210</v>
      </c>
      <c r="D1309" s="141" t="s">
        <v>39</v>
      </c>
      <c r="E1309" s="141" t="s">
        <v>68</v>
      </c>
      <c r="F1309" s="108">
        <f>F1305/F1307</f>
        <v>21.094999999999999</v>
      </c>
      <c r="G1309" s="108"/>
      <c r="H1309" s="108">
        <f>H1305/H1307</f>
        <v>24.649000000000001</v>
      </c>
      <c r="I1309" s="168">
        <f>I1305/I1307</f>
        <v>24.649000000000001</v>
      </c>
      <c r="J1309" s="106"/>
    </row>
    <row r="1310" spans="1:10" ht="18.75" customHeight="1" x14ac:dyDescent="0.25">
      <c r="A1310" s="285"/>
      <c r="B1310" s="304"/>
      <c r="C1310" s="280" t="s">
        <v>14</v>
      </c>
      <c r="D1310" s="280"/>
      <c r="E1310" s="280"/>
      <c r="F1310" s="280"/>
      <c r="G1310" s="280"/>
      <c r="H1310" s="280"/>
      <c r="I1310" s="280"/>
      <c r="J1310" s="280"/>
    </row>
    <row r="1311" spans="1:10" ht="51" customHeight="1" x14ac:dyDescent="0.25">
      <c r="A1311" s="286"/>
      <c r="B1311" s="304"/>
      <c r="C1311" s="59" t="s">
        <v>365</v>
      </c>
      <c r="D1311" s="141" t="s">
        <v>42</v>
      </c>
      <c r="E1311" s="141" t="s">
        <v>40</v>
      </c>
      <c r="F1311" s="141">
        <v>100</v>
      </c>
      <c r="G1311" s="141"/>
      <c r="H1311" s="141">
        <v>100</v>
      </c>
      <c r="I1311" s="173">
        <v>100</v>
      </c>
      <c r="J1311" s="106"/>
    </row>
    <row r="1312" spans="1:10" ht="17.25" hidden="1" customHeight="1" x14ac:dyDescent="0.25">
      <c r="A1312" s="154" t="s">
        <v>302</v>
      </c>
      <c r="B1312" s="304" t="s">
        <v>747</v>
      </c>
      <c r="C1312" s="303" t="s">
        <v>213</v>
      </c>
      <c r="D1312" s="303"/>
      <c r="E1312" s="303"/>
      <c r="F1312" s="303"/>
      <c r="G1312" s="303"/>
      <c r="H1312" s="303"/>
      <c r="I1312" s="303"/>
      <c r="J1312" s="303"/>
    </row>
    <row r="1313" spans="1:10" ht="16.5" hidden="1" customHeight="1" x14ac:dyDescent="0.25">
      <c r="A1313" s="154"/>
      <c r="B1313" s="304"/>
      <c r="C1313" s="302" t="s">
        <v>10</v>
      </c>
      <c r="D1313" s="302"/>
      <c r="E1313" s="302"/>
      <c r="F1313" s="302"/>
      <c r="G1313" s="302"/>
      <c r="H1313" s="302"/>
      <c r="I1313" s="302"/>
      <c r="J1313" s="302"/>
    </row>
    <row r="1314" spans="1:10" ht="30" hidden="1" customHeight="1" x14ac:dyDescent="0.25">
      <c r="A1314" s="154"/>
      <c r="B1314" s="304"/>
      <c r="C1314" s="7" t="s">
        <v>410</v>
      </c>
      <c r="D1314" s="141" t="s">
        <v>91</v>
      </c>
      <c r="E1314" s="141" t="s">
        <v>19</v>
      </c>
      <c r="F1314" s="108">
        <f>'Додаток 3'!H231</f>
        <v>22.74</v>
      </c>
      <c r="G1314" s="159">
        <f>'Додаток 3'!I231</f>
        <v>0</v>
      </c>
      <c r="H1314" s="159"/>
      <c r="I1314" s="106"/>
      <c r="J1314" s="106"/>
    </row>
    <row r="1315" spans="1:10" ht="15.75" hidden="1" customHeight="1" x14ac:dyDescent="0.25">
      <c r="A1315" s="154"/>
      <c r="B1315" s="304"/>
      <c r="C1315" s="302" t="s">
        <v>11</v>
      </c>
      <c r="D1315" s="302"/>
      <c r="E1315" s="302"/>
      <c r="F1315" s="302"/>
      <c r="G1315" s="302"/>
      <c r="H1315" s="302"/>
      <c r="I1315" s="302"/>
      <c r="J1315" s="302"/>
    </row>
    <row r="1316" spans="1:10" ht="15" hidden="1" customHeight="1" x14ac:dyDescent="0.25">
      <c r="A1316" s="154"/>
      <c r="B1316" s="304"/>
      <c r="C1316" s="7" t="s">
        <v>217</v>
      </c>
      <c r="D1316" s="141" t="s">
        <v>39</v>
      </c>
      <c r="E1316" s="141" t="s">
        <v>17</v>
      </c>
      <c r="F1316" s="157">
        <v>1</v>
      </c>
      <c r="G1316" s="169">
        <v>1</v>
      </c>
      <c r="H1316" s="157"/>
      <c r="I1316" s="106"/>
      <c r="J1316" s="106"/>
    </row>
    <row r="1317" spans="1:10" ht="17.25" hidden="1" customHeight="1" x14ac:dyDescent="0.25">
      <c r="A1317" s="154"/>
      <c r="B1317" s="304"/>
      <c r="C1317" s="302" t="s">
        <v>12</v>
      </c>
      <c r="D1317" s="302"/>
      <c r="E1317" s="302"/>
      <c r="F1317" s="302"/>
      <c r="G1317" s="302"/>
      <c r="H1317" s="302"/>
      <c r="I1317" s="302"/>
      <c r="J1317" s="302"/>
    </row>
    <row r="1318" spans="1:10" ht="15" hidden="1" customHeight="1" x14ac:dyDescent="0.25">
      <c r="A1318" s="154"/>
      <c r="B1318" s="304"/>
      <c r="C1318" s="7" t="s">
        <v>218</v>
      </c>
      <c r="D1318" s="141" t="s">
        <v>39</v>
      </c>
      <c r="E1318" s="141" t="s">
        <v>68</v>
      </c>
      <c r="F1318" s="108">
        <f>F1314/F1316</f>
        <v>22.74</v>
      </c>
      <c r="G1318" s="108">
        <f>G1314/G1316</f>
        <v>0</v>
      </c>
      <c r="H1318" s="108"/>
      <c r="I1318" s="106"/>
      <c r="J1318" s="106"/>
    </row>
    <row r="1319" spans="1:10" ht="17.25" hidden="1" customHeight="1" x14ac:dyDescent="0.25">
      <c r="A1319" s="154"/>
      <c r="B1319" s="304"/>
      <c r="C1319" s="302" t="s">
        <v>14</v>
      </c>
      <c r="D1319" s="302"/>
      <c r="E1319" s="302"/>
      <c r="F1319" s="302"/>
      <c r="G1319" s="302"/>
      <c r="H1319" s="302"/>
      <c r="I1319" s="302"/>
      <c r="J1319" s="302"/>
    </row>
    <row r="1320" spans="1:10" ht="51.75" hidden="1" customHeight="1" x14ac:dyDescent="0.25">
      <c r="A1320" s="154"/>
      <c r="B1320" s="304"/>
      <c r="C1320" s="59" t="s">
        <v>366</v>
      </c>
      <c r="D1320" s="141" t="s">
        <v>42</v>
      </c>
      <c r="E1320" s="141" t="s">
        <v>40</v>
      </c>
      <c r="F1320" s="141">
        <v>100</v>
      </c>
      <c r="G1320" s="141">
        <v>100</v>
      </c>
      <c r="H1320" s="141"/>
      <c r="I1320" s="106"/>
      <c r="J1320" s="106"/>
    </row>
    <row r="1321" spans="1:10" ht="16.5" customHeight="1" x14ac:dyDescent="0.25">
      <c r="A1321" s="284" t="s">
        <v>303</v>
      </c>
      <c r="B1321" s="304" t="s">
        <v>747</v>
      </c>
      <c r="C1321" s="303" t="s">
        <v>171</v>
      </c>
      <c r="D1321" s="303"/>
      <c r="E1321" s="303"/>
      <c r="F1321" s="303"/>
      <c r="G1321" s="303"/>
      <c r="H1321" s="303"/>
      <c r="I1321" s="303"/>
      <c r="J1321" s="303"/>
    </row>
    <row r="1322" spans="1:10" ht="19.5" customHeight="1" x14ac:dyDescent="0.25">
      <c r="A1322" s="285"/>
      <c r="B1322" s="304"/>
      <c r="C1322" s="302" t="s">
        <v>10</v>
      </c>
      <c r="D1322" s="302"/>
      <c r="E1322" s="302"/>
      <c r="F1322" s="302"/>
      <c r="G1322" s="302"/>
      <c r="H1322" s="302"/>
      <c r="I1322" s="302"/>
      <c r="J1322" s="302"/>
    </row>
    <row r="1323" spans="1:10" ht="30" x14ac:dyDescent="0.25">
      <c r="A1323" s="285"/>
      <c r="B1323" s="304"/>
      <c r="C1323" s="7" t="s">
        <v>214</v>
      </c>
      <c r="D1323" s="141" t="s">
        <v>91</v>
      </c>
      <c r="E1323" s="141" t="s">
        <v>19</v>
      </c>
      <c r="F1323" s="108"/>
      <c r="G1323" s="159">
        <f>'Додаток 3'!I232</f>
        <v>38.11</v>
      </c>
      <c r="H1323" s="159"/>
      <c r="I1323" s="106"/>
      <c r="J1323" s="106"/>
    </row>
    <row r="1324" spans="1:10" ht="18.75" customHeight="1" x14ac:dyDescent="0.25">
      <c r="A1324" s="285"/>
      <c r="B1324" s="304"/>
      <c r="C1324" s="302" t="s">
        <v>11</v>
      </c>
      <c r="D1324" s="302"/>
      <c r="E1324" s="302"/>
      <c r="F1324" s="302"/>
      <c r="G1324" s="302"/>
      <c r="H1324" s="302"/>
      <c r="I1324" s="302"/>
      <c r="J1324" s="302"/>
    </row>
    <row r="1325" spans="1:10" x14ac:dyDescent="0.25">
      <c r="A1325" s="285"/>
      <c r="B1325" s="304"/>
      <c r="C1325" s="7" t="s">
        <v>215</v>
      </c>
      <c r="D1325" s="141" t="s">
        <v>39</v>
      </c>
      <c r="E1325" s="141" t="s">
        <v>17</v>
      </c>
      <c r="F1325" s="157"/>
      <c r="G1325" s="169">
        <v>1</v>
      </c>
      <c r="H1325" s="157"/>
      <c r="I1325" s="106"/>
      <c r="J1325" s="106"/>
    </row>
    <row r="1326" spans="1:10" ht="20.25" customHeight="1" x14ac:dyDescent="0.25">
      <c r="A1326" s="285"/>
      <c r="B1326" s="304"/>
      <c r="C1326" s="302" t="s">
        <v>12</v>
      </c>
      <c r="D1326" s="302"/>
      <c r="E1326" s="302"/>
      <c r="F1326" s="302"/>
      <c r="G1326" s="302"/>
      <c r="H1326" s="302"/>
      <c r="I1326" s="302"/>
      <c r="J1326" s="302"/>
    </row>
    <row r="1327" spans="1:10" x14ac:dyDescent="0.25">
      <c r="A1327" s="285"/>
      <c r="B1327" s="304"/>
      <c r="C1327" s="7" t="s">
        <v>216</v>
      </c>
      <c r="D1327" s="141" t="s">
        <v>39</v>
      </c>
      <c r="E1327" s="141" t="s">
        <v>68</v>
      </c>
      <c r="F1327" s="108"/>
      <c r="G1327" s="108">
        <f>G1323/G1325</f>
        <v>38.11</v>
      </c>
      <c r="H1327" s="108"/>
      <c r="I1327" s="106"/>
      <c r="J1327" s="106"/>
    </row>
    <row r="1328" spans="1:10" ht="18.75" customHeight="1" x14ac:dyDescent="0.25">
      <c r="A1328" s="285"/>
      <c r="B1328" s="304"/>
      <c r="C1328" s="302" t="s">
        <v>14</v>
      </c>
      <c r="D1328" s="302"/>
      <c r="E1328" s="302"/>
      <c r="F1328" s="302"/>
      <c r="G1328" s="302"/>
      <c r="H1328" s="302"/>
      <c r="I1328" s="302"/>
      <c r="J1328" s="302"/>
    </row>
    <row r="1329" spans="1:10" ht="41.25" customHeight="1" x14ac:dyDescent="0.25">
      <c r="A1329" s="286"/>
      <c r="B1329" s="304"/>
      <c r="C1329" s="59" t="s">
        <v>365</v>
      </c>
      <c r="D1329" s="141" t="s">
        <v>42</v>
      </c>
      <c r="E1329" s="141" t="s">
        <v>40</v>
      </c>
      <c r="F1329" s="141"/>
      <c r="G1329" s="141">
        <v>100</v>
      </c>
      <c r="H1329" s="141"/>
      <c r="I1329" s="106"/>
      <c r="J1329" s="106"/>
    </row>
    <row r="1330" spans="1:10" ht="15" customHeight="1" x14ac:dyDescent="0.25">
      <c r="A1330" s="284" t="s">
        <v>304</v>
      </c>
      <c r="B1330" s="304" t="s">
        <v>204</v>
      </c>
      <c r="C1330" s="303" t="s">
        <v>172</v>
      </c>
      <c r="D1330" s="303"/>
      <c r="E1330" s="303"/>
      <c r="F1330" s="303"/>
      <c r="G1330" s="303"/>
      <c r="H1330" s="303"/>
      <c r="I1330" s="303"/>
      <c r="J1330" s="303"/>
    </row>
    <row r="1331" spans="1:10" x14ac:dyDescent="0.25">
      <c r="A1331" s="285"/>
      <c r="B1331" s="304"/>
      <c r="C1331" s="302" t="s">
        <v>10</v>
      </c>
      <c r="D1331" s="302"/>
      <c r="E1331" s="302"/>
      <c r="F1331" s="302"/>
      <c r="G1331" s="302"/>
      <c r="H1331" s="302"/>
      <c r="I1331" s="302"/>
      <c r="J1331" s="302"/>
    </row>
    <row r="1332" spans="1:10" ht="30" x14ac:dyDescent="0.25">
      <c r="A1332" s="285"/>
      <c r="B1332" s="304"/>
      <c r="C1332" s="7" t="s">
        <v>681</v>
      </c>
      <c r="D1332" s="141" t="s">
        <v>91</v>
      </c>
      <c r="E1332" s="141" t="s">
        <v>19</v>
      </c>
      <c r="F1332" s="108"/>
      <c r="G1332" s="159">
        <f>'Додаток 3'!I233</f>
        <v>34</v>
      </c>
      <c r="H1332" s="108">
        <f>'Додаток 3'!J233</f>
        <v>50.054000000000002</v>
      </c>
      <c r="I1332" s="106"/>
      <c r="J1332" s="106"/>
    </row>
    <row r="1333" spans="1:10" ht="19.5" customHeight="1" x14ac:dyDescent="0.25">
      <c r="A1333" s="285"/>
      <c r="B1333" s="304"/>
      <c r="C1333" s="302" t="s">
        <v>11</v>
      </c>
      <c r="D1333" s="302"/>
      <c r="E1333" s="302"/>
      <c r="F1333" s="302"/>
      <c r="G1333" s="302"/>
      <c r="H1333" s="302"/>
      <c r="I1333" s="302"/>
      <c r="J1333" s="302"/>
    </row>
    <row r="1334" spans="1:10" x14ac:dyDescent="0.25">
      <c r="A1334" s="285"/>
      <c r="B1334" s="304"/>
      <c r="C1334" s="7" t="s">
        <v>219</v>
      </c>
      <c r="D1334" s="141" t="s">
        <v>39</v>
      </c>
      <c r="E1334" s="141" t="s">
        <v>17</v>
      </c>
      <c r="F1334" s="157"/>
      <c r="G1334" s="169">
        <v>1</v>
      </c>
      <c r="H1334" s="157">
        <v>1</v>
      </c>
      <c r="I1334" s="106"/>
      <c r="J1334" s="106"/>
    </row>
    <row r="1335" spans="1:10" ht="18.75" customHeight="1" x14ac:dyDescent="0.25">
      <c r="A1335" s="285"/>
      <c r="B1335" s="304"/>
      <c r="C1335" s="302" t="s">
        <v>12</v>
      </c>
      <c r="D1335" s="302"/>
      <c r="E1335" s="302"/>
      <c r="F1335" s="302"/>
      <c r="G1335" s="302"/>
      <c r="H1335" s="302"/>
      <c r="I1335" s="302"/>
      <c r="J1335" s="302"/>
    </row>
    <row r="1336" spans="1:10" x14ac:dyDescent="0.25">
      <c r="A1336" s="285"/>
      <c r="B1336" s="304"/>
      <c r="C1336" s="7" t="s">
        <v>220</v>
      </c>
      <c r="D1336" s="141" t="s">
        <v>39</v>
      </c>
      <c r="E1336" s="141" t="s">
        <v>68</v>
      </c>
      <c r="F1336" s="108"/>
      <c r="G1336" s="108">
        <f>G1332/G1334</f>
        <v>34</v>
      </c>
      <c r="H1336" s="108">
        <f>H1332/1</f>
        <v>50.054000000000002</v>
      </c>
      <c r="I1336" s="106"/>
      <c r="J1336" s="106"/>
    </row>
    <row r="1337" spans="1:10" ht="19.5" customHeight="1" x14ac:dyDescent="0.25">
      <c r="A1337" s="285"/>
      <c r="B1337" s="304"/>
      <c r="C1337" s="302" t="s">
        <v>14</v>
      </c>
      <c r="D1337" s="302"/>
      <c r="E1337" s="302"/>
      <c r="F1337" s="302"/>
      <c r="G1337" s="302"/>
      <c r="H1337" s="302"/>
      <c r="I1337" s="302"/>
      <c r="J1337" s="302"/>
    </row>
    <row r="1338" spans="1:10" ht="45.75" customHeight="1" x14ac:dyDescent="0.25">
      <c r="A1338" s="286"/>
      <c r="B1338" s="304"/>
      <c r="C1338" s="59" t="s">
        <v>365</v>
      </c>
      <c r="D1338" s="141" t="s">
        <v>42</v>
      </c>
      <c r="E1338" s="141" t="s">
        <v>40</v>
      </c>
      <c r="F1338" s="141"/>
      <c r="G1338" s="141">
        <v>100</v>
      </c>
      <c r="H1338" s="141">
        <v>100</v>
      </c>
      <c r="I1338" s="106"/>
      <c r="J1338" s="106"/>
    </row>
    <row r="1339" spans="1:10" ht="18.75" customHeight="1" x14ac:dyDescent="0.25">
      <c r="A1339" s="284" t="s">
        <v>312</v>
      </c>
      <c r="B1339" s="304" t="s">
        <v>204</v>
      </c>
      <c r="C1339" s="303" t="s">
        <v>1120</v>
      </c>
      <c r="D1339" s="303"/>
      <c r="E1339" s="303"/>
      <c r="F1339" s="303"/>
      <c r="G1339" s="303"/>
      <c r="H1339" s="303"/>
      <c r="I1339" s="303"/>
      <c r="J1339" s="303"/>
    </row>
    <row r="1340" spans="1:10" x14ac:dyDescent="0.25">
      <c r="A1340" s="285"/>
      <c r="B1340" s="304"/>
      <c r="C1340" s="302" t="s">
        <v>10</v>
      </c>
      <c r="D1340" s="302"/>
      <c r="E1340" s="302"/>
      <c r="F1340" s="302"/>
      <c r="G1340" s="302"/>
      <c r="H1340" s="302"/>
      <c r="I1340" s="302"/>
      <c r="J1340" s="302"/>
    </row>
    <row r="1341" spans="1:10" ht="30" x14ac:dyDescent="0.25">
      <c r="A1341" s="285"/>
      <c r="B1341" s="304"/>
      <c r="C1341" s="59" t="s">
        <v>1122</v>
      </c>
      <c r="D1341" s="51" t="s">
        <v>91</v>
      </c>
      <c r="E1341" s="51" t="s">
        <v>19</v>
      </c>
      <c r="F1341" s="108"/>
      <c r="G1341" s="108"/>
      <c r="H1341" s="108"/>
      <c r="I1341" s="106"/>
      <c r="J1341" s="173">
        <f>'Додаток 3'!L235</f>
        <v>43.148000000000003</v>
      </c>
    </row>
    <row r="1342" spans="1:10" x14ac:dyDescent="0.25">
      <c r="A1342" s="285"/>
      <c r="B1342" s="304"/>
      <c r="C1342" s="295" t="s">
        <v>11</v>
      </c>
      <c r="D1342" s="295"/>
      <c r="E1342" s="295"/>
      <c r="F1342" s="295"/>
      <c r="G1342" s="295"/>
      <c r="H1342" s="295"/>
      <c r="I1342" s="295"/>
      <c r="J1342" s="295"/>
    </row>
    <row r="1343" spans="1:10" x14ac:dyDescent="0.25">
      <c r="A1343" s="285"/>
      <c r="B1343" s="304"/>
      <c r="C1343" s="59" t="s">
        <v>1123</v>
      </c>
      <c r="D1343" s="51" t="s">
        <v>39</v>
      </c>
      <c r="E1343" s="51" t="s">
        <v>17</v>
      </c>
      <c r="F1343" s="157"/>
      <c r="G1343" s="157"/>
      <c r="H1343" s="157"/>
      <c r="I1343" s="106"/>
      <c r="J1343" s="168">
        <v>2</v>
      </c>
    </row>
    <row r="1344" spans="1:10" x14ac:dyDescent="0.25">
      <c r="A1344" s="285"/>
      <c r="B1344" s="304"/>
      <c r="C1344" s="295" t="s">
        <v>12</v>
      </c>
      <c r="D1344" s="295"/>
      <c r="E1344" s="295"/>
      <c r="F1344" s="295"/>
      <c r="G1344" s="295"/>
      <c r="H1344" s="295"/>
      <c r="I1344" s="295"/>
      <c r="J1344" s="295"/>
    </row>
    <row r="1345" spans="1:10" x14ac:dyDescent="0.25">
      <c r="A1345" s="285"/>
      <c r="B1345" s="304"/>
      <c r="C1345" s="59" t="s">
        <v>1124</v>
      </c>
      <c r="D1345" s="51" t="s">
        <v>39</v>
      </c>
      <c r="E1345" s="51" t="s">
        <v>68</v>
      </c>
      <c r="F1345" s="108"/>
      <c r="G1345" s="108"/>
      <c r="H1345" s="108"/>
      <c r="I1345" s="106"/>
      <c r="J1345" s="168">
        <f>J1341/J1343</f>
        <v>21.574000000000002</v>
      </c>
    </row>
    <row r="1346" spans="1:10" x14ac:dyDescent="0.25">
      <c r="A1346" s="285"/>
      <c r="B1346" s="304"/>
      <c r="C1346" s="295" t="s">
        <v>14</v>
      </c>
      <c r="D1346" s="295"/>
      <c r="E1346" s="295"/>
      <c r="F1346" s="295"/>
      <c r="G1346" s="295"/>
      <c r="H1346" s="295"/>
      <c r="I1346" s="295"/>
      <c r="J1346" s="295"/>
    </row>
    <row r="1347" spans="1:10" ht="55.5" customHeight="1" x14ac:dyDescent="0.25">
      <c r="A1347" s="286"/>
      <c r="B1347" s="304"/>
      <c r="C1347" s="59" t="s">
        <v>365</v>
      </c>
      <c r="D1347" s="51" t="s">
        <v>42</v>
      </c>
      <c r="E1347" s="51" t="s">
        <v>40</v>
      </c>
      <c r="F1347" s="51"/>
      <c r="G1347" s="51"/>
      <c r="H1347" s="51"/>
      <c r="I1347" s="106"/>
      <c r="J1347" s="173">
        <v>100</v>
      </c>
    </row>
    <row r="1348" spans="1:10" ht="20.25" customHeight="1" x14ac:dyDescent="0.25">
      <c r="A1348" s="284" t="s">
        <v>313</v>
      </c>
      <c r="B1348" s="304" t="s">
        <v>204</v>
      </c>
      <c r="C1348" s="303" t="str">
        <f>'Додаток 3'!B237</f>
        <v xml:space="preserve">Придбання висоторізу </v>
      </c>
      <c r="D1348" s="303"/>
      <c r="E1348" s="303"/>
      <c r="F1348" s="303"/>
      <c r="G1348" s="303"/>
      <c r="H1348" s="303"/>
      <c r="I1348" s="303"/>
      <c r="J1348" s="303"/>
    </row>
    <row r="1349" spans="1:10" ht="15.75" customHeight="1" x14ac:dyDescent="0.25">
      <c r="A1349" s="285"/>
      <c r="B1349" s="304"/>
      <c r="C1349" s="302" t="s">
        <v>10</v>
      </c>
      <c r="D1349" s="302"/>
      <c r="E1349" s="302"/>
      <c r="F1349" s="302"/>
      <c r="G1349" s="302"/>
      <c r="H1349" s="302"/>
      <c r="I1349" s="302"/>
      <c r="J1349" s="302"/>
    </row>
    <row r="1350" spans="1:10" ht="28.5" customHeight="1" x14ac:dyDescent="0.25">
      <c r="A1350" s="285"/>
      <c r="B1350" s="304"/>
      <c r="C1350" s="7" t="s">
        <v>1139</v>
      </c>
      <c r="D1350" s="141" t="s">
        <v>91</v>
      </c>
      <c r="E1350" s="141" t="s">
        <v>19</v>
      </c>
      <c r="F1350" s="108"/>
      <c r="G1350" s="159"/>
      <c r="H1350" s="108"/>
      <c r="I1350" s="106"/>
      <c r="J1350" s="173">
        <f>'Додаток 3'!L237</f>
        <v>28.849</v>
      </c>
    </row>
    <row r="1351" spans="1:10" ht="18" customHeight="1" x14ac:dyDescent="0.25">
      <c r="A1351" s="285"/>
      <c r="B1351" s="304"/>
      <c r="C1351" s="302" t="s">
        <v>11</v>
      </c>
      <c r="D1351" s="302"/>
      <c r="E1351" s="302"/>
      <c r="F1351" s="302"/>
      <c r="G1351" s="302"/>
      <c r="H1351" s="302"/>
      <c r="I1351" s="302"/>
      <c r="J1351" s="302"/>
    </row>
    <row r="1352" spans="1:10" ht="19.5" customHeight="1" x14ac:dyDescent="0.25">
      <c r="A1352" s="285"/>
      <c r="B1352" s="304"/>
      <c r="C1352" s="7" t="s">
        <v>1140</v>
      </c>
      <c r="D1352" s="141" t="s">
        <v>39</v>
      </c>
      <c r="E1352" s="141" t="s">
        <v>17</v>
      </c>
      <c r="F1352" s="157"/>
      <c r="G1352" s="169"/>
      <c r="H1352" s="157"/>
      <c r="I1352" s="106"/>
      <c r="J1352" s="173">
        <v>1</v>
      </c>
    </row>
    <row r="1353" spans="1:10" ht="20.25" customHeight="1" x14ac:dyDescent="0.25">
      <c r="A1353" s="285"/>
      <c r="B1353" s="304"/>
      <c r="C1353" s="302" t="s">
        <v>12</v>
      </c>
      <c r="D1353" s="302"/>
      <c r="E1353" s="302"/>
      <c r="F1353" s="302"/>
      <c r="G1353" s="302"/>
      <c r="H1353" s="302"/>
      <c r="I1353" s="302"/>
      <c r="J1353" s="302"/>
    </row>
    <row r="1354" spans="1:10" ht="18.75" customHeight="1" x14ac:dyDescent="0.25">
      <c r="A1354" s="285"/>
      <c r="B1354" s="304"/>
      <c r="C1354" s="7" t="s">
        <v>1141</v>
      </c>
      <c r="D1354" s="141" t="s">
        <v>39</v>
      </c>
      <c r="E1354" s="141" t="s">
        <v>68</v>
      </c>
      <c r="F1354" s="108"/>
      <c r="G1354" s="108"/>
      <c r="H1354" s="108"/>
      <c r="I1354" s="106"/>
      <c r="J1354" s="173">
        <f>J1350/J1352</f>
        <v>28.849</v>
      </c>
    </row>
    <row r="1355" spans="1:10" ht="15" customHeight="1" x14ac:dyDescent="0.25">
      <c r="A1355" s="285"/>
      <c r="B1355" s="304"/>
      <c r="C1355" s="302" t="s">
        <v>14</v>
      </c>
      <c r="D1355" s="302"/>
      <c r="E1355" s="302"/>
      <c r="F1355" s="302"/>
      <c r="G1355" s="302"/>
      <c r="H1355" s="302"/>
      <c r="I1355" s="302"/>
      <c r="J1355" s="302"/>
    </row>
    <row r="1356" spans="1:10" ht="42.75" customHeight="1" x14ac:dyDescent="0.25">
      <c r="A1356" s="286"/>
      <c r="B1356" s="304"/>
      <c r="C1356" s="59" t="s">
        <v>365</v>
      </c>
      <c r="D1356" s="141" t="s">
        <v>42</v>
      </c>
      <c r="E1356" s="141" t="s">
        <v>40</v>
      </c>
      <c r="F1356" s="141"/>
      <c r="G1356" s="141"/>
      <c r="H1356" s="141"/>
      <c r="I1356" s="106"/>
      <c r="J1356" s="173">
        <v>100</v>
      </c>
    </row>
    <row r="1357" spans="1:10" ht="13.5" hidden="1" customHeight="1" x14ac:dyDescent="0.25">
      <c r="A1357" s="284" t="s">
        <v>473</v>
      </c>
      <c r="B1357" s="304" t="s">
        <v>204</v>
      </c>
      <c r="C1357" s="303" t="str">
        <f>'Додаток 3'!B238</f>
        <v>Придбання травокосарки</v>
      </c>
      <c r="D1357" s="303"/>
      <c r="E1357" s="303"/>
      <c r="F1357" s="303"/>
      <c r="G1357" s="303"/>
      <c r="H1357" s="303"/>
      <c r="I1357" s="303"/>
      <c r="J1357" s="303"/>
    </row>
    <row r="1358" spans="1:10" ht="21.75" hidden="1" customHeight="1" x14ac:dyDescent="0.25">
      <c r="A1358" s="285"/>
      <c r="B1358" s="304"/>
      <c r="C1358" s="302" t="s">
        <v>10</v>
      </c>
      <c r="D1358" s="302"/>
      <c r="E1358" s="302"/>
      <c r="F1358" s="302"/>
      <c r="G1358" s="302"/>
      <c r="H1358" s="302"/>
      <c r="I1358" s="302"/>
      <c r="J1358" s="302"/>
    </row>
    <row r="1359" spans="1:10" ht="28.5" hidden="1" customHeight="1" x14ac:dyDescent="0.25">
      <c r="A1359" s="285"/>
      <c r="B1359" s="304"/>
      <c r="C1359" s="7" t="s">
        <v>1142</v>
      </c>
      <c r="D1359" s="141" t="s">
        <v>91</v>
      </c>
      <c r="E1359" s="141" t="s">
        <v>19</v>
      </c>
      <c r="F1359" s="108"/>
      <c r="G1359" s="159"/>
      <c r="H1359" s="83">
        <f>'Додаток 3'!J238</f>
        <v>0</v>
      </c>
      <c r="I1359" s="106"/>
      <c r="J1359" s="106"/>
    </row>
    <row r="1360" spans="1:10" ht="17.25" hidden="1" customHeight="1" x14ac:dyDescent="0.25">
      <c r="A1360" s="285"/>
      <c r="B1360" s="304"/>
      <c r="C1360" s="302" t="s">
        <v>11</v>
      </c>
      <c r="D1360" s="302"/>
      <c r="E1360" s="302"/>
      <c r="F1360" s="302"/>
      <c r="G1360" s="302"/>
      <c r="H1360" s="302"/>
      <c r="I1360" s="302"/>
      <c r="J1360" s="302"/>
    </row>
    <row r="1361" spans="1:10" ht="28.5" hidden="1" customHeight="1" x14ac:dyDescent="0.25">
      <c r="A1361" s="285"/>
      <c r="B1361" s="304"/>
      <c r="C1361" s="7" t="s">
        <v>1143</v>
      </c>
      <c r="D1361" s="141" t="s">
        <v>39</v>
      </c>
      <c r="E1361" s="141" t="s">
        <v>17</v>
      </c>
      <c r="F1361" s="157"/>
      <c r="G1361" s="169"/>
      <c r="H1361" s="157">
        <v>4</v>
      </c>
      <c r="I1361" s="106"/>
      <c r="J1361" s="106"/>
    </row>
    <row r="1362" spans="1:10" ht="20.25" hidden="1" customHeight="1" x14ac:dyDescent="0.25">
      <c r="A1362" s="285"/>
      <c r="B1362" s="304"/>
      <c r="C1362" s="302" t="s">
        <v>12</v>
      </c>
      <c r="D1362" s="302"/>
      <c r="E1362" s="302"/>
      <c r="F1362" s="302"/>
      <c r="G1362" s="302"/>
      <c r="H1362" s="302"/>
      <c r="I1362" s="302"/>
      <c r="J1362" s="302"/>
    </row>
    <row r="1363" spans="1:10" ht="28.5" hidden="1" customHeight="1" x14ac:dyDescent="0.25">
      <c r="A1363" s="285"/>
      <c r="B1363" s="304"/>
      <c r="C1363" s="7" t="s">
        <v>1144</v>
      </c>
      <c r="D1363" s="141" t="s">
        <v>39</v>
      </c>
      <c r="E1363" s="141" t="s">
        <v>68</v>
      </c>
      <c r="F1363" s="108"/>
      <c r="G1363" s="108"/>
      <c r="H1363" s="108">
        <f>H1359/H1361</f>
        <v>0</v>
      </c>
      <c r="I1363" s="106"/>
      <c r="J1363" s="106"/>
    </row>
    <row r="1364" spans="1:10" ht="16.5" hidden="1" customHeight="1" x14ac:dyDescent="0.25">
      <c r="A1364" s="285"/>
      <c r="B1364" s="304"/>
      <c r="C1364" s="302" t="s">
        <v>14</v>
      </c>
      <c r="D1364" s="302"/>
      <c r="E1364" s="302"/>
      <c r="F1364" s="302"/>
      <c r="G1364" s="302"/>
      <c r="H1364" s="302"/>
      <c r="I1364" s="302"/>
      <c r="J1364" s="302"/>
    </row>
    <row r="1365" spans="1:10" ht="28.5" hidden="1" customHeight="1" x14ac:dyDescent="0.25">
      <c r="A1365" s="286"/>
      <c r="B1365" s="304"/>
      <c r="C1365" s="59" t="s">
        <v>365</v>
      </c>
      <c r="D1365" s="141" t="s">
        <v>42</v>
      </c>
      <c r="E1365" s="141" t="s">
        <v>40</v>
      </c>
      <c r="F1365" s="141"/>
      <c r="G1365" s="141"/>
      <c r="H1365" s="141">
        <v>100</v>
      </c>
      <c r="I1365" s="106"/>
      <c r="J1365" s="106"/>
    </row>
    <row r="1366" spans="1:10" ht="16.5" customHeight="1" x14ac:dyDescent="0.25">
      <c r="A1366" s="284" t="s">
        <v>473</v>
      </c>
      <c r="B1366" s="304" t="s">
        <v>204</v>
      </c>
      <c r="C1366" s="303" t="str">
        <f>'Додаток 3'!B240</f>
        <v>Придбання трактора-газонокосарки</v>
      </c>
      <c r="D1366" s="303"/>
      <c r="E1366" s="303"/>
      <c r="F1366" s="303"/>
      <c r="G1366" s="303"/>
      <c r="H1366" s="303"/>
      <c r="I1366" s="303"/>
      <c r="J1366" s="303"/>
    </row>
    <row r="1367" spans="1:10" ht="16.5" customHeight="1" x14ac:dyDescent="0.25">
      <c r="A1367" s="285"/>
      <c r="B1367" s="304"/>
      <c r="C1367" s="302" t="s">
        <v>10</v>
      </c>
      <c r="D1367" s="302"/>
      <c r="E1367" s="302"/>
      <c r="F1367" s="302"/>
      <c r="G1367" s="302"/>
      <c r="H1367" s="302"/>
      <c r="I1367" s="302"/>
      <c r="J1367" s="302"/>
    </row>
    <row r="1368" spans="1:10" ht="28.5" customHeight="1" x14ac:dyDescent="0.25">
      <c r="A1368" s="285"/>
      <c r="B1368" s="304"/>
      <c r="C1368" s="7" t="s">
        <v>1148</v>
      </c>
      <c r="D1368" s="141" t="s">
        <v>91</v>
      </c>
      <c r="E1368" s="141" t="s">
        <v>19</v>
      </c>
      <c r="F1368" s="108"/>
      <c r="G1368" s="159"/>
      <c r="H1368" s="108"/>
      <c r="I1368" s="106"/>
      <c r="J1368" s="173">
        <v>182.999</v>
      </c>
    </row>
    <row r="1369" spans="1:10" ht="16.5" customHeight="1" x14ac:dyDescent="0.25">
      <c r="A1369" s="285"/>
      <c r="B1369" s="304"/>
      <c r="C1369" s="302" t="s">
        <v>11</v>
      </c>
      <c r="D1369" s="302"/>
      <c r="E1369" s="302"/>
      <c r="F1369" s="302"/>
      <c r="G1369" s="302"/>
      <c r="H1369" s="302"/>
      <c r="I1369" s="302"/>
      <c r="J1369" s="302"/>
    </row>
    <row r="1370" spans="1:10" ht="28.5" customHeight="1" x14ac:dyDescent="0.25">
      <c r="A1370" s="285"/>
      <c r="B1370" s="304"/>
      <c r="C1370" s="7" t="s">
        <v>1149</v>
      </c>
      <c r="D1370" s="141" t="s">
        <v>39</v>
      </c>
      <c r="E1370" s="141" t="s">
        <v>17</v>
      </c>
      <c r="F1370" s="157"/>
      <c r="G1370" s="169"/>
      <c r="H1370" s="157"/>
      <c r="I1370" s="106"/>
      <c r="J1370" s="173">
        <v>1</v>
      </c>
    </row>
    <row r="1371" spans="1:10" ht="19.5" customHeight="1" x14ac:dyDescent="0.25">
      <c r="A1371" s="285"/>
      <c r="B1371" s="304"/>
      <c r="C1371" s="302" t="s">
        <v>12</v>
      </c>
      <c r="D1371" s="302"/>
      <c r="E1371" s="302"/>
      <c r="F1371" s="302"/>
      <c r="G1371" s="302"/>
      <c r="H1371" s="302"/>
      <c r="I1371" s="302"/>
      <c r="J1371" s="302"/>
    </row>
    <row r="1372" spans="1:10" ht="28.5" customHeight="1" x14ac:dyDescent="0.25">
      <c r="A1372" s="285"/>
      <c r="B1372" s="304"/>
      <c r="C1372" s="7" t="s">
        <v>1150</v>
      </c>
      <c r="D1372" s="141" t="s">
        <v>39</v>
      </c>
      <c r="E1372" s="141" t="s">
        <v>68</v>
      </c>
      <c r="F1372" s="108"/>
      <c r="G1372" s="108"/>
      <c r="H1372" s="108"/>
      <c r="I1372" s="106"/>
      <c r="J1372" s="173">
        <f>J1368/J1370</f>
        <v>182.999</v>
      </c>
    </row>
    <row r="1373" spans="1:10" ht="17.25" customHeight="1" x14ac:dyDescent="0.25">
      <c r="A1373" s="285"/>
      <c r="B1373" s="304"/>
      <c r="C1373" s="302" t="s">
        <v>14</v>
      </c>
      <c r="D1373" s="302"/>
      <c r="E1373" s="302"/>
      <c r="F1373" s="302"/>
      <c r="G1373" s="302"/>
      <c r="H1373" s="302"/>
      <c r="I1373" s="302"/>
      <c r="J1373" s="302"/>
    </row>
    <row r="1374" spans="1:10" ht="37.5" customHeight="1" x14ac:dyDescent="0.25">
      <c r="A1374" s="286"/>
      <c r="B1374" s="304"/>
      <c r="C1374" s="59" t="s">
        <v>365</v>
      </c>
      <c r="D1374" s="141" t="s">
        <v>42</v>
      </c>
      <c r="E1374" s="141" t="s">
        <v>40</v>
      </c>
      <c r="F1374" s="141"/>
      <c r="G1374" s="141"/>
      <c r="H1374" s="141"/>
      <c r="I1374" s="106"/>
      <c r="J1374" s="173">
        <v>100</v>
      </c>
    </row>
    <row r="1375" spans="1:10" ht="18" customHeight="1" x14ac:dyDescent="0.25">
      <c r="A1375" s="281" t="s">
        <v>474</v>
      </c>
      <c r="B1375" s="304" t="s">
        <v>204</v>
      </c>
      <c r="C1375" s="303" t="str">
        <f>'Додаток 3'!B239</f>
        <v>Придбання електричного заточного станку</v>
      </c>
      <c r="D1375" s="303"/>
      <c r="E1375" s="303"/>
      <c r="F1375" s="303"/>
      <c r="G1375" s="303"/>
      <c r="H1375" s="303"/>
      <c r="I1375" s="303"/>
      <c r="J1375" s="303"/>
    </row>
    <row r="1376" spans="1:10" ht="22.5" customHeight="1" x14ac:dyDescent="0.25">
      <c r="A1376" s="282"/>
      <c r="B1376" s="304"/>
      <c r="C1376" s="302" t="s">
        <v>10</v>
      </c>
      <c r="D1376" s="302"/>
      <c r="E1376" s="302"/>
      <c r="F1376" s="302"/>
      <c r="G1376" s="302"/>
      <c r="H1376" s="302"/>
      <c r="I1376" s="302"/>
      <c r="J1376" s="302"/>
    </row>
    <row r="1377" spans="1:10" ht="28.5" customHeight="1" x14ac:dyDescent="0.25">
      <c r="A1377" s="282"/>
      <c r="B1377" s="304"/>
      <c r="C1377" s="7" t="s">
        <v>1145</v>
      </c>
      <c r="D1377" s="141" t="s">
        <v>91</v>
      </c>
      <c r="E1377" s="141" t="s">
        <v>19</v>
      </c>
      <c r="F1377" s="108"/>
      <c r="G1377" s="159"/>
      <c r="H1377" s="108">
        <f>'Додаток 3'!J239</f>
        <v>27.198</v>
      </c>
      <c r="I1377" s="106"/>
      <c r="J1377" s="106"/>
    </row>
    <row r="1378" spans="1:10" ht="14.25" customHeight="1" x14ac:dyDescent="0.25">
      <c r="A1378" s="282"/>
      <c r="B1378" s="304"/>
      <c r="C1378" s="302" t="s">
        <v>11</v>
      </c>
      <c r="D1378" s="302"/>
      <c r="E1378" s="302"/>
      <c r="F1378" s="302"/>
      <c r="G1378" s="302"/>
      <c r="H1378" s="302"/>
      <c r="I1378" s="302"/>
      <c r="J1378" s="302"/>
    </row>
    <row r="1379" spans="1:10" ht="18.75" customHeight="1" x14ac:dyDescent="0.25">
      <c r="A1379" s="282"/>
      <c r="B1379" s="304"/>
      <c r="C1379" s="7" t="s">
        <v>1146</v>
      </c>
      <c r="D1379" s="141" t="s">
        <v>39</v>
      </c>
      <c r="E1379" s="141" t="s">
        <v>17</v>
      </c>
      <c r="F1379" s="157"/>
      <c r="G1379" s="169"/>
      <c r="H1379" s="157">
        <v>1</v>
      </c>
      <c r="I1379" s="106"/>
      <c r="J1379" s="106"/>
    </row>
    <row r="1380" spans="1:10" ht="16.5" customHeight="1" x14ac:dyDescent="0.25">
      <c r="A1380" s="282"/>
      <c r="B1380" s="304"/>
      <c r="C1380" s="302" t="s">
        <v>12</v>
      </c>
      <c r="D1380" s="302"/>
      <c r="E1380" s="302"/>
      <c r="F1380" s="302"/>
      <c r="G1380" s="302"/>
      <c r="H1380" s="302"/>
      <c r="I1380" s="302"/>
      <c r="J1380" s="302"/>
    </row>
    <row r="1381" spans="1:10" ht="17.25" customHeight="1" x14ac:dyDescent="0.25">
      <c r="A1381" s="282"/>
      <c r="B1381" s="304"/>
      <c r="C1381" s="7" t="s">
        <v>1147</v>
      </c>
      <c r="D1381" s="141" t="s">
        <v>39</v>
      </c>
      <c r="E1381" s="141" t="s">
        <v>68</v>
      </c>
      <c r="F1381" s="108"/>
      <c r="G1381" s="108"/>
      <c r="H1381" s="108">
        <f>H1377/1</f>
        <v>27.198</v>
      </c>
      <c r="I1381" s="106"/>
      <c r="J1381" s="106"/>
    </row>
    <row r="1382" spans="1:10" ht="21" customHeight="1" x14ac:dyDescent="0.25">
      <c r="A1382" s="282"/>
      <c r="B1382" s="304"/>
      <c r="C1382" s="302" t="s">
        <v>14</v>
      </c>
      <c r="D1382" s="302"/>
      <c r="E1382" s="302"/>
      <c r="F1382" s="302"/>
      <c r="G1382" s="302"/>
      <c r="H1382" s="302"/>
      <c r="I1382" s="302"/>
      <c r="J1382" s="302"/>
    </row>
    <row r="1383" spans="1:10" ht="51.75" customHeight="1" x14ac:dyDescent="0.25">
      <c r="A1383" s="283"/>
      <c r="B1383" s="304"/>
      <c r="C1383" s="59" t="s">
        <v>365</v>
      </c>
      <c r="D1383" s="141" t="s">
        <v>42</v>
      </c>
      <c r="E1383" s="141" t="s">
        <v>40</v>
      </c>
      <c r="F1383" s="141"/>
      <c r="G1383" s="141"/>
      <c r="H1383" s="141">
        <v>100</v>
      </c>
      <c r="I1383" s="106"/>
      <c r="J1383" s="106"/>
    </row>
    <row r="1384" spans="1:10" ht="18" customHeight="1" x14ac:dyDescent="0.25">
      <c r="A1384" s="281" t="s">
        <v>475</v>
      </c>
      <c r="B1384" s="316" t="s">
        <v>747</v>
      </c>
      <c r="C1384" s="314" t="str">
        <f>'Додаток 3'!B234</f>
        <v>Придбання всесезонної комунальної машини з навісним обладнанням</v>
      </c>
      <c r="D1384" s="314"/>
      <c r="E1384" s="314"/>
      <c r="F1384" s="314"/>
      <c r="G1384" s="314"/>
      <c r="H1384" s="314"/>
      <c r="I1384" s="314"/>
      <c r="J1384" s="314"/>
    </row>
    <row r="1385" spans="1:10" ht="20.25" customHeight="1" x14ac:dyDescent="0.25">
      <c r="A1385" s="282"/>
      <c r="B1385" s="316"/>
      <c r="C1385" s="295" t="s">
        <v>10</v>
      </c>
      <c r="D1385" s="295"/>
      <c r="E1385" s="295"/>
      <c r="F1385" s="295"/>
      <c r="G1385" s="295"/>
      <c r="H1385" s="295"/>
      <c r="I1385" s="295"/>
      <c r="J1385" s="295"/>
    </row>
    <row r="1386" spans="1:10" ht="33" customHeight="1" x14ac:dyDescent="0.25">
      <c r="A1386" s="282"/>
      <c r="B1386" s="316"/>
      <c r="C1386" s="59" t="s">
        <v>452</v>
      </c>
      <c r="D1386" s="51" t="s">
        <v>91</v>
      </c>
      <c r="E1386" s="51" t="s">
        <v>19</v>
      </c>
      <c r="F1386" s="108">
        <f>'Додаток 3'!H234</f>
        <v>2813.25</v>
      </c>
      <c r="G1386" s="108"/>
      <c r="H1386" s="108"/>
      <c r="I1386" s="106"/>
      <c r="J1386" s="106"/>
    </row>
    <row r="1387" spans="1:10" ht="17.25" customHeight="1" x14ac:dyDescent="0.25">
      <c r="A1387" s="282"/>
      <c r="B1387" s="316"/>
      <c r="C1387" s="295" t="s">
        <v>11</v>
      </c>
      <c r="D1387" s="295"/>
      <c r="E1387" s="295"/>
      <c r="F1387" s="295"/>
      <c r="G1387" s="295"/>
      <c r="H1387" s="295"/>
      <c r="I1387" s="295"/>
      <c r="J1387" s="295"/>
    </row>
    <row r="1388" spans="1:10" ht="17.25" customHeight="1" x14ac:dyDescent="0.25">
      <c r="A1388" s="282"/>
      <c r="B1388" s="316"/>
      <c r="C1388" s="59" t="s">
        <v>453</v>
      </c>
      <c r="D1388" s="51" t="s">
        <v>39</v>
      </c>
      <c r="E1388" s="51" t="s">
        <v>17</v>
      </c>
      <c r="F1388" s="157">
        <v>1</v>
      </c>
      <c r="G1388" s="157"/>
      <c r="H1388" s="157"/>
      <c r="I1388" s="106"/>
      <c r="J1388" s="106"/>
    </row>
    <row r="1389" spans="1:10" ht="18" customHeight="1" x14ac:dyDescent="0.25">
      <c r="A1389" s="282"/>
      <c r="B1389" s="316"/>
      <c r="C1389" s="295" t="s">
        <v>12</v>
      </c>
      <c r="D1389" s="295"/>
      <c r="E1389" s="295"/>
      <c r="F1389" s="295"/>
      <c r="G1389" s="295"/>
      <c r="H1389" s="295"/>
      <c r="I1389" s="295"/>
      <c r="J1389" s="295"/>
    </row>
    <row r="1390" spans="1:10" ht="19.5" customHeight="1" x14ac:dyDescent="0.25">
      <c r="A1390" s="282"/>
      <c r="B1390" s="316"/>
      <c r="C1390" s="59" t="s">
        <v>454</v>
      </c>
      <c r="D1390" s="51" t="s">
        <v>39</v>
      </c>
      <c r="E1390" s="51" t="s">
        <v>68</v>
      </c>
      <c r="F1390" s="108">
        <f>F1386/F1388</f>
        <v>2813.25</v>
      </c>
      <c r="G1390" s="108"/>
      <c r="H1390" s="108"/>
      <c r="I1390" s="106"/>
      <c r="J1390" s="106"/>
    </row>
    <row r="1391" spans="1:10" ht="20.25" customHeight="1" x14ac:dyDescent="0.25">
      <c r="A1391" s="282"/>
      <c r="B1391" s="316"/>
      <c r="C1391" s="295" t="s">
        <v>14</v>
      </c>
      <c r="D1391" s="295"/>
      <c r="E1391" s="295"/>
      <c r="F1391" s="295"/>
      <c r="G1391" s="295"/>
      <c r="H1391" s="295"/>
      <c r="I1391" s="295"/>
      <c r="J1391" s="295"/>
    </row>
    <row r="1392" spans="1:10" ht="29.25" customHeight="1" x14ac:dyDescent="0.25">
      <c r="A1392" s="283"/>
      <c r="B1392" s="316"/>
      <c r="C1392" s="59" t="s">
        <v>365</v>
      </c>
      <c r="D1392" s="51" t="s">
        <v>42</v>
      </c>
      <c r="E1392" s="51" t="s">
        <v>40</v>
      </c>
      <c r="F1392" s="51">
        <v>100</v>
      </c>
      <c r="G1392" s="51"/>
      <c r="H1392" s="51"/>
      <c r="I1392" s="106"/>
      <c r="J1392" s="106"/>
    </row>
    <row r="1393" spans="1:10" ht="21.75" customHeight="1" x14ac:dyDescent="0.25">
      <c r="A1393" s="281" t="s">
        <v>476</v>
      </c>
      <c r="B1393" s="316" t="s">
        <v>747</v>
      </c>
      <c r="C1393" s="314" t="str">
        <f>'Додаток 3'!B241</f>
        <v xml:space="preserve">Придбання трактору з навісним обладнанням </v>
      </c>
      <c r="D1393" s="314"/>
      <c r="E1393" s="314"/>
      <c r="F1393" s="314"/>
      <c r="G1393" s="314"/>
      <c r="H1393" s="314"/>
      <c r="I1393" s="314"/>
      <c r="J1393" s="314"/>
    </row>
    <row r="1394" spans="1:10" ht="19.5" customHeight="1" x14ac:dyDescent="0.25">
      <c r="A1394" s="282"/>
      <c r="B1394" s="316"/>
      <c r="C1394" s="295" t="s">
        <v>10</v>
      </c>
      <c r="D1394" s="295"/>
      <c r="E1394" s="295"/>
      <c r="F1394" s="295"/>
      <c r="G1394" s="295"/>
      <c r="H1394" s="295"/>
      <c r="I1394" s="295"/>
      <c r="J1394" s="295"/>
    </row>
    <row r="1395" spans="1:10" ht="30" x14ac:dyDescent="0.25">
      <c r="A1395" s="282"/>
      <c r="B1395" s="316"/>
      <c r="C1395" s="59" t="s">
        <v>764</v>
      </c>
      <c r="D1395" s="51" t="s">
        <v>91</v>
      </c>
      <c r="E1395" s="51" t="s">
        <v>19</v>
      </c>
      <c r="F1395" s="108"/>
      <c r="G1395" s="108">
        <f>'Додаток 3'!I241</f>
        <v>2561</v>
      </c>
      <c r="H1395" s="108"/>
      <c r="I1395" s="106"/>
      <c r="J1395" s="106"/>
    </row>
    <row r="1396" spans="1:10" ht="20.25" customHeight="1" x14ac:dyDescent="0.25">
      <c r="A1396" s="282"/>
      <c r="B1396" s="316"/>
      <c r="C1396" s="295" t="s">
        <v>11</v>
      </c>
      <c r="D1396" s="295"/>
      <c r="E1396" s="295"/>
      <c r="F1396" s="295"/>
      <c r="G1396" s="295"/>
      <c r="H1396" s="295"/>
      <c r="I1396" s="295"/>
      <c r="J1396" s="295"/>
    </row>
    <row r="1397" spans="1:10" x14ac:dyDescent="0.25">
      <c r="A1397" s="282"/>
      <c r="B1397" s="316"/>
      <c r="C1397" s="59" t="s">
        <v>761</v>
      </c>
      <c r="D1397" s="51" t="s">
        <v>39</v>
      </c>
      <c r="E1397" s="51" t="s">
        <v>17</v>
      </c>
      <c r="F1397" s="157"/>
      <c r="G1397" s="157">
        <v>2</v>
      </c>
      <c r="H1397" s="157"/>
      <c r="I1397" s="106"/>
      <c r="J1397" s="106"/>
    </row>
    <row r="1398" spans="1:10" x14ac:dyDescent="0.25">
      <c r="A1398" s="282"/>
      <c r="B1398" s="316"/>
      <c r="C1398" s="295" t="s">
        <v>12</v>
      </c>
      <c r="D1398" s="295"/>
      <c r="E1398" s="295"/>
      <c r="F1398" s="295"/>
      <c r="G1398" s="295"/>
      <c r="H1398" s="295"/>
      <c r="I1398" s="295"/>
      <c r="J1398" s="295"/>
    </row>
    <row r="1399" spans="1:10" x14ac:dyDescent="0.25">
      <c r="A1399" s="282"/>
      <c r="B1399" s="316"/>
      <c r="C1399" s="59" t="s">
        <v>762</v>
      </c>
      <c r="D1399" s="51" t="s">
        <v>39</v>
      </c>
      <c r="E1399" s="51" t="s">
        <v>68</v>
      </c>
      <c r="F1399" s="108"/>
      <c r="G1399" s="108">
        <f>G1395/G1397</f>
        <v>1280.5</v>
      </c>
      <c r="H1399" s="108"/>
      <c r="I1399" s="106"/>
      <c r="J1399" s="106"/>
    </row>
    <row r="1400" spans="1:10" ht="16.5" customHeight="1" x14ac:dyDescent="0.25">
      <c r="A1400" s="282"/>
      <c r="B1400" s="316"/>
      <c r="C1400" s="295" t="s">
        <v>14</v>
      </c>
      <c r="D1400" s="295"/>
      <c r="E1400" s="295"/>
      <c r="F1400" s="295"/>
      <c r="G1400" s="295"/>
      <c r="H1400" s="295"/>
      <c r="I1400" s="295"/>
      <c r="J1400" s="295"/>
    </row>
    <row r="1401" spans="1:10" ht="40.5" customHeight="1" x14ac:dyDescent="0.25">
      <c r="A1401" s="283"/>
      <c r="B1401" s="316"/>
      <c r="C1401" s="59" t="s">
        <v>365</v>
      </c>
      <c r="D1401" s="51" t="s">
        <v>42</v>
      </c>
      <c r="E1401" s="51" t="s">
        <v>40</v>
      </c>
      <c r="F1401" s="51"/>
      <c r="G1401" s="51">
        <v>100</v>
      </c>
      <c r="H1401" s="51"/>
      <c r="I1401" s="106"/>
      <c r="J1401" s="106"/>
    </row>
    <row r="1402" spans="1:10" ht="17.25" customHeight="1" x14ac:dyDescent="0.25">
      <c r="A1402" s="281" t="s">
        <v>477</v>
      </c>
      <c r="B1402" s="289" t="s">
        <v>116</v>
      </c>
      <c r="C1402" s="315" t="s">
        <v>1695</v>
      </c>
      <c r="D1402" s="315"/>
      <c r="E1402" s="315"/>
      <c r="F1402" s="315"/>
      <c r="G1402" s="315"/>
      <c r="H1402" s="315"/>
      <c r="I1402" s="315"/>
      <c r="J1402" s="315"/>
    </row>
    <row r="1403" spans="1:10" x14ac:dyDescent="0.25">
      <c r="A1403" s="282"/>
      <c r="B1403" s="289"/>
      <c r="C1403" s="280" t="s">
        <v>10</v>
      </c>
      <c r="D1403" s="280"/>
      <c r="E1403" s="280"/>
      <c r="F1403" s="280"/>
      <c r="G1403" s="280"/>
      <c r="H1403" s="280"/>
      <c r="I1403" s="280"/>
      <c r="J1403" s="280"/>
    </row>
    <row r="1404" spans="1:10" ht="20.25" customHeight="1" x14ac:dyDescent="0.25">
      <c r="A1404" s="282"/>
      <c r="B1404" s="289"/>
      <c r="C1404" s="7" t="s">
        <v>682</v>
      </c>
      <c r="D1404" s="290" t="s">
        <v>15</v>
      </c>
      <c r="E1404" s="141" t="s">
        <v>9</v>
      </c>
      <c r="F1404" s="108"/>
      <c r="G1404" s="159" t="str">
        <f>'Додаток 3'!I254</f>
        <v>2475,445</v>
      </c>
      <c r="H1404" s="159"/>
      <c r="I1404" s="107" t="str">
        <f>'Додаток 3'!K254</f>
        <v>18403,808</v>
      </c>
      <c r="J1404" s="106"/>
    </row>
    <row r="1405" spans="1:10" ht="15" hidden="1" customHeight="1" x14ac:dyDescent="0.25">
      <c r="A1405" s="282"/>
      <c r="B1405" s="289"/>
      <c r="C1405" s="7" t="s">
        <v>359</v>
      </c>
      <c r="D1405" s="290"/>
      <c r="E1405" s="279"/>
      <c r="F1405" s="279"/>
      <c r="G1405" s="279"/>
      <c r="H1405" s="279"/>
      <c r="I1405" s="106"/>
      <c r="J1405" s="106"/>
    </row>
    <row r="1406" spans="1:10" ht="16.5" hidden="1" customHeight="1" x14ac:dyDescent="0.25">
      <c r="A1406" s="282"/>
      <c r="B1406" s="289"/>
      <c r="C1406" s="7" t="s">
        <v>2</v>
      </c>
      <c r="D1406" s="290"/>
      <c r="E1406" s="290" t="s">
        <v>9</v>
      </c>
      <c r="F1406" s="108"/>
      <c r="G1406" s="24" t="str">
        <f>'Додаток 3'!I255</f>
        <v>154,562</v>
      </c>
      <c r="H1406" s="24"/>
      <c r="I1406" s="106"/>
      <c r="J1406" s="106"/>
    </row>
    <row r="1407" spans="1:10" ht="15.75" hidden="1" customHeight="1" x14ac:dyDescent="0.25">
      <c r="A1407" s="282"/>
      <c r="B1407" s="289"/>
      <c r="C1407" s="7" t="s">
        <v>25</v>
      </c>
      <c r="D1407" s="290"/>
      <c r="E1407" s="290"/>
      <c r="F1407" s="28"/>
      <c r="G1407" s="30" t="str">
        <f>'Додаток 3'!I256</f>
        <v>40,500</v>
      </c>
      <c r="H1407" s="24"/>
      <c r="I1407" s="106"/>
      <c r="J1407" s="106"/>
    </row>
    <row r="1408" spans="1:10" ht="16.5" hidden="1" customHeight="1" x14ac:dyDescent="0.25">
      <c r="A1408" s="282"/>
      <c r="B1408" s="289"/>
      <c r="C1408" s="7" t="s">
        <v>678</v>
      </c>
      <c r="D1408" s="290"/>
      <c r="E1408" s="290"/>
      <c r="F1408" s="108"/>
      <c r="G1408" s="24" t="str">
        <f>'Додаток 3'!I257</f>
        <v>11,603</v>
      </c>
      <c r="H1408" s="24"/>
      <c r="I1408" s="106"/>
      <c r="J1408" s="106"/>
    </row>
    <row r="1409" spans="1:13" ht="18" customHeight="1" x14ac:dyDescent="0.25">
      <c r="A1409" s="282"/>
      <c r="B1409" s="289"/>
      <c r="C1409" s="7" t="s">
        <v>1696</v>
      </c>
      <c r="D1409" s="290"/>
      <c r="E1409" s="290"/>
      <c r="F1409" s="108"/>
      <c r="G1409" s="159"/>
      <c r="H1409" s="24"/>
      <c r="I1409" s="96">
        <f>'Додаток 3'!K260</f>
        <v>316.87</v>
      </c>
      <c r="J1409" s="106"/>
    </row>
    <row r="1410" spans="1:13" x14ac:dyDescent="0.25">
      <c r="A1410" s="282"/>
      <c r="B1410" s="289"/>
      <c r="C1410" s="280" t="s">
        <v>11</v>
      </c>
      <c r="D1410" s="280"/>
      <c r="E1410" s="280"/>
      <c r="F1410" s="280"/>
      <c r="G1410" s="280"/>
      <c r="H1410" s="280"/>
      <c r="I1410" s="280"/>
      <c r="J1410" s="280"/>
      <c r="K1410" s="80"/>
    </row>
    <row r="1411" spans="1:13" ht="18.75" customHeight="1" x14ac:dyDescent="0.25">
      <c r="A1411" s="282"/>
      <c r="B1411" s="289"/>
      <c r="C1411" s="7" t="s">
        <v>683</v>
      </c>
      <c r="D1411" s="306" t="s">
        <v>310</v>
      </c>
      <c r="E1411" s="141" t="s">
        <v>65</v>
      </c>
      <c r="F1411" s="108"/>
      <c r="G1411" s="108">
        <v>1.0860000000000001</v>
      </c>
      <c r="H1411" s="108"/>
      <c r="I1411" s="173">
        <v>4.0140000000000002</v>
      </c>
      <c r="J1411" s="134"/>
      <c r="L1411" s="41"/>
    </row>
    <row r="1412" spans="1:13" ht="18" customHeight="1" x14ac:dyDescent="0.25">
      <c r="A1412" s="282"/>
      <c r="B1412" s="289"/>
      <c r="C1412" s="7" t="s">
        <v>1697</v>
      </c>
      <c r="D1412" s="307"/>
      <c r="E1412" s="141" t="s">
        <v>17</v>
      </c>
      <c r="F1412" s="108"/>
      <c r="G1412" s="108"/>
      <c r="H1412" s="108"/>
      <c r="I1412" s="173">
        <v>1</v>
      </c>
      <c r="J1412" s="134"/>
      <c r="L1412" s="41"/>
    </row>
    <row r="1413" spans="1:13" x14ac:dyDescent="0.25">
      <c r="A1413" s="282"/>
      <c r="B1413" s="289"/>
      <c r="C1413" s="280" t="s">
        <v>12</v>
      </c>
      <c r="D1413" s="280"/>
      <c r="E1413" s="280"/>
      <c r="F1413" s="280"/>
      <c r="G1413" s="280"/>
      <c r="H1413" s="280"/>
      <c r="I1413" s="280"/>
      <c r="J1413" s="280"/>
    </row>
    <row r="1414" spans="1:13" x14ac:dyDescent="0.25">
      <c r="A1414" s="282"/>
      <c r="B1414" s="289"/>
      <c r="C1414" s="7" t="s">
        <v>692</v>
      </c>
      <c r="D1414" s="306" t="s">
        <v>39</v>
      </c>
      <c r="E1414" s="141" t="s">
        <v>197</v>
      </c>
      <c r="F1414" s="108"/>
      <c r="G1414" s="159">
        <f>G1404/G1411</f>
        <v>2279.4152854511972</v>
      </c>
      <c r="H1414" s="159"/>
      <c r="I1414" s="136">
        <f>I1404/I1411</f>
        <v>4584.9048330842052</v>
      </c>
      <c r="J1414" s="106"/>
      <c r="K1414" s="41"/>
      <c r="L1414" s="41"/>
      <c r="M1414" s="41"/>
    </row>
    <row r="1415" spans="1:13" x14ac:dyDescent="0.25">
      <c r="A1415" s="282"/>
      <c r="B1415" s="289"/>
      <c r="C1415" s="7" t="s">
        <v>1698</v>
      </c>
      <c r="D1415" s="307"/>
      <c r="E1415" s="141" t="s">
        <v>68</v>
      </c>
      <c r="F1415" s="108"/>
      <c r="G1415" s="159"/>
      <c r="H1415" s="159"/>
      <c r="I1415" s="136">
        <f>I1409/I1412</f>
        <v>316.87</v>
      </c>
      <c r="J1415" s="106"/>
      <c r="K1415" s="41"/>
      <c r="L1415" s="41"/>
      <c r="M1415" s="41"/>
    </row>
    <row r="1416" spans="1:13" x14ac:dyDescent="0.25">
      <c r="A1416" s="282"/>
      <c r="B1416" s="289"/>
      <c r="C1416" s="280" t="s">
        <v>14</v>
      </c>
      <c r="D1416" s="280"/>
      <c r="E1416" s="280"/>
      <c r="F1416" s="280"/>
      <c r="G1416" s="280"/>
      <c r="H1416" s="280"/>
      <c r="I1416" s="280"/>
      <c r="J1416" s="280"/>
    </row>
    <row r="1417" spans="1:13" x14ac:dyDescent="0.25">
      <c r="A1417" s="283"/>
      <c r="B1417" s="289"/>
      <c r="C1417" s="59" t="s">
        <v>360</v>
      </c>
      <c r="D1417" s="51" t="s">
        <v>42</v>
      </c>
      <c r="E1417" s="51" t="s">
        <v>40</v>
      </c>
      <c r="F1417" s="51"/>
      <c r="G1417" s="51">
        <v>13.1</v>
      </c>
      <c r="H1417" s="142"/>
      <c r="I1417" s="168">
        <v>100</v>
      </c>
      <c r="J1417" s="106"/>
    </row>
    <row r="1418" spans="1:13" ht="26.25" hidden="1" customHeight="1" x14ac:dyDescent="0.25">
      <c r="A1418" s="154"/>
      <c r="B1418" s="290" t="s">
        <v>116</v>
      </c>
      <c r="C1418" s="278" t="s">
        <v>951</v>
      </c>
      <c r="D1418" s="293"/>
      <c r="E1418" s="293"/>
      <c r="F1418" s="293"/>
      <c r="G1418" s="293"/>
      <c r="H1418" s="293"/>
      <c r="I1418" s="106"/>
      <c r="J1418" s="106"/>
    </row>
    <row r="1419" spans="1:13" ht="15" hidden="1" customHeight="1" x14ac:dyDescent="0.25">
      <c r="A1419" s="154"/>
      <c r="B1419" s="290"/>
      <c r="C1419" s="280" t="s">
        <v>10</v>
      </c>
      <c r="D1419" s="280"/>
      <c r="E1419" s="280"/>
      <c r="F1419" s="280"/>
      <c r="G1419" s="280"/>
      <c r="H1419" s="280"/>
      <c r="I1419" s="106"/>
      <c r="J1419" s="106"/>
    </row>
    <row r="1420" spans="1:13" ht="30" hidden="1" customHeight="1" x14ac:dyDescent="0.25">
      <c r="A1420" s="184" t="s">
        <v>533</v>
      </c>
      <c r="B1420" s="290"/>
      <c r="C1420" s="7" t="s">
        <v>221</v>
      </c>
      <c r="D1420" s="290" t="s">
        <v>15</v>
      </c>
      <c r="E1420" s="141" t="s">
        <v>9</v>
      </c>
      <c r="F1420" s="108"/>
      <c r="G1420" s="159">
        <v>0</v>
      </c>
      <c r="H1420" s="10"/>
      <c r="I1420" s="106"/>
      <c r="J1420" s="106"/>
    </row>
    <row r="1421" spans="1:13" ht="15" hidden="1" customHeight="1" x14ac:dyDescent="0.25">
      <c r="A1421" s="184"/>
      <c r="B1421" s="290"/>
      <c r="C1421" s="7" t="s">
        <v>41</v>
      </c>
      <c r="D1421" s="290"/>
      <c r="E1421" s="279"/>
      <c r="F1421" s="279"/>
      <c r="G1421" s="279"/>
      <c r="H1421" s="279"/>
      <c r="I1421" s="106"/>
      <c r="J1421" s="106"/>
    </row>
    <row r="1422" spans="1:13" ht="15" hidden="1" customHeight="1" x14ac:dyDescent="0.25">
      <c r="A1422" s="184"/>
      <c r="B1422" s="290"/>
      <c r="C1422" s="7" t="s">
        <v>38</v>
      </c>
      <c r="D1422" s="290"/>
      <c r="E1422" s="141" t="s">
        <v>9</v>
      </c>
      <c r="F1422" s="108"/>
      <c r="G1422" s="24">
        <f>'Додаток 3'!I260</f>
        <v>0</v>
      </c>
      <c r="H1422" s="24"/>
      <c r="I1422" s="106"/>
      <c r="J1422" s="106"/>
    </row>
    <row r="1423" spans="1:13" ht="15.75" hidden="1" customHeight="1" x14ac:dyDescent="0.25">
      <c r="A1423" s="184"/>
      <c r="B1423" s="290"/>
      <c r="C1423" s="280" t="s">
        <v>11</v>
      </c>
      <c r="D1423" s="280"/>
      <c r="E1423" s="280"/>
      <c r="F1423" s="280"/>
      <c r="G1423" s="280"/>
      <c r="H1423" s="280"/>
      <c r="I1423" s="106"/>
      <c r="J1423" s="106"/>
    </row>
    <row r="1424" spans="1:13" ht="30" hidden="1" customHeight="1" x14ac:dyDescent="0.25">
      <c r="A1424" s="184"/>
      <c r="B1424" s="290"/>
      <c r="C1424" s="7" t="s">
        <v>222</v>
      </c>
      <c r="D1424" s="141" t="s">
        <v>310</v>
      </c>
      <c r="E1424" s="141" t="s">
        <v>65</v>
      </c>
      <c r="F1424" s="108"/>
      <c r="G1424" s="159">
        <v>1.05</v>
      </c>
      <c r="H1424" s="10"/>
      <c r="I1424" s="106"/>
      <c r="J1424" s="106"/>
    </row>
    <row r="1425" spans="1:10" ht="16.5" hidden="1" customHeight="1" x14ac:dyDescent="0.25">
      <c r="A1425" s="184"/>
      <c r="B1425" s="290"/>
      <c r="C1425" s="280" t="s">
        <v>12</v>
      </c>
      <c r="D1425" s="280"/>
      <c r="E1425" s="280"/>
      <c r="F1425" s="280"/>
      <c r="G1425" s="280"/>
      <c r="H1425" s="280"/>
      <c r="I1425" s="106"/>
      <c r="J1425" s="106"/>
    </row>
    <row r="1426" spans="1:10" ht="30" hidden="1" customHeight="1" x14ac:dyDescent="0.25">
      <c r="A1426" s="184"/>
      <c r="B1426" s="290"/>
      <c r="C1426" s="7" t="s">
        <v>223</v>
      </c>
      <c r="D1426" s="141" t="s">
        <v>39</v>
      </c>
      <c r="E1426" s="141" t="s">
        <v>197</v>
      </c>
      <c r="F1426" s="108"/>
      <c r="G1426" s="159">
        <f>G1420/G1424</f>
        <v>0</v>
      </c>
      <c r="H1426" s="24"/>
      <c r="I1426" s="106"/>
      <c r="J1426" s="106"/>
    </row>
    <row r="1427" spans="1:10" ht="17.25" hidden="1" customHeight="1" x14ac:dyDescent="0.25">
      <c r="A1427" s="184"/>
      <c r="B1427" s="290"/>
      <c r="C1427" s="280" t="s">
        <v>14</v>
      </c>
      <c r="D1427" s="280"/>
      <c r="E1427" s="280"/>
      <c r="F1427" s="280"/>
      <c r="G1427" s="280"/>
      <c r="H1427" s="280"/>
      <c r="I1427" s="106"/>
      <c r="J1427" s="106"/>
    </row>
    <row r="1428" spans="1:10" ht="31.5" hidden="1" customHeight="1" x14ac:dyDescent="0.25">
      <c r="A1428" s="184"/>
      <c r="B1428" s="290"/>
      <c r="C1428" s="59" t="s">
        <v>361</v>
      </c>
      <c r="D1428" s="51" t="s">
        <v>42</v>
      </c>
      <c r="E1428" s="51" t="s">
        <v>40</v>
      </c>
      <c r="F1428" s="51"/>
      <c r="G1428" s="51">
        <v>100</v>
      </c>
      <c r="H1428" s="142"/>
      <c r="I1428" s="106"/>
      <c r="J1428" s="106"/>
    </row>
    <row r="1429" spans="1:10" ht="18.75" customHeight="1" x14ac:dyDescent="0.25">
      <c r="A1429" s="281" t="s">
        <v>533</v>
      </c>
      <c r="B1429" s="289" t="s">
        <v>116</v>
      </c>
      <c r="C1429" s="301" t="s">
        <v>952</v>
      </c>
      <c r="D1429" s="301"/>
      <c r="E1429" s="301"/>
      <c r="F1429" s="301"/>
      <c r="G1429" s="301"/>
      <c r="H1429" s="301"/>
      <c r="I1429" s="301"/>
      <c r="J1429" s="301"/>
    </row>
    <row r="1430" spans="1:10" ht="18.75" customHeight="1" x14ac:dyDescent="0.25">
      <c r="A1430" s="282"/>
      <c r="B1430" s="289"/>
      <c r="C1430" s="295" t="s">
        <v>10</v>
      </c>
      <c r="D1430" s="295"/>
      <c r="E1430" s="295"/>
      <c r="F1430" s="295"/>
      <c r="G1430" s="295"/>
      <c r="H1430" s="295"/>
      <c r="I1430" s="295"/>
      <c r="J1430" s="295"/>
    </row>
    <row r="1431" spans="1:10" ht="15.75" customHeight="1" x14ac:dyDescent="0.25">
      <c r="A1431" s="282"/>
      <c r="B1431" s="289"/>
      <c r="C1431" s="59" t="s">
        <v>225</v>
      </c>
      <c r="D1431" s="289" t="s">
        <v>15</v>
      </c>
      <c r="E1431" s="51" t="s">
        <v>9</v>
      </c>
      <c r="F1431" s="108">
        <f>'Додаток 3'!H261</f>
        <v>23745.38</v>
      </c>
      <c r="G1431" s="108"/>
      <c r="H1431" s="108"/>
      <c r="I1431" s="96"/>
      <c r="J1431" s="96">
        <f>'Додаток 3'!L261</f>
        <v>987</v>
      </c>
    </row>
    <row r="1432" spans="1:10" ht="15.75" hidden="1" customHeight="1" x14ac:dyDescent="0.25">
      <c r="A1432" s="282"/>
      <c r="B1432" s="289"/>
      <c r="C1432" s="59" t="s">
        <v>41</v>
      </c>
      <c r="D1432" s="289"/>
      <c r="E1432" s="279"/>
      <c r="F1432" s="279"/>
      <c r="G1432" s="279"/>
      <c r="H1432" s="279"/>
      <c r="I1432" s="106"/>
      <c r="J1432" s="106"/>
    </row>
    <row r="1433" spans="1:10" ht="24.75" hidden="1" customHeight="1" x14ac:dyDescent="0.25">
      <c r="A1433" s="282"/>
      <c r="B1433" s="289"/>
      <c r="C1433" s="59" t="s">
        <v>643</v>
      </c>
      <c r="D1433" s="289"/>
      <c r="E1433" s="51" t="s">
        <v>9</v>
      </c>
      <c r="F1433" s="108"/>
      <c r="G1433" s="108"/>
      <c r="H1433" s="142"/>
      <c r="I1433" s="106"/>
      <c r="J1433" s="106"/>
    </row>
    <row r="1434" spans="1:10" ht="17.25" hidden="1" customHeight="1" x14ac:dyDescent="0.25">
      <c r="A1434" s="282"/>
      <c r="B1434" s="289"/>
      <c r="C1434" s="59" t="s">
        <v>2</v>
      </c>
      <c r="D1434" s="289"/>
      <c r="E1434" s="51" t="s">
        <v>9</v>
      </c>
      <c r="F1434" s="108">
        <f>'Додаток 3'!H263</f>
        <v>237.22800000000001</v>
      </c>
      <c r="G1434" s="9">
        <f>'Додаток 3'!I263</f>
        <v>76</v>
      </c>
      <c r="H1434" s="9"/>
      <c r="I1434" s="106"/>
      <c r="J1434" s="106"/>
    </row>
    <row r="1435" spans="1:10" ht="13.5" hidden="1" customHeight="1" x14ac:dyDescent="0.25">
      <c r="A1435" s="282"/>
      <c r="B1435" s="289"/>
      <c r="C1435" s="59" t="s">
        <v>25</v>
      </c>
      <c r="D1435" s="289"/>
      <c r="E1435" s="51" t="s">
        <v>9</v>
      </c>
      <c r="F1435" s="108"/>
      <c r="G1435" s="108">
        <f>'Додаток 3'!I264</f>
        <v>187.821</v>
      </c>
      <c r="H1435" s="9"/>
      <c r="I1435" s="106"/>
      <c r="J1435" s="106"/>
    </row>
    <row r="1436" spans="1:10" x14ac:dyDescent="0.25">
      <c r="A1436" s="282"/>
      <c r="B1436" s="289"/>
      <c r="C1436" s="291" t="s">
        <v>11</v>
      </c>
      <c r="D1436" s="291"/>
      <c r="E1436" s="291"/>
      <c r="F1436" s="291"/>
      <c r="G1436" s="291"/>
      <c r="H1436" s="291"/>
      <c r="I1436" s="291"/>
      <c r="J1436" s="291"/>
    </row>
    <row r="1437" spans="1:10" ht="14.25" customHeight="1" x14ac:dyDescent="0.25">
      <c r="A1437" s="282"/>
      <c r="B1437" s="289"/>
      <c r="C1437" s="59" t="s">
        <v>226</v>
      </c>
      <c r="D1437" s="51" t="s">
        <v>310</v>
      </c>
      <c r="E1437" s="51" t="s">
        <v>224</v>
      </c>
      <c r="F1437" s="108">
        <v>0.84399999999999997</v>
      </c>
      <c r="G1437" s="108"/>
      <c r="H1437" s="17"/>
      <c r="I1437" s="137"/>
      <c r="J1437" s="137">
        <v>3.7999999999999999E-2</v>
      </c>
    </row>
    <row r="1438" spans="1:10" ht="18" customHeight="1" x14ac:dyDescent="0.25">
      <c r="A1438" s="282"/>
      <c r="B1438" s="289"/>
      <c r="C1438" s="291" t="s">
        <v>12</v>
      </c>
      <c r="D1438" s="291"/>
      <c r="E1438" s="291"/>
      <c r="F1438" s="291"/>
      <c r="G1438" s="291"/>
      <c r="H1438" s="291"/>
      <c r="I1438" s="291"/>
      <c r="J1438" s="291"/>
    </row>
    <row r="1439" spans="1:10" x14ac:dyDescent="0.25">
      <c r="A1439" s="282"/>
      <c r="B1439" s="289"/>
      <c r="C1439" s="59" t="s">
        <v>227</v>
      </c>
      <c r="D1439" s="51" t="s">
        <v>39</v>
      </c>
      <c r="E1439" s="51" t="s">
        <v>1335</v>
      </c>
      <c r="F1439" s="108">
        <f>F1431/F1437</f>
        <v>28134.336492890998</v>
      </c>
      <c r="G1439" s="108"/>
      <c r="H1439" s="9"/>
      <c r="I1439" s="136"/>
      <c r="J1439" s="136">
        <f>J1431/J1437</f>
        <v>25973.684210526317</v>
      </c>
    </row>
    <row r="1440" spans="1:10" ht="18" customHeight="1" x14ac:dyDescent="0.25">
      <c r="A1440" s="282"/>
      <c r="B1440" s="289"/>
      <c r="C1440" s="291" t="s">
        <v>14</v>
      </c>
      <c r="D1440" s="291"/>
      <c r="E1440" s="291"/>
      <c r="F1440" s="291"/>
      <c r="G1440" s="291"/>
      <c r="H1440" s="291"/>
      <c r="I1440" s="291"/>
      <c r="J1440" s="291"/>
    </row>
    <row r="1441" spans="1:10" x14ac:dyDescent="0.25">
      <c r="A1441" s="283"/>
      <c r="B1441" s="289"/>
      <c r="C1441" s="59" t="s">
        <v>363</v>
      </c>
      <c r="D1441" s="51" t="s">
        <v>42</v>
      </c>
      <c r="E1441" s="51" t="s">
        <v>40</v>
      </c>
      <c r="F1441" s="51">
        <v>100</v>
      </c>
      <c r="G1441" s="51"/>
      <c r="H1441" s="142"/>
      <c r="I1441" s="168"/>
      <c r="J1441" s="168">
        <v>100</v>
      </c>
    </row>
    <row r="1442" spans="1:10" ht="17.25" customHeight="1" x14ac:dyDescent="0.25">
      <c r="A1442" s="281" t="s">
        <v>572</v>
      </c>
      <c r="B1442" s="289" t="s">
        <v>116</v>
      </c>
      <c r="C1442" s="301" t="s">
        <v>1189</v>
      </c>
      <c r="D1442" s="301"/>
      <c r="E1442" s="301"/>
      <c r="F1442" s="301"/>
      <c r="G1442" s="301"/>
      <c r="H1442" s="301"/>
      <c r="I1442" s="301"/>
      <c r="J1442" s="301"/>
    </row>
    <row r="1443" spans="1:10" x14ac:dyDescent="0.25">
      <c r="A1443" s="282"/>
      <c r="B1443" s="289"/>
      <c r="C1443" s="295" t="s">
        <v>10</v>
      </c>
      <c r="D1443" s="295"/>
      <c r="E1443" s="295"/>
      <c r="F1443" s="295"/>
      <c r="G1443" s="295"/>
      <c r="H1443" s="295"/>
      <c r="I1443" s="295"/>
      <c r="J1443" s="295"/>
    </row>
    <row r="1444" spans="1:10" ht="16.5" customHeight="1" x14ac:dyDescent="0.25">
      <c r="A1444" s="282"/>
      <c r="B1444" s="289"/>
      <c r="C1444" s="59" t="s">
        <v>1187</v>
      </c>
      <c r="D1444" s="289" t="s">
        <v>15</v>
      </c>
      <c r="E1444" s="51" t="s">
        <v>9</v>
      </c>
      <c r="F1444" s="108"/>
      <c r="G1444" s="108"/>
      <c r="H1444" s="108"/>
      <c r="I1444" s="96"/>
      <c r="J1444" s="96">
        <f>'Додаток 3'!L265</f>
        <v>1350</v>
      </c>
    </row>
    <row r="1445" spans="1:10" ht="15" hidden="1" customHeight="1" x14ac:dyDescent="0.25">
      <c r="A1445" s="282"/>
      <c r="B1445" s="289"/>
      <c r="C1445" s="59" t="s">
        <v>41</v>
      </c>
      <c r="D1445" s="289"/>
      <c r="E1445" s="279"/>
      <c r="F1445" s="279"/>
      <c r="G1445" s="279"/>
      <c r="H1445" s="279"/>
      <c r="I1445" s="106"/>
      <c r="J1445" s="106"/>
    </row>
    <row r="1446" spans="1:10" ht="15" hidden="1" customHeight="1" x14ac:dyDescent="0.25">
      <c r="A1446" s="282"/>
      <c r="B1446" s="289"/>
      <c r="C1446" s="59" t="s">
        <v>643</v>
      </c>
      <c r="D1446" s="289"/>
      <c r="E1446" s="51" t="s">
        <v>9</v>
      </c>
      <c r="F1446" s="108"/>
      <c r="G1446" s="108"/>
      <c r="H1446" s="142"/>
      <c r="I1446" s="106"/>
      <c r="J1446" s="106"/>
    </row>
    <row r="1447" spans="1:10" ht="15" hidden="1" customHeight="1" x14ac:dyDescent="0.25">
      <c r="A1447" s="282"/>
      <c r="B1447" s="289"/>
      <c r="C1447" s="59" t="s">
        <v>2</v>
      </c>
      <c r="D1447" s="289"/>
      <c r="E1447" s="51" t="s">
        <v>9</v>
      </c>
      <c r="F1447" s="108" t="str">
        <f>'Додаток 3'!H277</f>
        <v>150,000</v>
      </c>
      <c r="G1447" s="9">
        <f>'Додаток 3'!I277</f>
        <v>0</v>
      </c>
      <c r="H1447" s="9"/>
      <c r="I1447" s="106"/>
      <c r="J1447" s="106"/>
    </row>
    <row r="1448" spans="1:10" ht="15" hidden="1" customHeight="1" x14ac:dyDescent="0.25">
      <c r="A1448" s="282"/>
      <c r="B1448" s="289"/>
      <c r="C1448" s="59" t="s">
        <v>25</v>
      </c>
      <c r="D1448" s="289"/>
      <c r="E1448" s="51" t="s">
        <v>9</v>
      </c>
      <c r="F1448" s="108"/>
      <c r="G1448" s="108">
        <f>'Додаток 3'!I278</f>
        <v>0</v>
      </c>
      <c r="H1448" s="9"/>
      <c r="I1448" s="106"/>
      <c r="J1448" s="106"/>
    </row>
    <row r="1449" spans="1:10" x14ac:dyDescent="0.25">
      <c r="A1449" s="282"/>
      <c r="B1449" s="289"/>
      <c r="C1449" s="291" t="s">
        <v>11</v>
      </c>
      <c r="D1449" s="291"/>
      <c r="E1449" s="291"/>
      <c r="F1449" s="291"/>
      <c r="G1449" s="291"/>
      <c r="H1449" s="291"/>
      <c r="I1449" s="291"/>
      <c r="J1449" s="291"/>
    </row>
    <row r="1450" spans="1:10" x14ac:dyDescent="0.25">
      <c r="A1450" s="282"/>
      <c r="B1450" s="289"/>
      <c r="C1450" s="59" t="s">
        <v>1190</v>
      </c>
      <c r="D1450" s="51" t="s">
        <v>310</v>
      </c>
      <c r="E1450" s="51" t="s">
        <v>224</v>
      </c>
      <c r="F1450" s="108"/>
      <c r="G1450" s="17"/>
      <c r="H1450" s="183"/>
      <c r="I1450" s="168"/>
      <c r="J1450" s="168">
        <v>3.6400000000000002E-2</v>
      </c>
    </row>
    <row r="1451" spans="1:10" x14ac:dyDescent="0.25">
      <c r="A1451" s="282"/>
      <c r="B1451" s="289"/>
      <c r="C1451" s="291" t="s">
        <v>12</v>
      </c>
      <c r="D1451" s="291"/>
      <c r="E1451" s="291"/>
      <c r="F1451" s="291"/>
      <c r="G1451" s="291"/>
      <c r="H1451" s="291"/>
      <c r="I1451" s="291"/>
      <c r="J1451" s="291"/>
    </row>
    <row r="1452" spans="1:10" x14ac:dyDescent="0.25">
      <c r="A1452" s="282"/>
      <c r="B1452" s="289"/>
      <c r="C1452" s="59" t="s">
        <v>1191</v>
      </c>
      <c r="D1452" s="51" t="s">
        <v>39</v>
      </c>
      <c r="E1452" s="51" t="s">
        <v>1335</v>
      </c>
      <c r="F1452" s="108"/>
      <c r="G1452" s="108"/>
      <c r="H1452" s="9"/>
      <c r="I1452" s="136"/>
      <c r="J1452" s="136">
        <f>J1444/J1450</f>
        <v>37087.912087912089</v>
      </c>
    </row>
    <row r="1453" spans="1:10" x14ac:dyDescent="0.25">
      <c r="A1453" s="282"/>
      <c r="B1453" s="289"/>
      <c r="C1453" s="291" t="s">
        <v>14</v>
      </c>
      <c r="D1453" s="291"/>
      <c r="E1453" s="291"/>
      <c r="F1453" s="291"/>
      <c r="G1453" s="291"/>
      <c r="H1453" s="291"/>
      <c r="I1453" s="291"/>
      <c r="J1453" s="291"/>
    </row>
    <row r="1454" spans="1:10" ht="21" customHeight="1" x14ac:dyDescent="0.25">
      <c r="A1454" s="283"/>
      <c r="B1454" s="289"/>
      <c r="C1454" s="59" t="s">
        <v>363</v>
      </c>
      <c r="D1454" s="51" t="s">
        <v>42</v>
      </c>
      <c r="E1454" s="51" t="s">
        <v>40</v>
      </c>
      <c r="F1454" s="51"/>
      <c r="G1454" s="51"/>
      <c r="H1454" s="51"/>
      <c r="I1454" s="173"/>
      <c r="J1454" s="173">
        <v>100</v>
      </c>
    </row>
    <row r="1455" spans="1:10" ht="16.5" customHeight="1" x14ac:dyDescent="0.25">
      <c r="A1455" s="284" t="s">
        <v>573</v>
      </c>
      <c r="B1455" s="289" t="s">
        <v>116</v>
      </c>
      <c r="C1455" s="301" t="s">
        <v>895</v>
      </c>
      <c r="D1455" s="301"/>
      <c r="E1455" s="301"/>
      <c r="F1455" s="301"/>
      <c r="G1455" s="301"/>
      <c r="H1455" s="301"/>
      <c r="I1455" s="301"/>
      <c r="J1455" s="301"/>
    </row>
    <row r="1456" spans="1:10" x14ac:dyDescent="0.25">
      <c r="A1456" s="285"/>
      <c r="B1456" s="289"/>
      <c r="C1456" s="295" t="s">
        <v>10</v>
      </c>
      <c r="D1456" s="295"/>
      <c r="E1456" s="295"/>
      <c r="F1456" s="295"/>
      <c r="G1456" s="295"/>
      <c r="H1456" s="295"/>
      <c r="I1456" s="295"/>
      <c r="J1456" s="295"/>
    </row>
    <row r="1457" spans="1:10" ht="29.25" customHeight="1" x14ac:dyDescent="0.25">
      <c r="A1457" s="285"/>
      <c r="B1457" s="289"/>
      <c r="C1457" s="59" t="s">
        <v>432</v>
      </c>
      <c r="D1457" s="289" t="s">
        <v>15</v>
      </c>
      <c r="E1457" s="51" t="s">
        <v>9</v>
      </c>
      <c r="F1457" s="108"/>
      <c r="G1457" s="108">
        <f>'Додаток 3'!I266</f>
        <v>9921.1010000000006</v>
      </c>
      <c r="H1457" s="1"/>
      <c r="I1457" s="106"/>
      <c r="J1457" s="106"/>
    </row>
    <row r="1458" spans="1:10" ht="15" hidden="1" customHeight="1" x14ac:dyDescent="0.25">
      <c r="A1458" s="285"/>
      <c r="B1458" s="289"/>
      <c r="C1458" s="59" t="s">
        <v>41</v>
      </c>
      <c r="D1458" s="289"/>
      <c r="E1458" s="279"/>
      <c r="F1458" s="279"/>
      <c r="G1458" s="279"/>
      <c r="H1458" s="279"/>
      <c r="I1458" s="106"/>
      <c r="J1458" s="106"/>
    </row>
    <row r="1459" spans="1:10" ht="16.5" hidden="1" customHeight="1" x14ac:dyDescent="0.25">
      <c r="A1459" s="285"/>
      <c r="B1459" s="289"/>
      <c r="C1459" s="59" t="s">
        <v>624</v>
      </c>
      <c r="D1459" s="289"/>
      <c r="E1459" s="51" t="s">
        <v>9</v>
      </c>
      <c r="F1459" s="108"/>
      <c r="G1459" s="9">
        <f>'Додаток 3'!I267</f>
        <v>120</v>
      </c>
      <c r="H1459" s="9"/>
      <c r="I1459" s="106"/>
      <c r="J1459" s="106"/>
    </row>
    <row r="1460" spans="1:10" ht="15" hidden="1" customHeight="1" x14ac:dyDescent="0.25">
      <c r="A1460" s="285"/>
      <c r="B1460" s="289"/>
      <c r="C1460" s="59" t="s">
        <v>2</v>
      </c>
      <c r="D1460" s="289"/>
      <c r="E1460" s="51" t="s">
        <v>9</v>
      </c>
      <c r="F1460" s="108"/>
      <c r="G1460" s="9">
        <f>'Додаток 3'!I268</f>
        <v>155.4</v>
      </c>
      <c r="H1460" s="9"/>
      <c r="I1460" s="106"/>
      <c r="J1460" s="106"/>
    </row>
    <row r="1461" spans="1:10" ht="15" hidden="1" customHeight="1" x14ac:dyDescent="0.25">
      <c r="A1461" s="285"/>
      <c r="B1461" s="289"/>
      <c r="C1461" s="59" t="s">
        <v>25</v>
      </c>
      <c r="D1461" s="51"/>
      <c r="E1461" s="51" t="s">
        <v>9</v>
      </c>
      <c r="F1461" s="108"/>
      <c r="G1461" s="9">
        <f>'Додаток 3'!I269</f>
        <v>41.5</v>
      </c>
      <c r="H1461" s="9"/>
      <c r="I1461" s="106"/>
      <c r="J1461" s="106"/>
    </row>
    <row r="1462" spans="1:10" x14ac:dyDescent="0.25">
      <c r="A1462" s="285"/>
      <c r="B1462" s="289"/>
      <c r="C1462" s="291" t="s">
        <v>11</v>
      </c>
      <c r="D1462" s="291"/>
      <c r="E1462" s="291"/>
      <c r="F1462" s="291"/>
      <c r="G1462" s="291"/>
      <c r="H1462" s="291"/>
      <c r="I1462" s="291"/>
      <c r="J1462" s="291"/>
    </row>
    <row r="1463" spans="1:10" x14ac:dyDescent="0.25">
      <c r="A1463" s="285"/>
      <c r="B1463" s="289"/>
      <c r="C1463" s="59" t="s">
        <v>433</v>
      </c>
      <c r="D1463" s="51" t="s">
        <v>39</v>
      </c>
      <c r="E1463" s="51" t="s">
        <v>17</v>
      </c>
      <c r="F1463" s="157"/>
      <c r="G1463" s="157">
        <v>1</v>
      </c>
      <c r="H1463" s="1"/>
      <c r="I1463" s="106"/>
      <c r="J1463" s="106"/>
    </row>
    <row r="1464" spans="1:10" x14ac:dyDescent="0.25">
      <c r="A1464" s="285"/>
      <c r="B1464" s="289"/>
      <c r="C1464" s="291" t="s">
        <v>12</v>
      </c>
      <c r="D1464" s="291"/>
      <c r="E1464" s="291"/>
      <c r="F1464" s="291"/>
      <c r="G1464" s="291"/>
      <c r="H1464" s="291"/>
      <c r="I1464" s="291"/>
      <c r="J1464" s="291"/>
    </row>
    <row r="1465" spans="1:10" x14ac:dyDescent="0.25">
      <c r="A1465" s="285"/>
      <c r="B1465" s="289"/>
      <c r="C1465" s="59" t="s">
        <v>434</v>
      </c>
      <c r="D1465" s="51" t="s">
        <v>39</v>
      </c>
      <c r="E1465" s="51" t="s">
        <v>279</v>
      </c>
      <c r="F1465" s="108"/>
      <c r="G1465" s="108">
        <f>G1457/G1463</f>
        <v>9921.1010000000006</v>
      </c>
      <c r="H1465" s="9"/>
      <c r="I1465" s="106"/>
      <c r="J1465" s="106"/>
    </row>
    <row r="1466" spans="1:10" x14ac:dyDescent="0.25">
      <c r="A1466" s="285"/>
      <c r="B1466" s="289"/>
      <c r="C1466" s="291" t="s">
        <v>14</v>
      </c>
      <c r="D1466" s="291"/>
      <c r="E1466" s="291"/>
      <c r="F1466" s="291"/>
      <c r="G1466" s="291"/>
      <c r="H1466" s="291"/>
      <c r="I1466" s="106"/>
      <c r="J1466" s="106"/>
    </row>
    <row r="1467" spans="1:10" x14ac:dyDescent="0.25">
      <c r="A1467" s="286"/>
      <c r="B1467" s="289"/>
      <c r="C1467" s="59" t="s">
        <v>364</v>
      </c>
      <c r="D1467" s="51" t="s">
        <v>42</v>
      </c>
      <c r="E1467" s="51" t="s">
        <v>40</v>
      </c>
      <c r="F1467" s="51"/>
      <c r="G1467" s="51">
        <v>100</v>
      </c>
      <c r="H1467" s="142"/>
      <c r="I1467" s="106"/>
      <c r="J1467" s="106"/>
    </row>
    <row r="1468" spans="1:10" ht="15" customHeight="1" x14ac:dyDescent="0.25">
      <c r="A1468" s="284" t="s">
        <v>577</v>
      </c>
      <c r="B1468" s="290" t="s">
        <v>116</v>
      </c>
      <c r="C1468" s="278" t="s">
        <v>167</v>
      </c>
      <c r="D1468" s="278"/>
      <c r="E1468" s="278"/>
      <c r="F1468" s="278"/>
      <c r="G1468" s="278"/>
      <c r="H1468" s="278"/>
      <c r="I1468" s="278"/>
      <c r="J1468" s="278"/>
    </row>
    <row r="1469" spans="1:10" x14ac:dyDescent="0.25">
      <c r="A1469" s="285"/>
      <c r="B1469" s="290"/>
      <c r="C1469" s="302" t="s">
        <v>10</v>
      </c>
      <c r="D1469" s="302"/>
      <c r="E1469" s="302"/>
      <c r="F1469" s="302"/>
      <c r="G1469" s="302"/>
      <c r="H1469" s="302"/>
      <c r="I1469" s="302"/>
      <c r="J1469" s="302"/>
    </row>
    <row r="1470" spans="1:10" x14ac:dyDescent="0.25">
      <c r="A1470" s="285"/>
      <c r="B1470" s="290"/>
      <c r="C1470" s="7" t="s">
        <v>228</v>
      </c>
      <c r="D1470" s="141" t="s">
        <v>15</v>
      </c>
      <c r="E1470" s="141" t="s">
        <v>9</v>
      </c>
      <c r="F1470" s="108"/>
      <c r="G1470" s="159"/>
      <c r="H1470" s="159"/>
      <c r="I1470" s="167"/>
      <c r="J1470" s="167" t="str">
        <f>'Додаток 3'!L270</f>
        <v>1295,057</v>
      </c>
    </row>
    <row r="1471" spans="1:10" x14ac:dyDescent="0.25">
      <c r="A1471" s="285"/>
      <c r="B1471" s="290"/>
      <c r="C1471" s="280" t="s">
        <v>11</v>
      </c>
      <c r="D1471" s="280"/>
      <c r="E1471" s="280"/>
      <c r="F1471" s="280"/>
      <c r="G1471" s="280"/>
      <c r="H1471" s="280"/>
      <c r="I1471" s="280"/>
      <c r="J1471" s="280"/>
    </row>
    <row r="1472" spans="1:10" x14ac:dyDescent="0.25">
      <c r="A1472" s="285"/>
      <c r="B1472" s="290"/>
      <c r="C1472" s="7" t="s">
        <v>229</v>
      </c>
      <c r="D1472" s="141" t="s">
        <v>310</v>
      </c>
      <c r="E1472" s="141" t="s">
        <v>65</v>
      </c>
      <c r="F1472" s="108"/>
      <c r="G1472" s="159"/>
      <c r="H1472" s="159"/>
      <c r="I1472" s="168"/>
      <c r="J1472" s="168">
        <v>0.81499999999999995</v>
      </c>
    </row>
    <row r="1473" spans="1:10" x14ac:dyDescent="0.25">
      <c r="A1473" s="285"/>
      <c r="B1473" s="290"/>
      <c r="C1473" s="280" t="s">
        <v>12</v>
      </c>
      <c r="D1473" s="280"/>
      <c r="E1473" s="280"/>
      <c r="F1473" s="280"/>
      <c r="G1473" s="280"/>
      <c r="H1473" s="280"/>
      <c r="I1473" s="280"/>
      <c r="J1473" s="280"/>
    </row>
    <row r="1474" spans="1:10" x14ac:dyDescent="0.25">
      <c r="A1474" s="285"/>
      <c r="B1474" s="290"/>
      <c r="C1474" s="7" t="s">
        <v>368</v>
      </c>
      <c r="D1474" s="141" t="s">
        <v>39</v>
      </c>
      <c r="E1474" s="51" t="s">
        <v>197</v>
      </c>
      <c r="F1474" s="158"/>
      <c r="G1474" s="159"/>
      <c r="H1474" s="159"/>
      <c r="I1474" s="136"/>
      <c r="J1474" s="136">
        <f>J1470/J1472</f>
        <v>1589.0269938650308</v>
      </c>
    </row>
    <row r="1475" spans="1:10" x14ac:dyDescent="0.25">
      <c r="A1475" s="285"/>
      <c r="B1475" s="290"/>
      <c r="C1475" s="280" t="s">
        <v>14</v>
      </c>
      <c r="D1475" s="280"/>
      <c r="E1475" s="280"/>
      <c r="F1475" s="280"/>
      <c r="G1475" s="280"/>
      <c r="H1475" s="280"/>
      <c r="I1475" s="280"/>
      <c r="J1475" s="280"/>
    </row>
    <row r="1476" spans="1:10" x14ac:dyDescent="0.25">
      <c r="A1476" s="286"/>
      <c r="B1476" s="290"/>
      <c r="C1476" s="59" t="s">
        <v>363</v>
      </c>
      <c r="D1476" s="51" t="s">
        <v>42</v>
      </c>
      <c r="E1476" s="51" t="s">
        <v>40</v>
      </c>
      <c r="F1476" s="51"/>
      <c r="G1476" s="51"/>
      <c r="H1476" s="142"/>
      <c r="I1476" s="168"/>
      <c r="J1476" s="168">
        <v>100</v>
      </c>
    </row>
    <row r="1477" spans="1:10" ht="29.25" hidden="1" customHeight="1" x14ac:dyDescent="0.25">
      <c r="A1477" s="213" t="s">
        <v>312</v>
      </c>
      <c r="B1477" s="290" t="s">
        <v>419</v>
      </c>
      <c r="C1477" s="278" t="s">
        <v>169</v>
      </c>
      <c r="D1477" s="293"/>
      <c r="E1477" s="293"/>
      <c r="F1477" s="293"/>
      <c r="G1477" s="293"/>
      <c r="H1477" s="293"/>
      <c r="I1477" s="106"/>
      <c r="J1477" s="106"/>
    </row>
    <row r="1478" spans="1:10" ht="21" hidden="1" customHeight="1" x14ac:dyDescent="0.25">
      <c r="A1478" s="213"/>
      <c r="B1478" s="290"/>
      <c r="C1478" s="302" t="s">
        <v>10</v>
      </c>
      <c r="D1478" s="302"/>
      <c r="E1478" s="302"/>
      <c r="F1478" s="302"/>
      <c r="G1478" s="302"/>
      <c r="H1478" s="302"/>
      <c r="I1478" s="106"/>
      <c r="J1478" s="106"/>
    </row>
    <row r="1479" spans="1:10" ht="27.75" hidden="1" customHeight="1" x14ac:dyDescent="0.25">
      <c r="A1479" s="213"/>
      <c r="B1479" s="290"/>
      <c r="C1479" s="7" t="s">
        <v>230</v>
      </c>
      <c r="D1479" s="141" t="s">
        <v>91</v>
      </c>
      <c r="E1479" s="141" t="s">
        <v>9</v>
      </c>
      <c r="F1479" s="158">
        <f>'Додаток 3'!H271</f>
        <v>0</v>
      </c>
      <c r="G1479" s="24"/>
      <c r="H1479" s="10"/>
      <c r="I1479" s="106"/>
      <c r="J1479" s="106"/>
    </row>
    <row r="1480" spans="1:10" ht="18" hidden="1" customHeight="1" x14ac:dyDescent="0.25">
      <c r="A1480" s="213"/>
      <c r="B1480" s="290"/>
      <c r="C1480" s="280" t="s">
        <v>11</v>
      </c>
      <c r="D1480" s="280"/>
      <c r="E1480" s="280"/>
      <c r="F1480" s="280"/>
      <c r="G1480" s="280"/>
      <c r="H1480" s="280"/>
      <c r="I1480" s="106"/>
      <c r="J1480" s="106"/>
    </row>
    <row r="1481" spans="1:10" ht="15" hidden="1" customHeight="1" x14ac:dyDescent="0.25">
      <c r="A1481" s="213"/>
      <c r="B1481" s="290"/>
      <c r="C1481" s="7" t="s">
        <v>421</v>
      </c>
      <c r="D1481" s="141" t="s">
        <v>39</v>
      </c>
      <c r="E1481" s="141" t="s">
        <v>17</v>
      </c>
      <c r="F1481" s="157">
        <v>1</v>
      </c>
      <c r="G1481" s="10"/>
      <c r="H1481" s="10"/>
      <c r="I1481" s="106"/>
      <c r="J1481" s="106"/>
    </row>
    <row r="1482" spans="1:10" ht="18.75" hidden="1" customHeight="1" x14ac:dyDescent="0.25">
      <c r="A1482" s="213"/>
      <c r="B1482" s="290"/>
      <c r="C1482" s="280" t="s">
        <v>12</v>
      </c>
      <c r="D1482" s="280"/>
      <c r="E1482" s="280"/>
      <c r="F1482" s="280"/>
      <c r="G1482" s="280"/>
      <c r="H1482" s="280"/>
      <c r="I1482" s="106"/>
      <c r="J1482" s="106"/>
    </row>
    <row r="1483" spans="1:10" ht="15" hidden="1" customHeight="1" x14ac:dyDescent="0.25">
      <c r="A1483" s="213"/>
      <c r="B1483" s="290"/>
      <c r="C1483" s="7" t="s">
        <v>231</v>
      </c>
      <c r="D1483" s="141" t="s">
        <v>39</v>
      </c>
      <c r="E1483" s="51" t="s">
        <v>277</v>
      </c>
      <c r="F1483" s="158">
        <f>F1479/F1481</f>
        <v>0</v>
      </c>
      <c r="G1483" s="24"/>
      <c r="H1483" s="24"/>
      <c r="I1483" s="106"/>
      <c r="J1483" s="106"/>
    </row>
    <row r="1484" spans="1:10" ht="16.5" hidden="1" customHeight="1" x14ac:dyDescent="0.25">
      <c r="A1484" s="213"/>
      <c r="B1484" s="290"/>
      <c r="C1484" s="280" t="s">
        <v>14</v>
      </c>
      <c r="D1484" s="280"/>
      <c r="E1484" s="280"/>
      <c r="F1484" s="280"/>
      <c r="G1484" s="280"/>
      <c r="H1484" s="280"/>
      <c r="I1484" s="106"/>
      <c r="J1484" s="106"/>
    </row>
    <row r="1485" spans="1:10" ht="30" hidden="1" customHeight="1" x14ac:dyDescent="0.25">
      <c r="A1485" s="213"/>
      <c r="B1485" s="290"/>
      <c r="C1485" s="59" t="s">
        <v>420</v>
      </c>
      <c r="D1485" s="141" t="s">
        <v>42</v>
      </c>
      <c r="E1485" s="141" t="s">
        <v>40</v>
      </c>
      <c r="F1485" s="141">
        <v>100</v>
      </c>
      <c r="G1485" s="143"/>
      <c r="H1485" s="143"/>
      <c r="I1485" s="106"/>
      <c r="J1485" s="106"/>
    </row>
    <row r="1486" spans="1:10" ht="22.5" hidden="1" customHeight="1" x14ac:dyDescent="0.25">
      <c r="A1486" s="213"/>
      <c r="B1486" s="290" t="s">
        <v>116</v>
      </c>
      <c r="C1486" s="278" t="s">
        <v>411</v>
      </c>
      <c r="D1486" s="293"/>
      <c r="E1486" s="293"/>
      <c r="F1486" s="293"/>
      <c r="G1486" s="293"/>
      <c r="H1486" s="293"/>
      <c r="I1486" s="106"/>
      <c r="J1486" s="106"/>
    </row>
    <row r="1487" spans="1:10" ht="15" hidden="1" customHeight="1" x14ac:dyDescent="0.25">
      <c r="A1487" s="213"/>
      <c r="B1487" s="290"/>
      <c r="C1487" s="302" t="s">
        <v>10</v>
      </c>
      <c r="D1487" s="302"/>
      <c r="E1487" s="302"/>
      <c r="F1487" s="302"/>
      <c r="G1487" s="302"/>
      <c r="H1487" s="302"/>
      <c r="I1487" s="106"/>
      <c r="J1487" s="106"/>
    </row>
    <row r="1488" spans="1:10" ht="31.5" hidden="1" customHeight="1" x14ac:dyDescent="0.25">
      <c r="A1488" s="213" t="s">
        <v>578</v>
      </c>
      <c r="B1488" s="290"/>
      <c r="C1488" s="7" t="s">
        <v>232</v>
      </c>
      <c r="D1488" s="290" t="s">
        <v>15</v>
      </c>
      <c r="E1488" s="141" t="s">
        <v>9</v>
      </c>
      <c r="F1488" s="108">
        <f>'Додаток 3'!H272</f>
        <v>0</v>
      </c>
      <c r="G1488" s="24"/>
      <c r="H1488" s="10"/>
      <c r="I1488" s="106"/>
      <c r="J1488" s="106"/>
    </row>
    <row r="1489" spans="1:10" ht="15" hidden="1" customHeight="1" x14ac:dyDescent="0.25">
      <c r="A1489" s="213"/>
      <c r="B1489" s="290"/>
      <c r="C1489" s="7" t="s">
        <v>41</v>
      </c>
      <c r="D1489" s="290"/>
      <c r="E1489" s="279"/>
      <c r="F1489" s="279"/>
      <c r="G1489" s="279"/>
      <c r="H1489" s="279"/>
      <c r="I1489" s="106"/>
      <c r="J1489" s="106"/>
    </row>
    <row r="1490" spans="1:10" ht="15" hidden="1" customHeight="1" x14ac:dyDescent="0.25">
      <c r="A1490" s="213"/>
      <c r="B1490" s="290"/>
      <c r="C1490" s="7" t="s">
        <v>38</v>
      </c>
      <c r="D1490" s="290"/>
      <c r="E1490" s="141" t="s">
        <v>9</v>
      </c>
      <c r="F1490" s="108">
        <f>'Додаток 3'!H273</f>
        <v>11.101000000000001</v>
      </c>
      <c r="G1490" s="24"/>
      <c r="H1490" s="24"/>
      <c r="I1490" s="106"/>
      <c r="J1490" s="106"/>
    </row>
    <row r="1491" spans="1:10" ht="17.25" hidden="1" customHeight="1" x14ac:dyDescent="0.25">
      <c r="A1491" s="213"/>
      <c r="B1491" s="290"/>
      <c r="C1491" s="280" t="s">
        <v>11</v>
      </c>
      <c r="D1491" s="280"/>
      <c r="E1491" s="280"/>
      <c r="F1491" s="280"/>
      <c r="G1491" s="280"/>
      <c r="H1491" s="280"/>
      <c r="I1491" s="106"/>
      <c r="J1491" s="106"/>
    </row>
    <row r="1492" spans="1:10" ht="15" hidden="1" customHeight="1" x14ac:dyDescent="0.25">
      <c r="A1492" s="213"/>
      <c r="B1492" s="290"/>
      <c r="C1492" s="7" t="s">
        <v>412</v>
      </c>
      <c r="D1492" s="141" t="s">
        <v>39</v>
      </c>
      <c r="E1492" s="141" t="s">
        <v>17</v>
      </c>
      <c r="F1492" s="157">
        <v>2</v>
      </c>
      <c r="G1492" s="10"/>
      <c r="H1492" s="10"/>
      <c r="I1492" s="106"/>
      <c r="J1492" s="106"/>
    </row>
    <row r="1493" spans="1:10" ht="15" hidden="1" customHeight="1" x14ac:dyDescent="0.25">
      <c r="A1493" s="213"/>
      <c r="B1493" s="290"/>
      <c r="C1493" s="280" t="s">
        <v>12</v>
      </c>
      <c r="D1493" s="280"/>
      <c r="E1493" s="280"/>
      <c r="F1493" s="280"/>
      <c r="G1493" s="280"/>
      <c r="H1493" s="280"/>
      <c r="I1493" s="106"/>
      <c r="J1493" s="106"/>
    </row>
    <row r="1494" spans="1:10" ht="15" hidden="1" customHeight="1" x14ac:dyDescent="0.25">
      <c r="A1494" s="213"/>
      <c r="B1494" s="290"/>
      <c r="C1494" s="7" t="s">
        <v>233</v>
      </c>
      <c r="D1494" s="141" t="s">
        <v>39</v>
      </c>
      <c r="E1494" s="141" t="s">
        <v>277</v>
      </c>
      <c r="F1494" s="108">
        <f>F1488/F1492</f>
        <v>0</v>
      </c>
      <c r="G1494" s="24"/>
      <c r="H1494" s="24"/>
      <c r="I1494" s="106"/>
      <c r="J1494" s="106"/>
    </row>
    <row r="1495" spans="1:10" ht="15" hidden="1" customHeight="1" x14ac:dyDescent="0.25">
      <c r="A1495" s="213"/>
      <c r="B1495" s="290"/>
      <c r="C1495" s="280" t="s">
        <v>14</v>
      </c>
      <c r="D1495" s="280"/>
      <c r="E1495" s="280"/>
      <c r="F1495" s="280"/>
      <c r="G1495" s="280"/>
      <c r="H1495" s="280"/>
      <c r="I1495" s="106"/>
      <c r="J1495" s="106"/>
    </row>
    <row r="1496" spans="1:10" ht="15" hidden="1" customHeight="1" x14ac:dyDescent="0.25">
      <c r="A1496" s="213"/>
      <c r="B1496" s="290"/>
      <c r="C1496" s="59" t="s">
        <v>362</v>
      </c>
      <c r="D1496" s="141" t="s">
        <v>42</v>
      </c>
      <c r="E1496" s="141" t="s">
        <v>40</v>
      </c>
      <c r="F1496" s="141">
        <v>100</v>
      </c>
      <c r="G1496" s="143"/>
      <c r="H1496" s="143"/>
      <c r="I1496" s="106"/>
      <c r="J1496" s="106"/>
    </row>
    <row r="1497" spans="1:10" ht="15.75" customHeight="1" x14ac:dyDescent="0.25">
      <c r="A1497" s="281" t="s">
        <v>578</v>
      </c>
      <c r="B1497" s="290" t="s">
        <v>116</v>
      </c>
      <c r="C1497" s="278" t="s">
        <v>316</v>
      </c>
      <c r="D1497" s="278"/>
      <c r="E1497" s="278"/>
      <c r="F1497" s="278"/>
      <c r="G1497" s="278"/>
      <c r="H1497" s="278"/>
      <c r="I1497" s="278"/>
      <c r="J1497" s="278"/>
    </row>
    <row r="1498" spans="1:10" x14ac:dyDescent="0.25">
      <c r="A1498" s="282"/>
      <c r="B1498" s="290"/>
      <c r="C1498" s="280" t="s">
        <v>10</v>
      </c>
      <c r="D1498" s="280"/>
      <c r="E1498" s="280"/>
      <c r="F1498" s="280"/>
      <c r="G1498" s="280"/>
      <c r="H1498" s="280"/>
      <c r="I1498" s="280"/>
      <c r="J1498" s="280"/>
    </row>
    <row r="1499" spans="1:10" ht="30.75" customHeight="1" x14ac:dyDescent="0.25">
      <c r="A1499" s="282"/>
      <c r="B1499" s="290"/>
      <c r="C1499" s="7" t="s">
        <v>414</v>
      </c>
      <c r="D1499" s="141" t="s">
        <v>91</v>
      </c>
      <c r="E1499" s="141" t="s">
        <v>9</v>
      </c>
      <c r="F1499" s="108"/>
      <c r="G1499" s="159"/>
      <c r="H1499" s="169"/>
      <c r="I1499" s="106"/>
      <c r="J1499" s="107" t="str">
        <f>'Додаток 3'!L274</f>
        <v>689,417</v>
      </c>
    </row>
    <row r="1500" spans="1:10" x14ac:dyDescent="0.25">
      <c r="A1500" s="282"/>
      <c r="B1500" s="290"/>
      <c r="C1500" s="280" t="s">
        <v>11</v>
      </c>
      <c r="D1500" s="280"/>
      <c r="E1500" s="280"/>
      <c r="F1500" s="280"/>
      <c r="G1500" s="280"/>
      <c r="H1500" s="280"/>
      <c r="I1500" s="280"/>
      <c r="J1500" s="280"/>
    </row>
    <row r="1501" spans="1:10" x14ac:dyDescent="0.25">
      <c r="A1501" s="282"/>
      <c r="B1501" s="290"/>
      <c r="C1501" s="7" t="s">
        <v>156</v>
      </c>
      <c r="D1501" s="141" t="s">
        <v>39</v>
      </c>
      <c r="E1501" s="141" t="s">
        <v>17</v>
      </c>
      <c r="F1501" s="157"/>
      <c r="G1501" s="169"/>
      <c r="H1501" s="10"/>
      <c r="I1501" s="106"/>
      <c r="J1501" s="168">
        <v>1</v>
      </c>
    </row>
    <row r="1502" spans="1:10" x14ac:dyDescent="0.25">
      <c r="A1502" s="282"/>
      <c r="B1502" s="290"/>
      <c r="C1502" s="280" t="s">
        <v>12</v>
      </c>
      <c r="D1502" s="280"/>
      <c r="E1502" s="280"/>
      <c r="F1502" s="280"/>
      <c r="G1502" s="280"/>
      <c r="H1502" s="280"/>
      <c r="I1502" s="280"/>
      <c r="J1502" s="280"/>
    </row>
    <row r="1503" spans="1:10" ht="30" x14ac:dyDescent="0.25">
      <c r="A1503" s="282"/>
      <c r="B1503" s="290"/>
      <c r="C1503" s="7" t="s">
        <v>413</v>
      </c>
      <c r="D1503" s="141" t="s">
        <v>39</v>
      </c>
      <c r="E1503" s="141" t="s">
        <v>68</v>
      </c>
      <c r="F1503" s="108"/>
      <c r="G1503" s="159"/>
      <c r="H1503" s="159"/>
      <c r="I1503" s="106"/>
      <c r="J1503" s="107">
        <f>J1499/J1501</f>
        <v>689.41700000000003</v>
      </c>
    </row>
    <row r="1504" spans="1:10" x14ac:dyDescent="0.25">
      <c r="A1504" s="282"/>
      <c r="B1504" s="290"/>
      <c r="C1504" s="280" t="s">
        <v>14</v>
      </c>
      <c r="D1504" s="280"/>
      <c r="E1504" s="280"/>
      <c r="F1504" s="280"/>
      <c r="G1504" s="280"/>
      <c r="H1504" s="280"/>
      <c r="I1504" s="280"/>
      <c r="J1504" s="280"/>
    </row>
    <row r="1505" spans="1:10" x14ac:dyDescent="0.25">
      <c r="A1505" s="283"/>
      <c r="B1505" s="290"/>
      <c r="C1505" s="7" t="s">
        <v>47</v>
      </c>
      <c r="D1505" s="141" t="s">
        <v>42</v>
      </c>
      <c r="E1505" s="141" t="s">
        <v>40</v>
      </c>
      <c r="F1505" s="169"/>
      <c r="G1505" s="141"/>
      <c r="H1505" s="143"/>
      <c r="I1505" s="106"/>
      <c r="J1505" s="168">
        <v>100</v>
      </c>
    </row>
    <row r="1506" spans="1:10" ht="20.25" customHeight="1" x14ac:dyDescent="0.25">
      <c r="A1506" s="281" t="s">
        <v>583</v>
      </c>
      <c r="B1506" s="289" t="s">
        <v>116</v>
      </c>
      <c r="C1506" s="301" t="s">
        <v>1027</v>
      </c>
      <c r="D1506" s="301"/>
      <c r="E1506" s="301"/>
      <c r="F1506" s="301"/>
      <c r="G1506" s="301"/>
      <c r="H1506" s="301"/>
      <c r="I1506" s="301"/>
      <c r="J1506" s="301"/>
    </row>
    <row r="1507" spans="1:10" ht="16.5" customHeight="1" x14ac:dyDescent="0.25">
      <c r="A1507" s="282"/>
      <c r="B1507" s="289"/>
      <c r="C1507" s="291" t="s">
        <v>10</v>
      </c>
      <c r="D1507" s="291"/>
      <c r="E1507" s="291"/>
      <c r="F1507" s="291"/>
      <c r="G1507" s="291"/>
      <c r="H1507" s="291"/>
      <c r="I1507" s="291"/>
      <c r="J1507" s="291"/>
    </row>
    <row r="1508" spans="1:10" ht="30" x14ac:dyDescent="0.25">
      <c r="A1508" s="282"/>
      <c r="B1508" s="289"/>
      <c r="C1508" s="59" t="s">
        <v>914</v>
      </c>
      <c r="D1508" s="51" t="s">
        <v>91</v>
      </c>
      <c r="E1508" s="51" t="s">
        <v>9</v>
      </c>
      <c r="F1508" s="108"/>
      <c r="G1508" s="108" t="str">
        <f>'Додаток 3'!I275</f>
        <v>350,000</v>
      </c>
      <c r="H1508" s="157"/>
      <c r="I1508" s="106"/>
      <c r="J1508" s="106"/>
    </row>
    <row r="1509" spans="1:10" x14ac:dyDescent="0.25">
      <c r="A1509" s="282"/>
      <c r="B1509" s="289"/>
      <c r="C1509" s="291" t="s">
        <v>11</v>
      </c>
      <c r="D1509" s="291"/>
      <c r="E1509" s="291"/>
      <c r="F1509" s="291"/>
      <c r="G1509" s="291"/>
      <c r="H1509" s="291"/>
      <c r="I1509" s="291"/>
      <c r="J1509" s="291"/>
    </row>
    <row r="1510" spans="1:10" x14ac:dyDescent="0.25">
      <c r="A1510" s="282"/>
      <c r="B1510" s="289"/>
      <c r="C1510" s="59" t="s">
        <v>883</v>
      </c>
      <c r="D1510" s="51" t="s">
        <v>39</v>
      </c>
      <c r="E1510" s="51" t="s">
        <v>17</v>
      </c>
      <c r="F1510" s="157"/>
      <c r="G1510" s="157">
        <v>1</v>
      </c>
      <c r="H1510" s="1"/>
      <c r="I1510" s="106"/>
      <c r="J1510" s="106"/>
    </row>
    <row r="1511" spans="1:10" x14ac:dyDescent="0.25">
      <c r="A1511" s="282"/>
      <c r="B1511" s="289"/>
      <c r="C1511" s="291" t="s">
        <v>12</v>
      </c>
      <c r="D1511" s="291"/>
      <c r="E1511" s="291"/>
      <c r="F1511" s="291"/>
      <c r="G1511" s="291"/>
      <c r="H1511" s="291"/>
      <c r="I1511" s="291"/>
      <c r="J1511" s="291"/>
    </row>
    <row r="1512" spans="1:10" ht="30" x14ac:dyDescent="0.25">
      <c r="A1512" s="282"/>
      <c r="B1512" s="289"/>
      <c r="C1512" s="59" t="s">
        <v>915</v>
      </c>
      <c r="D1512" s="51" t="s">
        <v>39</v>
      </c>
      <c r="E1512" s="51" t="s">
        <v>68</v>
      </c>
      <c r="F1512" s="108"/>
      <c r="G1512" s="108">
        <f>G1508/G1510</f>
        <v>350</v>
      </c>
      <c r="H1512" s="108"/>
      <c r="I1512" s="106"/>
      <c r="J1512" s="106"/>
    </row>
    <row r="1513" spans="1:10" ht="18.75" customHeight="1" x14ac:dyDescent="0.25">
      <c r="A1513" s="282"/>
      <c r="B1513" s="289"/>
      <c r="C1513" s="291" t="s">
        <v>14</v>
      </c>
      <c r="D1513" s="291"/>
      <c r="E1513" s="291"/>
      <c r="F1513" s="291"/>
      <c r="G1513" s="291"/>
      <c r="H1513" s="291"/>
      <c r="I1513" s="291"/>
      <c r="J1513" s="291"/>
    </row>
    <row r="1514" spans="1:10" x14ac:dyDescent="0.25">
      <c r="A1514" s="283"/>
      <c r="B1514" s="289"/>
      <c r="C1514" s="59" t="s">
        <v>875</v>
      </c>
      <c r="D1514" s="51" t="s">
        <v>42</v>
      </c>
      <c r="E1514" s="51" t="s">
        <v>40</v>
      </c>
      <c r="F1514" s="157"/>
      <c r="G1514" s="51">
        <v>100</v>
      </c>
      <c r="H1514" s="142"/>
      <c r="I1514" s="106"/>
      <c r="J1514" s="106"/>
    </row>
    <row r="1515" spans="1:10" ht="22.5" customHeight="1" x14ac:dyDescent="0.25">
      <c r="A1515" s="281" t="s">
        <v>631</v>
      </c>
      <c r="B1515" s="287" t="s">
        <v>116</v>
      </c>
      <c r="C1515" s="301" t="s">
        <v>1385</v>
      </c>
      <c r="D1515" s="301"/>
      <c r="E1515" s="301"/>
      <c r="F1515" s="301"/>
      <c r="G1515" s="301"/>
      <c r="H1515" s="301"/>
      <c r="I1515" s="301"/>
      <c r="J1515" s="301"/>
    </row>
    <row r="1516" spans="1:10" ht="15" customHeight="1" x14ac:dyDescent="0.25">
      <c r="A1516" s="282"/>
      <c r="B1516" s="305"/>
      <c r="C1516" s="291" t="s">
        <v>10</v>
      </c>
      <c r="D1516" s="291"/>
      <c r="E1516" s="291"/>
      <c r="F1516" s="291"/>
      <c r="G1516" s="291"/>
      <c r="H1516" s="291"/>
      <c r="I1516" s="291"/>
      <c r="J1516" s="291"/>
    </row>
    <row r="1517" spans="1:10" ht="30" x14ac:dyDescent="0.25">
      <c r="A1517" s="282"/>
      <c r="B1517" s="305"/>
      <c r="C1517" s="59" t="s">
        <v>1386</v>
      </c>
      <c r="D1517" s="51" t="s">
        <v>91</v>
      </c>
      <c r="E1517" s="51" t="s">
        <v>9</v>
      </c>
      <c r="F1517" s="108"/>
      <c r="G1517" s="108"/>
      <c r="H1517" s="108"/>
      <c r="I1517" s="106"/>
      <c r="J1517" s="107" t="str">
        <f>'Додаток 3'!L276</f>
        <v>100,000</v>
      </c>
    </row>
    <row r="1518" spans="1:10" ht="15" customHeight="1" x14ac:dyDescent="0.25">
      <c r="A1518" s="282"/>
      <c r="B1518" s="305"/>
      <c r="C1518" s="291" t="s">
        <v>11</v>
      </c>
      <c r="D1518" s="291"/>
      <c r="E1518" s="291"/>
      <c r="F1518" s="291"/>
      <c r="G1518" s="291"/>
      <c r="H1518" s="291"/>
      <c r="I1518" s="291"/>
      <c r="J1518" s="291"/>
    </row>
    <row r="1519" spans="1:10" x14ac:dyDescent="0.25">
      <c r="A1519" s="282"/>
      <c r="B1519" s="305"/>
      <c r="C1519" s="59" t="s">
        <v>1194</v>
      </c>
      <c r="D1519" s="51" t="s">
        <v>39</v>
      </c>
      <c r="E1519" s="51" t="s">
        <v>17</v>
      </c>
      <c r="F1519" s="157"/>
      <c r="G1519" s="157"/>
      <c r="H1519" s="157"/>
      <c r="I1519" s="106"/>
      <c r="J1519" s="168">
        <v>1</v>
      </c>
    </row>
    <row r="1520" spans="1:10" ht="15" customHeight="1" x14ac:dyDescent="0.25">
      <c r="A1520" s="282"/>
      <c r="B1520" s="305"/>
      <c r="C1520" s="291" t="s">
        <v>12</v>
      </c>
      <c r="D1520" s="291"/>
      <c r="E1520" s="291"/>
      <c r="F1520" s="291"/>
      <c r="G1520" s="291"/>
      <c r="H1520" s="291"/>
      <c r="I1520" s="291"/>
      <c r="J1520" s="291"/>
    </row>
    <row r="1521" spans="1:10" x14ac:dyDescent="0.25">
      <c r="A1521" s="282"/>
      <c r="B1521" s="305"/>
      <c r="C1521" s="59" t="s">
        <v>1387</v>
      </c>
      <c r="D1521" s="51" t="s">
        <v>39</v>
      </c>
      <c r="E1521" s="51" t="s">
        <v>277</v>
      </c>
      <c r="F1521" s="108"/>
      <c r="G1521" s="108"/>
      <c r="H1521" s="108"/>
      <c r="I1521" s="106"/>
      <c r="J1521" s="105">
        <f>J1517/J1519</f>
        <v>100</v>
      </c>
    </row>
    <row r="1522" spans="1:10" ht="15" customHeight="1" x14ac:dyDescent="0.25">
      <c r="A1522" s="282"/>
      <c r="B1522" s="305"/>
      <c r="C1522" s="291" t="s">
        <v>14</v>
      </c>
      <c r="D1522" s="291"/>
      <c r="E1522" s="291"/>
      <c r="F1522" s="291"/>
      <c r="G1522" s="291"/>
      <c r="H1522" s="291"/>
      <c r="I1522" s="291"/>
      <c r="J1522" s="291"/>
    </row>
    <row r="1523" spans="1:10" x14ac:dyDescent="0.25">
      <c r="A1523" s="283"/>
      <c r="B1523" s="288"/>
      <c r="C1523" s="59" t="s">
        <v>1388</v>
      </c>
      <c r="D1523" s="51" t="s">
        <v>42</v>
      </c>
      <c r="E1523" s="51" t="s">
        <v>40</v>
      </c>
      <c r="F1523" s="51"/>
      <c r="G1523" s="51"/>
      <c r="H1523" s="142"/>
      <c r="I1523" s="106"/>
      <c r="J1523" s="168">
        <v>100</v>
      </c>
    </row>
    <row r="1524" spans="1:10" ht="19.5" customHeight="1" x14ac:dyDescent="0.25">
      <c r="A1524" s="284" t="s">
        <v>632</v>
      </c>
      <c r="B1524" s="289" t="s">
        <v>116</v>
      </c>
      <c r="C1524" s="301" t="s">
        <v>804</v>
      </c>
      <c r="D1524" s="301"/>
      <c r="E1524" s="301"/>
      <c r="F1524" s="301"/>
      <c r="G1524" s="301"/>
      <c r="H1524" s="301"/>
      <c r="I1524" s="301"/>
      <c r="J1524" s="301"/>
    </row>
    <row r="1525" spans="1:10" x14ac:dyDescent="0.25">
      <c r="A1525" s="285"/>
      <c r="B1525" s="289"/>
      <c r="C1525" s="291" t="s">
        <v>10</v>
      </c>
      <c r="D1525" s="291"/>
      <c r="E1525" s="291"/>
      <c r="F1525" s="291"/>
      <c r="G1525" s="291"/>
      <c r="H1525" s="291"/>
      <c r="I1525" s="291"/>
      <c r="J1525" s="291"/>
    </row>
    <row r="1526" spans="1:10" ht="29.25" customHeight="1" x14ac:dyDescent="0.25">
      <c r="A1526" s="285"/>
      <c r="B1526" s="289"/>
      <c r="C1526" s="59" t="s">
        <v>805</v>
      </c>
      <c r="D1526" s="289" t="s">
        <v>15</v>
      </c>
      <c r="E1526" s="59" t="s">
        <v>9</v>
      </c>
      <c r="F1526" s="31" t="str">
        <f>F1528</f>
        <v>150,000</v>
      </c>
      <c r="G1526" s="108"/>
      <c r="H1526" s="157"/>
      <c r="I1526" s="106"/>
      <c r="J1526" s="107" t="str">
        <f>'Додаток 3'!L277</f>
        <v>6900,000</v>
      </c>
    </row>
    <row r="1527" spans="1:10" ht="13.5" hidden="1" customHeight="1" x14ac:dyDescent="0.25">
      <c r="A1527" s="285"/>
      <c r="B1527" s="289"/>
      <c r="C1527" s="59" t="s">
        <v>41</v>
      </c>
      <c r="D1527" s="289"/>
      <c r="E1527" s="289"/>
      <c r="F1527" s="289"/>
      <c r="G1527" s="289"/>
      <c r="H1527" s="289"/>
      <c r="I1527" s="106"/>
      <c r="J1527" s="106"/>
    </row>
    <row r="1528" spans="1:10" ht="15.75" hidden="1" customHeight="1" x14ac:dyDescent="0.25">
      <c r="A1528" s="285"/>
      <c r="B1528" s="289"/>
      <c r="C1528" s="59" t="s">
        <v>38</v>
      </c>
      <c r="D1528" s="289"/>
      <c r="E1528" s="59" t="s">
        <v>9</v>
      </c>
      <c r="F1528" s="33" t="str">
        <f>'Додаток 3'!H278</f>
        <v>150,000</v>
      </c>
      <c r="G1528" s="9"/>
      <c r="H1528" s="1"/>
      <c r="I1528" s="106"/>
      <c r="J1528" s="106"/>
    </row>
    <row r="1529" spans="1:10" ht="15.75" hidden="1" customHeight="1" x14ac:dyDescent="0.25">
      <c r="A1529" s="285"/>
      <c r="B1529" s="289"/>
      <c r="C1529" s="59" t="s">
        <v>104</v>
      </c>
      <c r="D1529" s="289"/>
      <c r="E1529" s="59" t="s">
        <v>9</v>
      </c>
      <c r="F1529" s="17"/>
      <c r="G1529" s="108" t="str">
        <f>'Додаток 3'!I279</f>
        <v>143,986</v>
      </c>
      <c r="H1529" s="1"/>
      <c r="I1529" s="106"/>
      <c r="J1529" s="106"/>
    </row>
    <row r="1530" spans="1:10" ht="18" hidden="1" customHeight="1" x14ac:dyDescent="0.25">
      <c r="A1530" s="285"/>
      <c r="B1530" s="289"/>
      <c r="C1530" s="59" t="s">
        <v>25</v>
      </c>
      <c r="D1530" s="289"/>
      <c r="E1530" s="59" t="s">
        <v>9</v>
      </c>
      <c r="F1530" s="17"/>
      <c r="G1530" s="108" t="str">
        <f>'Додаток 3'!I280</f>
        <v>23,687</v>
      </c>
      <c r="H1530" s="1"/>
      <c r="I1530" s="106"/>
      <c r="J1530" s="106"/>
    </row>
    <row r="1531" spans="1:10" x14ac:dyDescent="0.25">
      <c r="A1531" s="285"/>
      <c r="B1531" s="289"/>
      <c r="C1531" s="291" t="s">
        <v>11</v>
      </c>
      <c r="D1531" s="291"/>
      <c r="E1531" s="291"/>
      <c r="F1531" s="291"/>
      <c r="G1531" s="291"/>
      <c r="H1531" s="291"/>
      <c r="I1531" s="291"/>
      <c r="J1531" s="291"/>
    </row>
    <row r="1532" spans="1:10" ht="15" customHeight="1" x14ac:dyDescent="0.25">
      <c r="A1532" s="285"/>
      <c r="B1532" s="289"/>
      <c r="C1532" s="59" t="s">
        <v>812</v>
      </c>
      <c r="D1532" s="51" t="s">
        <v>310</v>
      </c>
      <c r="E1532" s="51" t="s">
        <v>17</v>
      </c>
      <c r="F1532" s="157"/>
      <c r="G1532" s="157"/>
      <c r="H1532" s="157"/>
      <c r="I1532" s="106"/>
      <c r="J1532" s="173">
        <v>1</v>
      </c>
    </row>
    <row r="1533" spans="1:10" ht="18" customHeight="1" x14ac:dyDescent="0.25">
      <c r="A1533" s="285"/>
      <c r="B1533" s="289"/>
      <c r="C1533" s="59" t="s">
        <v>156</v>
      </c>
      <c r="D1533" s="51" t="s">
        <v>39</v>
      </c>
      <c r="E1533" s="51" t="s">
        <v>17</v>
      </c>
      <c r="F1533" s="157">
        <v>1</v>
      </c>
      <c r="G1533" s="157"/>
      <c r="H1533" s="1"/>
      <c r="I1533" s="106"/>
      <c r="J1533" s="106"/>
    </row>
    <row r="1534" spans="1:10" x14ac:dyDescent="0.25">
      <c r="A1534" s="285"/>
      <c r="B1534" s="289"/>
      <c r="C1534" s="291" t="s">
        <v>12</v>
      </c>
      <c r="D1534" s="291"/>
      <c r="E1534" s="291"/>
      <c r="F1534" s="291"/>
      <c r="G1534" s="291"/>
      <c r="H1534" s="291"/>
      <c r="I1534" s="291"/>
      <c r="J1534" s="291"/>
    </row>
    <row r="1535" spans="1:10" ht="18" customHeight="1" x14ac:dyDescent="0.25">
      <c r="A1535" s="285"/>
      <c r="B1535" s="289"/>
      <c r="C1535" s="59" t="s">
        <v>822</v>
      </c>
      <c r="D1535" s="289" t="s">
        <v>39</v>
      </c>
      <c r="E1535" s="51" t="s">
        <v>813</v>
      </c>
      <c r="F1535" s="108"/>
      <c r="G1535" s="108"/>
      <c r="H1535" s="9"/>
      <c r="I1535" s="106"/>
      <c r="J1535" s="136">
        <f>J1526/J1532</f>
        <v>6900</v>
      </c>
    </row>
    <row r="1536" spans="1:10" ht="15.75" customHeight="1" x14ac:dyDescent="0.25">
      <c r="A1536" s="285"/>
      <c r="B1536" s="289"/>
      <c r="C1536" s="59" t="s">
        <v>834</v>
      </c>
      <c r="D1536" s="289"/>
      <c r="E1536" s="51" t="s">
        <v>813</v>
      </c>
      <c r="F1536" s="108">
        <f>F1526/F1533</f>
        <v>150</v>
      </c>
      <c r="G1536" s="108"/>
      <c r="H1536" s="9"/>
      <c r="I1536" s="106"/>
      <c r="J1536" s="106"/>
    </row>
    <row r="1537" spans="1:10" x14ac:dyDescent="0.25">
      <c r="A1537" s="285"/>
      <c r="B1537" s="289"/>
      <c r="C1537" s="291" t="s">
        <v>14</v>
      </c>
      <c r="D1537" s="291"/>
      <c r="E1537" s="291"/>
      <c r="F1537" s="291"/>
      <c r="G1537" s="291"/>
      <c r="H1537" s="291"/>
      <c r="I1537" s="291"/>
      <c r="J1537" s="291"/>
    </row>
    <row r="1538" spans="1:10" x14ac:dyDescent="0.25">
      <c r="A1538" s="285"/>
      <c r="B1538" s="289"/>
      <c r="C1538" s="59" t="s">
        <v>360</v>
      </c>
      <c r="D1538" s="289" t="s">
        <v>42</v>
      </c>
      <c r="E1538" s="289" t="s">
        <v>40</v>
      </c>
      <c r="F1538" s="157"/>
      <c r="G1538" s="51"/>
      <c r="H1538" s="142"/>
      <c r="I1538" s="106"/>
      <c r="J1538" s="168">
        <v>100</v>
      </c>
    </row>
    <row r="1539" spans="1:10" x14ac:dyDescent="0.25">
      <c r="A1539" s="286"/>
      <c r="B1539" s="289"/>
      <c r="C1539" s="59" t="s">
        <v>47</v>
      </c>
      <c r="D1539" s="289"/>
      <c r="E1539" s="289"/>
      <c r="F1539" s="157">
        <v>100</v>
      </c>
      <c r="G1539" s="51"/>
      <c r="H1539" s="142"/>
      <c r="I1539" s="106"/>
      <c r="J1539" s="106"/>
    </row>
    <row r="1540" spans="1:10" ht="20.25" customHeight="1" x14ac:dyDescent="0.25">
      <c r="A1540" s="281" t="s">
        <v>701</v>
      </c>
      <c r="B1540" s="290" t="s">
        <v>116</v>
      </c>
      <c r="C1540" s="278" t="s">
        <v>953</v>
      </c>
      <c r="D1540" s="278"/>
      <c r="E1540" s="278"/>
      <c r="F1540" s="278"/>
      <c r="G1540" s="278"/>
      <c r="H1540" s="278"/>
      <c r="I1540" s="278"/>
      <c r="J1540" s="278"/>
    </row>
    <row r="1541" spans="1:10" ht="18" customHeight="1" x14ac:dyDescent="0.25">
      <c r="A1541" s="282"/>
      <c r="B1541" s="290"/>
      <c r="C1541" s="280" t="s">
        <v>10</v>
      </c>
      <c r="D1541" s="280"/>
      <c r="E1541" s="280"/>
      <c r="F1541" s="280"/>
      <c r="G1541" s="280"/>
      <c r="H1541" s="280"/>
      <c r="I1541" s="280"/>
      <c r="J1541" s="280"/>
    </row>
    <row r="1542" spans="1:10" ht="33" customHeight="1" x14ac:dyDescent="0.25">
      <c r="A1542" s="282"/>
      <c r="B1542" s="290"/>
      <c r="C1542" s="59" t="s">
        <v>221</v>
      </c>
      <c r="D1542" s="289" t="s">
        <v>15</v>
      </c>
      <c r="E1542" s="51" t="s">
        <v>9</v>
      </c>
      <c r="F1542" s="108"/>
      <c r="G1542" s="108"/>
      <c r="H1542" s="108"/>
      <c r="I1542" s="107"/>
      <c r="J1542" s="107" t="str">
        <f>'Додаток 3'!L290</f>
        <v>5227,662</v>
      </c>
    </row>
    <row r="1543" spans="1:10" ht="15" hidden="1" customHeight="1" x14ac:dyDescent="0.25">
      <c r="A1543" s="282"/>
      <c r="B1543" s="290"/>
      <c r="C1543" s="59" t="s">
        <v>359</v>
      </c>
      <c r="D1543" s="289"/>
      <c r="E1543" s="279"/>
      <c r="F1543" s="279"/>
      <c r="G1543" s="279"/>
      <c r="H1543" s="279"/>
      <c r="I1543" s="106"/>
      <c r="J1543" s="106"/>
    </row>
    <row r="1544" spans="1:10" ht="17.25" hidden="1" customHeight="1" x14ac:dyDescent="0.25">
      <c r="A1544" s="282"/>
      <c r="B1544" s="290"/>
      <c r="C1544" s="59" t="s">
        <v>238</v>
      </c>
      <c r="D1544" s="289"/>
      <c r="E1544" s="51" t="s">
        <v>374</v>
      </c>
      <c r="F1544" s="144"/>
      <c r="G1544" s="29" t="str">
        <f>'Додаток 3'!I291</f>
        <v>120,000</v>
      </c>
      <c r="H1544" s="142"/>
      <c r="I1544" s="106"/>
      <c r="J1544" s="106"/>
    </row>
    <row r="1545" spans="1:10" ht="15" hidden="1" customHeight="1" x14ac:dyDescent="0.25">
      <c r="A1545" s="282"/>
      <c r="B1545" s="290"/>
      <c r="C1545" s="59" t="s">
        <v>2</v>
      </c>
      <c r="D1545" s="289"/>
      <c r="E1545" s="51" t="s">
        <v>9</v>
      </c>
      <c r="F1545" s="108"/>
      <c r="G1545" s="108" t="str">
        <f>'Додаток 3'!I292</f>
        <v>91,430</v>
      </c>
      <c r="H1545" s="9"/>
      <c r="I1545" s="106"/>
      <c r="J1545" s="106"/>
    </row>
    <row r="1546" spans="1:10" ht="18.75" hidden="1" customHeight="1" x14ac:dyDescent="0.25">
      <c r="A1546" s="282"/>
      <c r="B1546" s="290"/>
      <c r="C1546" s="59" t="s">
        <v>25</v>
      </c>
      <c r="D1546" s="289"/>
      <c r="E1546" s="51" t="s">
        <v>9</v>
      </c>
      <c r="F1546" s="108"/>
      <c r="G1546" s="108" t="str">
        <f>'Додаток 3'!I293</f>
        <v>15,903</v>
      </c>
      <c r="H1546" s="9"/>
      <c r="I1546" s="106"/>
      <c r="J1546" s="106"/>
    </row>
    <row r="1547" spans="1:10" ht="18" customHeight="1" x14ac:dyDescent="0.25">
      <c r="A1547" s="282"/>
      <c r="B1547" s="290"/>
      <c r="C1547" s="291" t="s">
        <v>11</v>
      </c>
      <c r="D1547" s="291"/>
      <c r="E1547" s="291"/>
      <c r="F1547" s="291"/>
      <c r="G1547" s="291"/>
      <c r="H1547" s="291"/>
      <c r="I1547" s="291"/>
      <c r="J1547" s="291"/>
    </row>
    <row r="1548" spans="1:10" ht="17.25" customHeight="1" x14ac:dyDescent="0.25">
      <c r="A1548" s="282"/>
      <c r="B1548" s="290"/>
      <c r="C1548" s="59" t="s">
        <v>236</v>
      </c>
      <c r="D1548" s="51" t="s">
        <v>310</v>
      </c>
      <c r="E1548" s="51" t="s">
        <v>65</v>
      </c>
      <c r="F1548" s="108"/>
      <c r="G1548" s="108"/>
      <c r="H1548" s="108"/>
      <c r="I1548" s="173"/>
      <c r="J1548" s="173">
        <v>2.3029999999999999</v>
      </c>
    </row>
    <row r="1549" spans="1:10" ht="15" customHeight="1" x14ac:dyDescent="0.25">
      <c r="A1549" s="282"/>
      <c r="B1549" s="290"/>
      <c r="C1549" s="291" t="s">
        <v>12</v>
      </c>
      <c r="D1549" s="291"/>
      <c r="E1549" s="291"/>
      <c r="F1549" s="291"/>
      <c r="G1549" s="291"/>
      <c r="H1549" s="291"/>
      <c r="I1549" s="291"/>
      <c r="J1549" s="291"/>
    </row>
    <row r="1550" spans="1:10" ht="30" x14ac:dyDescent="0.25">
      <c r="A1550" s="282"/>
      <c r="B1550" s="290"/>
      <c r="C1550" s="59" t="s">
        <v>237</v>
      </c>
      <c r="D1550" s="51" t="s">
        <v>39</v>
      </c>
      <c r="E1550" s="51" t="s">
        <v>197</v>
      </c>
      <c r="F1550" s="158"/>
      <c r="G1550" s="108"/>
      <c r="H1550" s="108"/>
      <c r="I1550" s="96"/>
      <c r="J1550" s="96">
        <f>J1542/J1548</f>
        <v>2269.9357359965265</v>
      </c>
    </row>
    <row r="1551" spans="1:10" ht="16.5" customHeight="1" x14ac:dyDescent="0.25">
      <c r="A1551" s="282"/>
      <c r="B1551" s="290"/>
      <c r="C1551" s="291" t="s">
        <v>14</v>
      </c>
      <c r="D1551" s="291"/>
      <c r="E1551" s="291"/>
      <c r="F1551" s="291"/>
      <c r="G1551" s="291"/>
      <c r="H1551" s="291"/>
      <c r="I1551" s="291"/>
      <c r="J1551" s="291"/>
    </row>
    <row r="1552" spans="1:10" ht="12" customHeight="1" x14ac:dyDescent="0.25">
      <c r="A1552" s="283"/>
      <c r="B1552" s="290"/>
      <c r="C1552" s="59" t="s">
        <v>361</v>
      </c>
      <c r="D1552" s="51" t="s">
        <v>42</v>
      </c>
      <c r="E1552" s="51" t="s">
        <v>40</v>
      </c>
      <c r="F1552" s="51"/>
      <c r="G1552" s="51"/>
      <c r="H1552" s="51"/>
      <c r="I1552" s="173"/>
      <c r="J1552" s="173">
        <v>100</v>
      </c>
    </row>
    <row r="1553" spans="1:10" ht="27" customHeight="1" x14ac:dyDescent="0.25">
      <c r="A1553" s="281" t="s">
        <v>702</v>
      </c>
      <c r="B1553" s="290" t="s">
        <v>116</v>
      </c>
      <c r="C1553" s="278" t="s">
        <v>988</v>
      </c>
      <c r="D1553" s="278"/>
      <c r="E1553" s="278"/>
      <c r="F1553" s="278"/>
      <c r="G1553" s="278"/>
      <c r="H1553" s="278"/>
      <c r="I1553" s="278"/>
      <c r="J1553" s="278"/>
    </row>
    <row r="1554" spans="1:10" x14ac:dyDescent="0.25">
      <c r="A1554" s="282"/>
      <c r="B1554" s="290"/>
      <c r="C1554" s="280" t="s">
        <v>10</v>
      </c>
      <c r="D1554" s="280"/>
      <c r="E1554" s="280"/>
      <c r="F1554" s="280"/>
      <c r="G1554" s="280"/>
      <c r="H1554" s="280"/>
      <c r="I1554" s="280"/>
      <c r="J1554" s="280"/>
    </row>
    <row r="1555" spans="1:10" ht="30" customHeight="1" x14ac:dyDescent="0.25">
      <c r="A1555" s="282"/>
      <c r="B1555" s="290"/>
      <c r="C1555" s="7" t="s">
        <v>989</v>
      </c>
      <c r="D1555" s="141" t="s">
        <v>91</v>
      </c>
      <c r="E1555" s="141" t="s">
        <v>9</v>
      </c>
      <c r="F1555" s="108"/>
      <c r="G1555" s="159"/>
      <c r="H1555" s="37"/>
      <c r="I1555" s="106"/>
      <c r="J1555" s="107" t="str">
        <f>'Додаток 3'!L281</f>
        <v>220,00</v>
      </c>
    </row>
    <row r="1556" spans="1:10" x14ac:dyDescent="0.25">
      <c r="A1556" s="282"/>
      <c r="B1556" s="290"/>
      <c r="C1556" s="280" t="s">
        <v>11</v>
      </c>
      <c r="D1556" s="280"/>
      <c r="E1556" s="280"/>
      <c r="F1556" s="280"/>
      <c r="G1556" s="280"/>
      <c r="H1556" s="280"/>
      <c r="I1556" s="280"/>
      <c r="J1556" s="280"/>
    </row>
    <row r="1557" spans="1:10" x14ac:dyDescent="0.25">
      <c r="A1557" s="282"/>
      <c r="B1557" s="290"/>
      <c r="C1557" s="7" t="s">
        <v>990</v>
      </c>
      <c r="D1557" s="141" t="s">
        <v>39</v>
      </c>
      <c r="E1557" s="141" t="s">
        <v>17</v>
      </c>
      <c r="F1557" s="108"/>
      <c r="G1557" s="169"/>
      <c r="H1557" s="169"/>
      <c r="I1557" s="106"/>
      <c r="J1557" s="168">
        <v>1</v>
      </c>
    </row>
    <row r="1558" spans="1:10" x14ac:dyDescent="0.25">
      <c r="A1558" s="282"/>
      <c r="B1558" s="290"/>
      <c r="C1558" s="280" t="s">
        <v>12</v>
      </c>
      <c r="D1558" s="280"/>
      <c r="E1558" s="280"/>
      <c r="F1558" s="280"/>
      <c r="G1558" s="280"/>
      <c r="H1558" s="280"/>
      <c r="I1558" s="280"/>
      <c r="J1558" s="280"/>
    </row>
    <row r="1559" spans="1:10" ht="25.5" customHeight="1" x14ac:dyDescent="0.25">
      <c r="A1559" s="282"/>
      <c r="B1559" s="290"/>
      <c r="C1559" s="7" t="s">
        <v>991</v>
      </c>
      <c r="D1559" s="141" t="s">
        <v>39</v>
      </c>
      <c r="E1559" s="141" t="s">
        <v>68</v>
      </c>
      <c r="F1559" s="108"/>
      <c r="G1559" s="159"/>
      <c r="H1559" s="159"/>
      <c r="I1559" s="106"/>
      <c r="J1559" s="96">
        <f>J1555/J1557</f>
        <v>220</v>
      </c>
    </row>
    <row r="1560" spans="1:10" x14ac:dyDescent="0.25">
      <c r="A1560" s="282"/>
      <c r="B1560" s="290"/>
      <c r="C1560" s="280" t="s">
        <v>14</v>
      </c>
      <c r="D1560" s="280"/>
      <c r="E1560" s="280"/>
      <c r="F1560" s="280"/>
      <c r="G1560" s="280"/>
      <c r="H1560" s="280"/>
      <c r="I1560" s="280"/>
      <c r="J1560" s="280"/>
    </row>
    <row r="1561" spans="1:10" x14ac:dyDescent="0.25">
      <c r="A1561" s="283"/>
      <c r="B1561" s="290"/>
      <c r="C1561" s="59" t="s">
        <v>992</v>
      </c>
      <c r="D1561" s="141" t="s">
        <v>42</v>
      </c>
      <c r="E1561" s="141" t="s">
        <v>40</v>
      </c>
      <c r="F1561" s="141"/>
      <c r="G1561" s="141"/>
      <c r="H1561" s="141"/>
      <c r="I1561" s="106"/>
      <c r="J1561" s="168">
        <v>100</v>
      </c>
    </row>
    <row r="1562" spans="1:10" ht="18" customHeight="1" x14ac:dyDescent="0.25">
      <c r="A1562" s="281" t="s">
        <v>721</v>
      </c>
      <c r="B1562" s="290" t="s">
        <v>116</v>
      </c>
      <c r="C1562" s="278" t="s">
        <v>993</v>
      </c>
      <c r="D1562" s="278"/>
      <c r="E1562" s="278"/>
      <c r="F1562" s="278"/>
      <c r="G1562" s="278"/>
      <c r="H1562" s="278"/>
      <c r="I1562" s="278"/>
      <c r="J1562" s="278"/>
    </row>
    <row r="1563" spans="1:10" x14ac:dyDescent="0.25">
      <c r="A1563" s="282"/>
      <c r="B1563" s="290"/>
      <c r="C1563" s="280" t="s">
        <v>10</v>
      </c>
      <c r="D1563" s="280"/>
      <c r="E1563" s="280"/>
      <c r="F1563" s="280"/>
      <c r="G1563" s="280"/>
      <c r="H1563" s="280"/>
      <c r="I1563" s="280"/>
      <c r="J1563" s="280"/>
    </row>
    <row r="1564" spans="1:10" ht="27.75" customHeight="1" x14ac:dyDescent="0.25">
      <c r="A1564" s="282"/>
      <c r="B1564" s="290"/>
      <c r="C1564" s="7" t="s">
        <v>995</v>
      </c>
      <c r="D1564" s="141" t="s">
        <v>91</v>
      </c>
      <c r="E1564" s="141" t="s">
        <v>9</v>
      </c>
      <c r="F1564" s="108"/>
      <c r="G1564" s="159"/>
      <c r="H1564" s="159"/>
      <c r="I1564" s="106"/>
      <c r="J1564" s="107" t="str">
        <f>'Додаток 3'!L282</f>
        <v>120,00</v>
      </c>
    </row>
    <row r="1565" spans="1:10" x14ac:dyDescent="0.25">
      <c r="A1565" s="282"/>
      <c r="B1565" s="290"/>
      <c r="C1565" s="280" t="s">
        <v>11</v>
      </c>
      <c r="D1565" s="280"/>
      <c r="E1565" s="280"/>
      <c r="F1565" s="280"/>
      <c r="G1565" s="280"/>
      <c r="H1565" s="280"/>
      <c r="I1565" s="280"/>
      <c r="J1565" s="280"/>
    </row>
    <row r="1566" spans="1:10" x14ac:dyDescent="0.25">
      <c r="A1566" s="282"/>
      <c r="B1566" s="290"/>
      <c r="C1566" s="7" t="s">
        <v>990</v>
      </c>
      <c r="D1566" s="141" t="s">
        <v>39</v>
      </c>
      <c r="E1566" s="141" t="s">
        <v>17</v>
      </c>
      <c r="F1566" s="108"/>
      <c r="G1566" s="169"/>
      <c r="H1566" s="169"/>
      <c r="I1566" s="106"/>
      <c r="J1566" s="168">
        <v>1</v>
      </c>
    </row>
    <row r="1567" spans="1:10" x14ac:dyDescent="0.25">
      <c r="A1567" s="282"/>
      <c r="B1567" s="290"/>
      <c r="C1567" s="280" t="s">
        <v>12</v>
      </c>
      <c r="D1567" s="280"/>
      <c r="E1567" s="280"/>
      <c r="F1567" s="280"/>
      <c r="G1567" s="280"/>
      <c r="H1567" s="280"/>
      <c r="I1567" s="280"/>
      <c r="J1567" s="280"/>
    </row>
    <row r="1568" spans="1:10" ht="18" customHeight="1" x14ac:dyDescent="0.25">
      <c r="A1568" s="282"/>
      <c r="B1568" s="290"/>
      <c r="C1568" s="7" t="s">
        <v>996</v>
      </c>
      <c r="D1568" s="141" t="s">
        <v>39</v>
      </c>
      <c r="E1568" s="141" t="s">
        <v>68</v>
      </c>
      <c r="F1568" s="108"/>
      <c r="G1568" s="159"/>
      <c r="H1568" s="159"/>
      <c r="I1568" s="106"/>
      <c r="J1568" s="96">
        <v>120</v>
      </c>
    </row>
    <row r="1569" spans="1:10" x14ac:dyDescent="0.25">
      <c r="A1569" s="282"/>
      <c r="B1569" s="290"/>
      <c r="C1569" s="280" t="s">
        <v>14</v>
      </c>
      <c r="D1569" s="280"/>
      <c r="E1569" s="280"/>
      <c r="F1569" s="280"/>
      <c r="G1569" s="280"/>
      <c r="H1569" s="280"/>
      <c r="I1569" s="280"/>
      <c r="J1569" s="280"/>
    </row>
    <row r="1570" spans="1:10" x14ac:dyDescent="0.25">
      <c r="A1570" s="283"/>
      <c r="B1570" s="290"/>
      <c r="C1570" s="59" t="s">
        <v>997</v>
      </c>
      <c r="D1570" s="141" t="s">
        <v>42</v>
      </c>
      <c r="E1570" s="141" t="s">
        <v>40</v>
      </c>
      <c r="F1570" s="141"/>
      <c r="G1570" s="141"/>
      <c r="H1570" s="141"/>
      <c r="I1570" s="106"/>
      <c r="J1570" s="168">
        <v>100</v>
      </c>
    </row>
    <row r="1571" spans="1:10" ht="17.25" customHeight="1" x14ac:dyDescent="0.25">
      <c r="A1571" s="281" t="s">
        <v>722</v>
      </c>
      <c r="B1571" s="290" t="s">
        <v>116</v>
      </c>
      <c r="C1571" s="278" t="s">
        <v>994</v>
      </c>
      <c r="D1571" s="278"/>
      <c r="E1571" s="278"/>
      <c r="F1571" s="278"/>
      <c r="G1571" s="278"/>
      <c r="H1571" s="278"/>
      <c r="I1571" s="278"/>
      <c r="J1571" s="278"/>
    </row>
    <row r="1572" spans="1:10" x14ac:dyDescent="0.25">
      <c r="A1572" s="282"/>
      <c r="B1572" s="290"/>
      <c r="C1572" s="280" t="s">
        <v>10</v>
      </c>
      <c r="D1572" s="280"/>
      <c r="E1572" s="280"/>
      <c r="F1572" s="280"/>
      <c r="G1572" s="280"/>
      <c r="H1572" s="280"/>
      <c r="I1572" s="280"/>
      <c r="J1572" s="280"/>
    </row>
    <row r="1573" spans="1:10" ht="31.5" customHeight="1" x14ac:dyDescent="0.25">
      <c r="A1573" s="282"/>
      <c r="B1573" s="290"/>
      <c r="C1573" s="7" t="s">
        <v>995</v>
      </c>
      <c r="D1573" s="141" t="s">
        <v>91</v>
      </c>
      <c r="E1573" s="141" t="s">
        <v>9</v>
      </c>
      <c r="F1573" s="108"/>
      <c r="G1573" s="27"/>
      <c r="H1573" s="108"/>
      <c r="I1573" s="106"/>
      <c r="J1573" s="107" t="str">
        <f>'Додаток 3'!L283</f>
        <v>120,00</v>
      </c>
    </row>
    <row r="1574" spans="1:10" x14ac:dyDescent="0.25">
      <c r="A1574" s="282"/>
      <c r="B1574" s="290"/>
      <c r="C1574" s="280" t="s">
        <v>11</v>
      </c>
      <c r="D1574" s="280"/>
      <c r="E1574" s="280"/>
      <c r="F1574" s="280"/>
      <c r="G1574" s="280"/>
      <c r="H1574" s="280"/>
      <c r="I1574" s="280"/>
      <c r="J1574" s="280"/>
    </row>
    <row r="1575" spans="1:10" x14ac:dyDescent="0.25">
      <c r="A1575" s="282"/>
      <c r="B1575" s="290"/>
      <c r="C1575" s="7" t="s">
        <v>990</v>
      </c>
      <c r="D1575" s="141" t="s">
        <v>310</v>
      </c>
      <c r="E1575" s="141" t="s">
        <v>17</v>
      </c>
      <c r="F1575" s="108"/>
      <c r="G1575" s="169"/>
      <c r="H1575" s="169"/>
      <c r="I1575" s="106"/>
      <c r="J1575" s="168">
        <v>1</v>
      </c>
    </row>
    <row r="1576" spans="1:10" x14ac:dyDescent="0.25">
      <c r="A1576" s="282"/>
      <c r="B1576" s="290"/>
      <c r="C1576" s="280" t="s">
        <v>12</v>
      </c>
      <c r="D1576" s="280"/>
      <c r="E1576" s="280"/>
      <c r="F1576" s="280"/>
      <c r="G1576" s="280"/>
      <c r="H1576" s="280"/>
      <c r="I1576" s="280"/>
      <c r="J1576" s="280"/>
    </row>
    <row r="1577" spans="1:10" ht="30" x14ac:dyDescent="0.25">
      <c r="A1577" s="282"/>
      <c r="B1577" s="290"/>
      <c r="C1577" s="7" t="s">
        <v>996</v>
      </c>
      <c r="D1577" s="141" t="s">
        <v>39</v>
      </c>
      <c r="E1577" s="141" t="s">
        <v>68</v>
      </c>
      <c r="F1577" s="108"/>
      <c r="G1577" s="159"/>
      <c r="H1577" s="159"/>
      <c r="I1577" s="106"/>
      <c r="J1577" s="99">
        <f>J1573/J1575</f>
        <v>120</v>
      </c>
    </row>
    <row r="1578" spans="1:10" x14ac:dyDescent="0.25">
      <c r="A1578" s="282"/>
      <c r="B1578" s="290"/>
      <c r="C1578" s="280" t="s">
        <v>14</v>
      </c>
      <c r="D1578" s="280"/>
      <c r="E1578" s="280"/>
      <c r="F1578" s="280"/>
      <c r="G1578" s="280"/>
      <c r="H1578" s="280"/>
      <c r="I1578" s="280"/>
      <c r="J1578" s="280"/>
    </row>
    <row r="1579" spans="1:10" x14ac:dyDescent="0.25">
      <c r="A1579" s="283"/>
      <c r="B1579" s="290"/>
      <c r="C1579" s="59" t="s">
        <v>997</v>
      </c>
      <c r="D1579" s="141" t="s">
        <v>42</v>
      </c>
      <c r="E1579" s="141" t="s">
        <v>40</v>
      </c>
      <c r="F1579" s="141"/>
      <c r="G1579" s="141"/>
      <c r="H1579" s="141"/>
      <c r="I1579" s="106"/>
      <c r="J1579" s="168">
        <v>100</v>
      </c>
    </row>
    <row r="1580" spans="1:10" ht="16.5" customHeight="1" x14ac:dyDescent="0.25">
      <c r="A1580" s="281" t="s">
        <v>749</v>
      </c>
      <c r="B1580" s="290" t="s">
        <v>723</v>
      </c>
      <c r="C1580" s="293" t="s">
        <v>1469</v>
      </c>
      <c r="D1580" s="293"/>
      <c r="E1580" s="293"/>
      <c r="F1580" s="293"/>
      <c r="G1580" s="293"/>
      <c r="H1580" s="293"/>
      <c r="I1580" s="293"/>
      <c r="J1580" s="293"/>
    </row>
    <row r="1581" spans="1:10" x14ac:dyDescent="0.25">
      <c r="A1581" s="282"/>
      <c r="B1581" s="290"/>
      <c r="C1581" s="280" t="s">
        <v>10</v>
      </c>
      <c r="D1581" s="280"/>
      <c r="E1581" s="280"/>
      <c r="F1581" s="280"/>
      <c r="G1581" s="280"/>
      <c r="H1581" s="280"/>
      <c r="I1581" s="280"/>
      <c r="J1581" s="280"/>
    </row>
    <row r="1582" spans="1:10" ht="30" x14ac:dyDescent="0.25">
      <c r="A1582" s="282"/>
      <c r="B1582" s="290"/>
      <c r="C1582" s="7" t="s">
        <v>768</v>
      </c>
      <c r="D1582" s="141" t="s">
        <v>91</v>
      </c>
      <c r="E1582" s="141" t="s">
        <v>19</v>
      </c>
      <c r="F1582" s="108"/>
      <c r="G1582" s="108"/>
      <c r="H1582" s="257"/>
      <c r="I1582" s="173">
        <f>'Додаток 3'!K284</f>
        <v>42.146999999999998</v>
      </c>
      <c r="J1582" s="106"/>
    </row>
    <row r="1583" spans="1:10" x14ac:dyDescent="0.25">
      <c r="A1583" s="282"/>
      <c r="B1583" s="290"/>
      <c r="C1583" s="280" t="s">
        <v>11</v>
      </c>
      <c r="D1583" s="280"/>
      <c r="E1583" s="280"/>
      <c r="F1583" s="280"/>
      <c r="G1583" s="280"/>
      <c r="H1583" s="280"/>
      <c r="I1583" s="280"/>
      <c r="J1583" s="280"/>
    </row>
    <row r="1584" spans="1:10" ht="30" x14ac:dyDescent="0.25">
      <c r="A1584" s="282"/>
      <c r="B1584" s="290"/>
      <c r="C1584" s="7" t="s">
        <v>788</v>
      </c>
      <c r="D1584" s="141" t="s">
        <v>39</v>
      </c>
      <c r="E1584" s="141" t="s">
        <v>17</v>
      </c>
      <c r="F1584" s="108"/>
      <c r="G1584" s="169"/>
      <c r="H1584" s="169"/>
      <c r="I1584" s="173">
        <v>1</v>
      </c>
      <c r="J1584" s="106"/>
    </row>
    <row r="1585" spans="1:10" x14ac:dyDescent="0.25">
      <c r="A1585" s="282"/>
      <c r="B1585" s="290"/>
      <c r="C1585" s="280" t="s">
        <v>12</v>
      </c>
      <c r="D1585" s="280"/>
      <c r="E1585" s="280"/>
      <c r="F1585" s="280"/>
      <c r="G1585" s="280"/>
      <c r="H1585" s="280"/>
      <c r="I1585" s="280"/>
      <c r="J1585" s="280"/>
    </row>
    <row r="1586" spans="1:10" ht="30" x14ac:dyDescent="0.25">
      <c r="A1586" s="282"/>
      <c r="B1586" s="290"/>
      <c r="C1586" s="7" t="s">
        <v>770</v>
      </c>
      <c r="D1586" s="141" t="s">
        <v>39</v>
      </c>
      <c r="E1586" s="141" t="s">
        <v>13</v>
      </c>
      <c r="F1586" s="158"/>
      <c r="G1586" s="159"/>
      <c r="H1586" s="159"/>
      <c r="I1586" s="173">
        <f>+I1582/I1584</f>
        <v>42.146999999999998</v>
      </c>
      <c r="J1586" s="106"/>
    </row>
    <row r="1587" spans="1:10" x14ac:dyDescent="0.25">
      <c r="A1587" s="282"/>
      <c r="B1587" s="290"/>
      <c r="C1587" s="280" t="s">
        <v>14</v>
      </c>
      <c r="D1587" s="280"/>
      <c r="E1587" s="280"/>
      <c r="F1587" s="280"/>
      <c r="G1587" s="280"/>
      <c r="H1587" s="280"/>
      <c r="I1587" s="280"/>
      <c r="J1587" s="280"/>
    </row>
    <row r="1588" spans="1:10" x14ac:dyDescent="0.25">
      <c r="A1588" s="283"/>
      <c r="B1588" s="290"/>
      <c r="C1588" s="59" t="s">
        <v>789</v>
      </c>
      <c r="D1588" s="141" t="s">
        <v>42</v>
      </c>
      <c r="E1588" s="141" t="s">
        <v>40</v>
      </c>
      <c r="F1588" s="141"/>
      <c r="G1588" s="141"/>
      <c r="H1588" s="141"/>
      <c r="I1588" s="168">
        <v>100</v>
      </c>
      <c r="J1588" s="106"/>
    </row>
    <row r="1589" spans="1:10" ht="19.5" customHeight="1" x14ac:dyDescent="0.25">
      <c r="A1589" s="281" t="s">
        <v>750</v>
      </c>
      <c r="B1589" s="290" t="s">
        <v>723</v>
      </c>
      <c r="C1589" s="293" t="s">
        <v>1481</v>
      </c>
      <c r="D1589" s="293"/>
      <c r="E1589" s="293"/>
      <c r="F1589" s="293"/>
      <c r="G1589" s="293"/>
      <c r="H1589" s="293"/>
      <c r="I1589" s="293"/>
      <c r="J1589" s="293"/>
    </row>
    <row r="1590" spans="1:10" x14ac:dyDescent="0.25">
      <c r="A1590" s="282"/>
      <c r="B1590" s="290"/>
      <c r="C1590" s="280" t="s">
        <v>10</v>
      </c>
      <c r="D1590" s="280"/>
      <c r="E1590" s="280"/>
      <c r="F1590" s="280"/>
      <c r="G1590" s="280"/>
      <c r="H1590" s="280"/>
      <c r="I1590" s="280"/>
      <c r="J1590" s="280"/>
    </row>
    <row r="1591" spans="1:10" ht="30" x14ac:dyDescent="0.25">
      <c r="A1591" s="282"/>
      <c r="B1591" s="290"/>
      <c r="C1591" s="7" t="s">
        <v>1476</v>
      </c>
      <c r="D1591" s="141" t="s">
        <v>91</v>
      </c>
      <c r="E1591" s="141" t="s">
        <v>19</v>
      </c>
      <c r="F1591" s="108"/>
      <c r="G1591" s="108"/>
      <c r="H1591" s="159"/>
      <c r="I1591" s="96">
        <f>'Додаток 3'!K285</f>
        <v>6.3</v>
      </c>
      <c r="J1591" s="106"/>
    </row>
    <row r="1592" spans="1:10" x14ac:dyDescent="0.25">
      <c r="A1592" s="282"/>
      <c r="B1592" s="290"/>
      <c r="C1592" s="280" t="s">
        <v>11</v>
      </c>
      <c r="D1592" s="280"/>
      <c r="E1592" s="280"/>
      <c r="F1592" s="280"/>
      <c r="G1592" s="280"/>
      <c r="H1592" s="280"/>
      <c r="I1592" s="280"/>
      <c r="J1592" s="280"/>
    </row>
    <row r="1593" spans="1:10" x14ac:dyDescent="0.25">
      <c r="A1593" s="282"/>
      <c r="B1593" s="290"/>
      <c r="C1593" s="7" t="s">
        <v>1477</v>
      </c>
      <c r="D1593" s="141" t="s">
        <v>39</v>
      </c>
      <c r="E1593" s="141" t="s">
        <v>17</v>
      </c>
      <c r="F1593" s="108"/>
      <c r="G1593" s="169"/>
      <c r="H1593" s="169"/>
      <c r="I1593" s="168">
        <v>1</v>
      </c>
      <c r="J1593" s="106"/>
    </row>
    <row r="1594" spans="1:10" x14ac:dyDescent="0.25">
      <c r="A1594" s="282"/>
      <c r="B1594" s="290"/>
      <c r="C1594" s="280" t="s">
        <v>12</v>
      </c>
      <c r="D1594" s="280"/>
      <c r="E1594" s="280"/>
      <c r="F1594" s="280"/>
      <c r="G1594" s="280"/>
      <c r="H1594" s="280"/>
      <c r="I1594" s="280"/>
      <c r="J1594" s="280"/>
    </row>
    <row r="1595" spans="1:10" x14ac:dyDescent="0.25">
      <c r="A1595" s="282"/>
      <c r="B1595" s="290"/>
      <c r="C1595" s="7" t="s">
        <v>1478</v>
      </c>
      <c r="D1595" s="141" t="s">
        <v>39</v>
      </c>
      <c r="E1595" s="141" t="s">
        <v>13</v>
      </c>
      <c r="F1595" s="158"/>
      <c r="G1595" s="159"/>
      <c r="H1595" s="159"/>
      <c r="I1595" s="168" t="s">
        <v>1709</v>
      </c>
      <c r="J1595" s="106"/>
    </row>
    <row r="1596" spans="1:10" x14ac:dyDescent="0.25">
      <c r="A1596" s="282"/>
      <c r="B1596" s="290"/>
      <c r="C1596" s="280" t="s">
        <v>14</v>
      </c>
      <c r="D1596" s="280"/>
      <c r="E1596" s="280"/>
      <c r="F1596" s="280"/>
      <c r="G1596" s="280"/>
      <c r="H1596" s="280"/>
      <c r="I1596" s="280"/>
      <c r="J1596" s="280"/>
    </row>
    <row r="1597" spans="1:10" x14ac:dyDescent="0.25">
      <c r="A1597" s="283"/>
      <c r="B1597" s="290"/>
      <c r="C1597" s="59" t="s">
        <v>1479</v>
      </c>
      <c r="D1597" s="141" t="s">
        <v>42</v>
      </c>
      <c r="E1597" s="141" t="s">
        <v>40</v>
      </c>
      <c r="F1597" s="141"/>
      <c r="G1597" s="141"/>
      <c r="H1597" s="141"/>
      <c r="I1597" s="168">
        <v>100</v>
      </c>
      <c r="J1597" s="106"/>
    </row>
    <row r="1598" spans="1:10" ht="19.5" customHeight="1" x14ac:dyDescent="0.25">
      <c r="A1598" s="281" t="s">
        <v>757</v>
      </c>
      <c r="B1598" s="290" t="s">
        <v>723</v>
      </c>
      <c r="C1598" s="293" t="s">
        <v>1472</v>
      </c>
      <c r="D1598" s="293"/>
      <c r="E1598" s="293"/>
      <c r="F1598" s="293"/>
      <c r="G1598" s="293"/>
      <c r="H1598" s="293"/>
      <c r="I1598" s="293"/>
      <c r="J1598" s="293"/>
    </row>
    <row r="1599" spans="1:10" x14ac:dyDescent="0.25">
      <c r="A1599" s="282"/>
      <c r="B1599" s="290"/>
      <c r="C1599" s="280" t="s">
        <v>10</v>
      </c>
      <c r="D1599" s="280"/>
      <c r="E1599" s="280"/>
      <c r="F1599" s="280"/>
      <c r="G1599" s="280"/>
      <c r="H1599" s="280"/>
      <c r="I1599" s="280"/>
      <c r="J1599" s="280"/>
    </row>
    <row r="1600" spans="1:10" ht="30" x14ac:dyDescent="0.25">
      <c r="A1600" s="282"/>
      <c r="B1600" s="290"/>
      <c r="C1600" s="7" t="s">
        <v>768</v>
      </c>
      <c r="D1600" s="141" t="s">
        <v>91</v>
      </c>
      <c r="E1600" s="141" t="s">
        <v>19</v>
      </c>
      <c r="F1600" s="108"/>
      <c r="G1600" s="108"/>
      <c r="H1600" s="159"/>
      <c r="I1600" s="96">
        <f>'Додаток 3'!K286</f>
        <v>31.38</v>
      </c>
      <c r="J1600" s="106"/>
    </row>
    <row r="1601" spans="1:10" x14ac:dyDescent="0.25">
      <c r="A1601" s="282"/>
      <c r="B1601" s="290"/>
      <c r="C1601" s="280" t="s">
        <v>11</v>
      </c>
      <c r="D1601" s="280"/>
      <c r="E1601" s="280"/>
      <c r="F1601" s="280"/>
      <c r="G1601" s="280"/>
      <c r="H1601" s="280"/>
      <c r="I1601" s="280"/>
      <c r="J1601" s="280"/>
    </row>
    <row r="1602" spans="1:10" ht="30" x14ac:dyDescent="0.25">
      <c r="A1602" s="282"/>
      <c r="B1602" s="290"/>
      <c r="C1602" s="7" t="s">
        <v>788</v>
      </c>
      <c r="D1602" s="141" t="s">
        <v>39</v>
      </c>
      <c r="E1602" s="141" t="s">
        <v>17</v>
      </c>
      <c r="F1602" s="108"/>
      <c r="G1602" s="169"/>
      <c r="H1602" s="169"/>
      <c r="I1602" s="173">
        <v>1</v>
      </c>
      <c r="J1602" s="106"/>
    </row>
    <row r="1603" spans="1:10" x14ac:dyDescent="0.25">
      <c r="A1603" s="282"/>
      <c r="B1603" s="290"/>
      <c r="C1603" s="280" t="s">
        <v>12</v>
      </c>
      <c r="D1603" s="280"/>
      <c r="E1603" s="280"/>
      <c r="F1603" s="280"/>
      <c r="G1603" s="280"/>
      <c r="H1603" s="280"/>
      <c r="I1603" s="280"/>
      <c r="J1603" s="280"/>
    </row>
    <row r="1604" spans="1:10" ht="30" x14ac:dyDescent="0.25">
      <c r="A1604" s="282"/>
      <c r="B1604" s="290"/>
      <c r="C1604" s="7" t="s">
        <v>770</v>
      </c>
      <c r="D1604" s="141" t="s">
        <v>39</v>
      </c>
      <c r="E1604" s="141" t="s">
        <v>13</v>
      </c>
      <c r="F1604" s="158"/>
      <c r="G1604" s="159"/>
      <c r="H1604" s="159"/>
      <c r="I1604" s="96">
        <f>I1600</f>
        <v>31.38</v>
      </c>
      <c r="J1604" s="106"/>
    </row>
    <row r="1605" spans="1:10" x14ac:dyDescent="0.25">
      <c r="A1605" s="282"/>
      <c r="B1605" s="290"/>
      <c r="C1605" s="280" t="s">
        <v>14</v>
      </c>
      <c r="D1605" s="280"/>
      <c r="E1605" s="280"/>
      <c r="F1605" s="280"/>
      <c r="G1605" s="280"/>
      <c r="H1605" s="280"/>
      <c r="I1605" s="280"/>
      <c r="J1605" s="280"/>
    </row>
    <row r="1606" spans="1:10" x14ac:dyDescent="0.25">
      <c r="A1606" s="283"/>
      <c r="B1606" s="290"/>
      <c r="C1606" s="59" t="s">
        <v>789</v>
      </c>
      <c r="D1606" s="141" t="s">
        <v>42</v>
      </c>
      <c r="E1606" s="141" t="s">
        <v>40</v>
      </c>
      <c r="F1606" s="141"/>
      <c r="G1606" s="141"/>
      <c r="H1606" s="141"/>
      <c r="I1606" s="168">
        <v>100</v>
      </c>
      <c r="J1606" s="106"/>
    </row>
    <row r="1607" spans="1:10" ht="19.5" customHeight="1" x14ac:dyDescent="0.25">
      <c r="A1607" s="281" t="s">
        <v>758</v>
      </c>
      <c r="B1607" s="290" t="s">
        <v>723</v>
      </c>
      <c r="C1607" s="293" t="s">
        <v>1482</v>
      </c>
      <c r="D1607" s="293"/>
      <c r="E1607" s="293"/>
      <c r="F1607" s="293"/>
      <c r="G1607" s="293"/>
      <c r="H1607" s="293"/>
      <c r="I1607" s="293"/>
      <c r="J1607" s="293"/>
    </row>
    <row r="1608" spans="1:10" x14ac:dyDescent="0.25">
      <c r="A1608" s="282"/>
      <c r="B1608" s="290"/>
      <c r="C1608" s="280" t="s">
        <v>10</v>
      </c>
      <c r="D1608" s="280"/>
      <c r="E1608" s="280"/>
      <c r="F1608" s="280"/>
      <c r="G1608" s="280"/>
      <c r="H1608" s="280"/>
      <c r="I1608" s="280"/>
      <c r="J1608" s="280"/>
    </row>
    <row r="1609" spans="1:10" ht="30" x14ac:dyDescent="0.25">
      <c r="A1609" s="282"/>
      <c r="B1609" s="290"/>
      <c r="C1609" s="7" t="s">
        <v>1476</v>
      </c>
      <c r="D1609" s="141" t="s">
        <v>91</v>
      </c>
      <c r="E1609" s="141" t="s">
        <v>19</v>
      </c>
      <c r="F1609" s="108"/>
      <c r="G1609" s="108"/>
      <c r="H1609" s="159"/>
      <c r="I1609" s="96">
        <v>6.3</v>
      </c>
      <c r="J1609" s="106"/>
    </row>
    <row r="1610" spans="1:10" x14ac:dyDescent="0.25">
      <c r="A1610" s="282"/>
      <c r="B1610" s="290"/>
      <c r="C1610" s="280" t="s">
        <v>11</v>
      </c>
      <c r="D1610" s="280"/>
      <c r="E1610" s="280"/>
      <c r="F1610" s="280"/>
      <c r="G1610" s="280"/>
      <c r="H1610" s="280"/>
      <c r="I1610" s="280"/>
      <c r="J1610" s="280"/>
    </row>
    <row r="1611" spans="1:10" x14ac:dyDescent="0.25">
      <c r="A1611" s="282"/>
      <c r="B1611" s="290"/>
      <c r="C1611" s="7" t="s">
        <v>1477</v>
      </c>
      <c r="D1611" s="141" t="s">
        <v>39</v>
      </c>
      <c r="E1611" s="141" t="s">
        <v>17</v>
      </c>
      <c r="F1611" s="108"/>
      <c r="G1611" s="169"/>
      <c r="H1611" s="169"/>
      <c r="I1611" s="168">
        <v>1</v>
      </c>
      <c r="J1611" s="106"/>
    </row>
    <row r="1612" spans="1:10" x14ac:dyDescent="0.25">
      <c r="A1612" s="282"/>
      <c r="B1612" s="290"/>
      <c r="C1612" s="280" t="s">
        <v>12</v>
      </c>
      <c r="D1612" s="280"/>
      <c r="E1612" s="280"/>
      <c r="F1612" s="280"/>
      <c r="G1612" s="280"/>
      <c r="H1612" s="280"/>
      <c r="I1612" s="280"/>
      <c r="J1612" s="280"/>
    </row>
    <row r="1613" spans="1:10" x14ac:dyDescent="0.25">
      <c r="A1613" s="282"/>
      <c r="B1613" s="290"/>
      <c r="C1613" s="7" t="s">
        <v>1478</v>
      </c>
      <c r="D1613" s="141" t="s">
        <v>39</v>
      </c>
      <c r="E1613" s="141" t="s">
        <v>13</v>
      </c>
      <c r="F1613" s="158"/>
      <c r="G1613" s="159"/>
      <c r="H1613" s="159"/>
      <c r="I1613" s="168">
        <f>I1609</f>
        <v>6.3</v>
      </c>
      <c r="J1613" s="106"/>
    </row>
    <row r="1614" spans="1:10" x14ac:dyDescent="0.25">
      <c r="A1614" s="282"/>
      <c r="B1614" s="290"/>
      <c r="C1614" s="280" t="s">
        <v>14</v>
      </c>
      <c r="D1614" s="280"/>
      <c r="E1614" s="280"/>
      <c r="F1614" s="280"/>
      <c r="G1614" s="280"/>
      <c r="H1614" s="280"/>
      <c r="I1614" s="280"/>
      <c r="J1614" s="280"/>
    </row>
    <row r="1615" spans="1:10" x14ac:dyDescent="0.25">
      <c r="A1615" s="283"/>
      <c r="B1615" s="290"/>
      <c r="C1615" s="59" t="s">
        <v>1479</v>
      </c>
      <c r="D1615" s="141" t="s">
        <v>42</v>
      </c>
      <c r="E1615" s="141" t="s">
        <v>40</v>
      </c>
      <c r="F1615" s="141"/>
      <c r="G1615" s="141"/>
      <c r="H1615" s="141"/>
      <c r="I1615" s="168">
        <v>100</v>
      </c>
      <c r="J1615" s="106"/>
    </row>
    <row r="1616" spans="1:10" ht="15" hidden="1" customHeight="1" x14ac:dyDescent="0.25">
      <c r="A1616" s="144"/>
      <c r="B1616" s="141"/>
      <c r="C1616" s="59"/>
      <c r="D1616" s="141"/>
      <c r="E1616" s="141"/>
      <c r="F1616" s="141"/>
      <c r="G1616" s="141"/>
      <c r="H1616" s="141"/>
      <c r="I1616" s="106"/>
      <c r="J1616" s="106"/>
    </row>
    <row r="1617" spans="1:10" ht="21" customHeight="1" x14ac:dyDescent="0.25">
      <c r="A1617" s="281" t="s">
        <v>759</v>
      </c>
      <c r="B1617" s="290" t="s">
        <v>723</v>
      </c>
      <c r="C1617" s="293" t="s">
        <v>780</v>
      </c>
      <c r="D1617" s="293"/>
      <c r="E1617" s="293"/>
      <c r="F1617" s="293"/>
      <c r="G1617" s="293"/>
      <c r="H1617" s="293"/>
      <c r="I1617" s="293"/>
      <c r="J1617" s="293"/>
    </row>
    <row r="1618" spans="1:10" x14ac:dyDescent="0.25">
      <c r="A1618" s="282"/>
      <c r="B1618" s="290"/>
      <c r="C1618" s="280" t="s">
        <v>10</v>
      </c>
      <c r="D1618" s="280"/>
      <c r="E1618" s="280"/>
      <c r="F1618" s="280"/>
      <c r="G1618" s="280"/>
      <c r="H1618" s="280"/>
      <c r="I1618" s="280"/>
      <c r="J1618" s="280"/>
    </row>
    <row r="1619" spans="1:10" ht="30" x14ac:dyDescent="0.25">
      <c r="A1619" s="282"/>
      <c r="B1619" s="290"/>
      <c r="C1619" s="7" t="s">
        <v>768</v>
      </c>
      <c r="D1619" s="141" t="s">
        <v>91</v>
      </c>
      <c r="E1619" s="141" t="s">
        <v>13</v>
      </c>
      <c r="F1619" s="108"/>
      <c r="G1619" s="108"/>
      <c r="H1619" s="159"/>
      <c r="I1619" s="96">
        <f>'Додаток 3'!K288</f>
        <v>35.08</v>
      </c>
      <c r="J1619" s="106"/>
    </row>
    <row r="1620" spans="1:10" x14ac:dyDescent="0.25">
      <c r="A1620" s="282"/>
      <c r="B1620" s="290"/>
      <c r="C1620" s="280" t="s">
        <v>11</v>
      </c>
      <c r="D1620" s="280"/>
      <c r="E1620" s="280"/>
      <c r="F1620" s="280"/>
      <c r="G1620" s="280"/>
      <c r="H1620" s="280"/>
      <c r="I1620" s="280"/>
      <c r="J1620" s="280"/>
    </row>
    <row r="1621" spans="1:10" ht="30" x14ac:dyDescent="0.25">
      <c r="A1621" s="282"/>
      <c r="B1621" s="290"/>
      <c r="C1621" s="7" t="s">
        <v>788</v>
      </c>
      <c r="D1621" s="141" t="s">
        <v>39</v>
      </c>
      <c r="E1621" s="141" t="s">
        <v>17</v>
      </c>
      <c r="F1621" s="108"/>
      <c r="G1621" s="169"/>
      <c r="H1621" s="169"/>
      <c r="I1621" s="173">
        <v>1</v>
      </c>
      <c r="J1621" s="106"/>
    </row>
    <row r="1622" spans="1:10" x14ac:dyDescent="0.25">
      <c r="A1622" s="282"/>
      <c r="B1622" s="290"/>
      <c r="C1622" s="280" t="s">
        <v>12</v>
      </c>
      <c r="D1622" s="280"/>
      <c r="E1622" s="280"/>
      <c r="F1622" s="280"/>
      <c r="G1622" s="280"/>
      <c r="H1622" s="280"/>
      <c r="I1622" s="280"/>
      <c r="J1622" s="280"/>
    </row>
    <row r="1623" spans="1:10" ht="30" x14ac:dyDescent="0.25">
      <c r="A1623" s="282"/>
      <c r="B1623" s="290"/>
      <c r="C1623" s="7" t="s">
        <v>769</v>
      </c>
      <c r="D1623" s="141" t="s">
        <v>39</v>
      </c>
      <c r="E1623" s="141" t="s">
        <v>13</v>
      </c>
      <c r="F1623" s="158"/>
      <c r="G1623" s="159"/>
      <c r="H1623" s="159"/>
      <c r="I1623" s="96">
        <f>I1619</f>
        <v>35.08</v>
      </c>
      <c r="J1623" s="106"/>
    </row>
    <row r="1624" spans="1:10" x14ac:dyDescent="0.25">
      <c r="A1624" s="282"/>
      <c r="B1624" s="290"/>
      <c r="C1624" s="280" t="s">
        <v>14</v>
      </c>
      <c r="D1624" s="280"/>
      <c r="E1624" s="280"/>
      <c r="F1624" s="280"/>
      <c r="G1624" s="280"/>
      <c r="H1624" s="280"/>
      <c r="I1624" s="280"/>
      <c r="J1624" s="280"/>
    </row>
    <row r="1625" spans="1:10" x14ac:dyDescent="0.25">
      <c r="A1625" s="283"/>
      <c r="B1625" s="290"/>
      <c r="C1625" s="59" t="s">
        <v>789</v>
      </c>
      <c r="D1625" s="141" t="s">
        <v>42</v>
      </c>
      <c r="E1625" s="141" t="s">
        <v>40</v>
      </c>
      <c r="F1625" s="141"/>
      <c r="G1625" s="141"/>
      <c r="H1625" s="141"/>
      <c r="I1625" s="106"/>
      <c r="J1625" s="106"/>
    </row>
    <row r="1626" spans="1:10" ht="13.5" customHeight="1" x14ac:dyDescent="0.25">
      <c r="A1626" s="281" t="s">
        <v>781</v>
      </c>
      <c r="B1626" s="290" t="s">
        <v>723</v>
      </c>
      <c r="C1626" s="293" t="s">
        <v>1483</v>
      </c>
      <c r="D1626" s="293"/>
      <c r="E1626" s="293"/>
      <c r="F1626" s="293"/>
      <c r="G1626" s="293"/>
      <c r="H1626" s="293"/>
      <c r="I1626" s="293"/>
      <c r="J1626" s="293"/>
    </row>
    <row r="1627" spans="1:10" x14ac:dyDescent="0.25">
      <c r="A1627" s="282"/>
      <c r="B1627" s="290"/>
      <c r="C1627" s="280" t="s">
        <v>10</v>
      </c>
      <c r="D1627" s="280"/>
      <c r="E1627" s="280"/>
      <c r="F1627" s="280"/>
      <c r="G1627" s="280"/>
      <c r="H1627" s="280"/>
      <c r="I1627" s="280"/>
      <c r="J1627" s="280"/>
    </row>
    <row r="1628" spans="1:10" ht="30" x14ac:dyDescent="0.25">
      <c r="A1628" s="282"/>
      <c r="B1628" s="290"/>
      <c r="C1628" s="7" t="s">
        <v>1476</v>
      </c>
      <c r="D1628" s="141" t="s">
        <v>91</v>
      </c>
      <c r="E1628" s="141" t="s">
        <v>19</v>
      </c>
      <c r="F1628" s="108"/>
      <c r="G1628" s="108"/>
      <c r="H1628" s="159"/>
      <c r="I1628" s="96">
        <f>'Додаток 3'!K289</f>
        <v>6.3</v>
      </c>
      <c r="J1628" s="106"/>
    </row>
    <row r="1629" spans="1:10" x14ac:dyDescent="0.25">
      <c r="A1629" s="282"/>
      <c r="B1629" s="290"/>
      <c r="C1629" s="280" t="s">
        <v>11</v>
      </c>
      <c r="D1629" s="280"/>
      <c r="E1629" s="280"/>
      <c r="F1629" s="280"/>
      <c r="G1629" s="280"/>
      <c r="H1629" s="280"/>
      <c r="I1629" s="280"/>
      <c r="J1629" s="280"/>
    </row>
    <row r="1630" spans="1:10" x14ac:dyDescent="0.25">
      <c r="A1630" s="282"/>
      <c r="B1630" s="290"/>
      <c r="C1630" s="7" t="s">
        <v>1477</v>
      </c>
      <c r="D1630" s="141" t="s">
        <v>39</v>
      </c>
      <c r="E1630" s="141" t="s">
        <v>17</v>
      </c>
      <c r="F1630" s="108"/>
      <c r="G1630" s="169"/>
      <c r="H1630" s="169"/>
      <c r="I1630" s="168">
        <v>1</v>
      </c>
      <c r="J1630" s="106"/>
    </row>
    <row r="1631" spans="1:10" x14ac:dyDescent="0.25">
      <c r="A1631" s="282"/>
      <c r="B1631" s="290"/>
      <c r="C1631" s="280" t="s">
        <v>12</v>
      </c>
      <c r="D1631" s="280"/>
      <c r="E1631" s="280"/>
      <c r="F1631" s="280"/>
      <c r="G1631" s="280"/>
      <c r="H1631" s="280"/>
      <c r="I1631" s="280"/>
      <c r="J1631" s="280"/>
    </row>
    <row r="1632" spans="1:10" x14ac:dyDescent="0.25">
      <c r="A1632" s="282"/>
      <c r="B1632" s="290"/>
      <c r="C1632" s="7" t="s">
        <v>1478</v>
      </c>
      <c r="D1632" s="141" t="s">
        <v>39</v>
      </c>
      <c r="E1632" s="141" t="s">
        <v>13</v>
      </c>
      <c r="F1632" s="158"/>
      <c r="G1632" s="159"/>
      <c r="H1632" s="159"/>
      <c r="I1632" s="136">
        <f>I1628</f>
        <v>6.3</v>
      </c>
      <c r="J1632" s="106"/>
    </row>
    <row r="1633" spans="1:10" x14ac:dyDescent="0.25">
      <c r="A1633" s="282"/>
      <c r="B1633" s="290"/>
      <c r="C1633" s="280" t="s">
        <v>14</v>
      </c>
      <c r="D1633" s="280"/>
      <c r="E1633" s="280"/>
      <c r="F1633" s="280"/>
      <c r="G1633" s="280"/>
      <c r="H1633" s="280"/>
      <c r="I1633" s="280"/>
      <c r="J1633" s="280"/>
    </row>
    <row r="1634" spans="1:10" x14ac:dyDescent="0.25">
      <c r="A1634" s="283"/>
      <c r="B1634" s="290"/>
      <c r="C1634" s="59" t="s">
        <v>1479</v>
      </c>
      <c r="D1634" s="141" t="s">
        <v>42</v>
      </c>
      <c r="E1634" s="141" t="s">
        <v>40</v>
      </c>
      <c r="F1634" s="141"/>
      <c r="G1634" s="141"/>
      <c r="H1634" s="141"/>
      <c r="I1634" s="168">
        <v>100</v>
      </c>
      <c r="J1634" s="106"/>
    </row>
    <row r="1635" spans="1:10" ht="16.5" customHeight="1" x14ac:dyDescent="0.25">
      <c r="A1635" s="281" t="s">
        <v>782</v>
      </c>
      <c r="B1635" s="289" t="s">
        <v>116</v>
      </c>
      <c r="C1635" s="301" t="s">
        <v>977</v>
      </c>
      <c r="D1635" s="301"/>
      <c r="E1635" s="301"/>
      <c r="F1635" s="301"/>
      <c r="G1635" s="301"/>
      <c r="H1635" s="301"/>
      <c r="I1635" s="301"/>
      <c r="J1635" s="301"/>
    </row>
    <row r="1636" spans="1:10" x14ac:dyDescent="0.25">
      <c r="A1636" s="282"/>
      <c r="B1636" s="289"/>
      <c r="C1636" s="291" t="s">
        <v>10</v>
      </c>
      <c r="D1636" s="291"/>
      <c r="E1636" s="291"/>
      <c r="F1636" s="291"/>
      <c r="G1636" s="291"/>
      <c r="H1636" s="291"/>
      <c r="I1636" s="291"/>
      <c r="J1636" s="291"/>
    </row>
    <row r="1637" spans="1:10" ht="30" x14ac:dyDescent="0.25">
      <c r="A1637" s="282"/>
      <c r="B1637" s="289"/>
      <c r="C1637" s="59" t="s">
        <v>221</v>
      </c>
      <c r="D1637" s="289" t="s">
        <v>15</v>
      </c>
      <c r="E1637" s="51" t="s">
        <v>9</v>
      </c>
      <c r="F1637" s="108"/>
      <c r="G1637" s="108"/>
      <c r="H1637" s="108"/>
      <c r="I1637" s="107"/>
      <c r="J1637" s="107" t="str">
        <f>'Додаток 3'!L294</f>
        <v>4571,152</v>
      </c>
    </row>
    <row r="1638" spans="1:10" ht="15" hidden="1" customHeight="1" x14ac:dyDescent="0.25">
      <c r="A1638" s="282"/>
      <c r="B1638" s="289"/>
      <c r="C1638" s="59" t="s">
        <v>359</v>
      </c>
      <c r="D1638" s="289"/>
      <c r="E1638" s="289"/>
      <c r="F1638" s="289"/>
      <c r="G1638" s="289"/>
      <c r="H1638" s="289"/>
      <c r="I1638" s="106"/>
      <c r="J1638" s="106"/>
    </row>
    <row r="1639" spans="1:10" ht="17.25" hidden="1" customHeight="1" x14ac:dyDescent="0.25">
      <c r="A1639" s="282"/>
      <c r="B1639" s="289"/>
      <c r="C1639" s="59" t="s">
        <v>238</v>
      </c>
      <c r="D1639" s="289"/>
      <c r="E1639" s="51" t="s">
        <v>9</v>
      </c>
      <c r="F1639" s="108"/>
      <c r="G1639" s="108">
        <f>'Додаток 3'!I295</f>
        <v>120</v>
      </c>
      <c r="H1639" s="1"/>
      <c r="I1639" s="106"/>
      <c r="J1639" s="106"/>
    </row>
    <row r="1640" spans="1:10" ht="17.25" hidden="1" customHeight="1" x14ac:dyDescent="0.25">
      <c r="A1640" s="282"/>
      <c r="B1640" s="289"/>
      <c r="C1640" s="59" t="s">
        <v>2</v>
      </c>
      <c r="D1640" s="289"/>
      <c r="E1640" s="51" t="s">
        <v>9</v>
      </c>
      <c r="F1640" s="108"/>
      <c r="G1640" s="108">
        <f>'Додаток 3'!I296</f>
        <v>80.099999999999994</v>
      </c>
      <c r="H1640" s="1"/>
      <c r="I1640" s="106"/>
      <c r="J1640" s="106"/>
    </row>
    <row r="1641" spans="1:10" ht="15" hidden="1" customHeight="1" x14ac:dyDescent="0.25">
      <c r="A1641" s="282"/>
      <c r="B1641" s="289"/>
      <c r="C1641" s="59" t="s">
        <v>25</v>
      </c>
      <c r="D1641" s="289"/>
      <c r="E1641" s="51" t="s">
        <v>9</v>
      </c>
      <c r="F1641" s="108"/>
      <c r="G1641" s="108">
        <f>'Додаток 3'!I297</f>
        <v>14.2</v>
      </c>
      <c r="H1641" s="1"/>
      <c r="I1641" s="106"/>
      <c r="J1641" s="106"/>
    </row>
    <row r="1642" spans="1:10" x14ac:dyDescent="0.25">
      <c r="A1642" s="282"/>
      <c r="B1642" s="289"/>
      <c r="C1642" s="291" t="s">
        <v>11</v>
      </c>
      <c r="D1642" s="291"/>
      <c r="E1642" s="291"/>
      <c r="F1642" s="291"/>
      <c r="G1642" s="291"/>
      <c r="H1642" s="291"/>
      <c r="I1642" s="291"/>
      <c r="J1642" s="291"/>
    </row>
    <row r="1643" spans="1:10" x14ac:dyDescent="0.25">
      <c r="A1643" s="282"/>
      <c r="B1643" s="289"/>
      <c r="C1643" s="59" t="s">
        <v>236</v>
      </c>
      <c r="D1643" s="51" t="s">
        <v>310</v>
      </c>
      <c r="E1643" s="51" t="s">
        <v>65</v>
      </c>
      <c r="F1643" s="108"/>
      <c r="G1643" s="108"/>
      <c r="H1643" s="108"/>
      <c r="I1643" s="136"/>
      <c r="J1643" s="136">
        <v>3.06</v>
      </c>
    </row>
    <row r="1644" spans="1:10" x14ac:dyDescent="0.25">
      <c r="A1644" s="282"/>
      <c r="B1644" s="289"/>
      <c r="C1644" s="291" t="s">
        <v>12</v>
      </c>
      <c r="D1644" s="291"/>
      <c r="E1644" s="291"/>
      <c r="F1644" s="291"/>
      <c r="G1644" s="291"/>
      <c r="H1644" s="291"/>
      <c r="I1644" s="291"/>
      <c r="J1644" s="291"/>
    </row>
    <row r="1645" spans="1:10" ht="30" x14ac:dyDescent="0.25">
      <c r="A1645" s="282"/>
      <c r="B1645" s="289"/>
      <c r="C1645" s="59" t="s">
        <v>318</v>
      </c>
      <c r="D1645" s="51" t="s">
        <v>39</v>
      </c>
      <c r="E1645" s="51" t="s">
        <v>197</v>
      </c>
      <c r="F1645" s="158"/>
      <c r="G1645" s="108"/>
      <c r="H1645" s="108"/>
      <c r="I1645" s="96"/>
      <c r="J1645" s="96">
        <f>J1637/J1643</f>
        <v>1493.840522875817</v>
      </c>
    </row>
    <row r="1646" spans="1:10" ht="18" customHeight="1" x14ac:dyDescent="0.25">
      <c r="A1646" s="282"/>
      <c r="B1646" s="289"/>
      <c r="C1646" s="291" t="s">
        <v>14</v>
      </c>
      <c r="D1646" s="291"/>
      <c r="E1646" s="291"/>
      <c r="F1646" s="291"/>
      <c r="G1646" s="291"/>
      <c r="H1646" s="291"/>
      <c r="I1646" s="291"/>
      <c r="J1646" s="291"/>
    </row>
    <row r="1647" spans="1:10" x14ac:dyDescent="0.25">
      <c r="A1647" s="283"/>
      <c r="B1647" s="289"/>
      <c r="C1647" s="59" t="s">
        <v>361</v>
      </c>
      <c r="D1647" s="51" t="s">
        <v>42</v>
      </c>
      <c r="E1647" s="51" t="s">
        <v>40</v>
      </c>
      <c r="F1647" s="51"/>
      <c r="G1647" s="51"/>
      <c r="H1647" s="142"/>
      <c r="I1647" s="168"/>
      <c r="J1647" s="168">
        <v>100</v>
      </c>
    </row>
    <row r="1648" spans="1:10" ht="30" customHeight="1" x14ac:dyDescent="0.25">
      <c r="A1648" s="281" t="s">
        <v>845</v>
      </c>
      <c r="B1648" s="289" t="s">
        <v>116</v>
      </c>
      <c r="C1648" s="301" t="s">
        <v>1699</v>
      </c>
      <c r="D1648" s="301"/>
      <c r="E1648" s="301"/>
      <c r="F1648" s="301"/>
      <c r="G1648" s="301"/>
      <c r="H1648" s="301"/>
      <c r="I1648" s="301"/>
      <c r="J1648" s="301"/>
    </row>
    <row r="1649" spans="1:11" ht="17.25" customHeight="1" x14ac:dyDescent="0.25">
      <c r="A1649" s="282"/>
      <c r="B1649" s="289"/>
      <c r="C1649" s="291" t="s">
        <v>10</v>
      </c>
      <c r="D1649" s="291"/>
      <c r="E1649" s="291"/>
      <c r="F1649" s="291"/>
      <c r="G1649" s="291"/>
      <c r="H1649" s="291"/>
      <c r="I1649" s="291"/>
      <c r="J1649" s="291"/>
    </row>
    <row r="1650" spans="1:11" ht="30" x14ac:dyDescent="0.25">
      <c r="A1650" s="282"/>
      <c r="B1650" s="289"/>
      <c r="C1650" s="59" t="s">
        <v>221</v>
      </c>
      <c r="D1650" s="289" t="s">
        <v>15</v>
      </c>
      <c r="E1650" s="51" t="s">
        <v>9</v>
      </c>
      <c r="F1650" s="108"/>
      <c r="G1650" s="108">
        <f>'Додаток 3'!I298</f>
        <v>1516.5309999999999</v>
      </c>
      <c r="H1650" s="108"/>
      <c r="I1650" s="173">
        <f>'Додаток 3'!K298</f>
        <v>2127.6759999999999</v>
      </c>
      <c r="J1650" s="106"/>
    </row>
    <row r="1651" spans="1:11" ht="16.5" customHeight="1" x14ac:dyDescent="0.25">
      <c r="A1651" s="282"/>
      <c r="B1651" s="289"/>
      <c r="C1651" s="59" t="s">
        <v>359</v>
      </c>
      <c r="D1651" s="289"/>
      <c r="E1651" s="289"/>
      <c r="F1651" s="289"/>
      <c r="G1651" s="289"/>
      <c r="H1651" s="289"/>
      <c r="I1651" s="106"/>
      <c r="J1651" s="106"/>
    </row>
    <row r="1652" spans="1:11" x14ac:dyDescent="0.25">
      <c r="A1652" s="282"/>
      <c r="B1652" s="289"/>
      <c r="C1652" s="59" t="s">
        <v>1692</v>
      </c>
      <c r="D1652" s="289"/>
      <c r="E1652" s="51" t="s">
        <v>9</v>
      </c>
      <c r="F1652" s="108"/>
      <c r="G1652" s="108">
        <f>'Додаток 3'!I299</f>
        <v>49.8</v>
      </c>
      <c r="H1652" s="1"/>
      <c r="I1652" s="168"/>
      <c r="J1652" s="106"/>
    </row>
    <row r="1653" spans="1:11" ht="18" hidden="1" customHeight="1" x14ac:dyDescent="0.25">
      <c r="A1653" s="282"/>
      <c r="B1653" s="289"/>
      <c r="C1653" s="59" t="s">
        <v>2</v>
      </c>
      <c r="D1653" s="289"/>
      <c r="E1653" s="51" t="s">
        <v>9</v>
      </c>
      <c r="F1653" s="108"/>
      <c r="G1653" s="108">
        <f>'Додаток 3'!I300</f>
        <v>23.29</v>
      </c>
      <c r="H1653" s="1"/>
      <c r="I1653" s="106"/>
      <c r="J1653" s="106"/>
    </row>
    <row r="1654" spans="1:11" ht="18" customHeight="1" x14ac:dyDescent="0.25">
      <c r="A1654" s="282"/>
      <c r="B1654" s="289"/>
      <c r="C1654" s="59" t="s">
        <v>1700</v>
      </c>
      <c r="D1654" s="51"/>
      <c r="E1654" s="51" t="s">
        <v>19</v>
      </c>
      <c r="F1654" s="108"/>
      <c r="G1654" s="108"/>
      <c r="H1654" s="1"/>
      <c r="I1654" s="96">
        <f>'Додаток 3'!K302</f>
        <v>156.49</v>
      </c>
      <c r="J1654" s="106"/>
    </row>
    <row r="1655" spans="1:11" ht="20.25" customHeight="1" x14ac:dyDescent="0.25">
      <c r="A1655" s="282"/>
      <c r="B1655" s="289"/>
      <c r="C1655" s="291" t="s">
        <v>11</v>
      </c>
      <c r="D1655" s="291"/>
      <c r="E1655" s="291"/>
      <c r="F1655" s="291"/>
      <c r="G1655" s="291"/>
      <c r="H1655" s="291"/>
      <c r="I1655" s="291"/>
      <c r="J1655" s="291"/>
    </row>
    <row r="1656" spans="1:11" x14ac:dyDescent="0.25">
      <c r="A1656" s="282"/>
      <c r="B1656" s="289"/>
      <c r="C1656" s="59" t="s">
        <v>236</v>
      </c>
      <c r="D1656" s="51" t="s">
        <v>310</v>
      </c>
      <c r="E1656" s="51" t="s">
        <v>65</v>
      </c>
      <c r="F1656" s="108"/>
      <c r="G1656" s="108">
        <v>0.8</v>
      </c>
      <c r="H1656" s="9"/>
      <c r="I1656" s="137">
        <v>0.77129999999999999</v>
      </c>
      <c r="J1656" s="106"/>
      <c r="K1656" s="255"/>
    </row>
    <row r="1657" spans="1:11" x14ac:dyDescent="0.25">
      <c r="A1657" s="282"/>
      <c r="B1657" s="289"/>
      <c r="C1657" s="59" t="s">
        <v>1687</v>
      </c>
      <c r="D1657" s="287" t="s">
        <v>91</v>
      </c>
      <c r="E1657" s="51" t="s">
        <v>17</v>
      </c>
      <c r="F1657" s="108"/>
      <c r="G1657" s="157">
        <v>1</v>
      </c>
      <c r="H1657" s="9"/>
      <c r="I1657" s="106"/>
      <c r="J1657" s="106"/>
    </row>
    <row r="1658" spans="1:11" x14ac:dyDescent="0.25">
      <c r="A1658" s="282"/>
      <c r="B1658" s="289"/>
      <c r="C1658" s="59" t="s">
        <v>1697</v>
      </c>
      <c r="D1658" s="288"/>
      <c r="E1658" s="51" t="s">
        <v>17</v>
      </c>
      <c r="F1658" s="108"/>
      <c r="G1658" s="108"/>
      <c r="H1658" s="9"/>
      <c r="I1658" s="168">
        <v>1</v>
      </c>
      <c r="J1658" s="106"/>
    </row>
    <row r="1659" spans="1:11" ht="16.5" customHeight="1" x14ac:dyDescent="0.25">
      <c r="A1659" s="282"/>
      <c r="B1659" s="289"/>
      <c r="C1659" s="291" t="s">
        <v>12</v>
      </c>
      <c r="D1659" s="291"/>
      <c r="E1659" s="291"/>
      <c r="F1659" s="291"/>
      <c r="G1659" s="291"/>
      <c r="H1659" s="291"/>
      <c r="I1659" s="291"/>
      <c r="J1659" s="291"/>
    </row>
    <row r="1660" spans="1:11" ht="34.5" customHeight="1" x14ac:dyDescent="0.25">
      <c r="A1660" s="282"/>
      <c r="B1660" s="289"/>
      <c r="C1660" s="59" t="s">
        <v>318</v>
      </c>
      <c r="D1660" s="287" t="s">
        <v>39</v>
      </c>
      <c r="E1660" s="51" t="s">
        <v>197</v>
      </c>
      <c r="F1660" s="158"/>
      <c r="G1660" s="108">
        <f>G1650/G1656</f>
        <v>1895.6637499999999</v>
      </c>
      <c r="H1660" s="108"/>
      <c r="I1660" s="96">
        <f>I1650/I1656</f>
        <v>2758.5582782315569</v>
      </c>
      <c r="J1660" s="106"/>
    </row>
    <row r="1661" spans="1:11" ht="13.5" customHeight="1" x14ac:dyDescent="0.25">
      <c r="A1661" s="282"/>
      <c r="B1661" s="289"/>
      <c r="C1661" s="59" t="s">
        <v>1379</v>
      </c>
      <c r="D1661" s="305"/>
      <c r="E1661" s="287" t="s">
        <v>13</v>
      </c>
      <c r="F1661" s="158"/>
      <c r="G1661" s="108">
        <f>G1652/G1657</f>
        <v>49.8</v>
      </c>
      <c r="H1661" s="108"/>
      <c r="I1661" s="106"/>
      <c r="J1661" s="106"/>
    </row>
    <row r="1662" spans="1:11" ht="15" customHeight="1" x14ac:dyDescent="0.25">
      <c r="A1662" s="282"/>
      <c r="B1662" s="289"/>
      <c r="C1662" s="59" t="s">
        <v>1703</v>
      </c>
      <c r="D1662" s="288"/>
      <c r="E1662" s="288"/>
      <c r="F1662" s="158"/>
      <c r="G1662" s="108"/>
      <c r="H1662" s="108"/>
      <c r="I1662" s="168">
        <f>I1654/I1658</f>
        <v>156.49</v>
      </c>
      <c r="J1662" s="106"/>
    </row>
    <row r="1663" spans="1:11" ht="17.25" customHeight="1" x14ac:dyDescent="0.25">
      <c r="A1663" s="282"/>
      <c r="B1663" s="289"/>
      <c r="C1663" s="291" t="s">
        <v>14</v>
      </c>
      <c r="D1663" s="291"/>
      <c r="E1663" s="291"/>
      <c r="F1663" s="291"/>
      <c r="G1663" s="291"/>
      <c r="H1663" s="291"/>
      <c r="I1663" s="291"/>
      <c r="J1663" s="291"/>
    </row>
    <row r="1664" spans="1:11" ht="18.75" customHeight="1" x14ac:dyDescent="0.25">
      <c r="A1664" s="283"/>
      <c r="B1664" s="289"/>
      <c r="C1664" s="59" t="s">
        <v>361</v>
      </c>
      <c r="D1664" s="51" t="s">
        <v>42</v>
      </c>
      <c r="E1664" s="51" t="s">
        <v>40</v>
      </c>
      <c r="F1664" s="51"/>
      <c r="G1664" s="256">
        <v>41.8</v>
      </c>
      <c r="H1664" s="142"/>
      <c r="I1664" s="173">
        <v>100</v>
      </c>
      <c r="J1664" s="106"/>
    </row>
    <row r="1665" spans="1:10" ht="15" hidden="1" customHeight="1" x14ac:dyDescent="0.25">
      <c r="A1665" s="144"/>
      <c r="B1665" s="51"/>
      <c r="C1665" s="59"/>
      <c r="D1665" s="51"/>
      <c r="E1665" s="51"/>
      <c r="F1665" s="51"/>
      <c r="G1665" s="51"/>
      <c r="H1665" s="142"/>
      <c r="I1665" s="106"/>
      <c r="J1665" s="106"/>
    </row>
    <row r="1666" spans="1:10" hidden="1" x14ac:dyDescent="0.25">
      <c r="A1666" s="281" t="s">
        <v>846</v>
      </c>
      <c r="B1666" s="289" t="s">
        <v>116</v>
      </c>
      <c r="C1666" s="301" t="s">
        <v>1559</v>
      </c>
      <c r="D1666" s="301"/>
      <c r="E1666" s="301"/>
      <c r="F1666" s="301"/>
      <c r="G1666" s="301"/>
      <c r="H1666" s="301"/>
      <c r="I1666" s="301"/>
      <c r="J1666" s="301"/>
    </row>
    <row r="1667" spans="1:10" hidden="1" x14ac:dyDescent="0.25">
      <c r="A1667" s="282"/>
      <c r="B1667" s="289"/>
      <c r="C1667" s="291" t="s">
        <v>10</v>
      </c>
      <c r="D1667" s="291"/>
      <c r="E1667" s="291"/>
      <c r="F1667" s="291"/>
      <c r="G1667" s="291"/>
      <c r="H1667" s="291"/>
      <c r="I1667" s="291"/>
      <c r="J1667" s="291"/>
    </row>
    <row r="1668" spans="1:10" ht="30" hidden="1" x14ac:dyDescent="0.25">
      <c r="A1668" s="282"/>
      <c r="B1668" s="289"/>
      <c r="C1668" s="59" t="s">
        <v>1560</v>
      </c>
      <c r="D1668" s="51" t="s">
        <v>91</v>
      </c>
      <c r="E1668" s="51" t="s">
        <v>9</v>
      </c>
      <c r="F1668" s="108"/>
      <c r="G1668" s="108"/>
      <c r="H1668" s="108">
        <f>'Додаток 3'!J301</f>
        <v>0</v>
      </c>
      <c r="I1668" s="106"/>
      <c r="J1668" s="106"/>
    </row>
    <row r="1669" spans="1:10" hidden="1" x14ac:dyDescent="0.25">
      <c r="A1669" s="282"/>
      <c r="B1669" s="289"/>
      <c r="C1669" s="291" t="s">
        <v>11</v>
      </c>
      <c r="D1669" s="291"/>
      <c r="E1669" s="291"/>
      <c r="F1669" s="291"/>
      <c r="G1669" s="291"/>
      <c r="H1669" s="291"/>
      <c r="I1669" s="291"/>
      <c r="J1669" s="291"/>
    </row>
    <row r="1670" spans="1:10" hidden="1" x14ac:dyDescent="0.25">
      <c r="A1670" s="282"/>
      <c r="B1670" s="289"/>
      <c r="C1670" s="59" t="s">
        <v>1194</v>
      </c>
      <c r="D1670" s="51" t="s">
        <v>39</v>
      </c>
      <c r="E1670" s="51" t="s">
        <v>17</v>
      </c>
      <c r="F1670" s="157"/>
      <c r="G1670" s="157"/>
      <c r="H1670" s="157">
        <v>1</v>
      </c>
      <c r="I1670" s="106"/>
      <c r="J1670" s="106"/>
    </row>
    <row r="1671" spans="1:10" hidden="1" x14ac:dyDescent="0.25">
      <c r="A1671" s="282"/>
      <c r="B1671" s="289"/>
      <c r="C1671" s="291" t="s">
        <v>12</v>
      </c>
      <c r="D1671" s="291"/>
      <c r="E1671" s="291"/>
      <c r="F1671" s="291"/>
      <c r="G1671" s="291"/>
      <c r="H1671" s="291"/>
      <c r="I1671" s="291"/>
      <c r="J1671" s="291"/>
    </row>
    <row r="1672" spans="1:10" ht="30" hidden="1" x14ac:dyDescent="0.25">
      <c r="A1672" s="282"/>
      <c r="B1672" s="289"/>
      <c r="C1672" s="59" t="s">
        <v>1561</v>
      </c>
      <c r="D1672" s="51" t="s">
        <v>39</v>
      </c>
      <c r="E1672" s="51" t="s">
        <v>277</v>
      </c>
      <c r="F1672" s="108"/>
      <c r="G1672" s="108"/>
      <c r="H1672" s="108">
        <f>H1668/H1670</f>
        <v>0</v>
      </c>
      <c r="I1672" s="106"/>
      <c r="J1672" s="106"/>
    </row>
    <row r="1673" spans="1:10" hidden="1" x14ac:dyDescent="0.25">
      <c r="A1673" s="282"/>
      <c r="B1673" s="289"/>
      <c r="C1673" s="291" t="s">
        <v>14</v>
      </c>
      <c r="D1673" s="291"/>
      <c r="E1673" s="291"/>
      <c r="F1673" s="291"/>
      <c r="G1673" s="291"/>
      <c r="H1673" s="291"/>
      <c r="I1673" s="291"/>
      <c r="J1673" s="291"/>
    </row>
    <row r="1674" spans="1:10" hidden="1" x14ac:dyDescent="0.25">
      <c r="A1674" s="283"/>
      <c r="B1674" s="289"/>
      <c r="C1674" s="59" t="s">
        <v>1562</v>
      </c>
      <c r="D1674" s="51" t="s">
        <v>42</v>
      </c>
      <c r="E1674" s="51" t="s">
        <v>40</v>
      </c>
      <c r="F1674" s="51"/>
      <c r="G1674" s="51"/>
      <c r="H1674" s="51">
        <v>100</v>
      </c>
      <c r="I1674" s="106"/>
      <c r="J1674" s="106"/>
    </row>
    <row r="1675" spans="1:10" ht="21" customHeight="1" x14ac:dyDescent="0.25">
      <c r="A1675" s="281" t="s">
        <v>846</v>
      </c>
      <c r="B1675" s="289" t="s">
        <v>116</v>
      </c>
      <c r="C1675" s="301" t="s">
        <v>495</v>
      </c>
      <c r="D1675" s="301"/>
      <c r="E1675" s="301"/>
      <c r="F1675" s="301"/>
      <c r="G1675" s="301"/>
      <c r="H1675" s="301"/>
      <c r="I1675" s="301"/>
      <c r="J1675" s="301"/>
    </row>
    <row r="1676" spans="1:10" x14ac:dyDescent="0.25">
      <c r="A1676" s="282"/>
      <c r="B1676" s="289"/>
      <c r="C1676" s="291" t="s">
        <v>10</v>
      </c>
      <c r="D1676" s="291"/>
      <c r="E1676" s="291"/>
      <c r="F1676" s="291"/>
      <c r="G1676" s="291"/>
      <c r="H1676" s="291"/>
      <c r="I1676" s="291"/>
      <c r="J1676" s="291"/>
    </row>
    <row r="1677" spans="1:10" x14ac:dyDescent="0.25">
      <c r="A1677" s="282"/>
      <c r="B1677" s="289"/>
      <c r="C1677" s="59" t="s">
        <v>496</v>
      </c>
      <c r="D1677" s="51" t="s">
        <v>15</v>
      </c>
      <c r="E1677" s="51" t="s">
        <v>9</v>
      </c>
      <c r="F1677" s="108"/>
      <c r="G1677" s="108"/>
      <c r="H1677" s="108"/>
      <c r="I1677" s="106"/>
      <c r="J1677" s="167" t="str">
        <f>'Додаток 3'!L322</f>
        <v>585,414</v>
      </c>
    </row>
    <row r="1678" spans="1:10" x14ac:dyDescent="0.25">
      <c r="A1678" s="282"/>
      <c r="B1678" s="289"/>
      <c r="C1678" s="291" t="s">
        <v>11</v>
      </c>
      <c r="D1678" s="291"/>
      <c r="E1678" s="291"/>
      <c r="F1678" s="291"/>
      <c r="G1678" s="291"/>
      <c r="H1678" s="291"/>
      <c r="I1678" s="291"/>
      <c r="J1678" s="291"/>
    </row>
    <row r="1679" spans="1:10" ht="12.75" customHeight="1" x14ac:dyDescent="0.25">
      <c r="A1679" s="282"/>
      <c r="B1679" s="289"/>
      <c r="C1679" s="59" t="s">
        <v>497</v>
      </c>
      <c r="D1679" s="51" t="s">
        <v>310</v>
      </c>
      <c r="E1679" s="51" t="s">
        <v>65</v>
      </c>
      <c r="F1679" s="108"/>
      <c r="G1679" s="108"/>
      <c r="H1679" s="108"/>
      <c r="I1679" s="106"/>
      <c r="J1679" s="173">
        <v>0.38600000000000001</v>
      </c>
    </row>
    <row r="1680" spans="1:10" x14ac:dyDescent="0.25">
      <c r="A1680" s="282"/>
      <c r="B1680" s="289"/>
      <c r="C1680" s="291" t="s">
        <v>12</v>
      </c>
      <c r="D1680" s="291"/>
      <c r="E1680" s="291"/>
      <c r="F1680" s="291"/>
      <c r="G1680" s="291"/>
      <c r="H1680" s="291"/>
      <c r="I1680" s="291"/>
      <c r="J1680" s="291"/>
    </row>
    <row r="1681" spans="1:10" x14ac:dyDescent="0.25">
      <c r="A1681" s="282"/>
      <c r="B1681" s="289"/>
      <c r="C1681" s="59" t="s">
        <v>498</v>
      </c>
      <c r="D1681" s="51" t="s">
        <v>39</v>
      </c>
      <c r="E1681" s="51" t="s">
        <v>197</v>
      </c>
      <c r="F1681" s="108"/>
      <c r="G1681" s="108"/>
      <c r="H1681" s="108"/>
      <c r="I1681" s="106"/>
      <c r="J1681" s="136">
        <f>J1677/J1679</f>
        <v>1516.6165803108809</v>
      </c>
    </row>
    <row r="1682" spans="1:10" x14ac:dyDescent="0.25">
      <c r="A1682" s="282"/>
      <c r="B1682" s="289"/>
      <c r="C1682" s="291" t="s">
        <v>14</v>
      </c>
      <c r="D1682" s="291"/>
      <c r="E1682" s="291"/>
      <c r="F1682" s="291"/>
      <c r="G1682" s="291"/>
      <c r="H1682" s="291"/>
      <c r="I1682" s="291"/>
      <c r="J1682" s="291"/>
    </row>
    <row r="1683" spans="1:10" ht="18.75" customHeight="1" x14ac:dyDescent="0.25">
      <c r="A1683" s="282"/>
      <c r="B1683" s="289"/>
      <c r="C1683" s="59" t="s">
        <v>361</v>
      </c>
      <c r="D1683" s="51" t="s">
        <v>42</v>
      </c>
      <c r="E1683" s="51" t="s">
        <v>40</v>
      </c>
      <c r="F1683" s="51"/>
      <c r="G1683" s="51"/>
      <c r="H1683" s="51"/>
      <c r="I1683" s="106"/>
      <c r="J1683" s="168">
        <v>100</v>
      </c>
    </row>
    <row r="1684" spans="1:10" ht="18" customHeight="1" x14ac:dyDescent="0.25">
      <c r="A1684" s="281" t="s">
        <v>868</v>
      </c>
      <c r="B1684" s="287" t="s">
        <v>116</v>
      </c>
      <c r="C1684" s="301" t="s">
        <v>938</v>
      </c>
      <c r="D1684" s="301"/>
      <c r="E1684" s="301"/>
      <c r="F1684" s="301"/>
      <c r="G1684" s="301"/>
      <c r="H1684" s="301"/>
      <c r="I1684" s="301"/>
      <c r="J1684" s="301"/>
    </row>
    <row r="1685" spans="1:10" x14ac:dyDescent="0.25">
      <c r="A1685" s="282"/>
      <c r="B1685" s="305"/>
      <c r="C1685" s="295" t="s">
        <v>10</v>
      </c>
      <c r="D1685" s="295"/>
      <c r="E1685" s="295"/>
      <c r="F1685" s="295"/>
      <c r="G1685" s="295"/>
      <c r="H1685" s="295"/>
      <c r="I1685" s="295"/>
      <c r="J1685" s="295"/>
    </row>
    <row r="1686" spans="1:10" x14ac:dyDescent="0.25">
      <c r="A1686" s="282"/>
      <c r="B1686" s="305"/>
      <c r="C1686" s="59" t="s">
        <v>844</v>
      </c>
      <c r="D1686" s="289" t="s">
        <v>15</v>
      </c>
      <c r="E1686" s="51" t="s">
        <v>9</v>
      </c>
      <c r="F1686" s="108"/>
      <c r="G1686" s="108"/>
      <c r="H1686" s="9"/>
      <c r="I1686" s="106"/>
      <c r="J1686" s="136">
        <f>'Додаток 3'!L303</f>
        <v>7500</v>
      </c>
    </row>
    <row r="1687" spans="1:10" x14ac:dyDescent="0.25">
      <c r="A1687" s="282"/>
      <c r="B1687" s="305"/>
      <c r="C1687" s="59" t="s">
        <v>41</v>
      </c>
      <c r="D1687" s="289"/>
      <c r="E1687" s="279"/>
      <c r="F1687" s="279"/>
      <c r="G1687" s="279"/>
      <c r="H1687" s="279"/>
      <c r="I1687" s="106"/>
      <c r="J1687" s="106"/>
    </row>
    <row r="1688" spans="1:10" x14ac:dyDescent="0.25">
      <c r="A1688" s="282"/>
      <c r="B1688" s="305"/>
      <c r="C1688" s="59" t="s">
        <v>893</v>
      </c>
      <c r="D1688" s="289"/>
      <c r="E1688" s="51" t="s">
        <v>9</v>
      </c>
      <c r="F1688" s="108"/>
      <c r="G1688" s="9">
        <f>'Додаток 3'!I304</f>
        <v>99.954999999999998</v>
      </c>
      <c r="H1688" s="9"/>
      <c r="I1688" s="106"/>
      <c r="J1688" s="106"/>
    </row>
    <row r="1689" spans="1:10" ht="15" hidden="1" customHeight="1" x14ac:dyDescent="0.25">
      <c r="A1689" s="282"/>
      <c r="B1689" s="305"/>
      <c r="C1689" s="59" t="s">
        <v>2</v>
      </c>
      <c r="D1689" s="289"/>
      <c r="E1689" s="51" t="s">
        <v>9</v>
      </c>
      <c r="F1689" s="108"/>
      <c r="G1689" s="9">
        <f>'Додаток 3'!I305</f>
        <v>55</v>
      </c>
      <c r="H1689" s="9"/>
      <c r="I1689" s="106"/>
      <c r="J1689" s="106"/>
    </row>
    <row r="1690" spans="1:10" ht="15" hidden="1" customHeight="1" x14ac:dyDescent="0.25">
      <c r="A1690" s="282"/>
      <c r="B1690" s="305"/>
      <c r="C1690" s="59" t="s">
        <v>25</v>
      </c>
      <c r="D1690" s="51"/>
      <c r="E1690" s="51" t="s">
        <v>9</v>
      </c>
      <c r="F1690" s="108"/>
      <c r="G1690" s="9">
        <f>'Додаток 3'!I306</f>
        <v>18</v>
      </c>
      <c r="H1690" s="9"/>
      <c r="I1690" s="106"/>
      <c r="J1690" s="106"/>
    </row>
    <row r="1691" spans="1:10" x14ac:dyDescent="0.25">
      <c r="A1691" s="282"/>
      <c r="B1691" s="305"/>
      <c r="C1691" s="291" t="s">
        <v>11</v>
      </c>
      <c r="D1691" s="291"/>
      <c r="E1691" s="291"/>
      <c r="F1691" s="291"/>
      <c r="G1691" s="291"/>
      <c r="H1691" s="291"/>
      <c r="I1691" s="291"/>
      <c r="J1691" s="291"/>
    </row>
    <row r="1692" spans="1:10" x14ac:dyDescent="0.25">
      <c r="A1692" s="282"/>
      <c r="B1692" s="305"/>
      <c r="C1692" s="59" t="s">
        <v>1447</v>
      </c>
      <c r="D1692" s="287" t="s">
        <v>39</v>
      </c>
      <c r="E1692" s="51" t="s">
        <v>58</v>
      </c>
      <c r="F1692" s="157"/>
      <c r="G1692" s="108"/>
      <c r="H1692" s="9"/>
      <c r="I1692" s="106"/>
      <c r="J1692" s="136">
        <v>0.61</v>
      </c>
    </row>
    <row r="1693" spans="1:10" x14ac:dyDescent="0.25">
      <c r="A1693" s="282"/>
      <c r="B1693" s="305"/>
      <c r="C1693" s="59" t="s">
        <v>1465</v>
      </c>
      <c r="D1693" s="288"/>
      <c r="E1693" s="51" t="s">
        <v>17</v>
      </c>
      <c r="F1693" s="157"/>
      <c r="G1693" s="157">
        <v>1</v>
      </c>
      <c r="H1693" s="9"/>
      <c r="I1693" s="106"/>
      <c r="J1693" s="106"/>
    </row>
    <row r="1694" spans="1:10" x14ac:dyDescent="0.25">
      <c r="A1694" s="282"/>
      <c r="B1694" s="305"/>
      <c r="C1694" s="291" t="s">
        <v>12</v>
      </c>
      <c r="D1694" s="291"/>
      <c r="E1694" s="291"/>
      <c r="F1694" s="291"/>
      <c r="G1694" s="291"/>
      <c r="H1694" s="291"/>
      <c r="I1694" s="291"/>
      <c r="J1694" s="291"/>
    </row>
    <row r="1695" spans="1:10" x14ac:dyDescent="0.25">
      <c r="A1695" s="282"/>
      <c r="B1695" s="305"/>
      <c r="C1695" s="59" t="s">
        <v>1448</v>
      </c>
      <c r="D1695" s="287" t="s">
        <v>39</v>
      </c>
      <c r="E1695" s="287" t="s">
        <v>1449</v>
      </c>
      <c r="F1695" s="108"/>
      <c r="G1695" s="108">
        <f>G1688/1</f>
        <v>99.954999999999998</v>
      </c>
      <c r="H1695" s="9"/>
      <c r="I1695" s="106"/>
      <c r="J1695" s="136">
        <f>J1686/J1692</f>
        <v>12295.081967213115</v>
      </c>
    </row>
    <row r="1696" spans="1:10" x14ac:dyDescent="0.25">
      <c r="A1696" s="282"/>
      <c r="B1696" s="305"/>
      <c r="C1696" s="59" t="s">
        <v>1397</v>
      </c>
      <c r="D1696" s="288"/>
      <c r="E1696" s="288"/>
      <c r="F1696" s="108"/>
      <c r="G1696" s="108"/>
      <c r="H1696" s="9"/>
      <c r="I1696" s="106"/>
      <c r="J1696" s="106"/>
    </row>
    <row r="1697" spans="1:10" x14ac:dyDescent="0.25">
      <c r="A1697" s="282"/>
      <c r="B1697" s="305"/>
      <c r="C1697" s="291" t="s">
        <v>14</v>
      </c>
      <c r="D1697" s="291"/>
      <c r="E1697" s="291"/>
      <c r="F1697" s="291"/>
      <c r="G1697" s="291"/>
      <c r="H1697" s="291"/>
      <c r="I1697" s="291"/>
      <c r="J1697" s="291"/>
    </row>
    <row r="1698" spans="1:10" ht="15" customHeight="1" x14ac:dyDescent="0.25">
      <c r="A1698" s="282"/>
      <c r="B1698" s="305"/>
      <c r="C1698" s="59" t="s">
        <v>362</v>
      </c>
      <c r="D1698" s="287" t="s">
        <v>42</v>
      </c>
      <c r="E1698" s="287" t="s">
        <v>40</v>
      </c>
      <c r="F1698" s="51"/>
      <c r="G1698" s="51"/>
      <c r="H1698" s="142"/>
      <c r="I1698" s="106"/>
      <c r="J1698" s="168">
        <v>100</v>
      </c>
    </row>
    <row r="1699" spans="1:10" ht="15" customHeight="1" x14ac:dyDescent="0.25">
      <c r="A1699" s="283"/>
      <c r="B1699" s="288"/>
      <c r="C1699" s="59" t="s">
        <v>875</v>
      </c>
      <c r="D1699" s="288"/>
      <c r="E1699" s="288"/>
      <c r="F1699" s="51"/>
      <c r="G1699" s="51">
        <v>100</v>
      </c>
      <c r="H1699" s="142"/>
      <c r="I1699" s="106"/>
      <c r="J1699" s="106"/>
    </row>
    <row r="1700" spans="1:10" ht="16.5" hidden="1" customHeight="1" x14ac:dyDescent="0.25">
      <c r="A1700" s="184"/>
      <c r="B1700" s="289" t="s">
        <v>116</v>
      </c>
      <c r="C1700" s="301" t="s">
        <v>921</v>
      </c>
      <c r="D1700" s="301"/>
      <c r="E1700" s="301"/>
      <c r="F1700" s="301"/>
      <c r="G1700" s="301"/>
      <c r="H1700" s="301"/>
      <c r="I1700" s="301"/>
      <c r="J1700" s="301"/>
    </row>
    <row r="1701" spans="1:10" ht="13.5" hidden="1" customHeight="1" x14ac:dyDescent="0.25">
      <c r="A1701" s="184"/>
      <c r="B1701" s="289"/>
      <c r="C1701" s="295" t="s">
        <v>10</v>
      </c>
      <c r="D1701" s="295"/>
      <c r="E1701" s="295"/>
      <c r="F1701" s="295"/>
      <c r="G1701" s="295"/>
      <c r="H1701" s="295"/>
      <c r="I1701" s="295"/>
      <c r="J1701" s="295"/>
    </row>
    <row r="1702" spans="1:10" ht="22.5" hidden="1" customHeight="1" x14ac:dyDescent="0.25">
      <c r="A1702" s="184"/>
      <c r="B1702" s="289"/>
      <c r="C1702" s="59" t="s">
        <v>939</v>
      </c>
      <c r="D1702" s="289" t="s">
        <v>15</v>
      </c>
      <c r="E1702" s="51" t="s">
        <v>9</v>
      </c>
      <c r="F1702" s="108"/>
      <c r="G1702" s="108">
        <f>'Додаток 3'!I307</f>
        <v>0</v>
      </c>
      <c r="H1702" s="1"/>
      <c r="I1702" s="106"/>
      <c r="J1702" s="106"/>
    </row>
    <row r="1703" spans="1:10" ht="20.25" hidden="1" customHeight="1" x14ac:dyDescent="0.25">
      <c r="A1703" s="184"/>
      <c r="B1703" s="289"/>
      <c r="C1703" s="59" t="s">
        <v>359</v>
      </c>
      <c r="D1703" s="289"/>
      <c r="E1703" s="279"/>
      <c r="F1703" s="279"/>
      <c r="G1703" s="279"/>
      <c r="H1703" s="279"/>
      <c r="I1703" s="106"/>
      <c r="J1703" s="106"/>
    </row>
    <row r="1704" spans="1:10" ht="15" hidden="1" customHeight="1" x14ac:dyDescent="0.25">
      <c r="A1704" s="185" t="s">
        <v>749</v>
      </c>
      <c r="B1704" s="289"/>
      <c r="C1704" s="59" t="s">
        <v>44</v>
      </c>
      <c r="D1704" s="289"/>
      <c r="E1704" s="51" t="s">
        <v>9</v>
      </c>
      <c r="F1704" s="108"/>
      <c r="G1704" s="9">
        <f>'Додаток 3'!I308</f>
        <v>350</v>
      </c>
      <c r="H1704" s="9"/>
      <c r="I1704" s="106"/>
      <c r="J1704" s="106"/>
    </row>
    <row r="1705" spans="1:10" ht="15" hidden="1" customHeight="1" x14ac:dyDescent="0.25">
      <c r="A1705" s="185"/>
      <c r="B1705" s="289"/>
      <c r="C1705" s="59" t="s">
        <v>2</v>
      </c>
      <c r="D1705" s="289"/>
      <c r="E1705" s="51" t="s">
        <v>9</v>
      </c>
      <c r="F1705" s="108"/>
      <c r="G1705" s="9">
        <f>'Додаток 3'!I309</f>
        <v>120</v>
      </c>
      <c r="H1705" s="9"/>
      <c r="I1705" s="106"/>
      <c r="J1705" s="106"/>
    </row>
    <row r="1706" spans="1:10" ht="16.5" hidden="1" customHeight="1" x14ac:dyDescent="0.25">
      <c r="A1706" s="185"/>
      <c r="B1706" s="289"/>
      <c r="C1706" s="59" t="s">
        <v>25</v>
      </c>
      <c r="D1706" s="51"/>
      <c r="E1706" s="51" t="s">
        <v>9</v>
      </c>
      <c r="F1706" s="108"/>
      <c r="G1706" s="9">
        <f>'Додаток 3'!I310</f>
        <v>35</v>
      </c>
      <c r="H1706" s="9"/>
      <c r="I1706" s="106"/>
      <c r="J1706" s="106"/>
    </row>
    <row r="1707" spans="1:10" ht="15.75" hidden="1" customHeight="1" x14ac:dyDescent="0.25">
      <c r="A1707" s="185"/>
      <c r="B1707" s="289"/>
      <c r="C1707" s="291" t="s">
        <v>11</v>
      </c>
      <c r="D1707" s="291"/>
      <c r="E1707" s="291"/>
      <c r="F1707" s="291"/>
      <c r="G1707" s="291"/>
      <c r="H1707" s="291"/>
      <c r="I1707" s="291"/>
      <c r="J1707" s="291"/>
    </row>
    <row r="1708" spans="1:10" ht="19.5" hidden="1" customHeight="1" x14ac:dyDescent="0.25">
      <c r="A1708" s="185"/>
      <c r="B1708" s="289"/>
      <c r="C1708" s="59" t="s">
        <v>922</v>
      </c>
      <c r="D1708" s="51" t="s">
        <v>39</v>
      </c>
      <c r="E1708" s="51" t="s">
        <v>17</v>
      </c>
      <c r="F1708" s="157"/>
      <c r="G1708" s="157">
        <v>1</v>
      </c>
      <c r="H1708" s="1"/>
      <c r="I1708" s="106"/>
      <c r="J1708" s="106"/>
    </row>
    <row r="1709" spans="1:10" ht="16.5" hidden="1" customHeight="1" x14ac:dyDescent="0.25">
      <c r="A1709" s="185"/>
      <c r="B1709" s="289"/>
      <c r="C1709" s="291" t="s">
        <v>12</v>
      </c>
      <c r="D1709" s="291"/>
      <c r="E1709" s="291"/>
      <c r="F1709" s="291"/>
      <c r="G1709" s="291"/>
      <c r="H1709" s="291"/>
      <c r="I1709" s="291"/>
      <c r="J1709" s="291"/>
    </row>
    <row r="1710" spans="1:10" ht="18.75" hidden="1" customHeight="1" x14ac:dyDescent="0.25">
      <c r="A1710" s="185"/>
      <c r="B1710" s="289"/>
      <c r="C1710" s="59" t="s">
        <v>923</v>
      </c>
      <c r="D1710" s="51" t="s">
        <v>39</v>
      </c>
      <c r="E1710" s="51" t="s">
        <v>68</v>
      </c>
      <c r="F1710" s="108"/>
      <c r="G1710" s="108">
        <f>G1702/G1708</f>
        <v>0</v>
      </c>
      <c r="H1710" s="9"/>
      <c r="I1710" s="106"/>
      <c r="J1710" s="106"/>
    </row>
    <row r="1711" spans="1:10" ht="18" hidden="1" customHeight="1" x14ac:dyDescent="0.25">
      <c r="A1711" s="185"/>
      <c r="B1711" s="289"/>
      <c r="C1711" s="291" t="s">
        <v>14</v>
      </c>
      <c r="D1711" s="291"/>
      <c r="E1711" s="291"/>
      <c r="F1711" s="291"/>
      <c r="G1711" s="291"/>
      <c r="H1711" s="291"/>
      <c r="I1711" s="291"/>
      <c r="J1711" s="291"/>
    </row>
    <row r="1712" spans="1:10" ht="15.75" hidden="1" customHeight="1" x14ac:dyDescent="0.25">
      <c r="A1712" s="185"/>
      <c r="B1712" s="289"/>
      <c r="C1712" s="59" t="s">
        <v>875</v>
      </c>
      <c r="D1712" s="51" t="s">
        <v>42</v>
      </c>
      <c r="E1712" s="51" t="s">
        <v>40</v>
      </c>
      <c r="F1712" s="51"/>
      <c r="G1712" s="51">
        <v>100</v>
      </c>
      <c r="H1712" s="142"/>
      <c r="I1712" s="106"/>
      <c r="J1712" s="106"/>
    </row>
    <row r="1713" spans="1:10" ht="32.25" hidden="1" customHeight="1" x14ac:dyDescent="0.25">
      <c r="A1713" s="185"/>
      <c r="B1713" s="289" t="s">
        <v>116</v>
      </c>
      <c r="C1713" s="301" t="s">
        <v>901</v>
      </c>
      <c r="D1713" s="315"/>
      <c r="E1713" s="315"/>
      <c r="F1713" s="315"/>
      <c r="G1713" s="315"/>
      <c r="H1713" s="315"/>
      <c r="I1713" s="106"/>
      <c r="J1713" s="106"/>
    </row>
    <row r="1714" spans="1:10" ht="16.5" hidden="1" customHeight="1" x14ac:dyDescent="0.25">
      <c r="A1714" s="185"/>
      <c r="B1714" s="289"/>
      <c r="C1714" s="295" t="s">
        <v>10</v>
      </c>
      <c r="D1714" s="295"/>
      <c r="E1714" s="295"/>
      <c r="F1714" s="295"/>
      <c r="G1714" s="295"/>
      <c r="H1714" s="295"/>
      <c r="I1714" s="106"/>
      <c r="J1714" s="106"/>
    </row>
    <row r="1715" spans="1:10" ht="28.5" hidden="1" customHeight="1" x14ac:dyDescent="0.25">
      <c r="A1715" s="191" t="s">
        <v>907</v>
      </c>
      <c r="B1715" s="289"/>
      <c r="C1715" s="59" t="s">
        <v>902</v>
      </c>
      <c r="D1715" s="289" t="s">
        <v>15</v>
      </c>
      <c r="E1715" s="51" t="s">
        <v>9</v>
      </c>
      <c r="F1715" s="51"/>
      <c r="G1715" s="51">
        <v>0</v>
      </c>
      <c r="H1715" s="142"/>
      <c r="I1715" s="106"/>
      <c r="J1715" s="106"/>
    </row>
    <row r="1716" spans="1:10" ht="19.5" hidden="1" customHeight="1" x14ac:dyDescent="0.25">
      <c r="A1716" s="212"/>
      <c r="B1716" s="289"/>
      <c r="C1716" s="59" t="s">
        <v>41</v>
      </c>
      <c r="D1716" s="289"/>
      <c r="E1716" s="289"/>
      <c r="F1716" s="289"/>
      <c r="G1716" s="289"/>
      <c r="H1716" s="289"/>
      <c r="I1716" s="106"/>
      <c r="J1716" s="106"/>
    </row>
    <row r="1717" spans="1:10" ht="21.75" hidden="1" customHeight="1" x14ac:dyDescent="0.25">
      <c r="A1717" s="212"/>
      <c r="B1717" s="289"/>
      <c r="C1717" s="59" t="s">
        <v>893</v>
      </c>
      <c r="D1717" s="289"/>
      <c r="E1717" s="51" t="s">
        <v>9</v>
      </c>
      <c r="F1717" s="51"/>
      <c r="G1717" s="51">
        <f>'Додаток 3'!I312</f>
        <v>100</v>
      </c>
      <c r="H1717" s="142"/>
      <c r="I1717" s="106"/>
      <c r="J1717" s="106"/>
    </row>
    <row r="1718" spans="1:10" ht="16.5" hidden="1" customHeight="1" x14ac:dyDescent="0.25">
      <c r="A1718" s="212"/>
      <c r="B1718" s="289"/>
      <c r="C1718" s="295" t="s">
        <v>11</v>
      </c>
      <c r="D1718" s="295"/>
      <c r="E1718" s="295"/>
      <c r="F1718" s="295"/>
      <c r="G1718" s="295"/>
      <c r="H1718" s="295"/>
      <c r="I1718" s="106"/>
      <c r="J1718" s="106"/>
    </row>
    <row r="1719" spans="1:10" ht="28.5" hidden="1" customHeight="1" x14ac:dyDescent="0.25">
      <c r="A1719" s="212"/>
      <c r="B1719" s="289"/>
      <c r="C1719" s="59" t="s">
        <v>903</v>
      </c>
      <c r="D1719" s="142" t="s">
        <v>39</v>
      </c>
      <c r="E1719" s="51" t="s">
        <v>17</v>
      </c>
      <c r="F1719" s="51"/>
      <c r="G1719" s="51">
        <v>1</v>
      </c>
      <c r="H1719" s="142"/>
      <c r="I1719" s="106"/>
      <c r="J1719" s="106"/>
    </row>
    <row r="1720" spans="1:10" ht="16.5" hidden="1" customHeight="1" x14ac:dyDescent="0.25">
      <c r="A1720" s="212"/>
      <c r="B1720" s="289"/>
      <c r="C1720" s="295" t="s">
        <v>12</v>
      </c>
      <c r="D1720" s="295"/>
      <c r="E1720" s="295"/>
      <c r="F1720" s="295"/>
      <c r="G1720" s="295"/>
      <c r="H1720" s="295"/>
      <c r="I1720" s="106"/>
      <c r="J1720" s="106"/>
    </row>
    <row r="1721" spans="1:10" ht="28.5" hidden="1" customHeight="1" x14ac:dyDescent="0.25">
      <c r="A1721" s="212"/>
      <c r="B1721" s="289"/>
      <c r="C1721" s="59" t="s">
        <v>904</v>
      </c>
      <c r="D1721" s="142" t="s">
        <v>39</v>
      </c>
      <c r="E1721" s="51" t="s">
        <v>13</v>
      </c>
      <c r="F1721" s="51"/>
      <c r="G1721" s="51">
        <f>G1715/G1719</f>
        <v>0</v>
      </c>
      <c r="H1721" s="142"/>
      <c r="I1721" s="106"/>
      <c r="J1721" s="106"/>
    </row>
    <row r="1722" spans="1:10" ht="18.75" hidden="1" customHeight="1" x14ac:dyDescent="0.25">
      <c r="A1722" s="212"/>
      <c r="B1722" s="289"/>
      <c r="C1722" s="295" t="s">
        <v>12</v>
      </c>
      <c r="D1722" s="295"/>
      <c r="E1722" s="295"/>
      <c r="F1722" s="295"/>
      <c r="G1722" s="295"/>
      <c r="H1722" s="295"/>
      <c r="I1722" s="106"/>
      <c r="J1722" s="106"/>
    </row>
    <row r="1723" spans="1:10" ht="28.5" hidden="1" customHeight="1" x14ac:dyDescent="0.25">
      <c r="A1723" s="212"/>
      <c r="B1723" s="289"/>
      <c r="C1723" s="59" t="s">
        <v>362</v>
      </c>
      <c r="D1723" s="142" t="s">
        <v>42</v>
      </c>
      <c r="E1723" s="51" t="s">
        <v>40</v>
      </c>
      <c r="F1723" s="51"/>
      <c r="G1723" s="51">
        <v>100</v>
      </c>
      <c r="H1723" s="142"/>
      <c r="I1723" s="106"/>
      <c r="J1723" s="106"/>
    </row>
    <row r="1724" spans="1:10" ht="23.25" customHeight="1" x14ac:dyDescent="0.25">
      <c r="A1724" s="285" t="s">
        <v>899</v>
      </c>
      <c r="B1724" s="287" t="s">
        <v>116</v>
      </c>
      <c r="C1724" s="337" t="s">
        <v>1563</v>
      </c>
      <c r="D1724" s="338"/>
      <c r="E1724" s="338"/>
      <c r="F1724" s="338"/>
      <c r="G1724" s="338"/>
      <c r="H1724" s="338"/>
      <c r="I1724" s="338"/>
      <c r="J1724" s="339"/>
    </row>
    <row r="1725" spans="1:10" ht="18.75" customHeight="1" x14ac:dyDescent="0.25">
      <c r="A1725" s="285"/>
      <c r="B1725" s="305"/>
      <c r="C1725" s="140" t="s">
        <v>10</v>
      </c>
      <c r="D1725" s="142"/>
      <c r="E1725" s="51"/>
      <c r="F1725" s="51"/>
      <c r="G1725" s="51"/>
      <c r="H1725" s="142"/>
      <c r="I1725" s="106"/>
      <c r="J1725" s="106"/>
    </row>
    <row r="1726" spans="1:10" ht="15.75" customHeight="1" x14ac:dyDescent="0.25">
      <c r="A1726" s="285"/>
      <c r="B1726" s="305"/>
      <c r="C1726" s="59" t="s">
        <v>1393</v>
      </c>
      <c r="D1726" s="51" t="s">
        <v>15</v>
      </c>
      <c r="E1726" s="287" t="s">
        <v>9</v>
      </c>
      <c r="F1726" s="51"/>
      <c r="G1726" s="51"/>
      <c r="H1726" s="108"/>
      <c r="I1726" s="136"/>
      <c r="J1726" s="136">
        <f>'Додаток 3'!L313</f>
        <v>10000</v>
      </c>
    </row>
    <row r="1727" spans="1:10" ht="35.25" customHeight="1" x14ac:dyDescent="0.25">
      <c r="A1727" s="285"/>
      <c r="B1727" s="305"/>
      <c r="C1727" s="59" t="s">
        <v>939</v>
      </c>
      <c r="D1727" s="51" t="s">
        <v>91</v>
      </c>
      <c r="E1727" s="288"/>
      <c r="F1727" s="51"/>
      <c r="G1727" s="51">
        <f>'Додаток 3'!I313</f>
        <v>994.68299999999999</v>
      </c>
      <c r="H1727" s="108"/>
      <c r="I1727" s="106"/>
      <c r="J1727" s="106"/>
    </row>
    <row r="1728" spans="1:10" ht="14.25" customHeight="1" x14ac:dyDescent="0.25">
      <c r="A1728" s="285"/>
      <c r="B1728" s="305"/>
      <c r="C1728" s="140" t="s">
        <v>11</v>
      </c>
      <c r="D1728" s="142"/>
      <c r="E1728" s="51"/>
      <c r="F1728" s="51"/>
      <c r="G1728" s="51"/>
      <c r="H1728" s="142"/>
      <c r="I1728" s="106"/>
      <c r="J1728" s="106"/>
    </row>
    <row r="1729" spans="1:10" ht="20.25" customHeight="1" x14ac:dyDescent="0.25">
      <c r="A1729" s="285"/>
      <c r="B1729" s="305"/>
      <c r="C1729" s="59" t="s">
        <v>1447</v>
      </c>
      <c r="D1729" s="51" t="s">
        <v>821</v>
      </c>
      <c r="E1729" s="51" t="s">
        <v>58</v>
      </c>
      <c r="F1729" s="51"/>
      <c r="G1729" s="51"/>
      <c r="H1729" s="51"/>
      <c r="I1729" s="173"/>
      <c r="J1729" s="173">
        <v>0.44500000000000001</v>
      </c>
    </row>
    <row r="1730" spans="1:10" ht="20.25" customHeight="1" x14ac:dyDescent="0.25">
      <c r="A1730" s="285"/>
      <c r="B1730" s="305"/>
      <c r="C1730" s="59" t="s">
        <v>922</v>
      </c>
      <c r="D1730" s="51" t="s">
        <v>39</v>
      </c>
      <c r="E1730" s="51" t="s">
        <v>17</v>
      </c>
      <c r="F1730" s="51"/>
      <c r="G1730" s="51">
        <v>1</v>
      </c>
      <c r="H1730" s="51"/>
      <c r="I1730" s="106"/>
      <c r="J1730" s="106"/>
    </row>
    <row r="1731" spans="1:10" ht="18.75" customHeight="1" x14ac:dyDescent="0.25">
      <c r="A1731" s="285"/>
      <c r="B1731" s="305"/>
      <c r="C1731" s="140" t="s">
        <v>12</v>
      </c>
      <c r="D1731" s="142"/>
      <c r="E1731" s="51"/>
      <c r="F1731" s="51"/>
      <c r="G1731" s="51"/>
      <c r="H1731" s="142"/>
      <c r="I1731" s="106"/>
      <c r="J1731" s="106"/>
    </row>
    <row r="1732" spans="1:10" ht="15.75" customHeight="1" x14ac:dyDescent="0.25">
      <c r="A1732" s="285"/>
      <c r="B1732" s="305"/>
      <c r="C1732" s="59" t="s">
        <v>1448</v>
      </c>
      <c r="D1732" s="287" t="s">
        <v>39</v>
      </c>
      <c r="E1732" s="51" t="s">
        <v>1449</v>
      </c>
      <c r="F1732" s="51"/>
      <c r="G1732" s="51"/>
      <c r="H1732" s="108"/>
      <c r="I1732" s="136"/>
      <c r="J1732" s="136">
        <f>J1726/J1729</f>
        <v>22471.91011235955</v>
      </c>
    </row>
    <row r="1733" spans="1:10" ht="15.75" customHeight="1" x14ac:dyDescent="0.25">
      <c r="A1733" s="285"/>
      <c r="B1733" s="305"/>
      <c r="C1733" s="59" t="s">
        <v>923</v>
      </c>
      <c r="D1733" s="288"/>
      <c r="E1733" s="51" t="s">
        <v>68</v>
      </c>
      <c r="F1733" s="51"/>
      <c r="G1733" s="51">
        <f>G1727/G1730</f>
        <v>994.68299999999999</v>
      </c>
      <c r="H1733" s="108"/>
      <c r="I1733" s="106"/>
      <c r="J1733" s="106"/>
    </row>
    <row r="1734" spans="1:10" ht="16.5" customHeight="1" x14ac:dyDescent="0.25">
      <c r="A1734" s="285"/>
      <c r="B1734" s="305"/>
      <c r="C1734" s="140" t="s">
        <v>14</v>
      </c>
      <c r="D1734" s="142"/>
      <c r="E1734" s="51"/>
      <c r="F1734" s="51"/>
      <c r="G1734" s="51"/>
      <c r="H1734" s="142"/>
      <c r="I1734" s="106"/>
      <c r="J1734" s="106"/>
    </row>
    <row r="1735" spans="1:10" ht="17.25" customHeight="1" x14ac:dyDescent="0.25">
      <c r="A1735" s="285"/>
      <c r="B1735" s="305"/>
      <c r="C1735" s="59" t="s">
        <v>360</v>
      </c>
      <c r="D1735" s="287" t="s">
        <v>42</v>
      </c>
      <c r="E1735" s="287" t="s">
        <v>40</v>
      </c>
      <c r="F1735" s="51"/>
      <c r="G1735" s="51"/>
      <c r="H1735" s="51"/>
      <c r="I1735" s="168"/>
      <c r="J1735" s="173">
        <v>100</v>
      </c>
    </row>
    <row r="1736" spans="1:10" ht="17.25" customHeight="1" x14ac:dyDescent="0.25">
      <c r="A1736" s="286"/>
      <c r="B1736" s="288"/>
      <c r="C1736" s="59" t="s">
        <v>875</v>
      </c>
      <c r="D1736" s="288"/>
      <c r="E1736" s="288"/>
      <c r="F1736" s="51"/>
      <c r="G1736" s="51">
        <v>100</v>
      </c>
      <c r="H1736" s="51"/>
      <c r="I1736" s="106"/>
      <c r="J1736" s="106"/>
    </row>
    <row r="1737" spans="1:10" ht="25.5" customHeight="1" x14ac:dyDescent="0.25">
      <c r="A1737" s="281" t="s">
        <v>907</v>
      </c>
      <c r="B1737" s="290" t="s">
        <v>116</v>
      </c>
      <c r="C1737" s="278" t="s">
        <v>955</v>
      </c>
      <c r="D1737" s="278"/>
      <c r="E1737" s="278"/>
      <c r="F1737" s="278"/>
      <c r="G1737" s="278"/>
      <c r="H1737" s="278"/>
      <c r="I1737" s="278"/>
      <c r="J1737" s="278"/>
    </row>
    <row r="1738" spans="1:10" x14ac:dyDescent="0.25">
      <c r="A1738" s="282"/>
      <c r="B1738" s="290"/>
      <c r="C1738" s="280" t="s">
        <v>10</v>
      </c>
      <c r="D1738" s="280"/>
      <c r="E1738" s="280"/>
      <c r="F1738" s="280"/>
      <c r="G1738" s="280"/>
      <c r="H1738" s="280"/>
      <c r="I1738" s="280"/>
      <c r="J1738" s="280"/>
    </row>
    <row r="1739" spans="1:10" ht="30" x14ac:dyDescent="0.25">
      <c r="A1739" s="282"/>
      <c r="B1739" s="290"/>
      <c r="C1739" s="59" t="s">
        <v>614</v>
      </c>
      <c r="D1739" s="289" t="s">
        <v>15</v>
      </c>
      <c r="E1739" s="51" t="s">
        <v>9</v>
      </c>
      <c r="F1739" s="108">
        <f>'Додаток 3'!H314</f>
        <v>6979.3959999999997</v>
      </c>
      <c r="G1739" s="108"/>
      <c r="H1739" s="1"/>
      <c r="I1739" s="106"/>
      <c r="J1739" s="106"/>
    </row>
    <row r="1740" spans="1:10" ht="15" hidden="1" customHeight="1" x14ac:dyDescent="0.25">
      <c r="A1740" s="282"/>
      <c r="B1740" s="290"/>
      <c r="C1740" s="59" t="s">
        <v>41</v>
      </c>
      <c r="D1740" s="289"/>
      <c r="E1740" s="279"/>
      <c r="F1740" s="279"/>
      <c r="G1740" s="279"/>
      <c r="H1740" s="279"/>
      <c r="I1740" s="106"/>
      <c r="J1740" s="106"/>
    </row>
    <row r="1741" spans="1:10" ht="15" hidden="1" customHeight="1" x14ac:dyDescent="0.25">
      <c r="A1741" s="282"/>
      <c r="B1741" s="290"/>
      <c r="C1741" s="59" t="s">
        <v>238</v>
      </c>
      <c r="D1741" s="289"/>
      <c r="E1741" s="51" t="s">
        <v>9</v>
      </c>
      <c r="F1741" s="108">
        <f>'Додаток 3'!H315</f>
        <v>70</v>
      </c>
      <c r="G1741" s="108"/>
      <c r="H1741" s="142"/>
      <c r="I1741" s="106"/>
      <c r="J1741" s="106"/>
    </row>
    <row r="1742" spans="1:10" ht="15" hidden="1" customHeight="1" x14ac:dyDescent="0.25">
      <c r="A1742" s="282"/>
      <c r="B1742" s="290"/>
      <c r="C1742" s="59" t="s">
        <v>2</v>
      </c>
      <c r="D1742" s="289"/>
      <c r="E1742" s="51" t="s">
        <v>9</v>
      </c>
      <c r="F1742" s="51">
        <f>'Додаток 3'!H316</f>
        <v>99.341999999999999</v>
      </c>
      <c r="G1742" s="51"/>
      <c r="H1742" s="142"/>
      <c r="I1742" s="106"/>
      <c r="J1742" s="106"/>
    </row>
    <row r="1743" spans="1:10" ht="15" hidden="1" customHeight="1" x14ac:dyDescent="0.25">
      <c r="A1743" s="282"/>
      <c r="B1743" s="290"/>
      <c r="C1743" s="59" t="s">
        <v>25</v>
      </c>
      <c r="D1743" s="289"/>
      <c r="E1743" s="51" t="s">
        <v>9</v>
      </c>
      <c r="F1743" s="108">
        <f>'Додаток 3'!H317</f>
        <v>26.039000000000001</v>
      </c>
      <c r="G1743" s="108"/>
      <c r="H1743" s="142"/>
      <c r="I1743" s="106"/>
      <c r="J1743" s="106"/>
    </row>
    <row r="1744" spans="1:10" ht="15" hidden="1" customHeight="1" x14ac:dyDescent="0.25">
      <c r="A1744" s="282"/>
      <c r="B1744" s="290"/>
      <c r="C1744" s="59" t="s">
        <v>635</v>
      </c>
      <c r="D1744" s="51"/>
      <c r="E1744" s="51" t="s">
        <v>9</v>
      </c>
      <c r="F1744" s="108">
        <v>9.6519999999999992</v>
      </c>
      <c r="G1744" s="108"/>
      <c r="H1744" s="142"/>
      <c r="I1744" s="106"/>
      <c r="J1744" s="106"/>
    </row>
    <row r="1745" spans="1:10" ht="15" hidden="1" customHeight="1" x14ac:dyDescent="0.25">
      <c r="A1745" s="282"/>
      <c r="B1745" s="290"/>
      <c r="C1745" s="59" t="s">
        <v>636</v>
      </c>
      <c r="D1745" s="51"/>
      <c r="E1745" s="51" t="s">
        <v>9</v>
      </c>
      <c r="F1745" s="108">
        <v>11.603</v>
      </c>
      <c r="G1745" s="108"/>
      <c r="H1745" s="142"/>
      <c r="I1745" s="106"/>
      <c r="J1745" s="106"/>
    </row>
    <row r="1746" spans="1:10" x14ac:dyDescent="0.25">
      <c r="A1746" s="282"/>
      <c r="B1746" s="290"/>
      <c r="C1746" s="291" t="s">
        <v>11</v>
      </c>
      <c r="D1746" s="291"/>
      <c r="E1746" s="291"/>
      <c r="F1746" s="291"/>
      <c r="G1746" s="291"/>
      <c r="H1746" s="291"/>
      <c r="I1746" s="291"/>
      <c r="J1746" s="291"/>
    </row>
    <row r="1747" spans="1:10" ht="18.75" customHeight="1" x14ac:dyDescent="0.25">
      <c r="A1747" s="282"/>
      <c r="B1747" s="290"/>
      <c r="C1747" s="59" t="s">
        <v>615</v>
      </c>
      <c r="D1747" s="51" t="s">
        <v>310</v>
      </c>
      <c r="E1747" s="51" t="s">
        <v>65</v>
      </c>
      <c r="F1747" s="108">
        <v>4.75</v>
      </c>
      <c r="G1747" s="108"/>
      <c r="H1747" s="1"/>
      <c r="I1747" s="106"/>
      <c r="J1747" s="106"/>
    </row>
    <row r="1748" spans="1:10" ht="16.5" customHeight="1" x14ac:dyDescent="0.25">
      <c r="A1748" s="282"/>
      <c r="B1748" s="290"/>
      <c r="C1748" s="291" t="s">
        <v>12</v>
      </c>
      <c r="D1748" s="291"/>
      <c r="E1748" s="291"/>
      <c r="F1748" s="291"/>
      <c r="G1748" s="291"/>
      <c r="H1748" s="291"/>
      <c r="I1748" s="291"/>
      <c r="J1748" s="291"/>
    </row>
    <row r="1749" spans="1:10" x14ac:dyDescent="0.25">
      <c r="A1749" s="282"/>
      <c r="B1749" s="290"/>
      <c r="C1749" s="59" t="s">
        <v>616</v>
      </c>
      <c r="D1749" s="51" t="s">
        <v>39</v>
      </c>
      <c r="E1749" s="51" t="s">
        <v>197</v>
      </c>
      <c r="F1749" s="108">
        <f>F1739/F1747</f>
        <v>1469.3465263157893</v>
      </c>
      <c r="G1749" s="108"/>
      <c r="H1749" s="9"/>
      <c r="I1749" s="106"/>
      <c r="J1749" s="106"/>
    </row>
    <row r="1750" spans="1:10" x14ac:dyDescent="0.25">
      <c r="A1750" s="282"/>
      <c r="B1750" s="290"/>
      <c r="C1750" s="291" t="s">
        <v>14</v>
      </c>
      <c r="D1750" s="291"/>
      <c r="E1750" s="291"/>
      <c r="F1750" s="291"/>
      <c r="G1750" s="291"/>
      <c r="H1750" s="291"/>
      <c r="I1750" s="291"/>
      <c r="J1750" s="291"/>
    </row>
    <row r="1751" spans="1:10" x14ac:dyDescent="0.25">
      <c r="A1751" s="283"/>
      <c r="B1751" s="290"/>
      <c r="C1751" s="59" t="s">
        <v>360</v>
      </c>
      <c r="D1751" s="51" t="s">
        <v>42</v>
      </c>
      <c r="E1751" s="51" t="s">
        <v>40</v>
      </c>
      <c r="F1751" s="51">
        <v>100</v>
      </c>
      <c r="G1751" s="51"/>
      <c r="H1751" s="142"/>
      <c r="I1751" s="106"/>
      <c r="J1751" s="106"/>
    </row>
    <row r="1752" spans="1:10" ht="18.75" customHeight="1" x14ac:dyDescent="0.25">
      <c r="A1752" s="281" t="s">
        <v>909</v>
      </c>
      <c r="B1752" s="289" t="s">
        <v>116</v>
      </c>
      <c r="C1752" s="301" t="s">
        <v>956</v>
      </c>
      <c r="D1752" s="301"/>
      <c r="E1752" s="301"/>
      <c r="F1752" s="301"/>
      <c r="G1752" s="301"/>
      <c r="H1752" s="301"/>
      <c r="I1752" s="301"/>
      <c r="J1752" s="301"/>
    </row>
    <row r="1753" spans="1:10" ht="16.5" customHeight="1" x14ac:dyDescent="0.25">
      <c r="A1753" s="282"/>
      <c r="B1753" s="289"/>
      <c r="C1753" s="291" t="s">
        <v>10</v>
      </c>
      <c r="D1753" s="291"/>
      <c r="E1753" s="291"/>
      <c r="F1753" s="291"/>
      <c r="G1753" s="291"/>
      <c r="H1753" s="291"/>
      <c r="I1753" s="291"/>
      <c r="J1753" s="291"/>
    </row>
    <row r="1754" spans="1:10" ht="15" customHeight="1" x14ac:dyDescent="0.25">
      <c r="A1754" s="282"/>
      <c r="B1754" s="289"/>
      <c r="C1754" s="59" t="s">
        <v>429</v>
      </c>
      <c r="D1754" s="289" t="s">
        <v>15</v>
      </c>
      <c r="E1754" s="51" t="s">
        <v>9</v>
      </c>
      <c r="F1754" s="108"/>
      <c r="G1754" s="108"/>
      <c r="H1754" s="158"/>
      <c r="I1754" s="106"/>
      <c r="J1754" s="107" t="str">
        <f>'Додаток 3'!L320</f>
        <v>500,00</v>
      </c>
    </row>
    <row r="1755" spans="1:10" ht="15" hidden="1" customHeight="1" x14ac:dyDescent="0.25">
      <c r="A1755" s="282"/>
      <c r="B1755" s="289"/>
      <c r="C1755" s="59" t="s">
        <v>41</v>
      </c>
      <c r="D1755" s="289"/>
      <c r="E1755" s="279"/>
      <c r="F1755" s="279"/>
      <c r="G1755" s="279"/>
      <c r="H1755" s="279"/>
      <c r="I1755" s="106"/>
      <c r="J1755" s="106"/>
    </row>
    <row r="1756" spans="1:10" ht="15" hidden="1" customHeight="1" x14ac:dyDescent="0.25">
      <c r="A1756" s="282"/>
      <c r="B1756" s="289"/>
      <c r="C1756" s="59" t="s">
        <v>38</v>
      </c>
      <c r="D1756" s="289"/>
      <c r="E1756" s="51" t="s">
        <v>9</v>
      </c>
      <c r="F1756" s="108"/>
      <c r="G1756" s="108">
        <f>'Додаток 3'!I321</f>
        <v>50</v>
      </c>
      <c r="H1756" s="142"/>
      <c r="I1756" s="106"/>
      <c r="J1756" s="106"/>
    </row>
    <row r="1757" spans="1:10" ht="15.75" hidden="1" customHeight="1" x14ac:dyDescent="0.25">
      <c r="A1757" s="282"/>
      <c r="B1757" s="289"/>
      <c r="C1757" s="59" t="s">
        <v>25</v>
      </c>
      <c r="D1757" s="289"/>
      <c r="E1757" s="51" t="s">
        <v>17</v>
      </c>
      <c r="F1757" s="108">
        <f>'Додаток 3'!H395</f>
        <v>1082.3819999999998</v>
      </c>
      <c r="G1757" s="108"/>
      <c r="H1757" s="142"/>
      <c r="I1757" s="106"/>
      <c r="J1757" s="106"/>
    </row>
    <row r="1758" spans="1:10" ht="18.75" customHeight="1" x14ac:dyDescent="0.25">
      <c r="A1758" s="282"/>
      <c r="B1758" s="289"/>
      <c r="C1758" s="291" t="s">
        <v>11</v>
      </c>
      <c r="D1758" s="291"/>
      <c r="E1758" s="291"/>
      <c r="F1758" s="291"/>
      <c r="G1758" s="291"/>
      <c r="H1758" s="291"/>
      <c r="I1758" s="291"/>
      <c r="J1758" s="291"/>
    </row>
    <row r="1759" spans="1:10" x14ac:dyDescent="0.25">
      <c r="A1759" s="282"/>
      <c r="B1759" s="289"/>
      <c r="C1759" s="59" t="s">
        <v>430</v>
      </c>
      <c r="D1759" s="51" t="s">
        <v>310</v>
      </c>
      <c r="E1759" s="51" t="s">
        <v>65</v>
      </c>
      <c r="F1759" s="108"/>
      <c r="G1759" s="108"/>
      <c r="H1759" s="108"/>
      <c r="I1759" s="106"/>
      <c r="J1759" s="136">
        <v>0.39</v>
      </c>
    </row>
    <row r="1760" spans="1:10" ht="18.75" customHeight="1" x14ac:dyDescent="0.25">
      <c r="A1760" s="282"/>
      <c r="B1760" s="289"/>
      <c r="C1760" s="291" t="s">
        <v>12</v>
      </c>
      <c r="D1760" s="291"/>
      <c r="E1760" s="291"/>
      <c r="F1760" s="291"/>
      <c r="G1760" s="291"/>
      <c r="H1760" s="291"/>
      <c r="I1760" s="291"/>
      <c r="J1760" s="291"/>
    </row>
    <row r="1761" spans="1:10" x14ac:dyDescent="0.25">
      <c r="A1761" s="282"/>
      <c r="B1761" s="289"/>
      <c r="C1761" s="59" t="s">
        <v>431</v>
      </c>
      <c r="D1761" s="51" t="s">
        <v>39</v>
      </c>
      <c r="E1761" s="51" t="s">
        <v>197</v>
      </c>
      <c r="F1761" s="158"/>
      <c r="G1761" s="108"/>
      <c r="H1761" s="108"/>
      <c r="I1761" s="106"/>
      <c r="J1761" s="136">
        <f>J1754/J1759</f>
        <v>1282.051282051282</v>
      </c>
    </row>
    <row r="1762" spans="1:10" ht="18.75" customHeight="1" x14ac:dyDescent="0.25">
      <c r="A1762" s="282"/>
      <c r="B1762" s="289"/>
      <c r="C1762" s="291" t="s">
        <v>14</v>
      </c>
      <c r="D1762" s="291"/>
      <c r="E1762" s="291"/>
      <c r="F1762" s="291"/>
      <c r="G1762" s="291"/>
      <c r="H1762" s="291"/>
      <c r="I1762" s="291"/>
      <c r="J1762" s="291"/>
    </row>
    <row r="1763" spans="1:10" x14ac:dyDescent="0.25">
      <c r="A1763" s="283"/>
      <c r="B1763" s="289"/>
      <c r="C1763" s="59" t="s">
        <v>362</v>
      </c>
      <c r="D1763" s="51" t="s">
        <v>42</v>
      </c>
      <c r="E1763" s="51" t="s">
        <v>40</v>
      </c>
      <c r="F1763" s="51"/>
      <c r="G1763" s="51"/>
      <c r="H1763" s="142"/>
      <c r="I1763" s="106"/>
      <c r="J1763" s="168">
        <v>100</v>
      </c>
    </row>
    <row r="1764" spans="1:10" ht="19.5" customHeight="1" x14ac:dyDescent="0.25">
      <c r="A1764" s="281" t="s">
        <v>1014</v>
      </c>
      <c r="B1764" s="289" t="s">
        <v>633</v>
      </c>
      <c r="C1764" s="315" t="s">
        <v>576</v>
      </c>
      <c r="D1764" s="315"/>
      <c r="E1764" s="315"/>
      <c r="F1764" s="315"/>
      <c r="G1764" s="315"/>
      <c r="H1764" s="315"/>
      <c r="I1764" s="315"/>
      <c r="J1764" s="315"/>
    </row>
    <row r="1765" spans="1:10" ht="17.25" customHeight="1" x14ac:dyDescent="0.25">
      <c r="A1765" s="282"/>
      <c r="B1765" s="289"/>
      <c r="C1765" s="291" t="s">
        <v>10</v>
      </c>
      <c r="D1765" s="291"/>
      <c r="E1765" s="291"/>
      <c r="F1765" s="291"/>
      <c r="G1765" s="291"/>
      <c r="H1765" s="291"/>
      <c r="I1765" s="291"/>
      <c r="J1765" s="291"/>
    </row>
    <row r="1766" spans="1:10" ht="30" x14ac:dyDescent="0.25">
      <c r="A1766" s="282"/>
      <c r="B1766" s="289"/>
      <c r="C1766" s="59" t="s">
        <v>589</v>
      </c>
      <c r="D1766" s="51" t="s">
        <v>15</v>
      </c>
      <c r="E1766" s="51" t="s">
        <v>9</v>
      </c>
      <c r="F1766" s="108">
        <f>'Додаток 3'!H323</f>
        <v>114.3</v>
      </c>
      <c r="G1766" s="108"/>
      <c r="H1766" s="108"/>
      <c r="I1766" s="106"/>
      <c r="J1766" s="106"/>
    </row>
    <row r="1767" spans="1:10" x14ac:dyDescent="0.25">
      <c r="A1767" s="282"/>
      <c r="B1767" s="289"/>
      <c r="C1767" s="291" t="s">
        <v>11</v>
      </c>
      <c r="D1767" s="291"/>
      <c r="E1767" s="291"/>
      <c r="F1767" s="291"/>
      <c r="G1767" s="291"/>
      <c r="H1767" s="291"/>
      <c r="I1767" s="291"/>
      <c r="J1767" s="291"/>
    </row>
    <row r="1768" spans="1:10" x14ac:dyDescent="0.25">
      <c r="A1768" s="282"/>
      <c r="B1768" s="289"/>
      <c r="C1768" s="59" t="s">
        <v>590</v>
      </c>
      <c r="D1768" s="51" t="s">
        <v>310</v>
      </c>
      <c r="E1768" s="51" t="s">
        <v>189</v>
      </c>
      <c r="F1768" s="108">
        <v>0.18</v>
      </c>
      <c r="G1768" s="157"/>
      <c r="H1768" s="157"/>
      <c r="I1768" s="106"/>
      <c r="J1768" s="106"/>
    </row>
    <row r="1769" spans="1:10" x14ac:dyDescent="0.25">
      <c r="A1769" s="282"/>
      <c r="B1769" s="289"/>
      <c r="C1769" s="291" t="s">
        <v>12</v>
      </c>
      <c r="D1769" s="291"/>
      <c r="E1769" s="291"/>
      <c r="F1769" s="291"/>
      <c r="G1769" s="291"/>
      <c r="H1769" s="291"/>
      <c r="I1769" s="291"/>
      <c r="J1769" s="291"/>
    </row>
    <row r="1770" spans="1:10" ht="30" x14ac:dyDescent="0.25">
      <c r="A1770" s="282"/>
      <c r="B1770" s="289"/>
      <c r="C1770" s="59" t="s">
        <v>591</v>
      </c>
      <c r="D1770" s="51" t="s">
        <v>39</v>
      </c>
      <c r="E1770" s="51" t="s">
        <v>581</v>
      </c>
      <c r="F1770" s="108">
        <f>F1766/F1768</f>
        <v>635</v>
      </c>
      <c r="G1770" s="108"/>
      <c r="H1770" s="108"/>
      <c r="I1770" s="106"/>
      <c r="J1770" s="106"/>
    </row>
    <row r="1771" spans="1:10" x14ac:dyDescent="0.25">
      <c r="A1771" s="282"/>
      <c r="B1771" s="289"/>
      <c r="C1771" s="291" t="s">
        <v>14</v>
      </c>
      <c r="D1771" s="291"/>
      <c r="E1771" s="291"/>
      <c r="F1771" s="291"/>
      <c r="G1771" s="291"/>
      <c r="H1771" s="291"/>
      <c r="I1771" s="291"/>
      <c r="J1771" s="291"/>
    </row>
    <row r="1772" spans="1:10" ht="15" customHeight="1" x14ac:dyDescent="0.25">
      <c r="A1772" s="283"/>
      <c r="B1772" s="289"/>
      <c r="C1772" s="59" t="s">
        <v>571</v>
      </c>
      <c r="D1772" s="51" t="s">
        <v>42</v>
      </c>
      <c r="E1772" s="51" t="s">
        <v>40</v>
      </c>
      <c r="F1772" s="51">
        <v>100</v>
      </c>
      <c r="G1772" s="51"/>
      <c r="H1772" s="51"/>
      <c r="I1772" s="106"/>
      <c r="J1772" s="106"/>
    </row>
    <row r="1773" spans="1:10" ht="27" customHeight="1" x14ac:dyDescent="0.25">
      <c r="A1773" s="281" t="s">
        <v>1015</v>
      </c>
      <c r="B1773" s="289" t="s">
        <v>116</v>
      </c>
      <c r="C1773" s="301" t="s">
        <v>1701</v>
      </c>
      <c r="D1773" s="301"/>
      <c r="E1773" s="301"/>
      <c r="F1773" s="301"/>
      <c r="G1773" s="301"/>
      <c r="H1773" s="301"/>
      <c r="I1773" s="301"/>
      <c r="J1773" s="301"/>
    </row>
    <row r="1774" spans="1:10" ht="16.5" customHeight="1" x14ac:dyDescent="0.25">
      <c r="A1774" s="282"/>
      <c r="B1774" s="289"/>
      <c r="C1774" s="291" t="s">
        <v>10</v>
      </c>
      <c r="D1774" s="291"/>
      <c r="E1774" s="291"/>
      <c r="F1774" s="291"/>
      <c r="G1774" s="291"/>
      <c r="H1774" s="291"/>
      <c r="I1774" s="291"/>
      <c r="J1774" s="291"/>
    </row>
    <row r="1775" spans="1:10" ht="20.25" customHeight="1" x14ac:dyDescent="0.25">
      <c r="A1775" s="282"/>
      <c r="B1775" s="289"/>
      <c r="C1775" s="59" t="s">
        <v>910</v>
      </c>
      <c r="D1775" s="287" t="s">
        <v>15</v>
      </c>
      <c r="E1775" s="51" t="s">
        <v>9</v>
      </c>
      <c r="F1775" s="108"/>
      <c r="G1775" s="108">
        <f>'Додаток 3'!I324</f>
        <v>6428.44</v>
      </c>
      <c r="H1775" s="108"/>
      <c r="I1775" s="96">
        <f>'Додаток 3'!K324</f>
        <v>2866.0210000000002</v>
      </c>
      <c r="J1775" s="106"/>
    </row>
    <row r="1776" spans="1:10" ht="18.75" customHeight="1" x14ac:dyDescent="0.25">
      <c r="A1776" s="282"/>
      <c r="B1776" s="289"/>
      <c r="C1776" s="59" t="s">
        <v>359</v>
      </c>
      <c r="D1776" s="305"/>
      <c r="E1776" s="279"/>
      <c r="F1776" s="279"/>
      <c r="G1776" s="279"/>
      <c r="H1776" s="279"/>
      <c r="I1776" s="106"/>
      <c r="J1776" s="106"/>
    </row>
    <row r="1777" spans="1:10" ht="21.75" customHeight="1" x14ac:dyDescent="0.25">
      <c r="A1777" s="282"/>
      <c r="B1777" s="289"/>
      <c r="C1777" s="59" t="s">
        <v>893</v>
      </c>
      <c r="D1777" s="305"/>
      <c r="E1777" s="287" t="s">
        <v>9</v>
      </c>
      <c r="F1777" s="108"/>
      <c r="G1777" s="108">
        <f>'Додаток 3'!I325</f>
        <v>64.600999999999999</v>
      </c>
      <c r="H1777" s="142"/>
      <c r="I1777" s="173"/>
      <c r="J1777" s="106"/>
    </row>
    <row r="1778" spans="1:10" ht="15" customHeight="1" x14ac:dyDescent="0.25">
      <c r="A1778" s="282"/>
      <c r="B1778" s="289"/>
      <c r="C1778" s="59" t="s">
        <v>1694</v>
      </c>
      <c r="D1778" s="288"/>
      <c r="E1778" s="288"/>
      <c r="F1778" s="108"/>
      <c r="G1778" s="108"/>
      <c r="H1778" s="142"/>
      <c r="I1778" s="96">
        <f>'Додаток 3'!K327</f>
        <v>36.203000000000003</v>
      </c>
      <c r="J1778" s="106"/>
    </row>
    <row r="1779" spans="1:10" ht="18" customHeight="1" x14ac:dyDescent="0.25">
      <c r="A1779" s="282"/>
      <c r="B1779" s="289"/>
      <c r="C1779" s="291" t="s">
        <v>11</v>
      </c>
      <c r="D1779" s="291"/>
      <c r="E1779" s="291"/>
      <c r="F1779" s="291"/>
      <c r="G1779" s="291"/>
      <c r="H1779" s="291"/>
      <c r="I1779" s="291"/>
      <c r="J1779" s="291"/>
    </row>
    <row r="1780" spans="1:10" ht="15.75" customHeight="1" x14ac:dyDescent="0.25">
      <c r="A1780" s="282"/>
      <c r="B1780" s="289"/>
      <c r="C1780" s="59" t="s">
        <v>912</v>
      </c>
      <c r="D1780" s="287" t="s">
        <v>39</v>
      </c>
      <c r="E1780" s="287" t="s">
        <v>17</v>
      </c>
      <c r="F1780" s="157"/>
      <c r="G1780" s="157">
        <v>1</v>
      </c>
      <c r="H1780" s="1"/>
      <c r="I1780" s="168">
        <v>1</v>
      </c>
      <c r="J1780" s="106"/>
    </row>
    <row r="1781" spans="1:10" ht="15.75" customHeight="1" x14ac:dyDescent="0.25">
      <c r="A1781" s="282"/>
      <c r="B1781" s="289"/>
      <c r="C1781" s="59" t="s">
        <v>1465</v>
      </c>
      <c r="D1781" s="305"/>
      <c r="E1781" s="305"/>
      <c r="F1781" s="157"/>
      <c r="G1781" s="157">
        <v>1</v>
      </c>
      <c r="H1781" s="1"/>
      <c r="I1781" s="168"/>
      <c r="J1781" s="106"/>
    </row>
    <row r="1782" spans="1:10" ht="18" customHeight="1" x14ac:dyDescent="0.25">
      <c r="A1782" s="282"/>
      <c r="B1782" s="289"/>
      <c r="C1782" s="59" t="s">
        <v>1702</v>
      </c>
      <c r="D1782" s="305"/>
      <c r="E1782" s="288"/>
      <c r="F1782" s="157"/>
      <c r="G1782" s="157"/>
      <c r="H1782" s="1"/>
      <c r="I1782" s="168">
        <v>1</v>
      </c>
      <c r="J1782" s="106"/>
    </row>
    <row r="1783" spans="1:10" ht="15.75" customHeight="1" x14ac:dyDescent="0.25">
      <c r="A1783" s="282"/>
      <c r="B1783" s="289"/>
      <c r="C1783" s="291" t="s">
        <v>12</v>
      </c>
      <c r="D1783" s="291"/>
      <c r="E1783" s="291"/>
      <c r="F1783" s="291"/>
      <c r="G1783" s="291"/>
      <c r="H1783" s="291"/>
      <c r="I1783" s="291"/>
      <c r="J1783" s="291"/>
    </row>
    <row r="1784" spans="1:10" ht="21" customHeight="1" x14ac:dyDescent="0.25">
      <c r="A1784" s="282"/>
      <c r="B1784" s="289"/>
      <c r="C1784" s="59" t="s">
        <v>913</v>
      </c>
      <c r="D1784" s="287" t="s">
        <v>39</v>
      </c>
      <c r="E1784" s="287" t="s">
        <v>68</v>
      </c>
      <c r="F1784" s="108"/>
      <c r="G1784" s="108">
        <f>G1775/G1780</f>
        <v>6428.44</v>
      </c>
      <c r="H1784" s="108"/>
      <c r="I1784" s="96">
        <f>I1775/I1780</f>
        <v>2866.0210000000002</v>
      </c>
      <c r="J1784" s="106"/>
    </row>
    <row r="1785" spans="1:10" ht="21" customHeight="1" x14ac:dyDescent="0.25">
      <c r="A1785" s="282"/>
      <c r="B1785" s="289"/>
      <c r="C1785" s="59" t="s">
        <v>1379</v>
      </c>
      <c r="D1785" s="305"/>
      <c r="E1785" s="305"/>
      <c r="F1785" s="108"/>
      <c r="G1785" s="108">
        <f>G1777/G1780</f>
        <v>64.600999999999999</v>
      </c>
      <c r="H1785" s="108"/>
      <c r="I1785" s="96"/>
      <c r="J1785" s="106"/>
    </row>
    <row r="1786" spans="1:10" ht="16.5" customHeight="1" x14ac:dyDescent="0.25">
      <c r="A1786" s="282"/>
      <c r="B1786" s="289"/>
      <c r="C1786" s="59" t="s">
        <v>1703</v>
      </c>
      <c r="D1786" s="305"/>
      <c r="E1786" s="288"/>
      <c r="F1786" s="108"/>
      <c r="G1786" s="108"/>
      <c r="H1786" s="108"/>
      <c r="I1786" s="96">
        <f>I1778/I1782</f>
        <v>36.203000000000003</v>
      </c>
      <c r="J1786" s="106"/>
    </row>
    <row r="1787" spans="1:10" ht="15" customHeight="1" x14ac:dyDescent="0.25">
      <c r="A1787" s="282"/>
      <c r="B1787" s="289"/>
      <c r="C1787" s="291" t="s">
        <v>14</v>
      </c>
      <c r="D1787" s="291"/>
      <c r="E1787" s="291"/>
      <c r="F1787" s="291"/>
      <c r="G1787" s="291"/>
      <c r="H1787" s="291"/>
      <c r="I1787" s="291"/>
      <c r="J1787" s="291"/>
    </row>
    <row r="1788" spans="1:10" ht="15.75" customHeight="1" x14ac:dyDescent="0.25">
      <c r="A1788" s="283"/>
      <c r="B1788" s="289"/>
      <c r="C1788" s="59" t="s">
        <v>360</v>
      </c>
      <c r="D1788" s="51" t="s">
        <v>42</v>
      </c>
      <c r="E1788" s="51" t="s">
        <v>40</v>
      </c>
      <c r="F1788" s="51"/>
      <c r="G1788" s="51">
        <v>79.7</v>
      </c>
      <c r="H1788" s="142"/>
      <c r="I1788" s="168">
        <v>100</v>
      </c>
      <c r="J1788" s="106"/>
    </row>
    <row r="1789" spans="1:10" ht="42.75" hidden="1" customHeight="1" x14ac:dyDescent="0.25">
      <c r="A1789" s="214"/>
      <c r="B1789" s="289" t="s">
        <v>116</v>
      </c>
      <c r="C1789" s="301" t="s">
        <v>911</v>
      </c>
      <c r="D1789" s="315"/>
      <c r="E1789" s="315"/>
      <c r="F1789" s="315"/>
      <c r="G1789" s="315"/>
      <c r="H1789" s="315"/>
      <c r="I1789" s="106"/>
      <c r="J1789" s="106"/>
    </row>
    <row r="1790" spans="1:10" ht="16.5" hidden="1" customHeight="1" x14ac:dyDescent="0.25">
      <c r="A1790" s="214"/>
      <c r="B1790" s="289"/>
      <c r="C1790" s="291" t="s">
        <v>10</v>
      </c>
      <c r="D1790" s="291"/>
      <c r="E1790" s="291"/>
      <c r="F1790" s="291"/>
      <c r="G1790" s="291"/>
      <c r="H1790" s="291"/>
      <c r="I1790" s="106"/>
      <c r="J1790" s="106"/>
    </row>
    <row r="1791" spans="1:10" ht="27.75" hidden="1" customHeight="1" x14ac:dyDescent="0.25">
      <c r="A1791" s="144" t="s">
        <v>1036</v>
      </c>
      <c r="B1791" s="289"/>
      <c r="C1791" s="59" t="s">
        <v>584</v>
      </c>
      <c r="D1791" s="289" t="s">
        <v>15</v>
      </c>
      <c r="E1791" s="51" t="s">
        <v>9</v>
      </c>
      <c r="F1791" s="108"/>
      <c r="G1791" s="108">
        <v>0</v>
      </c>
      <c r="H1791" s="1"/>
      <c r="I1791" s="106"/>
      <c r="J1791" s="106"/>
    </row>
    <row r="1792" spans="1:10" ht="16.5" hidden="1" customHeight="1" x14ac:dyDescent="0.25">
      <c r="A1792" s="144"/>
      <c r="B1792" s="289"/>
      <c r="C1792" s="59" t="s">
        <v>359</v>
      </c>
      <c r="D1792" s="289"/>
      <c r="E1792" s="279"/>
      <c r="F1792" s="279"/>
      <c r="G1792" s="279"/>
      <c r="H1792" s="279"/>
      <c r="I1792" s="106"/>
      <c r="J1792" s="106"/>
    </row>
    <row r="1793" spans="1:10" ht="21" hidden="1" customHeight="1" x14ac:dyDescent="0.25">
      <c r="A1793" s="144"/>
      <c r="B1793" s="289"/>
      <c r="C1793" s="59" t="s">
        <v>893</v>
      </c>
      <c r="D1793" s="289"/>
      <c r="E1793" s="51" t="s">
        <v>9</v>
      </c>
      <c r="F1793" s="108"/>
      <c r="G1793" s="108">
        <f>'Додаток 3'!I327</f>
        <v>0</v>
      </c>
      <c r="H1793" s="142"/>
      <c r="I1793" s="106"/>
      <c r="J1793" s="106"/>
    </row>
    <row r="1794" spans="1:10" ht="15.75" hidden="1" customHeight="1" x14ac:dyDescent="0.25">
      <c r="A1794" s="144"/>
      <c r="B1794" s="289"/>
      <c r="C1794" s="291" t="s">
        <v>11</v>
      </c>
      <c r="D1794" s="291"/>
      <c r="E1794" s="291"/>
      <c r="F1794" s="291"/>
      <c r="G1794" s="291"/>
      <c r="H1794" s="291"/>
      <c r="I1794" s="106"/>
      <c r="J1794" s="106"/>
    </row>
    <row r="1795" spans="1:10" ht="27.75" hidden="1" customHeight="1" x14ac:dyDescent="0.25">
      <c r="A1795" s="144"/>
      <c r="B1795" s="289"/>
      <c r="C1795" s="59" t="s">
        <v>912</v>
      </c>
      <c r="D1795" s="51" t="s">
        <v>39</v>
      </c>
      <c r="E1795" s="51" t="s">
        <v>17</v>
      </c>
      <c r="F1795" s="157"/>
      <c r="G1795" s="157">
        <v>1</v>
      </c>
      <c r="H1795" s="1"/>
      <c r="I1795" s="106"/>
      <c r="J1795" s="106"/>
    </row>
    <row r="1796" spans="1:10" ht="15" hidden="1" customHeight="1" x14ac:dyDescent="0.25">
      <c r="A1796" s="144"/>
      <c r="B1796" s="289"/>
      <c r="C1796" s="291" t="s">
        <v>12</v>
      </c>
      <c r="D1796" s="291"/>
      <c r="E1796" s="291"/>
      <c r="F1796" s="291"/>
      <c r="G1796" s="291"/>
      <c r="H1796" s="291"/>
      <c r="I1796" s="106"/>
      <c r="J1796" s="106"/>
    </row>
    <row r="1797" spans="1:10" ht="27.75" hidden="1" customHeight="1" x14ac:dyDescent="0.25">
      <c r="A1797" s="144"/>
      <c r="B1797" s="289"/>
      <c r="C1797" s="59" t="s">
        <v>913</v>
      </c>
      <c r="D1797" s="51" t="s">
        <v>39</v>
      </c>
      <c r="E1797" s="51" t="s">
        <v>68</v>
      </c>
      <c r="F1797" s="108"/>
      <c r="G1797" s="108">
        <f>G1791/G1795</f>
        <v>0</v>
      </c>
      <c r="H1797" s="9"/>
      <c r="I1797" s="106"/>
      <c r="J1797" s="106"/>
    </row>
    <row r="1798" spans="1:10" ht="15.75" hidden="1" customHeight="1" x14ac:dyDescent="0.25">
      <c r="A1798" s="144"/>
      <c r="B1798" s="289"/>
      <c r="C1798" s="291" t="s">
        <v>14</v>
      </c>
      <c r="D1798" s="291"/>
      <c r="E1798" s="291"/>
      <c r="F1798" s="291"/>
      <c r="G1798" s="291"/>
      <c r="H1798" s="291"/>
      <c r="I1798" s="106"/>
      <c r="J1798" s="106"/>
    </row>
    <row r="1799" spans="1:10" ht="27.75" hidden="1" customHeight="1" x14ac:dyDescent="0.25">
      <c r="A1799" s="144"/>
      <c r="B1799" s="289"/>
      <c r="C1799" s="59" t="s">
        <v>360</v>
      </c>
      <c r="D1799" s="51" t="s">
        <v>42</v>
      </c>
      <c r="E1799" s="51" t="s">
        <v>40</v>
      </c>
      <c r="F1799" s="51"/>
      <c r="G1799" s="51">
        <v>100</v>
      </c>
      <c r="H1799" s="142"/>
      <c r="I1799" s="106"/>
      <c r="J1799" s="106"/>
    </row>
    <row r="1800" spans="1:10" ht="18.75" customHeight="1" x14ac:dyDescent="0.25">
      <c r="A1800" s="281" t="s">
        <v>1029</v>
      </c>
      <c r="B1800" s="289" t="s">
        <v>633</v>
      </c>
      <c r="C1800" s="315" t="s">
        <v>1772</v>
      </c>
      <c r="D1800" s="315"/>
      <c r="E1800" s="315"/>
      <c r="F1800" s="315"/>
      <c r="G1800" s="315"/>
      <c r="H1800" s="315"/>
      <c r="I1800" s="315"/>
      <c r="J1800" s="315"/>
    </row>
    <row r="1801" spans="1:10" ht="18" customHeight="1" x14ac:dyDescent="0.25">
      <c r="A1801" s="282"/>
      <c r="B1801" s="289"/>
      <c r="C1801" s="291" t="s">
        <v>10</v>
      </c>
      <c r="D1801" s="291"/>
      <c r="E1801" s="291"/>
      <c r="F1801" s="291"/>
      <c r="G1801" s="291"/>
      <c r="H1801" s="291"/>
      <c r="I1801" s="291"/>
      <c r="J1801" s="291"/>
    </row>
    <row r="1802" spans="1:10" ht="19.5" customHeight="1" x14ac:dyDescent="0.25">
      <c r="A1802" s="282"/>
      <c r="B1802" s="289"/>
      <c r="C1802" s="59" t="s">
        <v>628</v>
      </c>
      <c r="D1802" s="289" t="s">
        <v>15</v>
      </c>
      <c r="E1802" s="51" t="s">
        <v>9</v>
      </c>
      <c r="F1802" s="108"/>
      <c r="G1802" s="108">
        <f>'Додаток 3'!I328</f>
        <v>1026.6179999999999</v>
      </c>
      <c r="H1802" s="108"/>
      <c r="I1802" s="106"/>
      <c r="J1802" s="106"/>
    </row>
    <row r="1803" spans="1:10" ht="16.5" customHeight="1" x14ac:dyDescent="0.25">
      <c r="A1803" s="282"/>
      <c r="B1803" s="289"/>
      <c r="C1803" s="59" t="s">
        <v>359</v>
      </c>
      <c r="D1803" s="289"/>
      <c r="E1803" s="289"/>
      <c r="F1803" s="289"/>
      <c r="G1803" s="289"/>
      <c r="H1803" s="289"/>
      <c r="I1803" s="106"/>
      <c r="J1803" s="106"/>
    </row>
    <row r="1804" spans="1:10" ht="16.5" customHeight="1" x14ac:dyDescent="0.25">
      <c r="A1804" s="282"/>
      <c r="B1804" s="289"/>
      <c r="C1804" s="59" t="s">
        <v>893</v>
      </c>
      <c r="D1804" s="289"/>
      <c r="E1804" s="59" t="s">
        <v>9</v>
      </c>
      <c r="F1804" s="108"/>
      <c r="G1804" s="108">
        <f>'Додаток 3'!I329</f>
        <v>49.8</v>
      </c>
      <c r="H1804" s="108"/>
      <c r="I1804" s="106"/>
      <c r="J1804" s="106"/>
    </row>
    <row r="1805" spans="1:10" ht="16.5" customHeight="1" x14ac:dyDescent="0.25">
      <c r="A1805" s="282"/>
      <c r="B1805" s="289"/>
      <c r="C1805" s="291" t="s">
        <v>11</v>
      </c>
      <c r="D1805" s="291"/>
      <c r="E1805" s="291"/>
      <c r="F1805" s="291"/>
      <c r="G1805" s="291"/>
      <c r="H1805" s="291"/>
      <c r="I1805" s="291"/>
      <c r="J1805" s="291"/>
    </row>
    <row r="1806" spans="1:10" ht="18.75" customHeight="1" x14ac:dyDescent="0.25">
      <c r="A1806" s="282"/>
      <c r="B1806" s="289"/>
      <c r="C1806" s="59" t="s">
        <v>629</v>
      </c>
      <c r="D1806" s="51" t="s">
        <v>310</v>
      </c>
      <c r="E1806" s="51" t="s">
        <v>189</v>
      </c>
      <c r="F1806" s="108"/>
      <c r="G1806" s="108">
        <v>0.55300000000000005</v>
      </c>
      <c r="H1806" s="157"/>
      <c r="I1806" s="106"/>
      <c r="J1806" s="106"/>
    </row>
    <row r="1807" spans="1:10" ht="18" customHeight="1" x14ac:dyDescent="0.25">
      <c r="A1807" s="282"/>
      <c r="B1807" s="289"/>
      <c r="C1807" s="291" t="s">
        <v>12</v>
      </c>
      <c r="D1807" s="291"/>
      <c r="E1807" s="291"/>
      <c r="F1807" s="291"/>
      <c r="G1807" s="291"/>
      <c r="H1807" s="291"/>
      <c r="I1807" s="291"/>
      <c r="J1807" s="291"/>
    </row>
    <row r="1808" spans="1:10" ht="16.5" customHeight="1" x14ac:dyDescent="0.25">
      <c r="A1808" s="282"/>
      <c r="B1808" s="289"/>
      <c r="C1808" s="59" t="s">
        <v>634</v>
      </c>
      <c r="D1808" s="51" t="s">
        <v>39</v>
      </c>
      <c r="E1808" s="51" t="s">
        <v>581</v>
      </c>
      <c r="F1808" s="108"/>
      <c r="G1808" s="108">
        <f>G1802/G1806</f>
        <v>1856.4520795660032</v>
      </c>
      <c r="H1808" s="108"/>
      <c r="I1808" s="106"/>
      <c r="J1808" s="106"/>
    </row>
    <row r="1809" spans="1:10" ht="16.5" customHeight="1" x14ac:dyDescent="0.25">
      <c r="A1809" s="282"/>
      <c r="B1809" s="289"/>
      <c r="C1809" s="291" t="s">
        <v>14</v>
      </c>
      <c r="D1809" s="291"/>
      <c r="E1809" s="291"/>
      <c r="F1809" s="291"/>
      <c r="G1809" s="291"/>
      <c r="H1809" s="291"/>
      <c r="I1809" s="291"/>
      <c r="J1809" s="291"/>
    </row>
    <row r="1810" spans="1:10" ht="21" customHeight="1" x14ac:dyDescent="0.25">
      <c r="A1810" s="283"/>
      <c r="B1810" s="289"/>
      <c r="C1810" s="59" t="s">
        <v>571</v>
      </c>
      <c r="D1810" s="51" t="s">
        <v>42</v>
      </c>
      <c r="E1810" s="51" t="s">
        <v>40</v>
      </c>
      <c r="F1810" s="51"/>
      <c r="G1810" s="51">
        <v>100</v>
      </c>
      <c r="H1810" s="51"/>
      <c r="I1810" s="106"/>
      <c r="J1810" s="106"/>
    </row>
    <row r="1811" spans="1:10" ht="18" customHeight="1" x14ac:dyDescent="0.25">
      <c r="A1811" s="281" t="s">
        <v>1036</v>
      </c>
      <c r="B1811" s="289" t="s">
        <v>116</v>
      </c>
      <c r="C1811" s="301" t="s">
        <v>957</v>
      </c>
      <c r="D1811" s="301"/>
      <c r="E1811" s="301"/>
      <c r="F1811" s="301"/>
      <c r="G1811" s="301"/>
      <c r="H1811" s="301"/>
      <c r="I1811" s="301"/>
      <c r="J1811" s="301"/>
    </row>
    <row r="1812" spans="1:10" ht="18" customHeight="1" x14ac:dyDescent="0.25">
      <c r="A1812" s="282"/>
      <c r="B1812" s="289"/>
      <c r="C1812" s="360" t="s">
        <v>10</v>
      </c>
      <c r="D1812" s="360"/>
      <c r="E1812" s="360"/>
      <c r="F1812" s="360"/>
      <c r="G1812" s="360"/>
      <c r="H1812" s="360"/>
      <c r="I1812" s="360"/>
      <c r="J1812" s="360"/>
    </row>
    <row r="1813" spans="1:10" ht="15.75" customHeight="1" x14ac:dyDescent="0.25">
      <c r="A1813" s="282"/>
      <c r="B1813" s="289"/>
      <c r="C1813" s="59" t="s">
        <v>584</v>
      </c>
      <c r="D1813" s="289" t="s">
        <v>15</v>
      </c>
      <c r="E1813" s="51" t="s">
        <v>9</v>
      </c>
      <c r="F1813" s="108"/>
      <c r="G1813" s="108"/>
      <c r="H1813" s="108"/>
      <c r="I1813" s="107"/>
      <c r="J1813" s="107" t="str">
        <f>'Додаток 3'!L330</f>
        <v>893,271</v>
      </c>
    </row>
    <row r="1814" spans="1:10" ht="16.5" hidden="1" customHeight="1" x14ac:dyDescent="0.25">
      <c r="A1814" s="282"/>
      <c r="B1814" s="289"/>
      <c r="C1814" s="59" t="s">
        <v>359</v>
      </c>
      <c r="D1814" s="289"/>
      <c r="E1814" s="279"/>
      <c r="F1814" s="279"/>
      <c r="G1814" s="279"/>
      <c r="H1814" s="279"/>
      <c r="I1814" s="106"/>
      <c r="J1814" s="106"/>
    </row>
    <row r="1815" spans="1:10" ht="15" hidden="1" customHeight="1" x14ac:dyDescent="0.25">
      <c r="A1815" s="282"/>
      <c r="B1815" s="289"/>
      <c r="C1815" s="59" t="s">
        <v>38</v>
      </c>
      <c r="D1815" s="289"/>
      <c r="E1815" s="51" t="s">
        <v>9</v>
      </c>
      <c r="F1815" s="108"/>
      <c r="G1815" s="108">
        <f>'Додаток 3'!I331</f>
        <v>73.408000000000001</v>
      </c>
      <c r="H1815" s="142"/>
      <c r="I1815" s="106"/>
      <c r="J1815" s="106"/>
    </row>
    <row r="1816" spans="1:10" ht="16.5" customHeight="1" x14ac:dyDescent="0.25">
      <c r="A1816" s="282"/>
      <c r="B1816" s="289"/>
      <c r="C1816" s="291" t="s">
        <v>11</v>
      </c>
      <c r="D1816" s="291"/>
      <c r="E1816" s="291"/>
      <c r="F1816" s="291"/>
      <c r="G1816" s="291"/>
      <c r="H1816" s="291"/>
      <c r="I1816" s="291"/>
      <c r="J1816" s="291"/>
    </row>
    <row r="1817" spans="1:10" ht="20.25" customHeight="1" x14ac:dyDescent="0.25">
      <c r="A1817" s="282"/>
      <c r="B1817" s="289"/>
      <c r="C1817" s="59" t="s">
        <v>585</v>
      </c>
      <c r="D1817" s="51" t="s">
        <v>39</v>
      </c>
      <c r="E1817" s="51" t="s">
        <v>17</v>
      </c>
      <c r="F1817" s="157"/>
      <c r="G1817" s="157"/>
      <c r="H1817" s="157"/>
      <c r="I1817" s="173"/>
      <c r="J1817" s="173">
        <v>1</v>
      </c>
    </row>
    <row r="1818" spans="1:10" x14ac:dyDescent="0.25">
      <c r="A1818" s="282"/>
      <c r="B1818" s="289"/>
      <c r="C1818" s="291" t="s">
        <v>12</v>
      </c>
      <c r="D1818" s="291"/>
      <c r="E1818" s="291"/>
      <c r="F1818" s="291"/>
      <c r="G1818" s="291"/>
      <c r="H1818" s="291"/>
      <c r="I1818" s="291"/>
      <c r="J1818" s="291"/>
    </row>
    <row r="1819" spans="1:10" ht="16.5" customHeight="1" x14ac:dyDescent="0.25">
      <c r="A1819" s="282"/>
      <c r="B1819" s="289"/>
      <c r="C1819" s="59" t="s">
        <v>586</v>
      </c>
      <c r="D1819" s="51" t="s">
        <v>39</v>
      </c>
      <c r="E1819" s="51" t="s">
        <v>68</v>
      </c>
      <c r="F1819" s="108"/>
      <c r="G1819" s="108"/>
      <c r="H1819" s="108"/>
      <c r="I1819" s="167"/>
      <c r="J1819" s="107">
        <f>J1813/J1817</f>
        <v>893.27099999999996</v>
      </c>
    </row>
    <row r="1820" spans="1:10" x14ac:dyDescent="0.25">
      <c r="A1820" s="282"/>
      <c r="B1820" s="289"/>
      <c r="C1820" s="291" t="s">
        <v>14</v>
      </c>
      <c r="D1820" s="291"/>
      <c r="E1820" s="291"/>
      <c r="F1820" s="291"/>
      <c r="G1820" s="291"/>
      <c r="H1820" s="291"/>
      <c r="I1820" s="291"/>
      <c r="J1820" s="291"/>
    </row>
    <row r="1821" spans="1:10" x14ac:dyDescent="0.25">
      <c r="A1821" s="283"/>
      <c r="B1821" s="289"/>
      <c r="C1821" s="59" t="s">
        <v>360</v>
      </c>
      <c r="D1821" s="51" t="s">
        <v>42</v>
      </c>
      <c r="E1821" s="51" t="s">
        <v>40</v>
      </c>
      <c r="F1821" s="51"/>
      <c r="G1821" s="51"/>
      <c r="H1821" s="142"/>
      <c r="I1821" s="173"/>
      <c r="J1821" s="173">
        <v>100</v>
      </c>
    </row>
    <row r="1822" spans="1:10" ht="18" customHeight="1" x14ac:dyDescent="0.25">
      <c r="A1822" s="281" t="s">
        <v>1058</v>
      </c>
      <c r="B1822" s="289" t="s">
        <v>116</v>
      </c>
      <c r="C1822" s="315" t="s">
        <v>638</v>
      </c>
      <c r="D1822" s="315"/>
      <c r="E1822" s="315"/>
      <c r="F1822" s="315"/>
      <c r="G1822" s="315"/>
      <c r="H1822" s="315"/>
      <c r="I1822" s="315"/>
      <c r="J1822" s="315"/>
    </row>
    <row r="1823" spans="1:10" ht="18" customHeight="1" x14ac:dyDescent="0.25">
      <c r="A1823" s="282"/>
      <c r="B1823" s="289"/>
      <c r="C1823" s="295" t="s">
        <v>10</v>
      </c>
      <c r="D1823" s="295"/>
      <c r="E1823" s="295"/>
      <c r="F1823" s="295"/>
      <c r="G1823" s="295"/>
      <c r="H1823" s="295"/>
      <c r="I1823" s="295"/>
      <c r="J1823" s="295"/>
    </row>
    <row r="1824" spans="1:10" ht="30" customHeight="1" x14ac:dyDescent="0.25">
      <c r="A1824" s="282"/>
      <c r="B1824" s="289"/>
      <c r="C1824" s="59" t="s">
        <v>639</v>
      </c>
      <c r="D1824" s="51" t="s">
        <v>644</v>
      </c>
      <c r="E1824" s="51" t="s">
        <v>9</v>
      </c>
      <c r="F1824" s="108">
        <v>337.5</v>
      </c>
      <c r="G1824" s="51"/>
      <c r="H1824" s="142"/>
      <c r="I1824" s="106"/>
      <c r="J1824" s="106"/>
    </row>
    <row r="1825" spans="1:10" ht="16.5" customHeight="1" x14ac:dyDescent="0.25">
      <c r="A1825" s="282"/>
      <c r="B1825" s="289"/>
      <c r="C1825" s="295" t="s">
        <v>11</v>
      </c>
      <c r="D1825" s="295"/>
      <c r="E1825" s="295"/>
      <c r="F1825" s="295"/>
      <c r="G1825" s="295"/>
      <c r="H1825" s="295"/>
      <c r="I1825" s="295"/>
      <c r="J1825" s="295"/>
    </row>
    <row r="1826" spans="1:10" ht="18" customHeight="1" x14ac:dyDescent="0.25">
      <c r="A1826" s="282"/>
      <c r="B1826" s="289"/>
      <c r="C1826" s="59" t="s">
        <v>640</v>
      </c>
      <c r="D1826" s="51" t="s">
        <v>39</v>
      </c>
      <c r="E1826" s="51" t="s">
        <v>17</v>
      </c>
      <c r="F1826" s="51">
        <v>1</v>
      </c>
      <c r="G1826" s="51"/>
      <c r="H1826" s="142"/>
      <c r="I1826" s="106"/>
      <c r="J1826" s="106"/>
    </row>
    <row r="1827" spans="1:10" ht="18" customHeight="1" x14ac:dyDescent="0.25">
      <c r="A1827" s="282"/>
      <c r="B1827" s="289"/>
      <c r="C1827" s="295" t="s">
        <v>12</v>
      </c>
      <c r="D1827" s="295"/>
      <c r="E1827" s="295"/>
      <c r="F1827" s="295"/>
      <c r="G1827" s="295"/>
      <c r="H1827" s="295"/>
      <c r="I1827" s="295"/>
      <c r="J1827" s="295"/>
    </row>
    <row r="1828" spans="1:10" ht="16.5" customHeight="1" x14ac:dyDescent="0.25">
      <c r="A1828" s="282"/>
      <c r="B1828" s="289"/>
      <c r="C1828" s="59" t="s">
        <v>645</v>
      </c>
      <c r="D1828" s="51" t="s">
        <v>39</v>
      </c>
      <c r="E1828" s="51" t="s">
        <v>68</v>
      </c>
      <c r="F1828" s="108">
        <f>F1824/F1826</f>
        <v>337.5</v>
      </c>
      <c r="G1828" s="51"/>
      <c r="H1828" s="142"/>
      <c r="I1828" s="106"/>
      <c r="J1828" s="106"/>
    </row>
    <row r="1829" spans="1:10" ht="18" customHeight="1" x14ac:dyDescent="0.25">
      <c r="A1829" s="282"/>
      <c r="B1829" s="289"/>
      <c r="C1829" s="295" t="s">
        <v>14</v>
      </c>
      <c r="D1829" s="295"/>
      <c r="E1829" s="295"/>
      <c r="F1829" s="295"/>
      <c r="G1829" s="295"/>
      <c r="H1829" s="295"/>
      <c r="I1829" s="295"/>
      <c r="J1829" s="295"/>
    </row>
    <row r="1830" spans="1:10" ht="16.5" customHeight="1" x14ac:dyDescent="0.25">
      <c r="A1830" s="283"/>
      <c r="B1830" s="289"/>
      <c r="C1830" s="59" t="s">
        <v>641</v>
      </c>
      <c r="D1830" s="51" t="s">
        <v>42</v>
      </c>
      <c r="E1830" s="51" t="s">
        <v>40</v>
      </c>
      <c r="F1830" s="51">
        <v>100</v>
      </c>
      <c r="G1830" s="51"/>
      <c r="H1830" s="142"/>
      <c r="I1830" s="106"/>
      <c r="J1830" s="106"/>
    </row>
    <row r="1831" spans="1:10" ht="20.25" customHeight="1" x14ac:dyDescent="0.25">
      <c r="A1831" s="284" t="s">
        <v>1107</v>
      </c>
      <c r="B1831" s="289" t="s">
        <v>116</v>
      </c>
      <c r="C1831" s="361" t="s">
        <v>924</v>
      </c>
      <c r="D1831" s="362"/>
      <c r="E1831" s="362"/>
      <c r="F1831" s="362"/>
      <c r="G1831" s="362"/>
      <c r="H1831" s="362"/>
      <c r="I1831" s="362"/>
      <c r="J1831" s="363"/>
    </row>
    <row r="1832" spans="1:10" ht="16.5" customHeight="1" x14ac:dyDescent="0.25">
      <c r="A1832" s="285"/>
      <c r="B1832" s="289"/>
      <c r="C1832" s="133" t="s">
        <v>10</v>
      </c>
      <c r="D1832" s="133"/>
      <c r="E1832" s="133"/>
      <c r="F1832" s="133"/>
      <c r="G1832" s="133"/>
      <c r="H1832" s="133"/>
      <c r="I1832" s="133"/>
      <c r="J1832" s="133"/>
    </row>
    <row r="1833" spans="1:10" ht="30.75" customHeight="1" x14ac:dyDescent="0.25">
      <c r="A1833" s="285"/>
      <c r="B1833" s="289"/>
      <c r="C1833" s="59" t="s">
        <v>925</v>
      </c>
      <c r="D1833" s="51" t="s">
        <v>15</v>
      </c>
      <c r="E1833" s="51" t="s">
        <v>19</v>
      </c>
      <c r="F1833" s="51"/>
      <c r="G1833" s="108"/>
      <c r="H1833" s="108"/>
      <c r="I1833" s="96"/>
      <c r="J1833" s="96">
        <f>'Додаток 3'!L333</f>
        <v>230</v>
      </c>
    </row>
    <row r="1834" spans="1:10" ht="18.75" customHeight="1" x14ac:dyDescent="0.25">
      <c r="A1834" s="285"/>
      <c r="B1834" s="289"/>
      <c r="C1834" s="295" t="s">
        <v>11</v>
      </c>
      <c r="D1834" s="295"/>
      <c r="E1834" s="295"/>
      <c r="F1834" s="295"/>
      <c r="G1834" s="295"/>
      <c r="H1834" s="295"/>
      <c r="I1834" s="106"/>
      <c r="J1834" s="106"/>
    </row>
    <row r="1835" spans="1:10" ht="16.5" customHeight="1" x14ac:dyDescent="0.25">
      <c r="A1835" s="285"/>
      <c r="B1835" s="289"/>
      <c r="C1835" s="59" t="s">
        <v>883</v>
      </c>
      <c r="D1835" s="51" t="s">
        <v>39</v>
      </c>
      <c r="E1835" s="51" t="s">
        <v>17</v>
      </c>
      <c r="F1835" s="51"/>
      <c r="G1835" s="51"/>
      <c r="H1835" s="142"/>
      <c r="I1835" s="168"/>
      <c r="J1835" s="168">
        <v>1</v>
      </c>
    </row>
    <row r="1836" spans="1:10" ht="20.25" customHeight="1" x14ac:dyDescent="0.25">
      <c r="A1836" s="285"/>
      <c r="B1836" s="289"/>
      <c r="C1836" s="295" t="s">
        <v>12</v>
      </c>
      <c r="D1836" s="295"/>
      <c r="E1836" s="295"/>
      <c r="F1836" s="295"/>
      <c r="G1836" s="295"/>
      <c r="H1836" s="295"/>
      <c r="I1836" s="295"/>
      <c r="J1836" s="295"/>
    </row>
    <row r="1837" spans="1:10" ht="28.5" customHeight="1" x14ac:dyDescent="0.25">
      <c r="A1837" s="285"/>
      <c r="B1837" s="289"/>
      <c r="C1837" s="59" t="s">
        <v>926</v>
      </c>
      <c r="D1837" s="51" t="s">
        <v>39</v>
      </c>
      <c r="E1837" s="51" t="s">
        <v>68</v>
      </c>
      <c r="F1837" s="51"/>
      <c r="G1837" s="108"/>
      <c r="H1837" s="108"/>
      <c r="I1837" s="96"/>
      <c r="J1837" s="96">
        <f>J1833/J1835</f>
        <v>230</v>
      </c>
    </row>
    <row r="1838" spans="1:10" ht="13.5" customHeight="1" x14ac:dyDescent="0.25">
      <c r="A1838" s="285"/>
      <c r="B1838" s="289"/>
      <c r="C1838" s="295" t="s">
        <v>14</v>
      </c>
      <c r="D1838" s="295"/>
      <c r="E1838" s="295"/>
      <c r="F1838" s="295"/>
      <c r="G1838" s="295"/>
      <c r="H1838" s="295"/>
      <c r="I1838" s="295"/>
      <c r="J1838" s="295"/>
    </row>
    <row r="1839" spans="1:10" ht="16.5" customHeight="1" x14ac:dyDescent="0.25">
      <c r="A1839" s="286"/>
      <c r="B1839" s="289"/>
      <c r="C1839" s="59" t="s">
        <v>875</v>
      </c>
      <c r="D1839" s="51" t="s">
        <v>42</v>
      </c>
      <c r="E1839" s="51" t="s">
        <v>40</v>
      </c>
      <c r="F1839" s="51"/>
      <c r="G1839" s="51"/>
      <c r="H1839" s="142"/>
      <c r="I1839" s="168"/>
      <c r="J1839" s="168">
        <v>100</v>
      </c>
    </row>
    <row r="1840" spans="1:10" ht="22.5" hidden="1" customHeight="1" x14ac:dyDescent="0.25">
      <c r="A1840" s="144" t="s">
        <v>1111</v>
      </c>
      <c r="B1840" s="290" t="s">
        <v>116</v>
      </c>
      <c r="C1840" s="278" t="s">
        <v>176</v>
      </c>
      <c r="D1840" s="278"/>
      <c r="E1840" s="278"/>
      <c r="F1840" s="278"/>
      <c r="G1840" s="278"/>
      <c r="H1840" s="278"/>
      <c r="I1840" s="278"/>
      <c r="J1840" s="278"/>
    </row>
    <row r="1841" spans="1:10" ht="15" hidden="1" customHeight="1" x14ac:dyDescent="0.25">
      <c r="A1841" s="144"/>
      <c r="B1841" s="290"/>
      <c r="C1841" s="280" t="s">
        <v>10</v>
      </c>
      <c r="D1841" s="280"/>
      <c r="E1841" s="280"/>
      <c r="F1841" s="280"/>
      <c r="G1841" s="280"/>
      <c r="H1841" s="280"/>
      <c r="I1841" s="280"/>
      <c r="J1841" s="280"/>
    </row>
    <row r="1842" spans="1:10" ht="33" hidden="1" customHeight="1" x14ac:dyDescent="0.25">
      <c r="A1842" s="144"/>
      <c r="B1842" s="290"/>
      <c r="C1842" s="7" t="s">
        <v>239</v>
      </c>
      <c r="D1842" s="141" t="s">
        <v>15</v>
      </c>
      <c r="E1842" s="141" t="s">
        <v>9</v>
      </c>
      <c r="F1842" s="108"/>
      <c r="G1842" s="159"/>
      <c r="H1842" s="159" t="str">
        <f>'Додаток 3'!J334</f>
        <v>0</v>
      </c>
      <c r="I1842" s="106"/>
      <c r="J1842" s="106"/>
    </row>
    <row r="1843" spans="1:10" ht="15" hidden="1" customHeight="1" x14ac:dyDescent="0.25">
      <c r="A1843" s="144"/>
      <c r="B1843" s="290"/>
      <c r="C1843" s="280" t="s">
        <v>11</v>
      </c>
      <c r="D1843" s="280"/>
      <c r="E1843" s="280"/>
      <c r="F1843" s="280"/>
      <c r="G1843" s="280"/>
      <c r="H1843" s="280"/>
      <c r="I1843" s="280"/>
      <c r="J1843" s="280"/>
    </row>
    <row r="1844" spans="1:10" ht="22.5" hidden="1" customHeight="1" x14ac:dyDescent="0.25">
      <c r="A1844" s="144"/>
      <c r="B1844" s="290"/>
      <c r="C1844" s="7" t="s">
        <v>240</v>
      </c>
      <c r="D1844" s="141" t="s">
        <v>310</v>
      </c>
      <c r="E1844" s="141" t="s">
        <v>65</v>
      </c>
      <c r="F1844" s="108"/>
      <c r="G1844" s="159"/>
      <c r="H1844" s="159">
        <v>0.52300000000000002</v>
      </c>
      <c r="I1844" s="106"/>
      <c r="J1844" s="106"/>
    </row>
    <row r="1845" spans="1:10" ht="15" hidden="1" customHeight="1" x14ac:dyDescent="0.25">
      <c r="A1845" s="144"/>
      <c r="B1845" s="290"/>
      <c r="C1845" s="280" t="s">
        <v>12</v>
      </c>
      <c r="D1845" s="280"/>
      <c r="E1845" s="280"/>
      <c r="F1845" s="280"/>
      <c r="G1845" s="280"/>
      <c r="H1845" s="280"/>
      <c r="I1845" s="280"/>
      <c r="J1845" s="280"/>
    </row>
    <row r="1846" spans="1:10" ht="31.5" hidden="1" customHeight="1" x14ac:dyDescent="0.25">
      <c r="A1846" s="144"/>
      <c r="B1846" s="290"/>
      <c r="C1846" s="7" t="s">
        <v>319</v>
      </c>
      <c r="D1846" s="141" t="s">
        <v>39</v>
      </c>
      <c r="E1846" s="141" t="s">
        <v>197</v>
      </c>
      <c r="F1846" s="108"/>
      <c r="G1846" s="163"/>
      <c r="H1846" s="159">
        <f>H1842/H1844</f>
        <v>0</v>
      </c>
      <c r="I1846" s="106"/>
      <c r="J1846" s="106"/>
    </row>
    <row r="1847" spans="1:10" ht="15" hidden="1" customHeight="1" x14ac:dyDescent="0.25">
      <c r="A1847" s="144"/>
      <c r="B1847" s="290"/>
      <c r="C1847" s="280" t="s">
        <v>14</v>
      </c>
      <c r="D1847" s="280"/>
      <c r="E1847" s="280"/>
      <c r="F1847" s="280"/>
      <c r="G1847" s="280"/>
      <c r="H1847" s="280"/>
      <c r="I1847" s="280"/>
      <c r="J1847" s="280"/>
    </row>
    <row r="1848" spans="1:10" ht="20.25" hidden="1" customHeight="1" x14ac:dyDescent="0.25">
      <c r="A1848" s="144"/>
      <c r="B1848" s="290"/>
      <c r="C1848" s="59" t="s">
        <v>361</v>
      </c>
      <c r="D1848" s="141" t="s">
        <v>42</v>
      </c>
      <c r="E1848" s="141" t="s">
        <v>40</v>
      </c>
      <c r="F1848" s="141"/>
      <c r="G1848" s="141"/>
      <c r="H1848" s="141">
        <v>100</v>
      </c>
      <c r="I1848" s="106"/>
      <c r="J1848" s="106"/>
    </row>
    <row r="1849" spans="1:10" ht="27.75" customHeight="1" x14ac:dyDescent="0.25">
      <c r="A1849" s="281" t="s">
        <v>1108</v>
      </c>
      <c r="B1849" s="289" t="s">
        <v>116</v>
      </c>
      <c r="C1849" s="301" t="s">
        <v>928</v>
      </c>
      <c r="D1849" s="301"/>
      <c r="E1849" s="301"/>
      <c r="F1849" s="301"/>
      <c r="G1849" s="301"/>
      <c r="H1849" s="301"/>
      <c r="I1849" s="301"/>
      <c r="J1849" s="301"/>
    </row>
    <row r="1850" spans="1:10" ht="15.75" customHeight="1" x14ac:dyDescent="0.25">
      <c r="A1850" s="282"/>
      <c r="B1850" s="289"/>
      <c r="C1850" s="295" t="s">
        <v>10</v>
      </c>
      <c r="D1850" s="295"/>
      <c r="E1850" s="295"/>
      <c r="F1850" s="295"/>
      <c r="G1850" s="295"/>
      <c r="H1850" s="295"/>
      <c r="I1850" s="295"/>
      <c r="J1850" s="295"/>
    </row>
    <row r="1851" spans="1:10" ht="18" customHeight="1" x14ac:dyDescent="0.25">
      <c r="A1851" s="282"/>
      <c r="B1851" s="289"/>
      <c r="C1851" s="59" t="s">
        <v>929</v>
      </c>
      <c r="D1851" s="289" t="s">
        <v>15</v>
      </c>
      <c r="E1851" s="51" t="s">
        <v>9</v>
      </c>
      <c r="F1851" s="51"/>
      <c r="G1851" s="108">
        <f>'Додаток 3'!I335</f>
        <v>3145.8</v>
      </c>
      <c r="H1851" s="142"/>
      <c r="I1851" s="106"/>
      <c r="J1851" s="106"/>
    </row>
    <row r="1852" spans="1:10" ht="21.75" customHeight="1" x14ac:dyDescent="0.25">
      <c r="A1852" s="282"/>
      <c r="B1852" s="289"/>
      <c r="C1852" s="59" t="s">
        <v>41</v>
      </c>
      <c r="D1852" s="289"/>
      <c r="E1852" s="289"/>
      <c r="F1852" s="289"/>
      <c r="G1852" s="289"/>
      <c r="H1852" s="289"/>
      <c r="I1852" s="106"/>
      <c r="J1852" s="106"/>
    </row>
    <row r="1853" spans="1:10" ht="15.75" customHeight="1" x14ac:dyDescent="0.25">
      <c r="A1853" s="282"/>
      <c r="B1853" s="289"/>
      <c r="C1853" s="59" t="s">
        <v>893</v>
      </c>
      <c r="D1853" s="289"/>
      <c r="E1853" s="51" t="s">
        <v>9</v>
      </c>
      <c r="F1853" s="51"/>
      <c r="G1853" s="108">
        <f>'Додаток 3'!I336</f>
        <v>100</v>
      </c>
      <c r="H1853" s="142"/>
      <c r="I1853" s="106"/>
      <c r="J1853" s="106"/>
    </row>
    <row r="1854" spans="1:10" ht="16.5" customHeight="1" x14ac:dyDescent="0.25">
      <c r="A1854" s="282"/>
      <c r="B1854" s="289"/>
      <c r="C1854" s="295" t="s">
        <v>11</v>
      </c>
      <c r="D1854" s="295"/>
      <c r="E1854" s="295"/>
      <c r="F1854" s="295"/>
      <c r="G1854" s="295"/>
      <c r="H1854" s="295"/>
      <c r="I1854" s="295"/>
      <c r="J1854" s="295"/>
    </row>
    <row r="1855" spans="1:10" ht="16.5" customHeight="1" x14ac:dyDescent="0.25">
      <c r="A1855" s="282"/>
      <c r="B1855" s="289"/>
      <c r="C1855" s="59" t="s">
        <v>930</v>
      </c>
      <c r="D1855" s="51" t="s">
        <v>39</v>
      </c>
      <c r="E1855" s="51" t="s">
        <v>17</v>
      </c>
      <c r="F1855" s="51"/>
      <c r="G1855" s="51">
        <v>1</v>
      </c>
      <c r="H1855" s="142"/>
      <c r="I1855" s="106"/>
      <c r="J1855" s="106"/>
    </row>
    <row r="1856" spans="1:10" ht="15.75" customHeight="1" x14ac:dyDescent="0.25">
      <c r="A1856" s="282"/>
      <c r="B1856" s="289"/>
      <c r="C1856" s="295" t="s">
        <v>12</v>
      </c>
      <c r="D1856" s="295"/>
      <c r="E1856" s="295"/>
      <c r="F1856" s="295"/>
      <c r="G1856" s="295"/>
      <c r="H1856" s="295"/>
      <c r="I1856" s="295"/>
      <c r="J1856" s="295"/>
    </row>
    <row r="1857" spans="1:10" ht="20.25" customHeight="1" x14ac:dyDescent="0.25">
      <c r="A1857" s="282"/>
      <c r="B1857" s="289"/>
      <c r="C1857" s="59" t="s">
        <v>931</v>
      </c>
      <c r="D1857" s="51" t="s">
        <v>39</v>
      </c>
      <c r="E1857" s="51" t="s">
        <v>13</v>
      </c>
      <c r="F1857" s="51"/>
      <c r="G1857" s="108">
        <f>G1851/G1855</f>
        <v>3145.8</v>
      </c>
      <c r="H1857" s="142"/>
      <c r="I1857" s="106"/>
      <c r="J1857" s="106"/>
    </row>
    <row r="1858" spans="1:10" ht="20.25" customHeight="1" x14ac:dyDescent="0.25">
      <c r="A1858" s="282"/>
      <c r="B1858" s="289"/>
      <c r="C1858" s="295" t="s">
        <v>12</v>
      </c>
      <c r="D1858" s="295"/>
      <c r="E1858" s="295"/>
      <c r="F1858" s="295"/>
      <c r="G1858" s="295"/>
      <c r="H1858" s="295"/>
      <c r="I1858" s="295"/>
      <c r="J1858" s="295"/>
    </row>
    <row r="1859" spans="1:10" ht="12.75" customHeight="1" x14ac:dyDescent="0.25">
      <c r="A1859" s="283"/>
      <c r="B1859" s="289"/>
      <c r="C1859" s="59" t="s">
        <v>362</v>
      </c>
      <c r="D1859" s="51" t="s">
        <v>42</v>
      </c>
      <c r="E1859" s="51" t="s">
        <v>40</v>
      </c>
      <c r="F1859" s="51"/>
      <c r="G1859" s="51">
        <v>100</v>
      </c>
      <c r="H1859" s="142"/>
      <c r="I1859" s="106"/>
      <c r="J1859" s="106"/>
    </row>
    <row r="1860" spans="1:10" ht="21" customHeight="1" x14ac:dyDescent="0.25">
      <c r="A1860" s="281" t="s">
        <v>1111</v>
      </c>
      <c r="B1860" s="290" t="s">
        <v>116</v>
      </c>
      <c r="C1860" s="293" t="s">
        <v>999</v>
      </c>
      <c r="D1860" s="293"/>
      <c r="E1860" s="293"/>
      <c r="F1860" s="293"/>
      <c r="G1860" s="293"/>
      <c r="H1860" s="293"/>
      <c r="I1860" s="293"/>
      <c r="J1860" s="293"/>
    </row>
    <row r="1861" spans="1:10" ht="12.75" customHeight="1" x14ac:dyDescent="0.25">
      <c r="A1861" s="282"/>
      <c r="B1861" s="290"/>
      <c r="C1861" s="302" t="s">
        <v>10</v>
      </c>
      <c r="D1861" s="302"/>
      <c r="E1861" s="302"/>
      <c r="F1861" s="302"/>
      <c r="G1861" s="302"/>
      <c r="H1861" s="302"/>
      <c r="I1861" s="302"/>
      <c r="J1861" s="302"/>
    </row>
    <row r="1862" spans="1:10" ht="25.5" customHeight="1" x14ac:dyDescent="0.25">
      <c r="A1862" s="282"/>
      <c r="B1862" s="290"/>
      <c r="C1862" s="7" t="s">
        <v>869</v>
      </c>
      <c r="D1862" s="141" t="s">
        <v>91</v>
      </c>
      <c r="E1862" s="141" t="s">
        <v>19</v>
      </c>
      <c r="F1862" s="159"/>
      <c r="G1862" s="159">
        <f>'Додаток 3'!I337</f>
        <v>185</v>
      </c>
      <c r="H1862" s="24"/>
      <c r="I1862" s="106"/>
      <c r="J1862" s="106"/>
    </row>
    <row r="1863" spans="1:10" ht="16.5" customHeight="1" x14ac:dyDescent="0.25">
      <c r="A1863" s="282"/>
      <c r="B1863" s="290"/>
      <c r="C1863" s="280" t="s">
        <v>11</v>
      </c>
      <c r="D1863" s="280"/>
      <c r="E1863" s="280"/>
      <c r="F1863" s="280"/>
      <c r="G1863" s="280"/>
      <c r="H1863" s="280"/>
      <c r="I1863" s="280"/>
      <c r="J1863" s="280"/>
    </row>
    <row r="1864" spans="1:10" ht="16.5" customHeight="1" x14ac:dyDescent="0.25">
      <c r="A1864" s="282"/>
      <c r="B1864" s="290"/>
      <c r="C1864" s="7" t="s">
        <v>870</v>
      </c>
      <c r="D1864" s="141" t="s">
        <v>39</v>
      </c>
      <c r="E1864" s="141" t="s">
        <v>17</v>
      </c>
      <c r="F1864" s="169"/>
      <c r="G1864" s="169">
        <v>1</v>
      </c>
      <c r="H1864" s="10"/>
      <c r="I1864" s="106"/>
      <c r="J1864" s="106"/>
    </row>
    <row r="1865" spans="1:10" ht="15.75" customHeight="1" x14ac:dyDescent="0.25">
      <c r="A1865" s="282"/>
      <c r="B1865" s="290"/>
      <c r="C1865" s="280" t="s">
        <v>12</v>
      </c>
      <c r="D1865" s="280"/>
      <c r="E1865" s="280"/>
      <c r="F1865" s="280"/>
      <c r="G1865" s="280"/>
      <c r="H1865" s="280"/>
      <c r="I1865" s="280"/>
      <c r="J1865" s="280"/>
    </row>
    <row r="1866" spans="1:10" ht="31.5" customHeight="1" x14ac:dyDescent="0.25">
      <c r="A1866" s="282"/>
      <c r="B1866" s="290"/>
      <c r="C1866" s="7" t="s">
        <v>871</v>
      </c>
      <c r="D1866" s="141" t="s">
        <v>39</v>
      </c>
      <c r="E1866" s="141" t="s">
        <v>355</v>
      </c>
      <c r="F1866" s="159"/>
      <c r="G1866" s="159">
        <f>G1862/G1864</f>
        <v>185</v>
      </c>
      <c r="H1866" s="24"/>
      <c r="I1866" s="106"/>
      <c r="J1866" s="106"/>
    </row>
    <row r="1867" spans="1:10" ht="15.75" customHeight="1" x14ac:dyDescent="0.25">
      <c r="A1867" s="282"/>
      <c r="B1867" s="290"/>
      <c r="C1867" s="280" t="s">
        <v>14</v>
      </c>
      <c r="D1867" s="280"/>
      <c r="E1867" s="280"/>
      <c r="F1867" s="280"/>
      <c r="G1867" s="280"/>
      <c r="H1867" s="280"/>
      <c r="I1867" s="280"/>
      <c r="J1867" s="280"/>
    </row>
    <row r="1868" spans="1:10" ht="31.5" customHeight="1" x14ac:dyDescent="0.25">
      <c r="A1868" s="283"/>
      <c r="B1868" s="290"/>
      <c r="C1868" s="59" t="s">
        <v>854</v>
      </c>
      <c r="D1868" s="141" t="s">
        <v>42</v>
      </c>
      <c r="E1868" s="141" t="s">
        <v>40</v>
      </c>
      <c r="F1868" s="141"/>
      <c r="G1868" s="141">
        <v>100</v>
      </c>
      <c r="H1868" s="7"/>
      <c r="I1868" s="106"/>
      <c r="J1868" s="106"/>
    </row>
    <row r="1869" spans="1:10" ht="20.25" customHeight="1" x14ac:dyDescent="0.25">
      <c r="A1869" s="281" t="s">
        <v>1115</v>
      </c>
      <c r="B1869" s="290" t="s">
        <v>116</v>
      </c>
      <c r="C1869" s="278" t="s">
        <v>1018</v>
      </c>
      <c r="D1869" s="278"/>
      <c r="E1869" s="278"/>
      <c r="F1869" s="278"/>
      <c r="G1869" s="278"/>
      <c r="H1869" s="278"/>
      <c r="I1869" s="278"/>
      <c r="J1869" s="278"/>
    </row>
    <row r="1870" spans="1:10" ht="15.75" customHeight="1" x14ac:dyDescent="0.25">
      <c r="A1870" s="282"/>
      <c r="B1870" s="290"/>
      <c r="C1870" s="280" t="s">
        <v>10</v>
      </c>
      <c r="D1870" s="280"/>
      <c r="E1870" s="280"/>
      <c r="F1870" s="280"/>
      <c r="G1870" s="280"/>
      <c r="H1870" s="280"/>
      <c r="I1870" s="280"/>
      <c r="J1870" s="280"/>
    </row>
    <row r="1871" spans="1:10" ht="13.5" customHeight="1" x14ac:dyDescent="0.25">
      <c r="A1871" s="282"/>
      <c r="B1871" s="290"/>
      <c r="C1871" s="7" t="s">
        <v>1019</v>
      </c>
      <c r="D1871" s="290" t="s">
        <v>15</v>
      </c>
      <c r="E1871" s="141" t="s">
        <v>9</v>
      </c>
      <c r="F1871" s="108"/>
      <c r="G1871" s="159"/>
      <c r="H1871" s="159"/>
      <c r="I1871" s="106"/>
      <c r="J1871" s="167" t="str">
        <f>'Додаток 3'!L338</f>
        <v>1549,275</v>
      </c>
    </row>
    <row r="1872" spans="1:10" ht="18" customHeight="1" x14ac:dyDescent="0.25">
      <c r="A1872" s="282"/>
      <c r="B1872" s="290"/>
      <c r="C1872" s="59" t="s">
        <v>41</v>
      </c>
      <c r="D1872" s="290"/>
      <c r="E1872" s="290"/>
      <c r="F1872" s="290"/>
      <c r="G1872" s="290"/>
      <c r="H1872" s="290"/>
      <c r="I1872" s="106"/>
      <c r="J1872" s="106"/>
    </row>
    <row r="1873" spans="1:10" ht="18.75" customHeight="1" x14ac:dyDescent="0.25">
      <c r="A1873" s="282"/>
      <c r="B1873" s="290"/>
      <c r="C1873" s="59" t="s">
        <v>893</v>
      </c>
      <c r="D1873" s="290"/>
      <c r="E1873" s="141" t="s">
        <v>9</v>
      </c>
      <c r="F1873" s="108"/>
      <c r="G1873" s="159"/>
      <c r="H1873" s="159"/>
      <c r="I1873" s="106"/>
      <c r="J1873" s="96">
        <v>150</v>
      </c>
    </row>
    <row r="1874" spans="1:10" ht="16.5" customHeight="1" x14ac:dyDescent="0.25">
      <c r="A1874" s="282"/>
      <c r="B1874" s="290"/>
      <c r="C1874" s="280" t="s">
        <v>11</v>
      </c>
      <c r="D1874" s="280"/>
      <c r="E1874" s="280"/>
      <c r="F1874" s="280"/>
      <c r="G1874" s="280"/>
      <c r="H1874" s="280"/>
      <c r="I1874" s="280"/>
      <c r="J1874" s="280"/>
    </row>
    <row r="1875" spans="1:10" ht="19.5" customHeight="1" x14ac:dyDescent="0.25">
      <c r="A1875" s="282"/>
      <c r="B1875" s="290"/>
      <c r="C1875" s="7" t="s">
        <v>1022</v>
      </c>
      <c r="D1875" s="141" t="s">
        <v>310</v>
      </c>
      <c r="E1875" s="141" t="s">
        <v>17</v>
      </c>
      <c r="F1875" s="108"/>
      <c r="G1875" s="169"/>
      <c r="H1875" s="157"/>
      <c r="I1875" s="106"/>
      <c r="J1875" s="173">
        <v>1</v>
      </c>
    </row>
    <row r="1876" spans="1:10" ht="16.5" customHeight="1" x14ac:dyDescent="0.25">
      <c r="A1876" s="282"/>
      <c r="B1876" s="290"/>
      <c r="C1876" s="280" t="s">
        <v>12</v>
      </c>
      <c r="D1876" s="280"/>
      <c r="E1876" s="280"/>
      <c r="F1876" s="280"/>
      <c r="G1876" s="280"/>
      <c r="H1876" s="280"/>
      <c r="I1876" s="280"/>
      <c r="J1876" s="280"/>
    </row>
    <row r="1877" spans="1:10" ht="13.5" customHeight="1" x14ac:dyDescent="0.25">
      <c r="A1877" s="282"/>
      <c r="B1877" s="290"/>
      <c r="C1877" s="7" t="s">
        <v>1023</v>
      </c>
      <c r="D1877" s="141" t="s">
        <v>39</v>
      </c>
      <c r="E1877" s="141" t="s">
        <v>13</v>
      </c>
      <c r="F1877" s="108"/>
      <c r="G1877" s="159"/>
      <c r="H1877" s="108"/>
      <c r="I1877" s="106"/>
      <c r="J1877" s="173">
        <v>1549.2750000000001</v>
      </c>
    </row>
    <row r="1878" spans="1:10" ht="14.25" customHeight="1" x14ac:dyDescent="0.25">
      <c r="A1878" s="282"/>
      <c r="B1878" s="290"/>
      <c r="C1878" s="280" t="s">
        <v>14</v>
      </c>
      <c r="D1878" s="280"/>
      <c r="E1878" s="280"/>
      <c r="F1878" s="280"/>
      <c r="G1878" s="280"/>
      <c r="H1878" s="280"/>
      <c r="I1878" s="280"/>
      <c r="J1878" s="280"/>
    </row>
    <row r="1879" spans="1:10" ht="19.5" customHeight="1" x14ac:dyDescent="0.25">
      <c r="A1879" s="283"/>
      <c r="B1879" s="290"/>
      <c r="C1879" s="59" t="s">
        <v>362</v>
      </c>
      <c r="D1879" s="141" t="s">
        <v>42</v>
      </c>
      <c r="E1879" s="141" t="s">
        <v>40</v>
      </c>
      <c r="F1879" s="141"/>
      <c r="G1879" s="141"/>
      <c r="H1879" s="141"/>
      <c r="I1879" s="106"/>
      <c r="J1879" s="173">
        <v>100</v>
      </c>
    </row>
    <row r="1880" spans="1:10" ht="29.25" customHeight="1" x14ac:dyDescent="0.25">
      <c r="A1880" s="281" t="s">
        <v>1125</v>
      </c>
      <c r="B1880" s="290" t="s">
        <v>116</v>
      </c>
      <c r="C1880" s="278" t="s">
        <v>1202</v>
      </c>
      <c r="D1880" s="278"/>
      <c r="E1880" s="278"/>
      <c r="F1880" s="278"/>
      <c r="G1880" s="278"/>
      <c r="H1880" s="278"/>
      <c r="I1880" s="278"/>
      <c r="J1880" s="278"/>
    </row>
    <row r="1881" spans="1:10" ht="15.75" customHeight="1" x14ac:dyDescent="0.25">
      <c r="A1881" s="282"/>
      <c r="B1881" s="290"/>
      <c r="C1881" s="298" t="s">
        <v>10</v>
      </c>
      <c r="D1881" s="299"/>
      <c r="E1881" s="299"/>
      <c r="F1881" s="299"/>
      <c r="G1881" s="299"/>
      <c r="H1881" s="299"/>
      <c r="I1881" s="299"/>
      <c r="J1881" s="300"/>
    </row>
    <row r="1882" spans="1:10" ht="18.75" customHeight="1" x14ac:dyDescent="0.25">
      <c r="A1882" s="282"/>
      <c r="B1882" s="290"/>
      <c r="C1882" s="7" t="s">
        <v>1020</v>
      </c>
      <c r="D1882" s="290" t="s">
        <v>15</v>
      </c>
      <c r="E1882" s="141" t="s">
        <v>9</v>
      </c>
      <c r="F1882" s="108"/>
      <c r="G1882" s="159" t="str">
        <f>'Додаток 3'!I340</f>
        <v>2839,893</v>
      </c>
      <c r="H1882" s="159"/>
      <c r="I1882" s="96">
        <f>'Додаток 3'!K340</f>
        <v>3155.6</v>
      </c>
      <c r="J1882" s="106"/>
    </row>
    <row r="1883" spans="1:10" ht="18" hidden="1" customHeight="1" x14ac:dyDescent="0.25">
      <c r="A1883" s="282"/>
      <c r="B1883" s="290"/>
      <c r="C1883" s="59" t="s">
        <v>41</v>
      </c>
      <c r="D1883" s="290"/>
      <c r="E1883" s="290"/>
      <c r="F1883" s="290"/>
      <c r="G1883" s="290"/>
      <c r="H1883" s="290"/>
      <c r="I1883" s="106"/>
      <c r="J1883" s="106"/>
    </row>
    <row r="1884" spans="1:10" ht="17.25" customHeight="1" x14ac:dyDescent="0.25">
      <c r="A1884" s="282"/>
      <c r="B1884" s="290"/>
      <c r="C1884" s="59" t="s">
        <v>1694</v>
      </c>
      <c r="D1884" s="290"/>
      <c r="E1884" s="141" t="s">
        <v>9</v>
      </c>
      <c r="F1884" s="108"/>
      <c r="G1884" s="159"/>
      <c r="H1884" s="159"/>
      <c r="I1884" s="96">
        <f>'Додаток 3'!K343</f>
        <v>36.658999999999999</v>
      </c>
      <c r="J1884" s="106"/>
    </row>
    <row r="1885" spans="1:10" ht="14.25" customHeight="1" x14ac:dyDescent="0.25">
      <c r="A1885" s="282"/>
      <c r="B1885" s="290"/>
      <c r="C1885" s="298" t="s">
        <v>11</v>
      </c>
      <c r="D1885" s="299"/>
      <c r="E1885" s="299"/>
      <c r="F1885" s="299"/>
      <c r="G1885" s="299"/>
      <c r="H1885" s="299"/>
      <c r="I1885" s="299"/>
      <c r="J1885" s="300"/>
    </row>
    <row r="1886" spans="1:10" ht="17.25" customHeight="1" x14ac:dyDescent="0.25">
      <c r="A1886" s="282"/>
      <c r="B1886" s="290"/>
      <c r="C1886" s="7" t="s">
        <v>1021</v>
      </c>
      <c r="D1886" s="306" t="s">
        <v>310</v>
      </c>
      <c r="E1886" s="306" t="s">
        <v>17</v>
      </c>
      <c r="F1886" s="108"/>
      <c r="G1886" s="169">
        <v>1</v>
      </c>
      <c r="H1886" s="157"/>
      <c r="I1886" s="173">
        <v>1</v>
      </c>
      <c r="J1886" s="106"/>
    </row>
    <row r="1887" spans="1:10" ht="13.5" customHeight="1" x14ac:dyDescent="0.25">
      <c r="A1887" s="282"/>
      <c r="B1887" s="290"/>
      <c r="C1887" s="258" t="s">
        <v>1702</v>
      </c>
      <c r="D1887" s="307"/>
      <c r="E1887" s="307"/>
      <c r="F1887" s="108"/>
      <c r="G1887" s="169"/>
      <c r="H1887" s="157"/>
      <c r="I1887" s="173">
        <v>1</v>
      </c>
      <c r="J1887" s="106"/>
    </row>
    <row r="1888" spans="1:10" ht="16.5" customHeight="1" x14ac:dyDescent="0.25">
      <c r="A1888" s="282"/>
      <c r="B1888" s="290"/>
      <c r="C1888" s="298" t="s">
        <v>12</v>
      </c>
      <c r="D1888" s="299"/>
      <c r="E1888" s="299"/>
      <c r="F1888" s="299"/>
      <c r="G1888" s="299"/>
      <c r="H1888" s="299"/>
      <c r="I1888" s="299"/>
      <c r="J1888" s="300"/>
    </row>
    <row r="1889" spans="1:10" ht="20.25" customHeight="1" x14ac:dyDescent="0.25">
      <c r="A1889" s="282"/>
      <c r="B1889" s="290"/>
      <c r="C1889" s="7" t="s">
        <v>1024</v>
      </c>
      <c r="D1889" s="306" t="s">
        <v>39</v>
      </c>
      <c r="E1889" s="306" t="s">
        <v>13</v>
      </c>
      <c r="F1889" s="108"/>
      <c r="G1889" s="159">
        <f>G1882/G1886</f>
        <v>2839.893</v>
      </c>
      <c r="H1889" s="108"/>
      <c r="I1889" s="173">
        <f>I1882/I1886</f>
        <v>3155.6</v>
      </c>
      <c r="J1889" s="106"/>
    </row>
    <row r="1890" spans="1:10" ht="15" customHeight="1" x14ac:dyDescent="0.25">
      <c r="A1890" s="282"/>
      <c r="B1890" s="290"/>
      <c r="C1890" s="258" t="s">
        <v>1703</v>
      </c>
      <c r="D1890" s="307"/>
      <c r="E1890" s="307"/>
      <c r="F1890" s="108"/>
      <c r="G1890" s="159"/>
      <c r="H1890" s="108"/>
      <c r="I1890" s="173">
        <f>I1884/I1886</f>
        <v>36.658999999999999</v>
      </c>
      <c r="J1890" s="106"/>
    </row>
    <row r="1891" spans="1:10" ht="15" customHeight="1" x14ac:dyDescent="0.25">
      <c r="A1891" s="282"/>
      <c r="B1891" s="290"/>
      <c r="C1891" s="298" t="s">
        <v>14</v>
      </c>
      <c r="D1891" s="299"/>
      <c r="E1891" s="299"/>
      <c r="F1891" s="299"/>
      <c r="G1891" s="299"/>
      <c r="H1891" s="299"/>
      <c r="I1891" s="299"/>
      <c r="J1891" s="300"/>
    </row>
    <row r="1892" spans="1:10" ht="16.5" customHeight="1" x14ac:dyDescent="0.25">
      <c r="A1892" s="283"/>
      <c r="B1892" s="290"/>
      <c r="C1892" s="59" t="s">
        <v>360</v>
      </c>
      <c r="D1892" s="141" t="s">
        <v>42</v>
      </c>
      <c r="E1892" s="141" t="s">
        <v>40</v>
      </c>
      <c r="F1892" s="141"/>
      <c r="G1892" s="51">
        <v>61.74</v>
      </c>
      <c r="H1892" s="141"/>
      <c r="I1892" s="173">
        <v>100</v>
      </c>
      <c r="J1892" s="106"/>
    </row>
    <row r="1893" spans="1:10" ht="28.5" hidden="1" customHeight="1" x14ac:dyDescent="0.25">
      <c r="A1893" s="144" t="s">
        <v>1136</v>
      </c>
      <c r="B1893" s="290" t="s">
        <v>116</v>
      </c>
      <c r="C1893" s="278" t="s">
        <v>1205</v>
      </c>
      <c r="D1893" s="278"/>
      <c r="E1893" s="278"/>
      <c r="F1893" s="278"/>
      <c r="G1893" s="278"/>
      <c r="H1893" s="278"/>
      <c r="I1893" s="278"/>
      <c r="J1893" s="278"/>
    </row>
    <row r="1894" spans="1:10" ht="18.75" hidden="1" customHeight="1" x14ac:dyDescent="0.25">
      <c r="A1894" s="144"/>
      <c r="B1894" s="290"/>
      <c r="C1894" s="280" t="s">
        <v>10</v>
      </c>
      <c r="D1894" s="280"/>
      <c r="E1894" s="280"/>
      <c r="F1894" s="280"/>
      <c r="G1894" s="280"/>
      <c r="H1894" s="280"/>
      <c r="I1894" s="280"/>
      <c r="J1894" s="280"/>
    </row>
    <row r="1895" spans="1:10" ht="27" hidden="1" customHeight="1" x14ac:dyDescent="0.25">
      <c r="A1895" s="144"/>
      <c r="B1895" s="290"/>
      <c r="C1895" s="7" t="s">
        <v>1206</v>
      </c>
      <c r="D1895" s="141" t="s">
        <v>15</v>
      </c>
      <c r="E1895" s="141" t="s">
        <v>9</v>
      </c>
      <c r="F1895" s="108"/>
      <c r="G1895" s="159"/>
      <c r="H1895" s="159"/>
      <c r="I1895" s="106"/>
      <c r="J1895" s="106"/>
    </row>
    <row r="1896" spans="1:10" ht="19.5" hidden="1" customHeight="1" x14ac:dyDescent="0.25">
      <c r="A1896" s="144"/>
      <c r="B1896" s="290"/>
      <c r="C1896" s="280" t="s">
        <v>11</v>
      </c>
      <c r="D1896" s="280"/>
      <c r="E1896" s="280"/>
      <c r="F1896" s="280"/>
      <c r="G1896" s="280"/>
      <c r="H1896" s="280"/>
      <c r="I1896" s="280"/>
      <c r="J1896" s="280"/>
    </row>
    <row r="1897" spans="1:10" ht="18.75" hidden="1" customHeight="1" x14ac:dyDescent="0.25">
      <c r="A1897" s="144"/>
      <c r="B1897" s="290"/>
      <c r="C1897" s="7" t="s">
        <v>922</v>
      </c>
      <c r="D1897" s="141" t="s">
        <v>310</v>
      </c>
      <c r="E1897" s="141" t="s">
        <v>17</v>
      </c>
      <c r="F1897" s="108"/>
      <c r="G1897" s="169">
        <v>1</v>
      </c>
      <c r="H1897" s="108"/>
      <c r="I1897" s="106"/>
      <c r="J1897" s="106"/>
    </row>
    <row r="1898" spans="1:10" ht="14.25" hidden="1" customHeight="1" x14ac:dyDescent="0.25">
      <c r="A1898" s="144"/>
      <c r="B1898" s="290"/>
      <c r="C1898" s="280" t="s">
        <v>12</v>
      </c>
      <c r="D1898" s="280"/>
      <c r="E1898" s="280"/>
      <c r="F1898" s="280"/>
      <c r="G1898" s="280"/>
      <c r="H1898" s="280"/>
      <c r="I1898" s="280"/>
      <c r="J1898" s="280"/>
    </row>
    <row r="1899" spans="1:10" ht="27.75" hidden="1" customHeight="1" x14ac:dyDescent="0.25">
      <c r="A1899" s="144"/>
      <c r="B1899" s="290"/>
      <c r="C1899" s="7" t="s">
        <v>1207</v>
      </c>
      <c r="D1899" s="141" t="s">
        <v>39</v>
      </c>
      <c r="E1899" s="141" t="s">
        <v>13</v>
      </c>
      <c r="F1899" s="108"/>
      <c r="G1899" s="159">
        <f>G1895/G1897</f>
        <v>0</v>
      </c>
      <c r="H1899" s="22"/>
      <c r="I1899" s="106"/>
      <c r="J1899" s="106"/>
    </row>
    <row r="1900" spans="1:10" ht="15.75" hidden="1" customHeight="1" x14ac:dyDescent="0.25">
      <c r="A1900" s="144"/>
      <c r="B1900" s="290"/>
      <c r="C1900" s="280" t="s">
        <v>14</v>
      </c>
      <c r="D1900" s="280"/>
      <c r="E1900" s="280"/>
      <c r="F1900" s="280"/>
      <c r="G1900" s="280"/>
      <c r="H1900" s="280"/>
      <c r="I1900" s="280"/>
      <c r="J1900" s="280"/>
    </row>
    <row r="1901" spans="1:10" ht="14.25" hidden="1" customHeight="1" x14ac:dyDescent="0.25">
      <c r="A1901" s="144"/>
      <c r="B1901" s="290"/>
      <c r="C1901" s="59" t="s">
        <v>875</v>
      </c>
      <c r="D1901" s="141" t="s">
        <v>42</v>
      </c>
      <c r="E1901" s="141" t="s">
        <v>40</v>
      </c>
      <c r="F1901" s="141"/>
      <c r="G1901" s="141">
        <v>100</v>
      </c>
      <c r="H1901" s="141"/>
      <c r="I1901" s="106"/>
      <c r="J1901" s="106"/>
    </row>
    <row r="1902" spans="1:10" ht="19.5" customHeight="1" x14ac:dyDescent="0.25">
      <c r="A1902" s="281" t="s">
        <v>1135</v>
      </c>
      <c r="B1902" s="289" t="s">
        <v>116</v>
      </c>
      <c r="C1902" s="301" t="str">
        <f>'Додаток 3'!B344</f>
        <v>Коригування проектно-кошторисної документації "Реконструкція проспекту Миру  м. Южного Одеської області"</v>
      </c>
      <c r="D1902" s="301"/>
      <c r="E1902" s="301"/>
      <c r="F1902" s="301"/>
      <c r="G1902" s="301"/>
      <c r="H1902" s="301"/>
      <c r="I1902" s="301"/>
      <c r="J1902" s="301"/>
    </row>
    <row r="1903" spans="1:10" ht="17.25" customHeight="1" x14ac:dyDescent="0.25">
      <c r="A1903" s="282"/>
      <c r="B1903" s="289"/>
      <c r="C1903" s="291" t="s">
        <v>10</v>
      </c>
      <c r="D1903" s="291"/>
      <c r="E1903" s="291"/>
      <c r="F1903" s="291"/>
      <c r="G1903" s="291"/>
      <c r="H1903" s="291"/>
      <c r="I1903" s="291"/>
      <c r="J1903" s="291"/>
    </row>
    <row r="1904" spans="1:10" ht="31.5" customHeight="1" x14ac:dyDescent="0.25">
      <c r="A1904" s="282"/>
      <c r="B1904" s="289"/>
      <c r="C1904" s="59" t="s">
        <v>1193</v>
      </c>
      <c r="D1904" s="51" t="s">
        <v>91</v>
      </c>
      <c r="E1904" s="51" t="s">
        <v>9</v>
      </c>
      <c r="F1904" s="108"/>
      <c r="G1904" s="108"/>
      <c r="H1904" s="108"/>
      <c r="I1904" s="96"/>
      <c r="J1904" s="96">
        <f>'Додаток 3'!L344</f>
        <v>49.8</v>
      </c>
    </row>
    <row r="1905" spans="1:10" ht="15.75" customHeight="1" x14ac:dyDescent="0.25">
      <c r="A1905" s="282"/>
      <c r="B1905" s="289"/>
      <c r="C1905" s="291" t="s">
        <v>11</v>
      </c>
      <c r="D1905" s="291"/>
      <c r="E1905" s="291"/>
      <c r="F1905" s="291"/>
      <c r="G1905" s="291"/>
      <c r="H1905" s="291"/>
      <c r="I1905" s="291"/>
      <c r="J1905" s="291"/>
    </row>
    <row r="1906" spans="1:10" ht="16.5" customHeight="1" x14ac:dyDescent="0.25">
      <c r="A1906" s="282"/>
      <c r="B1906" s="289"/>
      <c r="C1906" s="59" t="s">
        <v>1194</v>
      </c>
      <c r="D1906" s="51" t="s">
        <v>39</v>
      </c>
      <c r="E1906" s="51" t="s">
        <v>17</v>
      </c>
      <c r="F1906" s="157"/>
      <c r="G1906" s="157"/>
      <c r="H1906" s="157"/>
      <c r="I1906" s="168"/>
      <c r="J1906" s="168">
        <v>1</v>
      </c>
    </row>
    <row r="1907" spans="1:10" ht="19.5" customHeight="1" x14ac:dyDescent="0.25">
      <c r="A1907" s="282"/>
      <c r="B1907" s="289"/>
      <c r="C1907" s="291" t="s">
        <v>12</v>
      </c>
      <c r="D1907" s="291"/>
      <c r="E1907" s="291"/>
      <c r="F1907" s="291"/>
      <c r="G1907" s="291"/>
      <c r="H1907" s="291"/>
      <c r="I1907" s="291"/>
      <c r="J1907" s="291"/>
    </row>
    <row r="1908" spans="1:10" ht="31.5" customHeight="1" x14ac:dyDescent="0.25">
      <c r="A1908" s="282"/>
      <c r="B1908" s="289"/>
      <c r="C1908" s="59" t="s">
        <v>1195</v>
      </c>
      <c r="D1908" s="51" t="s">
        <v>39</v>
      </c>
      <c r="E1908" s="51" t="s">
        <v>277</v>
      </c>
      <c r="F1908" s="108"/>
      <c r="G1908" s="108"/>
      <c r="H1908" s="108"/>
      <c r="I1908" s="96"/>
      <c r="J1908" s="96">
        <f>J1904/J1906</f>
        <v>49.8</v>
      </c>
    </row>
    <row r="1909" spans="1:10" ht="18" customHeight="1" x14ac:dyDescent="0.25">
      <c r="A1909" s="282"/>
      <c r="B1909" s="289"/>
      <c r="C1909" s="291" t="s">
        <v>14</v>
      </c>
      <c r="D1909" s="291"/>
      <c r="E1909" s="291"/>
      <c r="F1909" s="291"/>
      <c r="G1909" s="291"/>
      <c r="H1909" s="291"/>
      <c r="I1909" s="291"/>
      <c r="J1909" s="291"/>
    </row>
    <row r="1910" spans="1:10" ht="20.25" customHeight="1" x14ac:dyDescent="0.25">
      <c r="A1910" s="283"/>
      <c r="B1910" s="289"/>
      <c r="C1910" s="59" t="s">
        <v>1196</v>
      </c>
      <c r="D1910" s="51" t="s">
        <v>42</v>
      </c>
      <c r="E1910" s="51" t="s">
        <v>40</v>
      </c>
      <c r="F1910" s="51"/>
      <c r="G1910" s="51"/>
      <c r="H1910" s="51"/>
      <c r="I1910" s="173"/>
      <c r="J1910" s="168">
        <v>100</v>
      </c>
    </row>
    <row r="1911" spans="1:10" ht="21.75" customHeight="1" x14ac:dyDescent="0.25">
      <c r="A1911" s="281" t="s">
        <v>1136</v>
      </c>
      <c r="B1911" s="289" t="s">
        <v>709</v>
      </c>
      <c r="C1911" s="301" t="str">
        <f>'Додаток 3'!B345</f>
        <v>Поточний ремонт загальноміських територій на перехресті вул. Хіміків та житлового будинку по просп. Григорівського десанту, 23 м. Южного Одеської області</v>
      </c>
      <c r="D1911" s="301"/>
      <c r="E1911" s="301"/>
      <c r="F1911" s="301"/>
      <c r="G1911" s="301"/>
      <c r="H1911" s="301"/>
      <c r="I1911" s="301"/>
      <c r="J1911" s="301"/>
    </row>
    <row r="1912" spans="1:10" ht="18" customHeight="1" x14ac:dyDescent="0.25">
      <c r="A1912" s="282"/>
      <c r="B1912" s="289"/>
      <c r="C1912" s="291" t="s">
        <v>10</v>
      </c>
      <c r="D1912" s="291"/>
      <c r="E1912" s="291"/>
      <c r="F1912" s="291"/>
      <c r="G1912" s="291"/>
      <c r="H1912" s="291"/>
      <c r="I1912" s="291"/>
      <c r="J1912" s="291"/>
    </row>
    <row r="1913" spans="1:10" ht="20.25" customHeight="1" x14ac:dyDescent="0.25">
      <c r="A1913" s="282"/>
      <c r="B1913" s="289"/>
      <c r="C1913" s="59" t="s">
        <v>1112</v>
      </c>
      <c r="D1913" s="51" t="s">
        <v>15</v>
      </c>
      <c r="E1913" s="51" t="s">
        <v>9</v>
      </c>
      <c r="F1913" s="108"/>
      <c r="G1913" s="108">
        <f>'Додаток 3'!I345</f>
        <v>199.16499999999999</v>
      </c>
      <c r="H1913" s="108"/>
      <c r="I1913" s="106"/>
      <c r="J1913" s="106"/>
    </row>
    <row r="1914" spans="1:10" ht="16.5" customHeight="1" x14ac:dyDescent="0.25">
      <c r="A1914" s="282"/>
      <c r="B1914" s="289"/>
      <c r="C1914" s="291" t="s">
        <v>11</v>
      </c>
      <c r="D1914" s="291"/>
      <c r="E1914" s="291"/>
      <c r="F1914" s="291"/>
      <c r="G1914" s="291"/>
      <c r="H1914" s="291"/>
      <c r="I1914" s="291"/>
      <c r="J1914" s="291"/>
    </row>
    <row r="1915" spans="1:10" ht="12.75" customHeight="1" x14ac:dyDescent="0.25">
      <c r="A1915" s="282"/>
      <c r="B1915" s="289"/>
      <c r="C1915" s="59" t="s">
        <v>629</v>
      </c>
      <c r="D1915" s="51" t="s">
        <v>310</v>
      </c>
      <c r="E1915" s="51" t="s">
        <v>62</v>
      </c>
      <c r="F1915" s="157"/>
      <c r="G1915" s="31">
        <v>1.6215E-2</v>
      </c>
      <c r="H1915" s="157"/>
      <c r="I1915" s="106"/>
      <c r="J1915" s="106"/>
    </row>
    <row r="1916" spans="1:10" ht="17.25" customHeight="1" x14ac:dyDescent="0.25">
      <c r="A1916" s="282"/>
      <c r="B1916" s="289"/>
      <c r="C1916" s="291" t="s">
        <v>12</v>
      </c>
      <c r="D1916" s="291"/>
      <c r="E1916" s="291"/>
      <c r="F1916" s="291"/>
      <c r="G1916" s="291"/>
      <c r="H1916" s="291"/>
      <c r="I1916" s="291"/>
      <c r="J1916" s="291"/>
    </row>
    <row r="1917" spans="1:10" ht="12" customHeight="1" x14ac:dyDescent="0.25">
      <c r="A1917" s="282"/>
      <c r="B1917" s="289"/>
      <c r="C1917" s="59" t="s">
        <v>1199</v>
      </c>
      <c r="D1917" s="51" t="s">
        <v>39</v>
      </c>
      <c r="E1917" s="51" t="s">
        <v>1201</v>
      </c>
      <c r="F1917" s="108"/>
      <c r="G1917" s="108">
        <f>G1913/G1915</f>
        <v>12282.762873882208</v>
      </c>
      <c r="H1917" s="108"/>
      <c r="I1917" s="106"/>
      <c r="J1917" s="106"/>
    </row>
    <row r="1918" spans="1:10" ht="16.5" customHeight="1" x14ac:dyDescent="0.25">
      <c r="A1918" s="282"/>
      <c r="B1918" s="289"/>
      <c r="C1918" s="291" t="s">
        <v>14</v>
      </c>
      <c r="D1918" s="291"/>
      <c r="E1918" s="291"/>
      <c r="F1918" s="291"/>
      <c r="G1918" s="291"/>
      <c r="H1918" s="291"/>
      <c r="I1918" s="291"/>
      <c r="J1918" s="291"/>
    </row>
    <row r="1919" spans="1:10" ht="20.25" customHeight="1" x14ac:dyDescent="0.25">
      <c r="A1919" s="283"/>
      <c r="B1919" s="289"/>
      <c r="C1919" s="59" t="s">
        <v>571</v>
      </c>
      <c r="D1919" s="51" t="s">
        <v>42</v>
      </c>
      <c r="E1919" s="51" t="s">
        <v>40</v>
      </c>
      <c r="F1919" s="51"/>
      <c r="G1919" s="51">
        <v>100</v>
      </c>
      <c r="H1919" s="51"/>
      <c r="I1919" s="106"/>
      <c r="J1919" s="106"/>
    </row>
    <row r="1920" spans="1:10" ht="18.75" customHeight="1" x14ac:dyDescent="0.25">
      <c r="A1920" s="284" t="s">
        <v>1137</v>
      </c>
      <c r="B1920" s="289" t="s">
        <v>709</v>
      </c>
      <c r="C1920" s="301" t="s">
        <v>1165</v>
      </c>
      <c r="D1920" s="301"/>
      <c r="E1920" s="301"/>
      <c r="F1920" s="301"/>
      <c r="G1920" s="301"/>
      <c r="H1920" s="301"/>
      <c r="I1920" s="301"/>
      <c r="J1920" s="301"/>
    </row>
    <row r="1921" spans="1:10" ht="15" customHeight="1" x14ac:dyDescent="0.25">
      <c r="A1921" s="285"/>
      <c r="B1921" s="289"/>
      <c r="C1921" s="291" t="s">
        <v>10</v>
      </c>
      <c r="D1921" s="291"/>
      <c r="E1921" s="291"/>
      <c r="F1921" s="291"/>
      <c r="G1921" s="291"/>
      <c r="H1921" s="291"/>
      <c r="I1921" s="291"/>
      <c r="J1921" s="291"/>
    </row>
    <row r="1922" spans="1:10" ht="28.5" customHeight="1" x14ac:dyDescent="0.25">
      <c r="A1922" s="285"/>
      <c r="B1922" s="289"/>
      <c r="C1922" s="59" t="s">
        <v>1200</v>
      </c>
      <c r="D1922" s="51" t="s">
        <v>15</v>
      </c>
      <c r="E1922" s="51" t="s">
        <v>9</v>
      </c>
      <c r="F1922" s="108"/>
      <c r="G1922" s="108">
        <f>'Додаток 3'!I346</f>
        <v>150.97300000000001</v>
      </c>
      <c r="H1922" s="108"/>
      <c r="I1922" s="106"/>
      <c r="J1922" s="106"/>
    </row>
    <row r="1923" spans="1:10" ht="18" customHeight="1" x14ac:dyDescent="0.25">
      <c r="A1923" s="285"/>
      <c r="B1923" s="289"/>
      <c r="C1923" s="291" t="s">
        <v>11</v>
      </c>
      <c r="D1923" s="291"/>
      <c r="E1923" s="291"/>
      <c r="F1923" s="291"/>
      <c r="G1923" s="291"/>
      <c r="H1923" s="291"/>
      <c r="I1923" s="291"/>
      <c r="J1923" s="291"/>
    </row>
    <row r="1924" spans="1:10" ht="27.75" customHeight="1" x14ac:dyDescent="0.25">
      <c r="A1924" s="285"/>
      <c r="B1924" s="289"/>
      <c r="C1924" s="59" t="s">
        <v>629</v>
      </c>
      <c r="D1924" s="51" t="s">
        <v>310</v>
      </c>
      <c r="E1924" s="51" t="s">
        <v>62</v>
      </c>
      <c r="F1924" s="157"/>
      <c r="G1924" s="108">
        <v>0.15</v>
      </c>
      <c r="H1924" s="157"/>
      <c r="I1924" s="106"/>
      <c r="J1924" s="106"/>
    </row>
    <row r="1925" spans="1:10" ht="17.25" customHeight="1" x14ac:dyDescent="0.25">
      <c r="A1925" s="285"/>
      <c r="B1925" s="289"/>
      <c r="C1925" s="291" t="s">
        <v>12</v>
      </c>
      <c r="D1925" s="291"/>
      <c r="E1925" s="291"/>
      <c r="F1925" s="291"/>
      <c r="G1925" s="291"/>
      <c r="H1925" s="291"/>
      <c r="I1925" s="291"/>
      <c r="J1925" s="291"/>
    </row>
    <row r="1926" spans="1:10" ht="26.25" customHeight="1" x14ac:dyDescent="0.25">
      <c r="A1926" s="285"/>
      <c r="B1926" s="289"/>
      <c r="C1926" s="59" t="s">
        <v>1199</v>
      </c>
      <c r="D1926" s="51" t="s">
        <v>39</v>
      </c>
      <c r="E1926" s="51" t="s">
        <v>1201</v>
      </c>
      <c r="F1926" s="108"/>
      <c r="G1926" s="108">
        <f>G1922/G1924</f>
        <v>1006.4866666666668</v>
      </c>
      <c r="H1926" s="108"/>
      <c r="I1926" s="106"/>
      <c r="J1926" s="106"/>
    </row>
    <row r="1927" spans="1:10" ht="15.75" customHeight="1" x14ac:dyDescent="0.25">
      <c r="A1927" s="285"/>
      <c r="B1927" s="289"/>
      <c r="C1927" s="291" t="s">
        <v>14</v>
      </c>
      <c r="D1927" s="291"/>
      <c r="E1927" s="291"/>
      <c r="F1927" s="291"/>
      <c r="G1927" s="291"/>
      <c r="H1927" s="291"/>
      <c r="I1927" s="291"/>
      <c r="J1927" s="291"/>
    </row>
    <row r="1928" spans="1:10" ht="25.5" customHeight="1" x14ac:dyDescent="0.25">
      <c r="A1928" s="286"/>
      <c r="B1928" s="289"/>
      <c r="C1928" s="59" t="s">
        <v>571</v>
      </c>
      <c r="D1928" s="51" t="s">
        <v>42</v>
      </c>
      <c r="E1928" s="51" t="s">
        <v>40</v>
      </c>
      <c r="F1928" s="51"/>
      <c r="G1928" s="51">
        <v>100</v>
      </c>
      <c r="H1928" s="51"/>
      <c r="I1928" s="106"/>
      <c r="J1928" s="106"/>
    </row>
    <row r="1929" spans="1:10" ht="17.25" customHeight="1" x14ac:dyDescent="0.25">
      <c r="A1929" s="281" t="s">
        <v>1138</v>
      </c>
      <c r="B1929" s="290" t="s">
        <v>201</v>
      </c>
      <c r="C1929" s="293" t="s">
        <v>163</v>
      </c>
      <c r="D1929" s="293"/>
      <c r="E1929" s="293"/>
      <c r="F1929" s="293"/>
      <c r="G1929" s="293"/>
      <c r="H1929" s="293"/>
      <c r="I1929" s="293"/>
      <c r="J1929" s="293"/>
    </row>
    <row r="1930" spans="1:10" ht="17.25" customHeight="1" x14ac:dyDescent="0.25">
      <c r="A1930" s="282"/>
      <c r="B1930" s="290"/>
      <c r="C1930" s="280" t="s">
        <v>10</v>
      </c>
      <c r="D1930" s="280"/>
      <c r="E1930" s="280"/>
      <c r="F1930" s="280"/>
      <c r="G1930" s="280"/>
      <c r="H1930" s="280"/>
      <c r="I1930" s="280"/>
      <c r="J1930" s="280"/>
    </row>
    <row r="1931" spans="1:10" ht="31.5" customHeight="1" x14ac:dyDescent="0.25">
      <c r="A1931" s="282"/>
      <c r="B1931" s="290"/>
      <c r="C1931" s="23" t="s">
        <v>1507</v>
      </c>
      <c r="D1931" s="141" t="s">
        <v>15</v>
      </c>
      <c r="E1931" s="141" t="s">
        <v>9</v>
      </c>
      <c r="F1931" s="108"/>
      <c r="G1931" s="159"/>
      <c r="H1931" s="159">
        <f>'Додаток 3'!J347</f>
        <v>49.677</v>
      </c>
      <c r="I1931" s="96">
        <f>'Додаток 3'!K347</f>
        <v>46.776000000000003</v>
      </c>
      <c r="J1931" s="96">
        <f>'Додаток 3'!L347</f>
        <v>49.114800000000002</v>
      </c>
    </row>
    <row r="1932" spans="1:10" ht="16.5" customHeight="1" x14ac:dyDescent="0.25">
      <c r="A1932" s="282"/>
      <c r="B1932" s="290"/>
      <c r="C1932" s="280" t="s">
        <v>11</v>
      </c>
      <c r="D1932" s="280"/>
      <c r="E1932" s="280"/>
      <c r="F1932" s="280"/>
      <c r="G1932" s="280"/>
      <c r="H1932" s="280"/>
      <c r="I1932" s="280"/>
      <c r="J1932" s="280"/>
    </row>
    <row r="1933" spans="1:10" ht="31.5" customHeight="1" x14ac:dyDescent="0.25">
      <c r="A1933" s="282"/>
      <c r="B1933" s="290"/>
      <c r="C1933" s="7" t="s">
        <v>1516</v>
      </c>
      <c r="D1933" s="141" t="s">
        <v>39</v>
      </c>
      <c r="E1933" s="141" t="s">
        <v>17</v>
      </c>
      <c r="F1933" s="157"/>
      <c r="G1933" s="169"/>
      <c r="H1933" s="157">
        <v>58</v>
      </c>
      <c r="I1933" s="173">
        <v>50</v>
      </c>
      <c r="J1933" s="173">
        <v>58</v>
      </c>
    </row>
    <row r="1934" spans="1:10" ht="14.25" customHeight="1" x14ac:dyDescent="0.25">
      <c r="A1934" s="282"/>
      <c r="B1934" s="290"/>
      <c r="C1934" s="280" t="s">
        <v>12</v>
      </c>
      <c r="D1934" s="280"/>
      <c r="E1934" s="280"/>
      <c r="F1934" s="280"/>
      <c r="G1934" s="280"/>
      <c r="H1934" s="280"/>
      <c r="I1934" s="280"/>
      <c r="J1934" s="280"/>
    </row>
    <row r="1935" spans="1:10" ht="21.75" customHeight="1" x14ac:dyDescent="0.25">
      <c r="A1935" s="282"/>
      <c r="B1935" s="290"/>
      <c r="C1935" s="7" t="s">
        <v>1464</v>
      </c>
      <c r="D1935" s="141" t="s">
        <v>39</v>
      </c>
      <c r="E1935" s="141" t="s">
        <v>68</v>
      </c>
      <c r="F1935" s="108"/>
      <c r="G1935" s="108"/>
      <c r="H1935" s="108">
        <f>H1931/H1933</f>
        <v>0.85650000000000004</v>
      </c>
      <c r="I1935" s="277">
        <f>I1931/I1933</f>
        <v>0.93552000000000002</v>
      </c>
      <c r="J1935" s="96">
        <f>J1931/J1933</f>
        <v>0.84680689655172414</v>
      </c>
    </row>
    <row r="1936" spans="1:10" ht="18" customHeight="1" x14ac:dyDescent="0.25">
      <c r="A1936" s="282"/>
      <c r="B1936" s="290"/>
      <c r="C1936" s="280" t="s">
        <v>14</v>
      </c>
      <c r="D1936" s="280"/>
      <c r="E1936" s="280"/>
      <c r="F1936" s="280"/>
      <c r="G1936" s="280"/>
      <c r="H1936" s="280"/>
      <c r="I1936" s="280"/>
      <c r="J1936" s="280"/>
    </row>
    <row r="1937" spans="1:10" ht="14.25" customHeight="1" x14ac:dyDescent="0.25">
      <c r="A1937" s="283"/>
      <c r="B1937" s="290"/>
      <c r="C1937" s="59" t="s">
        <v>1508</v>
      </c>
      <c r="D1937" s="141" t="s">
        <v>42</v>
      </c>
      <c r="E1937" s="141" t="s">
        <v>40</v>
      </c>
      <c r="F1937" s="141"/>
      <c r="G1937" s="141"/>
      <c r="H1937" s="141">
        <v>100</v>
      </c>
      <c r="I1937" s="173">
        <v>100</v>
      </c>
      <c r="J1937" s="173">
        <v>100</v>
      </c>
    </row>
    <row r="1938" spans="1:10" ht="30" customHeight="1" x14ac:dyDescent="0.25">
      <c r="A1938" s="284" t="s">
        <v>1186</v>
      </c>
      <c r="B1938" s="290" t="s">
        <v>116</v>
      </c>
      <c r="C1938" s="278" t="s">
        <v>1451</v>
      </c>
      <c r="D1938" s="278"/>
      <c r="E1938" s="278"/>
      <c r="F1938" s="278"/>
      <c r="G1938" s="278"/>
      <c r="H1938" s="278"/>
      <c r="I1938" s="278"/>
      <c r="J1938" s="278"/>
    </row>
    <row r="1939" spans="1:10" ht="14.25" customHeight="1" x14ac:dyDescent="0.25">
      <c r="A1939" s="285"/>
      <c r="B1939" s="290"/>
      <c r="C1939" s="298" t="s">
        <v>10</v>
      </c>
      <c r="D1939" s="299"/>
      <c r="E1939" s="299"/>
      <c r="F1939" s="299"/>
      <c r="G1939" s="299"/>
      <c r="H1939" s="299"/>
      <c r="I1939" s="299"/>
      <c r="J1939" s="300"/>
    </row>
    <row r="1940" spans="1:10" ht="20.25" customHeight="1" x14ac:dyDescent="0.25">
      <c r="A1940" s="285"/>
      <c r="B1940" s="290"/>
      <c r="C1940" s="7" t="s">
        <v>1020</v>
      </c>
      <c r="D1940" s="290" t="s">
        <v>15</v>
      </c>
      <c r="E1940" s="141" t="s">
        <v>9</v>
      </c>
      <c r="F1940" s="108"/>
      <c r="G1940" s="159">
        <f>'Додаток 3'!I348</f>
        <v>1617.557</v>
      </c>
      <c r="H1940" s="159"/>
      <c r="I1940" s="106"/>
      <c r="J1940" s="106"/>
    </row>
    <row r="1941" spans="1:10" ht="18" customHeight="1" x14ac:dyDescent="0.25">
      <c r="A1941" s="285"/>
      <c r="B1941" s="290"/>
      <c r="C1941" s="59" t="s">
        <v>41</v>
      </c>
      <c r="D1941" s="290"/>
      <c r="E1941" s="290"/>
      <c r="F1941" s="290"/>
      <c r="G1941" s="290"/>
      <c r="H1941" s="290"/>
      <c r="I1941" s="106"/>
      <c r="J1941" s="106"/>
    </row>
    <row r="1942" spans="1:10" ht="24" customHeight="1" x14ac:dyDescent="0.25">
      <c r="A1942" s="285"/>
      <c r="B1942" s="290"/>
      <c r="C1942" s="59" t="s">
        <v>893</v>
      </c>
      <c r="D1942" s="290"/>
      <c r="E1942" s="141" t="s">
        <v>9</v>
      </c>
      <c r="F1942" s="108"/>
      <c r="G1942" s="159">
        <f>'Додаток 3'!I349</f>
        <v>68</v>
      </c>
      <c r="H1942" s="159"/>
      <c r="I1942" s="106"/>
      <c r="J1942" s="106"/>
    </row>
    <row r="1943" spans="1:10" ht="19.5" customHeight="1" x14ac:dyDescent="0.25">
      <c r="A1943" s="285"/>
      <c r="B1943" s="290"/>
      <c r="C1943" s="298" t="s">
        <v>11</v>
      </c>
      <c r="D1943" s="299"/>
      <c r="E1943" s="299"/>
      <c r="F1943" s="299"/>
      <c r="G1943" s="299"/>
      <c r="H1943" s="299"/>
      <c r="I1943" s="299"/>
      <c r="J1943" s="300"/>
    </row>
    <row r="1944" spans="1:10" ht="18.75" customHeight="1" x14ac:dyDescent="0.25">
      <c r="A1944" s="285"/>
      <c r="B1944" s="290"/>
      <c r="C1944" s="7" t="s">
        <v>1021</v>
      </c>
      <c r="D1944" s="141" t="s">
        <v>310</v>
      </c>
      <c r="E1944" s="141" t="s">
        <v>17</v>
      </c>
      <c r="F1944" s="108"/>
      <c r="G1944" s="169">
        <v>1</v>
      </c>
      <c r="H1944" s="157"/>
      <c r="I1944" s="106"/>
      <c r="J1944" s="106"/>
    </row>
    <row r="1945" spans="1:10" ht="16.5" customHeight="1" x14ac:dyDescent="0.25">
      <c r="A1945" s="285"/>
      <c r="B1945" s="290"/>
      <c r="C1945" s="298" t="s">
        <v>12</v>
      </c>
      <c r="D1945" s="299"/>
      <c r="E1945" s="299"/>
      <c r="F1945" s="299"/>
      <c r="G1945" s="299"/>
      <c r="H1945" s="299"/>
      <c r="I1945" s="299"/>
      <c r="J1945" s="300"/>
    </row>
    <row r="1946" spans="1:10" ht="20.25" customHeight="1" x14ac:dyDescent="0.25">
      <c r="A1946" s="285"/>
      <c r="B1946" s="290"/>
      <c r="C1946" s="7" t="s">
        <v>1024</v>
      </c>
      <c r="D1946" s="141" t="s">
        <v>39</v>
      </c>
      <c r="E1946" s="141" t="s">
        <v>13</v>
      </c>
      <c r="F1946" s="108"/>
      <c r="G1946" s="159">
        <f>G1940/G1944</f>
        <v>1617.557</v>
      </c>
      <c r="H1946" s="108"/>
      <c r="I1946" s="106"/>
      <c r="J1946" s="106"/>
    </row>
    <row r="1947" spans="1:10" ht="16.5" customHeight="1" x14ac:dyDescent="0.25">
      <c r="A1947" s="285"/>
      <c r="B1947" s="290"/>
      <c r="C1947" s="298" t="s">
        <v>14</v>
      </c>
      <c r="D1947" s="299"/>
      <c r="E1947" s="299"/>
      <c r="F1947" s="299"/>
      <c r="G1947" s="299"/>
      <c r="H1947" s="299"/>
      <c r="I1947" s="299"/>
      <c r="J1947" s="300"/>
    </row>
    <row r="1948" spans="1:10" ht="18.75" customHeight="1" x14ac:dyDescent="0.25">
      <c r="A1948" s="286"/>
      <c r="B1948" s="290"/>
      <c r="C1948" s="59" t="s">
        <v>360</v>
      </c>
      <c r="D1948" s="141" t="s">
        <v>42</v>
      </c>
      <c r="E1948" s="141" t="s">
        <v>40</v>
      </c>
      <c r="F1948" s="141"/>
      <c r="G1948" s="141">
        <v>100</v>
      </c>
      <c r="H1948" s="141"/>
      <c r="I1948" s="106"/>
      <c r="J1948" s="106"/>
    </row>
    <row r="1949" spans="1:10" ht="20.25" customHeight="1" x14ac:dyDescent="0.25">
      <c r="A1949" s="284" t="s">
        <v>1204</v>
      </c>
      <c r="B1949" s="290" t="s">
        <v>116</v>
      </c>
      <c r="C1949" s="278" t="s">
        <v>958</v>
      </c>
      <c r="D1949" s="278"/>
      <c r="E1949" s="278"/>
      <c r="F1949" s="278"/>
      <c r="G1949" s="278"/>
      <c r="H1949" s="278"/>
      <c r="I1949" s="278"/>
      <c r="J1949" s="278"/>
    </row>
    <row r="1950" spans="1:10" x14ac:dyDescent="0.25">
      <c r="A1950" s="285"/>
      <c r="B1950" s="290"/>
      <c r="C1950" s="280" t="s">
        <v>10</v>
      </c>
      <c r="D1950" s="280"/>
      <c r="E1950" s="280"/>
      <c r="F1950" s="280"/>
      <c r="G1950" s="280"/>
      <c r="H1950" s="280"/>
      <c r="I1950" s="280"/>
      <c r="J1950" s="280"/>
    </row>
    <row r="1951" spans="1:10" ht="38.25" customHeight="1" x14ac:dyDescent="0.25">
      <c r="A1951" s="285"/>
      <c r="B1951" s="290"/>
      <c r="C1951" s="7" t="s">
        <v>221</v>
      </c>
      <c r="D1951" s="141" t="s">
        <v>15</v>
      </c>
      <c r="E1951" s="141" t="s">
        <v>9</v>
      </c>
      <c r="F1951" s="108"/>
      <c r="G1951" s="159"/>
      <c r="H1951" s="159"/>
      <c r="I1951" s="106"/>
      <c r="J1951" s="96">
        <f>'Додаток 3'!L350</f>
        <v>1500</v>
      </c>
    </row>
    <row r="1952" spans="1:10" x14ac:dyDescent="0.25">
      <c r="A1952" s="285"/>
      <c r="B1952" s="290"/>
      <c r="C1952" s="280" t="s">
        <v>11</v>
      </c>
      <c r="D1952" s="280"/>
      <c r="E1952" s="280"/>
      <c r="F1952" s="280"/>
      <c r="G1952" s="280"/>
      <c r="H1952" s="280"/>
      <c r="I1952" s="280"/>
      <c r="J1952" s="280"/>
    </row>
    <row r="1953" spans="1:10" x14ac:dyDescent="0.25">
      <c r="A1953" s="285"/>
      <c r="B1953" s="290"/>
      <c r="C1953" s="7" t="s">
        <v>236</v>
      </c>
      <c r="D1953" s="141" t="s">
        <v>310</v>
      </c>
      <c r="E1953" s="141" t="s">
        <v>65</v>
      </c>
      <c r="F1953" s="108"/>
      <c r="G1953" s="159"/>
      <c r="H1953" s="108"/>
      <c r="I1953" s="106"/>
      <c r="J1953" s="168">
        <v>1.2789999999999999</v>
      </c>
    </row>
    <row r="1954" spans="1:10" x14ac:dyDescent="0.25">
      <c r="A1954" s="285"/>
      <c r="B1954" s="290"/>
      <c r="C1954" s="280" t="s">
        <v>12</v>
      </c>
      <c r="D1954" s="280"/>
      <c r="E1954" s="280"/>
      <c r="F1954" s="280"/>
      <c r="G1954" s="280"/>
      <c r="H1954" s="280"/>
      <c r="I1954" s="280"/>
      <c r="J1954" s="280"/>
    </row>
    <row r="1955" spans="1:10" ht="30" x14ac:dyDescent="0.25">
      <c r="A1955" s="285"/>
      <c r="B1955" s="290"/>
      <c r="C1955" s="7" t="s">
        <v>318</v>
      </c>
      <c r="D1955" s="141" t="s">
        <v>39</v>
      </c>
      <c r="E1955" s="141" t="s">
        <v>197</v>
      </c>
      <c r="F1955" s="108"/>
      <c r="G1955" s="159"/>
      <c r="H1955" s="22"/>
      <c r="I1955" s="106"/>
      <c r="J1955" s="96">
        <f>J1951/J1953</f>
        <v>1172.7912431587179</v>
      </c>
    </row>
    <row r="1956" spans="1:10" x14ac:dyDescent="0.25">
      <c r="A1956" s="285"/>
      <c r="B1956" s="290"/>
      <c r="C1956" s="39" t="s">
        <v>14</v>
      </c>
      <c r="D1956" s="39"/>
      <c r="E1956" s="39"/>
      <c r="F1956" s="39"/>
      <c r="G1956" s="39"/>
      <c r="H1956" s="39"/>
      <c r="I1956" s="106"/>
      <c r="J1956" s="106"/>
    </row>
    <row r="1957" spans="1:10" x14ac:dyDescent="0.25">
      <c r="A1957" s="286"/>
      <c r="B1957" s="290"/>
      <c r="C1957" s="59" t="s">
        <v>361</v>
      </c>
      <c r="D1957" s="141" t="s">
        <v>42</v>
      </c>
      <c r="E1957" s="141" t="s">
        <v>40</v>
      </c>
      <c r="F1957" s="141"/>
      <c r="G1957" s="141"/>
      <c r="H1957" s="141"/>
      <c r="I1957" s="106"/>
      <c r="J1957" s="168">
        <v>100</v>
      </c>
    </row>
    <row r="1958" spans="1:10" ht="16.5" customHeight="1" x14ac:dyDescent="0.25">
      <c r="A1958" s="281" t="s">
        <v>1392</v>
      </c>
      <c r="B1958" s="290" t="s">
        <v>116</v>
      </c>
      <c r="C1958" s="278" t="s">
        <v>959</v>
      </c>
      <c r="D1958" s="278"/>
      <c r="E1958" s="278"/>
      <c r="F1958" s="278"/>
      <c r="G1958" s="278"/>
      <c r="H1958" s="278"/>
      <c r="I1958" s="278"/>
      <c r="J1958" s="278"/>
    </row>
    <row r="1959" spans="1:10" ht="19.5" customHeight="1" x14ac:dyDescent="0.25">
      <c r="A1959" s="282"/>
      <c r="B1959" s="290"/>
      <c r="C1959" s="280" t="s">
        <v>10</v>
      </c>
      <c r="D1959" s="280"/>
      <c r="E1959" s="280"/>
      <c r="F1959" s="280"/>
      <c r="G1959" s="280"/>
      <c r="H1959" s="280"/>
      <c r="I1959" s="280"/>
      <c r="J1959" s="280"/>
    </row>
    <row r="1960" spans="1:10" ht="30" x14ac:dyDescent="0.25">
      <c r="A1960" s="282"/>
      <c r="B1960" s="290"/>
      <c r="C1960" s="7" t="s">
        <v>221</v>
      </c>
      <c r="D1960" s="290" t="s">
        <v>15</v>
      </c>
      <c r="E1960" s="141" t="s">
        <v>9</v>
      </c>
      <c r="F1960" s="108"/>
      <c r="G1960" s="159"/>
      <c r="H1960" s="159"/>
      <c r="I1960" s="106"/>
      <c r="J1960" s="96">
        <f>'Додаток 3'!L352</f>
        <v>500</v>
      </c>
    </row>
    <row r="1961" spans="1:10" ht="15" hidden="1" customHeight="1" x14ac:dyDescent="0.25">
      <c r="A1961" s="282"/>
      <c r="B1961" s="290"/>
      <c r="C1961" s="7" t="s">
        <v>359</v>
      </c>
      <c r="D1961" s="290"/>
      <c r="E1961" s="141"/>
      <c r="F1961" s="108"/>
      <c r="G1961" s="159"/>
      <c r="H1961" s="10"/>
      <c r="I1961" s="106"/>
      <c r="J1961" s="106"/>
    </row>
    <row r="1962" spans="1:10" ht="18" hidden="1" customHeight="1" x14ac:dyDescent="0.25">
      <c r="A1962" s="282"/>
      <c r="B1962" s="290"/>
      <c r="C1962" s="7" t="s">
        <v>38</v>
      </c>
      <c r="D1962" s="290"/>
      <c r="E1962" s="141" t="s">
        <v>9</v>
      </c>
      <c r="F1962" s="108"/>
      <c r="G1962" s="159"/>
      <c r="H1962" s="159">
        <f>'Додаток 3'!J353</f>
        <v>105</v>
      </c>
      <c r="I1962" s="106"/>
      <c r="J1962" s="106"/>
    </row>
    <row r="1963" spans="1:10" ht="18.75" customHeight="1" x14ac:dyDescent="0.25">
      <c r="A1963" s="282"/>
      <c r="B1963" s="290"/>
      <c r="C1963" s="280" t="s">
        <v>11</v>
      </c>
      <c r="D1963" s="280"/>
      <c r="E1963" s="280"/>
      <c r="F1963" s="280"/>
      <c r="G1963" s="280"/>
      <c r="H1963" s="280"/>
      <c r="I1963" s="280"/>
      <c r="J1963" s="280"/>
    </row>
    <row r="1964" spans="1:10" x14ac:dyDescent="0.25">
      <c r="A1964" s="282"/>
      <c r="B1964" s="290"/>
      <c r="C1964" s="7" t="s">
        <v>236</v>
      </c>
      <c r="D1964" s="141" t="s">
        <v>310</v>
      </c>
      <c r="E1964" s="141" t="s">
        <v>65</v>
      </c>
      <c r="F1964" s="108"/>
      <c r="G1964" s="159"/>
      <c r="H1964" s="108"/>
      <c r="I1964" s="106"/>
      <c r="J1964" s="168">
        <v>0.24299999999999999</v>
      </c>
    </row>
    <row r="1965" spans="1:10" ht="19.5" customHeight="1" x14ac:dyDescent="0.25">
      <c r="A1965" s="282"/>
      <c r="B1965" s="290"/>
      <c r="C1965" s="280" t="s">
        <v>12</v>
      </c>
      <c r="D1965" s="280"/>
      <c r="E1965" s="280"/>
      <c r="F1965" s="280"/>
      <c r="G1965" s="280"/>
      <c r="H1965" s="280"/>
      <c r="I1965" s="280"/>
      <c r="J1965" s="280"/>
    </row>
    <row r="1966" spans="1:10" ht="30" x14ac:dyDescent="0.25">
      <c r="A1966" s="282"/>
      <c r="B1966" s="290"/>
      <c r="C1966" s="7" t="s">
        <v>318</v>
      </c>
      <c r="D1966" s="141" t="s">
        <v>39</v>
      </c>
      <c r="E1966" s="141" t="s">
        <v>197</v>
      </c>
      <c r="F1966" s="108"/>
      <c r="G1966" s="159"/>
      <c r="H1966" s="158"/>
      <c r="I1966" s="106"/>
      <c r="J1966" s="96">
        <f>J1960/J1964</f>
        <v>2057.6131687242801</v>
      </c>
    </row>
    <row r="1967" spans="1:10" ht="15" customHeight="1" x14ac:dyDescent="0.25">
      <c r="A1967" s="282"/>
      <c r="B1967" s="290"/>
      <c r="C1967" s="280" t="s">
        <v>14</v>
      </c>
      <c r="D1967" s="280"/>
      <c r="E1967" s="280"/>
      <c r="F1967" s="280"/>
      <c r="G1967" s="280"/>
      <c r="H1967" s="280"/>
      <c r="I1967" s="280"/>
      <c r="J1967" s="280"/>
    </row>
    <row r="1968" spans="1:10" ht="29.25" customHeight="1" x14ac:dyDescent="0.25">
      <c r="A1968" s="283"/>
      <c r="B1968" s="290"/>
      <c r="C1968" s="59" t="s">
        <v>361</v>
      </c>
      <c r="D1968" s="141" t="s">
        <v>42</v>
      </c>
      <c r="E1968" s="141" t="s">
        <v>40</v>
      </c>
      <c r="F1968" s="141"/>
      <c r="G1968" s="141"/>
      <c r="H1968" s="141"/>
      <c r="I1968" s="106"/>
      <c r="J1968" s="173">
        <v>100</v>
      </c>
    </row>
    <row r="1969" spans="1:10" ht="35.25" hidden="1" customHeight="1" x14ac:dyDescent="0.25">
      <c r="A1969" s="184" t="s">
        <v>1419</v>
      </c>
      <c r="B1969" s="290" t="s">
        <v>116</v>
      </c>
      <c r="C1969" s="278" t="s">
        <v>1223</v>
      </c>
      <c r="D1969" s="293"/>
      <c r="E1969" s="293"/>
      <c r="F1969" s="293"/>
      <c r="G1969" s="293"/>
      <c r="H1969" s="293"/>
      <c r="I1969" s="106"/>
      <c r="J1969" s="106"/>
    </row>
    <row r="1970" spans="1:10" ht="15.75" hidden="1" customHeight="1" x14ac:dyDescent="0.25">
      <c r="A1970" s="184"/>
      <c r="B1970" s="290"/>
      <c r="C1970" s="280" t="s">
        <v>10</v>
      </c>
      <c r="D1970" s="280"/>
      <c r="E1970" s="280"/>
      <c r="F1970" s="280"/>
      <c r="G1970" s="280"/>
      <c r="H1970" s="280"/>
      <c r="I1970" s="106"/>
      <c r="J1970" s="106"/>
    </row>
    <row r="1971" spans="1:10" ht="30.75" hidden="1" customHeight="1" x14ac:dyDescent="0.25">
      <c r="A1971" s="184"/>
      <c r="B1971" s="290"/>
      <c r="C1971" s="7" t="s">
        <v>1226</v>
      </c>
      <c r="D1971" s="141" t="s">
        <v>15</v>
      </c>
      <c r="E1971" s="141" t="s">
        <v>9</v>
      </c>
      <c r="F1971" s="108"/>
      <c r="G1971" s="159"/>
      <c r="H1971" s="159">
        <f>'Додаток 3'!J354</f>
        <v>0</v>
      </c>
      <c r="I1971" s="106"/>
      <c r="J1971" s="106"/>
    </row>
    <row r="1972" spans="1:10" ht="18.75" hidden="1" customHeight="1" x14ac:dyDescent="0.25">
      <c r="A1972" s="184"/>
      <c r="B1972" s="290"/>
      <c r="C1972" s="280" t="s">
        <v>11</v>
      </c>
      <c r="D1972" s="280"/>
      <c r="E1972" s="280"/>
      <c r="F1972" s="280"/>
      <c r="G1972" s="280"/>
      <c r="H1972" s="280"/>
      <c r="I1972" s="106"/>
      <c r="J1972" s="106"/>
    </row>
    <row r="1973" spans="1:10" ht="27" hidden="1" customHeight="1" x14ac:dyDescent="0.25">
      <c r="A1973" s="184"/>
      <c r="B1973" s="290"/>
      <c r="C1973" s="7" t="s">
        <v>922</v>
      </c>
      <c r="D1973" s="141" t="s">
        <v>310</v>
      </c>
      <c r="E1973" s="141" t="s">
        <v>17</v>
      </c>
      <c r="F1973" s="108"/>
      <c r="G1973" s="169"/>
      <c r="H1973" s="157">
        <v>1</v>
      </c>
      <c r="I1973" s="106"/>
      <c r="J1973" s="106"/>
    </row>
    <row r="1974" spans="1:10" ht="18" hidden="1" customHeight="1" x14ac:dyDescent="0.25">
      <c r="A1974" s="184"/>
      <c r="B1974" s="290"/>
      <c r="C1974" s="280" t="s">
        <v>12</v>
      </c>
      <c r="D1974" s="280"/>
      <c r="E1974" s="280"/>
      <c r="F1974" s="280"/>
      <c r="G1974" s="280"/>
      <c r="H1974" s="280"/>
      <c r="I1974" s="106"/>
      <c r="J1974" s="106"/>
    </row>
    <row r="1975" spans="1:10" ht="43.5" hidden="1" customHeight="1" x14ac:dyDescent="0.25">
      <c r="A1975" s="184"/>
      <c r="B1975" s="290"/>
      <c r="C1975" s="7" t="s">
        <v>1227</v>
      </c>
      <c r="D1975" s="141" t="s">
        <v>39</v>
      </c>
      <c r="E1975" s="141" t="s">
        <v>13</v>
      </c>
      <c r="F1975" s="108"/>
      <c r="G1975" s="159"/>
      <c r="H1975" s="22"/>
      <c r="I1975" s="106"/>
      <c r="J1975" s="106"/>
    </row>
    <row r="1976" spans="1:10" ht="17.25" hidden="1" customHeight="1" x14ac:dyDescent="0.25">
      <c r="A1976" s="184"/>
      <c r="B1976" s="290"/>
      <c r="C1976" s="280" t="s">
        <v>14</v>
      </c>
      <c r="D1976" s="280"/>
      <c r="E1976" s="280"/>
      <c r="F1976" s="280"/>
      <c r="G1976" s="280"/>
      <c r="H1976" s="280"/>
      <c r="I1976" s="106"/>
      <c r="J1976" s="106"/>
    </row>
    <row r="1977" spans="1:10" ht="17.25" hidden="1" customHeight="1" x14ac:dyDescent="0.25">
      <c r="A1977" s="184"/>
      <c r="B1977" s="290"/>
      <c r="C1977" s="59" t="s">
        <v>875</v>
      </c>
      <c r="D1977" s="141" t="s">
        <v>42</v>
      </c>
      <c r="E1977" s="141" t="s">
        <v>40</v>
      </c>
      <c r="F1977" s="141"/>
      <c r="G1977" s="141"/>
      <c r="H1977" s="141">
        <v>100</v>
      </c>
      <c r="I1977" s="106"/>
      <c r="J1977" s="106"/>
    </row>
    <row r="1978" spans="1:10" ht="29.25" hidden="1" customHeight="1" x14ac:dyDescent="0.25">
      <c r="A1978" s="184" t="s">
        <v>1419</v>
      </c>
      <c r="B1978" s="290" t="s">
        <v>116</v>
      </c>
      <c r="C1978" s="278" t="s">
        <v>1418</v>
      </c>
      <c r="D1978" s="278"/>
      <c r="E1978" s="278"/>
      <c r="F1978" s="278"/>
      <c r="G1978" s="278"/>
      <c r="H1978" s="278"/>
      <c r="I1978" s="278"/>
      <c r="J1978" s="278"/>
    </row>
    <row r="1979" spans="1:10" ht="17.25" hidden="1" customHeight="1" x14ac:dyDescent="0.25">
      <c r="A1979" s="184"/>
      <c r="B1979" s="290"/>
      <c r="C1979" s="280" t="s">
        <v>10</v>
      </c>
      <c r="D1979" s="280"/>
      <c r="E1979" s="280"/>
      <c r="F1979" s="280"/>
      <c r="G1979" s="280"/>
      <c r="H1979" s="280"/>
      <c r="I1979" s="280"/>
      <c r="J1979" s="280"/>
    </row>
    <row r="1980" spans="1:10" ht="30.75" hidden="1" customHeight="1" x14ac:dyDescent="0.25">
      <c r="A1980" s="184"/>
      <c r="B1980" s="290"/>
      <c r="C1980" s="7" t="s">
        <v>1206</v>
      </c>
      <c r="D1980" s="141" t="s">
        <v>91</v>
      </c>
      <c r="E1980" s="141" t="s">
        <v>9</v>
      </c>
      <c r="F1980" s="108"/>
      <c r="G1980" s="159">
        <f>'Додаток 3'!I355</f>
        <v>0</v>
      </c>
      <c r="H1980" s="159"/>
      <c r="I1980" s="106"/>
      <c r="J1980" s="106"/>
    </row>
    <row r="1981" spans="1:10" ht="17.25" hidden="1" customHeight="1" x14ac:dyDescent="0.25">
      <c r="A1981" s="184"/>
      <c r="B1981" s="290"/>
      <c r="C1981" s="280" t="s">
        <v>11</v>
      </c>
      <c r="D1981" s="280"/>
      <c r="E1981" s="280"/>
      <c r="F1981" s="280"/>
      <c r="G1981" s="280"/>
      <c r="H1981" s="280"/>
      <c r="I1981" s="280"/>
      <c r="J1981" s="280"/>
    </row>
    <row r="1982" spans="1:10" ht="17.25" hidden="1" customHeight="1" x14ac:dyDescent="0.25">
      <c r="A1982" s="184"/>
      <c r="B1982" s="290"/>
      <c r="C1982" s="7" t="s">
        <v>922</v>
      </c>
      <c r="D1982" s="141" t="s">
        <v>310</v>
      </c>
      <c r="E1982" s="141" t="s">
        <v>17</v>
      </c>
      <c r="F1982" s="108"/>
      <c r="G1982" s="169">
        <v>1</v>
      </c>
      <c r="H1982" s="108"/>
      <c r="I1982" s="106"/>
      <c r="J1982" s="106"/>
    </row>
    <row r="1983" spans="1:10" ht="21.75" hidden="1" customHeight="1" x14ac:dyDescent="0.25">
      <c r="A1983" s="184"/>
      <c r="B1983" s="290"/>
      <c r="C1983" s="280" t="s">
        <v>12</v>
      </c>
      <c r="D1983" s="280"/>
      <c r="E1983" s="280"/>
      <c r="F1983" s="280"/>
      <c r="G1983" s="280"/>
      <c r="H1983" s="280"/>
      <c r="I1983" s="280"/>
      <c r="J1983" s="280"/>
    </row>
    <row r="1984" spans="1:10" ht="26.25" hidden="1" customHeight="1" x14ac:dyDescent="0.25">
      <c r="A1984" s="184"/>
      <c r="B1984" s="290"/>
      <c r="C1984" s="7" t="s">
        <v>1207</v>
      </c>
      <c r="D1984" s="141" t="s">
        <v>39</v>
      </c>
      <c r="E1984" s="141" t="s">
        <v>13</v>
      </c>
      <c r="F1984" s="108"/>
      <c r="G1984" s="159">
        <f>G1980/G1982</f>
        <v>0</v>
      </c>
      <c r="H1984" s="22"/>
      <c r="I1984" s="106"/>
      <c r="J1984" s="106"/>
    </row>
    <row r="1985" spans="1:10" ht="20.25" hidden="1" customHeight="1" x14ac:dyDescent="0.25">
      <c r="A1985" s="184"/>
      <c r="B1985" s="290"/>
      <c r="C1985" s="280" t="s">
        <v>14</v>
      </c>
      <c r="D1985" s="280"/>
      <c r="E1985" s="280"/>
      <c r="F1985" s="280"/>
      <c r="G1985" s="280"/>
      <c r="H1985" s="280"/>
      <c r="I1985" s="280"/>
      <c r="J1985" s="280"/>
    </row>
    <row r="1986" spans="1:10" ht="16.5" hidden="1" customHeight="1" x14ac:dyDescent="0.25">
      <c r="A1986" s="184"/>
      <c r="B1986" s="290"/>
      <c r="C1986" s="59" t="s">
        <v>875</v>
      </c>
      <c r="D1986" s="141" t="s">
        <v>42</v>
      </c>
      <c r="E1986" s="141" t="s">
        <v>40</v>
      </c>
      <c r="F1986" s="141"/>
      <c r="G1986" s="141">
        <v>100</v>
      </c>
      <c r="H1986" s="141"/>
      <c r="I1986" s="106"/>
      <c r="J1986" s="106"/>
    </row>
    <row r="1987" spans="1:10" ht="16.5" customHeight="1" x14ac:dyDescent="0.25">
      <c r="A1987" s="281" t="s">
        <v>1415</v>
      </c>
      <c r="B1987" s="290" t="s">
        <v>116</v>
      </c>
      <c r="C1987" s="278" t="s">
        <v>1422</v>
      </c>
      <c r="D1987" s="278"/>
      <c r="E1987" s="278"/>
      <c r="F1987" s="278"/>
      <c r="G1987" s="278"/>
      <c r="H1987" s="278"/>
      <c r="I1987" s="278"/>
      <c r="J1987" s="278"/>
    </row>
    <row r="1988" spans="1:10" ht="16.5" customHeight="1" x14ac:dyDescent="0.25">
      <c r="A1988" s="282"/>
      <c r="B1988" s="290"/>
      <c r="C1988" s="280" t="s">
        <v>10</v>
      </c>
      <c r="D1988" s="280"/>
      <c r="E1988" s="280"/>
      <c r="F1988" s="280"/>
      <c r="G1988" s="280"/>
      <c r="H1988" s="280"/>
      <c r="I1988" s="280"/>
      <c r="J1988" s="280"/>
    </row>
    <row r="1989" spans="1:10" ht="16.5" customHeight="1" x14ac:dyDescent="0.25">
      <c r="A1989" s="282"/>
      <c r="B1989" s="290"/>
      <c r="C1989" s="7" t="s">
        <v>1423</v>
      </c>
      <c r="D1989" s="290" t="s">
        <v>15</v>
      </c>
      <c r="E1989" s="141" t="s">
        <v>9</v>
      </c>
      <c r="F1989" s="108"/>
      <c r="G1989" s="159"/>
      <c r="H1989" s="108"/>
      <c r="I1989" s="106"/>
      <c r="J1989" s="136">
        <f>'Додаток 3'!L356</f>
        <v>3200</v>
      </c>
    </row>
    <row r="1990" spans="1:10" ht="16.5" hidden="1" customHeight="1" x14ac:dyDescent="0.25">
      <c r="A1990" s="282"/>
      <c r="B1990" s="290"/>
      <c r="C1990" s="59" t="s">
        <v>41</v>
      </c>
      <c r="D1990" s="290"/>
      <c r="E1990" s="290"/>
      <c r="F1990" s="290"/>
      <c r="G1990" s="290"/>
      <c r="H1990" s="290"/>
      <c r="I1990" s="106"/>
      <c r="J1990" s="106"/>
    </row>
    <row r="1991" spans="1:10" ht="16.5" hidden="1" customHeight="1" x14ac:dyDescent="0.25">
      <c r="A1991" s="282"/>
      <c r="B1991" s="290"/>
      <c r="C1991" s="59" t="s">
        <v>893</v>
      </c>
      <c r="D1991" s="290"/>
      <c r="E1991" s="141" t="s">
        <v>9</v>
      </c>
      <c r="F1991" s="108"/>
      <c r="G1991" s="159"/>
      <c r="H1991" s="159"/>
      <c r="I1991" s="106"/>
      <c r="J1991" s="96">
        <v>150</v>
      </c>
    </row>
    <row r="1992" spans="1:10" ht="16.5" customHeight="1" x14ac:dyDescent="0.25">
      <c r="A1992" s="282"/>
      <c r="B1992" s="290"/>
      <c r="C1992" s="280" t="s">
        <v>11</v>
      </c>
      <c r="D1992" s="280"/>
      <c r="E1992" s="280"/>
      <c r="F1992" s="280"/>
      <c r="G1992" s="280"/>
      <c r="H1992" s="280"/>
      <c r="I1992" s="280"/>
      <c r="J1992" s="280"/>
    </row>
    <row r="1993" spans="1:10" ht="16.5" customHeight="1" x14ac:dyDescent="0.25">
      <c r="A1993" s="282"/>
      <c r="B1993" s="290"/>
      <c r="C1993" s="7" t="s">
        <v>1424</v>
      </c>
      <c r="D1993" s="141" t="s">
        <v>310</v>
      </c>
      <c r="E1993" s="141" t="s">
        <v>17</v>
      </c>
      <c r="F1993" s="108"/>
      <c r="G1993" s="169"/>
      <c r="H1993" s="157"/>
      <c r="I1993" s="106"/>
      <c r="J1993" s="173">
        <v>1</v>
      </c>
    </row>
    <row r="1994" spans="1:10" ht="16.5" customHeight="1" x14ac:dyDescent="0.25">
      <c r="A1994" s="282"/>
      <c r="B1994" s="290"/>
      <c r="C1994" s="280" t="s">
        <v>12</v>
      </c>
      <c r="D1994" s="280"/>
      <c r="E1994" s="280"/>
      <c r="F1994" s="280"/>
      <c r="G1994" s="280"/>
      <c r="H1994" s="280"/>
      <c r="I1994" s="280"/>
      <c r="J1994" s="280"/>
    </row>
    <row r="1995" spans="1:10" ht="16.5" customHeight="1" x14ac:dyDescent="0.25">
      <c r="A1995" s="282"/>
      <c r="B1995" s="290"/>
      <c r="C1995" s="7" t="s">
        <v>1425</v>
      </c>
      <c r="D1995" s="141" t="s">
        <v>39</v>
      </c>
      <c r="E1995" s="141" t="s">
        <v>13</v>
      </c>
      <c r="F1995" s="108"/>
      <c r="G1995" s="159"/>
      <c r="H1995" s="108"/>
      <c r="I1995" s="106"/>
      <c r="J1995" s="99">
        <f>J1989/J1993</f>
        <v>3200</v>
      </c>
    </row>
    <row r="1996" spans="1:10" ht="16.5" customHeight="1" x14ac:dyDescent="0.25">
      <c r="A1996" s="282"/>
      <c r="B1996" s="290"/>
      <c r="C1996" s="280" t="s">
        <v>14</v>
      </c>
      <c r="D1996" s="280"/>
      <c r="E1996" s="280"/>
      <c r="F1996" s="280"/>
      <c r="G1996" s="280"/>
      <c r="H1996" s="280"/>
      <c r="I1996" s="280"/>
      <c r="J1996" s="280"/>
    </row>
    <row r="1997" spans="1:10" ht="16.5" customHeight="1" x14ac:dyDescent="0.25">
      <c r="A1997" s="283"/>
      <c r="B1997" s="290"/>
      <c r="C1997" s="59" t="s">
        <v>362</v>
      </c>
      <c r="D1997" s="141" t="s">
        <v>42</v>
      </c>
      <c r="E1997" s="141" t="s">
        <v>40</v>
      </c>
      <c r="F1997" s="141"/>
      <c r="G1997" s="141"/>
      <c r="H1997" s="141"/>
      <c r="I1997" s="106"/>
      <c r="J1997" s="173">
        <v>100</v>
      </c>
    </row>
    <row r="1998" spans="1:10" ht="13.5" customHeight="1" x14ac:dyDescent="0.25">
      <c r="A1998" s="281" t="s">
        <v>1419</v>
      </c>
      <c r="B1998" s="290" t="s">
        <v>723</v>
      </c>
      <c r="C1998" s="293" t="s">
        <v>1473</v>
      </c>
      <c r="D1998" s="293"/>
      <c r="E1998" s="293"/>
      <c r="F1998" s="293"/>
      <c r="G1998" s="293"/>
      <c r="H1998" s="293"/>
      <c r="I1998" s="293"/>
      <c r="J1998" s="293"/>
    </row>
    <row r="1999" spans="1:10" ht="16.5" customHeight="1" x14ac:dyDescent="0.25">
      <c r="A1999" s="282"/>
      <c r="B1999" s="290"/>
      <c r="C1999" s="280" t="s">
        <v>10</v>
      </c>
      <c r="D1999" s="280"/>
      <c r="E1999" s="280"/>
      <c r="F1999" s="280"/>
      <c r="G1999" s="280"/>
      <c r="H1999" s="280"/>
      <c r="I1999" s="280"/>
      <c r="J1999" s="280"/>
    </row>
    <row r="2000" spans="1:10" ht="30.75" customHeight="1" x14ac:dyDescent="0.25">
      <c r="A2000" s="282"/>
      <c r="B2000" s="290"/>
      <c r="C2000" s="7" t="s">
        <v>768</v>
      </c>
      <c r="D2000" s="141" t="s">
        <v>91</v>
      </c>
      <c r="E2000" s="141" t="s">
        <v>13</v>
      </c>
      <c r="F2000" s="108"/>
      <c r="G2000" s="108"/>
      <c r="H2000" s="159"/>
      <c r="I2000" s="96">
        <f>'Додаток 3'!K357</f>
        <v>19.38</v>
      </c>
      <c r="J2000" s="96"/>
    </row>
    <row r="2001" spans="1:10" ht="16.5" customHeight="1" x14ac:dyDescent="0.25">
      <c r="A2001" s="282"/>
      <c r="B2001" s="290"/>
      <c r="C2001" s="280" t="s">
        <v>11</v>
      </c>
      <c r="D2001" s="280"/>
      <c r="E2001" s="280"/>
      <c r="F2001" s="280"/>
      <c r="G2001" s="280"/>
      <c r="H2001" s="280"/>
      <c r="I2001" s="280"/>
      <c r="J2001" s="280"/>
    </row>
    <row r="2002" spans="1:10" ht="21.75" customHeight="1" x14ac:dyDescent="0.25">
      <c r="A2002" s="282"/>
      <c r="B2002" s="290"/>
      <c r="C2002" s="7" t="s">
        <v>788</v>
      </c>
      <c r="D2002" s="141" t="s">
        <v>39</v>
      </c>
      <c r="E2002" s="141" t="s">
        <v>17</v>
      </c>
      <c r="F2002" s="108"/>
      <c r="G2002" s="169"/>
      <c r="H2002" s="169"/>
      <c r="I2002" s="173">
        <v>1</v>
      </c>
      <c r="J2002" s="173"/>
    </row>
    <row r="2003" spans="1:10" ht="16.5" customHeight="1" x14ac:dyDescent="0.25">
      <c r="A2003" s="282"/>
      <c r="B2003" s="290"/>
      <c r="C2003" s="280" t="s">
        <v>12</v>
      </c>
      <c r="D2003" s="280"/>
      <c r="E2003" s="280"/>
      <c r="F2003" s="280"/>
      <c r="G2003" s="280"/>
      <c r="H2003" s="280"/>
      <c r="I2003" s="280"/>
      <c r="J2003" s="280"/>
    </row>
    <row r="2004" spans="1:10" ht="35.25" customHeight="1" x14ac:dyDescent="0.25">
      <c r="A2004" s="282"/>
      <c r="B2004" s="290"/>
      <c r="C2004" s="7" t="s">
        <v>769</v>
      </c>
      <c r="D2004" s="141" t="s">
        <v>39</v>
      </c>
      <c r="E2004" s="141" t="s">
        <v>13</v>
      </c>
      <c r="F2004" s="158"/>
      <c r="G2004" s="159"/>
      <c r="H2004" s="159"/>
      <c r="I2004" s="96" t="s">
        <v>1708</v>
      </c>
      <c r="J2004" s="96"/>
    </row>
    <row r="2005" spans="1:10" ht="16.5" customHeight="1" x14ac:dyDescent="0.25">
      <c r="A2005" s="282"/>
      <c r="B2005" s="290"/>
      <c r="C2005" s="280" t="s">
        <v>14</v>
      </c>
      <c r="D2005" s="280"/>
      <c r="E2005" s="280"/>
      <c r="F2005" s="280"/>
      <c r="G2005" s="280"/>
      <c r="H2005" s="280"/>
      <c r="I2005" s="280"/>
      <c r="J2005" s="280"/>
    </row>
    <row r="2006" spans="1:10" ht="15" customHeight="1" x14ac:dyDescent="0.25">
      <c r="A2006" s="283"/>
      <c r="B2006" s="290"/>
      <c r="C2006" s="59" t="s">
        <v>789</v>
      </c>
      <c r="D2006" s="141" t="s">
        <v>42</v>
      </c>
      <c r="E2006" s="141" t="s">
        <v>40</v>
      </c>
      <c r="F2006" s="141"/>
      <c r="G2006" s="141"/>
      <c r="H2006" s="141"/>
      <c r="I2006" s="168">
        <v>100</v>
      </c>
      <c r="J2006" s="168"/>
    </row>
    <row r="2007" spans="1:10" ht="20.25" customHeight="1" x14ac:dyDescent="0.25">
      <c r="A2007" s="281" t="s">
        <v>1456</v>
      </c>
      <c r="B2007" s="290" t="s">
        <v>723</v>
      </c>
      <c r="C2007" s="278" t="str">
        <f>'Додаток 3'!B358</f>
        <v xml:space="preserve">Проведення незалежної оцінки для постановки на баланс с. Григорівка на Южненському кладовищі Южненської міської територіальної громади Одеського району Одеської області </v>
      </c>
      <c r="D2007" s="293"/>
      <c r="E2007" s="293"/>
      <c r="F2007" s="293"/>
      <c r="G2007" s="293"/>
      <c r="H2007" s="293"/>
      <c r="I2007" s="293"/>
      <c r="J2007" s="293"/>
    </row>
    <row r="2008" spans="1:10" ht="15" customHeight="1" x14ac:dyDescent="0.25">
      <c r="A2008" s="282"/>
      <c r="B2008" s="290"/>
      <c r="C2008" s="280" t="s">
        <v>10</v>
      </c>
      <c r="D2008" s="280"/>
      <c r="E2008" s="280"/>
      <c r="F2008" s="280"/>
      <c r="G2008" s="280"/>
      <c r="H2008" s="280"/>
      <c r="I2008" s="280"/>
      <c r="J2008" s="280"/>
    </row>
    <row r="2009" spans="1:10" ht="15" customHeight="1" x14ac:dyDescent="0.25">
      <c r="A2009" s="282"/>
      <c r="B2009" s="290"/>
      <c r="C2009" s="7" t="s">
        <v>1476</v>
      </c>
      <c r="D2009" s="141" t="s">
        <v>91</v>
      </c>
      <c r="E2009" s="141" t="s">
        <v>19</v>
      </c>
      <c r="F2009" s="108"/>
      <c r="G2009" s="108"/>
      <c r="H2009" s="159"/>
      <c r="I2009" s="136">
        <f>'Додаток 3'!K358</f>
        <v>6.3</v>
      </c>
      <c r="J2009" s="136"/>
    </row>
    <row r="2010" spans="1:10" ht="15" customHeight="1" x14ac:dyDescent="0.25">
      <c r="A2010" s="282"/>
      <c r="B2010" s="290"/>
      <c r="C2010" s="280" t="s">
        <v>11</v>
      </c>
      <c r="D2010" s="280"/>
      <c r="E2010" s="280"/>
      <c r="F2010" s="280"/>
      <c r="G2010" s="280"/>
      <c r="H2010" s="280"/>
      <c r="I2010" s="280"/>
      <c r="J2010" s="280"/>
    </row>
    <row r="2011" spans="1:10" ht="15" customHeight="1" x14ac:dyDescent="0.25">
      <c r="A2011" s="282"/>
      <c r="B2011" s="290"/>
      <c r="C2011" s="7" t="s">
        <v>1477</v>
      </c>
      <c r="D2011" s="141" t="s">
        <v>39</v>
      </c>
      <c r="E2011" s="141" t="s">
        <v>17</v>
      </c>
      <c r="F2011" s="108"/>
      <c r="G2011" s="169"/>
      <c r="H2011" s="169"/>
      <c r="I2011" s="168">
        <v>1</v>
      </c>
      <c r="J2011" s="168"/>
    </row>
    <row r="2012" spans="1:10" ht="15" customHeight="1" x14ac:dyDescent="0.25">
      <c r="A2012" s="282"/>
      <c r="B2012" s="290"/>
      <c r="C2012" s="280" t="s">
        <v>12</v>
      </c>
      <c r="D2012" s="280"/>
      <c r="E2012" s="280"/>
      <c r="F2012" s="280"/>
      <c r="G2012" s="280"/>
      <c r="H2012" s="280"/>
      <c r="I2012" s="280"/>
      <c r="J2012" s="280"/>
    </row>
    <row r="2013" spans="1:10" ht="15" customHeight="1" x14ac:dyDescent="0.25">
      <c r="A2013" s="282"/>
      <c r="B2013" s="290"/>
      <c r="C2013" s="7" t="s">
        <v>1478</v>
      </c>
      <c r="D2013" s="141" t="s">
        <v>39</v>
      </c>
      <c r="E2013" s="141" t="s">
        <v>13</v>
      </c>
      <c r="F2013" s="158"/>
      <c r="G2013" s="159"/>
      <c r="H2013" s="159"/>
      <c r="I2013" s="136" t="s">
        <v>1709</v>
      </c>
      <c r="J2013" s="136"/>
    </row>
    <row r="2014" spans="1:10" ht="15" customHeight="1" x14ac:dyDescent="0.25">
      <c r="A2014" s="282"/>
      <c r="B2014" s="290"/>
      <c r="C2014" s="280" t="s">
        <v>14</v>
      </c>
      <c r="D2014" s="280"/>
      <c r="E2014" s="280"/>
      <c r="F2014" s="280"/>
      <c r="G2014" s="280"/>
      <c r="H2014" s="280"/>
      <c r="I2014" s="280"/>
      <c r="J2014" s="280"/>
    </row>
    <row r="2015" spans="1:10" ht="15" customHeight="1" x14ac:dyDescent="0.25">
      <c r="A2015" s="283"/>
      <c r="B2015" s="290"/>
      <c r="C2015" s="59" t="s">
        <v>1479</v>
      </c>
      <c r="D2015" s="141" t="s">
        <v>42</v>
      </c>
      <c r="E2015" s="141" t="s">
        <v>40</v>
      </c>
      <c r="F2015" s="141"/>
      <c r="G2015" s="141"/>
      <c r="H2015" s="141"/>
      <c r="I2015" s="168">
        <v>100</v>
      </c>
      <c r="J2015" s="168"/>
    </row>
    <row r="2016" spans="1:10" ht="20.25" customHeight="1" x14ac:dyDescent="0.25">
      <c r="A2016" s="292" t="s">
        <v>1460</v>
      </c>
      <c r="B2016" s="290" t="s">
        <v>723</v>
      </c>
      <c r="C2016" s="293" t="s">
        <v>1748</v>
      </c>
      <c r="D2016" s="293"/>
      <c r="E2016" s="293"/>
      <c r="F2016" s="293"/>
      <c r="G2016" s="293"/>
      <c r="H2016" s="293"/>
      <c r="I2016" s="293"/>
      <c r="J2016" s="293"/>
    </row>
    <row r="2017" spans="1:10" ht="15" customHeight="1" x14ac:dyDescent="0.25">
      <c r="A2017" s="292"/>
      <c r="B2017" s="290"/>
      <c r="C2017" s="280" t="s">
        <v>10</v>
      </c>
      <c r="D2017" s="280"/>
      <c r="E2017" s="280"/>
      <c r="F2017" s="280"/>
      <c r="G2017" s="280"/>
      <c r="H2017" s="280"/>
      <c r="I2017" s="280"/>
      <c r="J2017" s="280"/>
    </row>
    <row r="2018" spans="1:10" ht="24.75" customHeight="1" x14ac:dyDescent="0.25">
      <c r="A2018" s="292"/>
      <c r="B2018" s="290"/>
      <c r="C2018" s="7" t="s">
        <v>768</v>
      </c>
      <c r="D2018" s="141" t="s">
        <v>91</v>
      </c>
      <c r="E2018" s="141" t="s">
        <v>13</v>
      </c>
      <c r="F2018" s="108"/>
      <c r="G2018" s="108"/>
      <c r="H2018" s="159"/>
      <c r="I2018" s="96">
        <f>'Додаток 3'!K359</f>
        <v>49.28</v>
      </c>
      <c r="J2018" s="96"/>
    </row>
    <row r="2019" spans="1:10" ht="15" customHeight="1" x14ac:dyDescent="0.25">
      <c r="A2019" s="292"/>
      <c r="B2019" s="290"/>
      <c r="C2019" s="280" t="s">
        <v>11</v>
      </c>
      <c r="D2019" s="280"/>
      <c r="E2019" s="280"/>
      <c r="F2019" s="280"/>
      <c r="G2019" s="280"/>
      <c r="H2019" s="280"/>
      <c r="I2019" s="280"/>
      <c r="J2019" s="280"/>
    </row>
    <row r="2020" spans="1:10" ht="24" customHeight="1" x14ac:dyDescent="0.25">
      <c r="A2020" s="292"/>
      <c r="B2020" s="290"/>
      <c r="C2020" s="7" t="s">
        <v>788</v>
      </c>
      <c r="D2020" s="141" t="s">
        <v>39</v>
      </c>
      <c r="E2020" s="141" t="s">
        <v>17</v>
      </c>
      <c r="F2020" s="108"/>
      <c r="G2020" s="169"/>
      <c r="H2020" s="169"/>
      <c r="I2020" s="173">
        <v>1</v>
      </c>
      <c r="J2020" s="173"/>
    </row>
    <row r="2021" spans="1:10" ht="15" customHeight="1" x14ac:dyDescent="0.25">
      <c r="A2021" s="292"/>
      <c r="B2021" s="290"/>
      <c r="C2021" s="280" t="s">
        <v>12</v>
      </c>
      <c r="D2021" s="280"/>
      <c r="E2021" s="280"/>
      <c r="F2021" s="280"/>
      <c r="G2021" s="280"/>
      <c r="H2021" s="280"/>
      <c r="I2021" s="280"/>
      <c r="J2021" s="280"/>
    </row>
    <row r="2022" spans="1:10" ht="26.25" customHeight="1" x14ac:dyDescent="0.25">
      <c r="A2022" s="292"/>
      <c r="B2022" s="290"/>
      <c r="C2022" s="7" t="s">
        <v>769</v>
      </c>
      <c r="D2022" s="141" t="s">
        <v>39</v>
      </c>
      <c r="E2022" s="141" t="s">
        <v>13</v>
      </c>
      <c r="F2022" s="158"/>
      <c r="G2022" s="159"/>
      <c r="H2022" s="159"/>
      <c r="I2022" s="96" t="s">
        <v>1710</v>
      </c>
      <c r="J2022" s="96"/>
    </row>
    <row r="2023" spans="1:10" ht="15" customHeight="1" x14ac:dyDescent="0.25">
      <c r="A2023" s="292"/>
      <c r="B2023" s="290"/>
      <c r="C2023" s="280" t="s">
        <v>14</v>
      </c>
      <c r="D2023" s="280"/>
      <c r="E2023" s="280"/>
      <c r="F2023" s="280"/>
      <c r="G2023" s="280"/>
      <c r="H2023" s="280"/>
      <c r="I2023" s="280"/>
      <c r="J2023" s="280"/>
    </row>
    <row r="2024" spans="1:10" ht="15" customHeight="1" x14ac:dyDescent="0.25">
      <c r="A2024" s="292"/>
      <c r="B2024" s="290"/>
      <c r="C2024" s="59" t="s">
        <v>789</v>
      </c>
      <c r="D2024" s="141" t="s">
        <v>42</v>
      </c>
      <c r="E2024" s="141" t="s">
        <v>40</v>
      </c>
      <c r="F2024" s="141"/>
      <c r="G2024" s="141"/>
      <c r="H2024" s="141"/>
      <c r="I2024" s="168">
        <v>100</v>
      </c>
      <c r="J2024" s="168"/>
    </row>
    <row r="2025" spans="1:10" ht="18" customHeight="1" x14ac:dyDescent="0.25">
      <c r="A2025" s="292" t="s">
        <v>1461</v>
      </c>
      <c r="B2025" s="290" t="s">
        <v>723</v>
      </c>
      <c r="C2025" s="278" t="str">
        <f>'Додаток 3'!B360</f>
        <v xml:space="preserve">Проведення незалежної оцінки для постановки на баланс Южненське кладовище (комплекс) Южненської міської територіальної громади Одеського району Одеської області </v>
      </c>
      <c r="D2025" s="293"/>
      <c r="E2025" s="293"/>
      <c r="F2025" s="293"/>
      <c r="G2025" s="293"/>
      <c r="H2025" s="293"/>
      <c r="I2025" s="293"/>
      <c r="J2025" s="293"/>
    </row>
    <row r="2026" spans="1:10" ht="15" customHeight="1" x14ac:dyDescent="0.25">
      <c r="A2026" s="292"/>
      <c r="B2026" s="290"/>
      <c r="C2026" s="280" t="s">
        <v>10</v>
      </c>
      <c r="D2026" s="280"/>
      <c r="E2026" s="280"/>
      <c r="F2026" s="280"/>
      <c r="G2026" s="280"/>
      <c r="H2026" s="280"/>
      <c r="I2026" s="280"/>
      <c r="J2026" s="280"/>
    </row>
    <row r="2027" spans="1:10" ht="15" customHeight="1" x14ac:dyDescent="0.25">
      <c r="A2027" s="292"/>
      <c r="B2027" s="290"/>
      <c r="C2027" s="7" t="s">
        <v>1476</v>
      </c>
      <c r="D2027" s="141" t="s">
        <v>91</v>
      </c>
      <c r="E2027" s="141" t="s">
        <v>19</v>
      </c>
      <c r="F2027" s="108"/>
      <c r="G2027" s="108"/>
      <c r="H2027" s="159"/>
      <c r="I2027" s="136">
        <f>'Додаток 3'!K360</f>
        <v>16.2</v>
      </c>
      <c r="J2027" s="136"/>
    </row>
    <row r="2028" spans="1:10" ht="15" customHeight="1" x14ac:dyDescent="0.25">
      <c r="A2028" s="292"/>
      <c r="B2028" s="290"/>
      <c r="C2028" s="280" t="s">
        <v>11</v>
      </c>
      <c r="D2028" s="280"/>
      <c r="E2028" s="280"/>
      <c r="F2028" s="280"/>
      <c r="G2028" s="280"/>
      <c r="H2028" s="280"/>
      <c r="I2028" s="280"/>
      <c r="J2028" s="280"/>
    </row>
    <row r="2029" spans="1:10" ht="15" customHeight="1" x14ac:dyDescent="0.25">
      <c r="A2029" s="292"/>
      <c r="B2029" s="290"/>
      <c r="C2029" s="7" t="s">
        <v>1477</v>
      </c>
      <c r="D2029" s="141" t="s">
        <v>39</v>
      </c>
      <c r="E2029" s="141" t="s">
        <v>17</v>
      </c>
      <c r="F2029" s="108"/>
      <c r="G2029" s="169"/>
      <c r="H2029" s="169"/>
      <c r="I2029" s="168">
        <v>1</v>
      </c>
      <c r="J2029" s="168"/>
    </row>
    <row r="2030" spans="1:10" ht="15" customHeight="1" x14ac:dyDescent="0.25">
      <c r="A2030" s="292"/>
      <c r="B2030" s="290"/>
      <c r="C2030" s="280" t="s">
        <v>12</v>
      </c>
      <c r="D2030" s="280"/>
      <c r="E2030" s="280"/>
      <c r="F2030" s="280"/>
      <c r="G2030" s="280"/>
      <c r="H2030" s="280"/>
      <c r="I2030" s="280"/>
      <c r="J2030" s="280"/>
    </row>
    <row r="2031" spans="1:10" ht="15" customHeight="1" x14ac:dyDescent="0.25">
      <c r="A2031" s="292"/>
      <c r="B2031" s="290"/>
      <c r="C2031" s="7" t="s">
        <v>1478</v>
      </c>
      <c r="D2031" s="141" t="s">
        <v>39</v>
      </c>
      <c r="E2031" s="141" t="s">
        <v>13</v>
      </c>
      <c r="F2031" s="158"/>
      <c r="G2031" s="159"/>
      <c r="H2031" s="159"/>
      <c r="I2031" s="136" t="s">
        <v>1711</v>
      </c>
      <c r="J2031" s="136"/>
    </row>
    <row r="2032" spans="1:10" ht="15" customHeight="1" x14ac:dyDescent="0.25">
      <c r="A2032" s="292"/>
      <c r="B2032" s="290"/>
      <c r="C2032" s="280" t="s">
        <v>14</v>
      </c>
      <c r="D2032" s="280"/>
      <c r="E2032" s="280"/>
      <c r="F2032" s="280"/>
      <c r="G2032" s="280"/>
      <c r="H2032" s="280"/>
      <c r="I2032" s="280"/>
      <c r="J2032" s="280"/>
    </row>
    <row r="2033" spans="1:10" ht="15" customHeight="1" x14ac:dyDescent="0.25">
      <c r="A2033" s="292"/>
      <c r="B2033" s="290"/>
      <c r="C2033" s="59" t="s">
        <v>1479</v>
      </c>
      <c r="D2033" s="141" t="s">
        <v>42</v>
      </c>
      <c r="E2033" s="141" t="s">
        <v>40</v>
      </c>
      <c r="F2033" s="141"/>
      <c r="G2033" s="141"/>
      <c r="H2033" s="141"/>
      <c r="I2033" s="168">
        <v>100</v>
      </c>
      <c r="J2033" s="188"/>
    </row>
    <row r="2034" spans="1:10" ht="18.75" customHeight="1" x14ac:dyDescent="0.25">
      <c r="A2034" s="284" t="s">
        <v>1480</v>
      </c>
      <c r="B2034" s="304" t="s">
        <v>747</v>
      </c>
      <c r="C2034" s="303" t="s">
        <v>166</v>
      </c>
      <c r="D2034" s="303"/>
      <c r="E2034" s="303"/>
      <c r="F2034" s="303"/>
      <c r="G2034" s="303"/>
      <c r="H2034" s="303"/>
      <c r="I2034" s="303"/>
      <c r="J2034" s="303"/>
    </row>
    <row r="2035" spans="1:10" ht="15.75" customHeight="1" x14ac:dyDescent="0.25">
      <c r="A2035" s="285"/>
      <c r="B2035" s="304"/>
      <c r="C2035" s="280" t="s">
        <v>10</v>
      </c>
      <c r="D2035" s="280"/>
      <c r="E2035" s="280"/>
      <c r="F2035" s="280"/>
      <c r="G2035" s="280"/>
      <c r="H2035" s="280"/>
      <c r="I2035" s="280"/>
      <c r="J2035" s="280"/>
    </row>
    <row r="2036" spans="1:10" ht="27.75" customHeight="1" x14ac:dyDescent="0.25">
      <c r="A2036" s="285"/>
      <c r="B2036" s="304"/>
      <c r="C2036" s="7" t="s">
        <v>208</v>
      </c>
      <c r="D2036" s="141" t="s">
        <v>91</v>
      </c>
      <c r="E2036" s="141" t="s">
        <v>19</v>
      </c>
      <c r="F2036" s="108"/>
      <c r="G2036" s="159"/>
      <c r="H2036" s="108"/>
      <c r="I2036" s="173">
        <f>'Додаток 3'!K361</f>
        <v>76.046999999999997</v>
      </c>
      <c r="J2036" s="106"/>
    </row>
    <row r="2037" spans="1:10" ht="15" customHeight="1" x14ac:dyDescent="0.25">
      <c r="A2037" s="285"/>
      <c r="B2037" s="304"/>
      <c r="C2037" s="280" t="s">
        <v>11</v>
      </c>
      <c r="D2037" s="280"/>
      <c r="E2037" s="280"/>
      <c r="F2037" s="280"/>
      <c r="G2037" s="280"/>
      <c r="H2037" s="280"/>
      <c r="I2037" s="280"/>
      <c r="J2037" s="280"/>
    </row>
    <row r="2038" spans="1:10" ht="19.5" customHeight="1" x14ac:dyDescent="0.25">
      <c r="A2038" s="285"/>
      <c r="B2038" s="304"/>
      <c r="C2038" s="7" t="s">
        <v>209</v>
      </c>
      <c r="D2038" s="141" t="s">
        <v>39</v>
      </c>
      <c r="E2038" s="141" t="s">
        <v>17</v>
      </c>
      <c r="F2038" s="157"/>
      <c r="G2038" s="169"/>
      <c r="H2038" s="157"/>
      <c r="I2038" s="168">
        <v>3</v>
      </c>
      <c r="J2038" s="106"/>
    </row>
    <row r="2039" spans="1:10" ht="13.5" customHeight="1" x14ac:dyDescent="0.25">
      <c r="A2039" s="285"/>
      <c r="B2039" s="304"/>
      <c r="C2039" s="280" t="s">
        <v>12</v>
      </c>
      <c r="D2039" s="280"/>
      <c r="E2039" s="280"/>
      <c r="F2039" s="280"/>
      <c r="G2039" s="280"/>
      <c r="H2039" s="280"/>
      <c r="I2039" s="280"/>
      <c r="J2039" s="280"/>
    </row>
    <row r="2040" spans="1:10" ht="15" customHeight="1" x14ac:dyDescent="0.25">
      <c r="A2040" s="285"/>
      <c r="B2040" s="304"/>
      <c r="C2040" s="7" t="s">
        <v>210</v>
      </c>
      <c r="D2040" s="141" t="s">
        <v>39</v>
      </c>
      <c r="E2040" s="141" t="s">
        <v>68</v>
      </c>
      <c r="F2040" s="108"/>
      <c r="G2040" s="108"/>
      <c r="H2040" s="108"/>
      <c r="I2040" s="168">
        <f>I2036/I2038</f>
        <v>25.349</v>
      </c>
      <c r="J2040" s="106"/>
    </row>
    <row r="2041" spans="1:10" ht="14.25" customHeight="1" x14ac:dyDescent="0.25">
      <c r="A2041" s="285"/>
      <c r="B2041" s="304"/>
      <c r="C2041" s="280" t="s">
        <v>14</v>
      </c>
      <c r="D2041" s="280"/>
      <c r="E2041" s="280"/>
      <c r="F2041" s="280"/>
      <c r="G2041" s="280"/>
      <c r="H2041" s="280"/>
      <c r="I2041" s="280"/>
      <c r="J2041" s="280"/>
    </row>
    <row r="2042" spans="1:10" ht="28.5" customHeight="1" x14ac:dyDescent="0.25">
      <c r="A2042" s="286"/>
      <c r="B2042" s="304"/>
      <c r="C2042" s="59" t="s">
        <v>365</v>
      </c>
      <c r="D2042" s="141" t="s">
        <v>42</v>
      </c>
      <c r="E2042" s="141" t="s">
        <v>40</v>
      </c>
      <c r="F2042" s="141"/>
      <c r="G2042" s="141"/>
      <c r="H2042" s="141"/>
      <c r="I2042" s="173">
        <v>100</v>
      </c>
      <c r="J2042" s="106"/>
    </row>
    <row r="2043" spans="1:10" ht="21" customHeight="1" x14ac:dyDescent="0.25">
      <c r="A2043" s="284" t="s">
        <v>1589</v>
      </c>
      <c r="B2043" s="304" t="s">
        <v>747</v>
      </c>
      <c r="C2043" s="294" t="s">
        <v>165</v>
      </c>
      <c r="D2043" s="294"/>
      <c r="E2043" s="294"/>
      <c r="F2043" s="294"/>
      <c r="G2043" s="294"/>
      <c r="H2043" s="294"/>
      <c r="I2043" s="294"/>
      <c r="J2043" s="294"/>
    </row>
    <row r="2044" spans="1:10" ht="15.75" customHeight="1" x14ac:dyDescent="0.25">
      <c r="A2044" s="285"/>
      <c r="B2044" s="304"/>
      <c r="C2044" s="280" t="s">
        <v>10</v>
      </c>
      <c r="D2044" s="280"/>
      <c r="E2044" s="280"/>
      <c r="F2044" s="280"/>
      <c r="G2044" s="280"/>
      <c r="H2044" s="280"/>
      <c r="I2044" s="280"/>
      <c r="J2044" s="280"/>
    </row>
    <row r="2045" spans="1:10" ht="28.5" customHeight="1" x14ac:dyDescent="0.25">
      <c r="A2045" s="285"/>
      <c r="B2045" s="304"/>
      <c r="C2045" s="7" t="s">
        <v>205</v>
      </c>
      <c r="D2045" s="141" t="s">
        <v>91</v>
      </c>
      <c r="E2045" s="141" t="s">
        <v>19</v>
      </c>
      <c r="F2045" s="108"/>
      <c r="G2045" s="159"/>
      <c r="H2045" s="108"/>
      <c r="I2045" s="173">
        <f>'Додаток 3'!K362</f>
        <v>24.248999999999999</v>
      </c>
      <c r="J2045" s="106"/>
    </row>
    <row r="2046" spans="1:10" ht="15.75" customHeight="1" x14ac:dyDescent="0.25">
      <c r="A2046" s="285"/>
      <c r="B2046" s="304"/>
      <c r="C2046" s="280" t="s">
        <v>11</v>
      </c>
      <c r="D2046" s="280"/>
      <c r="E2046" s="280"/>
      <c r="F2046" s="280"/>
      <c r="G2046" s="280"/>
      <c r="H2046" s="280"/>
      <c r="I2046" s="280"/>
      <c r="J2046" s="280"/>
    </row>
    <row r="2047" spans="1:10" ht="25.5" customHeight="1" x14ac:dyDescent="0.25">
      <c r="A2047" s="285"/>
      <c r="B2047" s="304"/>
      <c r="C2047" s="7" t="s">
        <v>206</v>
      </c>
      <c r="D2047" s="141" t="s">
        <v>39</v>
      </c>
      <c r="E2047" s="141" t="s">
        <v>17</v>
      </c>
      <c r="F2047" s="157"/>
      <c r="G2047" s="169"/>
      <c r="H2047" s="157"/>
      <c r="I2047" s="173">
        <v>1</v>
      </c>
      <c r="J2047" s="106"/>
    </row>
    <row r="2048" spans="1:10" ht="17.25" customHeight="1" x14ac:dyDescent="0.25">
      <c r="A2048" s="285"/>
      <c r="B2048" s="304"/>
      <c r="C2048" s="280" t="s">
        <v>12</v>
      </c>
      <c r="D2048" s="280"/>
      <c r="E2048" s="280"/>
      <c r="F2048" s="280"/>
      <c r="G2048" s="280"/>
      <c r="H2048" s="280"/>
      <c r="I2048" s="280"/>
      <c r="J2048" s="280"/>
    </row>
    <row r="2049" spans="1:10" ht="18" customHeight="1" x14ac:dyDescent="0.25">
      <c r="A2049" s="285"/>
      <c r="B2049" s="304"/>
      <c r="C2049" s="7" t="s">
        <v>207</v>
      </c>
      <c r="D2049" s="141" t="s">
        <v>39</v>
      </c>
      <c r="E2049" s="141" t="s">
        <v>68</v>
      </c>
      <c r="F2049" s="108"/>
      <c r="G2049" s="108"/>
      <c r="H2049" s="108"/>
      <c r="I2049" s="173">
        <f>I2045/I2047</f>
        <v>24.248999999999999</v>
      </c>
      <c r="J2049" s="106"/>
    </row>
    <row r="2050" spans="1:10" ht="15.75" customHeight="1" x14ac:dyDescent="0.25">
      <c r="A2050" s="285"/>
      <c r="B2050" s="304"/>
      <c r="C2050" s="280" t="s">
        <v>14</v>
      </c>
      <c r="D2050" s="280"/>
      <c r="E2050" s="280"/>
      <c r="F2050" s="280"/>
      <c r="G2050" s="280"/>
      <c r="H2050" s="280"/>
      <c r="I2050" s="280"/>
      <c r="J2050" s="280"/>
    </row>
    <row r="2051" spans="1:10" ht="30.75" customHeight="1" x14ac:dyDescent="0.25">
      <c r="A2051" s="286"/>
      <c r="B2051" s="304"/>
      <c r="C2051" s="59" t="s">
        <v>365</v>
      </c>
      <c r="D2051" s="141" t="s">
        <v>42</v>
      </c>
      <c r="E2051" s="141" t="s">
        <v>40</v>
      </c>
      <c r="F2051" s="141"/>
      <c r="G2051" s="141"/>
      <c r="H2051" s="141"/>
      <c r="I2051" s="173">
        <v>100</v>
      </c>
      <c r="J2051" s="106"/>
    </row>
    <row r="2052" spans="1:10" ht="24" customHeight="1" x14ac:dyDescent="0.25">
      <c r="A2052" s="284" t="s">
        <v>1590</v>
      </c>
      <c r="B2052" s="304" t="s">
        <v>747</v>
      </c>
      <c r="C2052" s="294" t="s">
        <v>1582</v>
      </c>
      <c r="D2052" s="294"/>
      <c r="E2052" s="294"/>
      <c r="F2052" s="294"/>
      <c r="G2052" s="294"/>
      <c r="H2052" s="294"/>
      <c r="I2052" s="294"/>
      <c r="J2052" s="294"/>
    </row>
    <row r="2053" spans="1:10" ht="15" customHeight="1" x14ac:dyDescent="0.25">
      <c r="A2053" s="285"/>
      <c r="B2053" s="304"/>
      <c r="C2053" s="280" t="s">
        <v>10</v>
      </c>
      <c r="D2053" s="280"/>
      <c r="E2053" s="280"/>
      <c r="F2053" s="280"/>
      <c r="G2053" s="280"/>
      <c r="H2053" s="280"/>
      <c r="I2053" s="280"/>
      <c r="J2053" s="280"/>
    </row>
    <row r="2054" spans="1:10" ht="27.75" customHeight="1" x14ac:dyDescent="0.25">
      <c r="A2054" s="285"/>
      <c r="B2054" s="304"/>
      <c r="C2054" s="7" t="s">
        <v>1586</v>
      </c>
      <c r="D2054" s="141" t="s">
        <v>91</v>
      </c>
      <c r="E2054" s="141" t="s">
        <v>19</v>
      </c>
      <c r="F2054" s="108"/>
      <c r="G2054" s="159"/>
      <c r="H2054" s="108"/>
      <c r="I2054" s="173">
        <f>'Додаток 3'!K363</f>
        <v>25.349</v>
      </c>
      <c r="J2054" s="106"/>
    </row>
    <row r="2055" spans="1:10" ht="15" customHeight="1" x14ac:dyDescent="0.25">
      <c r="A2055" s="285"/>
      <c r="B2055" s="304"/>
      <c r="C2055" s="280" t="s">
        <v>11</v>
      </c>
      <c r="D2055" s="280"/>
      <c r="E2055" s="280"/>
      <c r="F2055" s="280"/>
      <c r="G2055" s="280"/>
      <c r="H2055" s="280"/>
      <c r="I2055" s="280"/>
      <c r="J2055" s="280"/>
    </row>
    <row r="2056" spans="1:10" ht="24.75" customHeight="1" x14ac:dyDescent="0.25">
      <c r="A2056" s="285"/>
      <c r="B2056" s="304"/>
      <c r="C2056" s="7" t="s">
        <v>1587</v>
      </c>
      <c r="D2056" s="141" t="s">
        <v>39</v>
      </c>
      <c r="E2056" s="141" t="s">
        <v>17</v>
      </c>
      <c r="F2056" s="157"/>
      <c r="G2056" s="169"/>
      <c r="H2056" s="157"/>
      <c r="I2056" s="173">
        <v>1</v>
      </c>
      <c r="J2056" s="106"/>
    </row>
    <row r="2057" spans="1:10" ht="15.75" customHeight="1" x14ac:dyDescent="0.25">
      <c r="A2057" s="285"/>
      <c r="B2057" s="304"/>
      <c r="C2057" s="280" t="s">
        <v>12</v>
      </c>
      <c r="D2057" s="280"/>
      <c r="E2057" s="280"/>
      <c r="F2057" s="280"/>
      <c r="G2057" s="280"/>
      <c r="H2057" s="280"/>
      <c r="I2057" s="280"/>
      <c r="J2057" s="280"/>
    </row>
    <row r="2058" spans="1:10" ht="22.5" customHeight="1" x14ac:dyDescent="0.25">
      <c r="A2058" s="285"/>
      <c r="B2058" s="304"/>
      <c r="C2058" s="7" t="s">
        <v>1588</v>
      </c>
      <c r="D2058" s="141" t="s">
        <v>39</v>
      </c>
      <c r="E2058" s="141" t="s">
        <v>68</v>
      </c>
      <c r="F2058" s="108"/>
      <c r="G2058" s="108"/>
      <c r="H2058" s="108"/>
      <c r="I2058" s="173">
        <f>I2054/I2056</f>
        <v>25.349</v>
      </c>
      <c r="J2058" s="106"/>
    </row>
    <row r="2059" spans="1:10" ht="15" customHeight="1" x14ac:dyDescent="0.25">
      <c r="A2059" s="285"/>
      <c r="B2059" s="304"/>
      <c r="C2059" s="280" t="s">
        <v>14</v>
      </c>
      <c r="D2059" s="280"/>
      <c r="E2059" s="280"/>
      <c r="F2059" s="280"/>
      <c r="G2059" s="280"/>
      <c r="H2059" s="280"/>
      <c r="I2059" s="280"/>
      <c r="J2059" s="280"/>
    </row>
    <row r="2060" spans="1:10" ht="33" customHeight="1" x14ac:dyDescent="0.25">
      <c r="A2060" s="286"/>
      <c r="B2060" s="304"/>
      <c r="C2060" s="59" t="s">
        <v>365</v>
      </c>
      <c r="D2060" s="141" t="s">
        <v>42</v>
      </c>
      <c r="E2060" s="141" t="s">
        <v>40</v>
      </c>
      <c r="F2060" s="141"/>
      <c r="G2060" s="141"/>
      <c r="H2060" s="141"/>
      <c r="I2060" s="173">
        <v>100</v>
      </c>
      <c r="J2060" s="106"/>
    </row>
    <row r="2061" spans="1:10" ht="27.75" hidden="1" customHeight="1" x14ac:dyDescent="0.25">
      <c r="A2061" s="281" t="s">
        <v>1623</v>
      </c>
      <c r="B2061" s="289" t="s">
        <v>116</v>
      </c>
      <c r="C2061" s="301" t="s">
        <v>1629</v>
      </c>
      <c r="D2061" s="301"/>
      <c r="E2061" s="301"/>
      <c r="F2061" s="301"/>
      <c r="G2061" s="301"/>
      <c r="H2061" s="301"/>
      <c r="I2061" s="301"/>
      <c r="J2061" s="301"/>
    </row>
    <row r="2062" spans="1:10" ht="15" hidden="1" customHeight="1" x14ac:dyDescent="0.25">
      <c r="A2062" s="282"/>
      <c r="B2062" s="289"/>
      <c r="C2062" s="291" t="s">
        <v>10</v>
      </c>
      <c r="D2062" s="291"/>
      <c r="E2062" s="291"/>
      <c r="F2062" s="291"/>
      <c r="G2062" s="291"/>
      <c r="H2062" s="291"/>
      <c r="I2062" s="291"/>
      <c r="J2062" s="291"/>
    </row>
    <row r="2063" spans="1:10" ht="27.75" hidden="1" customHeight="1" x14ac:dyDescent="0.25">
      <c r="A2063" s="282"/>
      <c r="B2063" s="289"/>
      <c r="C2063" s="59" t="s">
        <v>1630</v>
      </c>
      <c r="D2063" s="51" t="s">
        <v>91</v>
      </c>
      <c r="E2063" s="51" t="s">
        <v>9</v>
      </c>
      <c r="F2063" s="108"/>
      <c r="G2063" s="108"/>
      <c r="H2063" s="108"/>
      <c r="I2063" s="96">
        <f>'Додаток 3'!K364</f>
        <v>0</v>
      </c>
      <c r="J2063" s="106"/>
    </row>
    <row r="2064" spans="1:10" ht="15" hidden="1" customHeight="1" x14ac:dyDescent="0.25">
      <c r="A2064" s="282"/>
      <c r="B2064" s="289"/>
      <c r="C2064" s="291" t="s">
        <v>11</v>
      </c>
      <c r="D2064" s="291"/>
      <c r="E2064" s="291"/>
      <c r="F2064" s="291"/>
      <c r="G2064" s="291"/>
      <c r="H2064" s="291"/>
      <c r="I2064" s="291"/>
      <c r="J2064" s="291"/>
    </row>
    <row r="2065" spans="1:10" ht="27.75" hidden="1" customHeight="1" x14ac:dyDescent="0.25">
      <c r="A2065" s="282"/>
      <c r="B2065" s="289"/>
      <c r="C2065" s="59" t="s">
        <v>1622</v>
      </c>
      <c r="D2065" s="51" t="s">
        <v>39</v>
      </c>
      <c r="E2065" s="51" t="s">
        <v>17</v>
      </c>
      <c r="F2065" s="157"/>
      <c r="G2065" s="157"/>
      <c r="H2065" s="157"/>
      <c r="I2065" s="173">
        <v>1</v>
      </c>
      <c r="J2065" s="106"/>
    </row>
    <row r="2066" spans="1:10" ht="18" hidden="1" customHeight="1" x14ac:dyDescent="0.25">
      <c r="A2066" s="282"/>
      <c r="B2066" s="289"/>
      <c r="C2066" s="291" t="s">
        <v>12</v>
      </c>
      <c r="D2066" s="291"/>
      <c r="E2066" s="291"/>
      <c r="F2066" s="291"/>
      <c r="G2066" s="291"/>
      <c r="H2066" s="291"/>
      <c r="I2066" s="291"/>
      <c r="J2066" s="291"/>
    </row>
    <row r="2067" spans="1:10" ht="27.75" hidden="1" customHeight="1" x14ac:dyDescent="0.25">
      <c r="A2067" s="282"/>
      <c r="B2067" s="289"/>
      <c r="C2067" s="59" t="s">
        <v>1631</v>
      </c>
      <c r="D2067" s="51" t="s">
        <v>39</v>
      </c>
      <c r="E2067" s="51" t="s">
        <v>277</v>
      </c>
      <c r="F2067" s="108"/>
      <c r="G2067" s="108"/>
      <c r="H2067" s="108"/>
      <c r="I2067" s="96">
        <f>I2063/I2065</f>
        <v>0</v>
      </c>
      <c r="J2067" s="106"/>
    </row>
    <row r="2068" spans="1:10" ht="18" hidden="1" customHeight="1" x14ac:dyDescent="0.25">
      <c r="A2068" s="282"/>
      <c r="B2068" s="289"/>
      <c r="C2068" s="291" t="s">
        <v>14</v>
      </c>
      <c r="D2068" s="291"/>
      <c r="E2068" s="291"/>
      <c r="F2068" s="291"/>
      <c r="G2068" s="291"/>
      <c r="H2068" s="291"/>
      <c r="I2068" s="291"/>
      <c r="J2068" s="291"/>
    </row>
    <row r="2069" spans="1:10" ht="27.75" hidden="1" customHeight="1" x14ac:dyDescent="0.25">
      <c r="A2069" s="283"/>
      <c r="B2069" s="289"/>
      <c r="C2069" s="59" t="s">
        <v>1632</v>
      </c>
      <c r="D2069" s="51" t="s">
        <v>42</v>
      </c>
      <c r="E2069" s="51" t="s">
        <v>40</v>
      </c>
      <c r="F2069" s="51"/>
      <c r="G2069" s="51"/>
      <c r="H2069" s="51"/>
      <c r="I2069" s="173">
        <v>100</v>
      </c>
      <c r="J2069" s="106"/>
    </row>
    <row r="2070" spans="1:10" ht="15.75" hidden="1" customHeight="1" x14ac:dyDescent="0.25">
      <c r="A2070" s="281" t="s">
        <v>1623</v>
      </c>
      <c r="B2070" s="289" t="s">
        <v>116</v>
      </c>
      <c r="C2070" s="301" t="s">
        <v>1624</v>
      </c>
      <c r="D2070" s="301"/>
      <c r="E2070" s="301"/>
      <c r="F2070" s="301"/>
      <c r="G2070" s="301"/>
      <c r="H2070" s="301"/>
      <c r="I2070" s="301"/>
      <c r="J2070" s="301"/>
    </row>
    <row r="2071" spans="1:10" ht="15" hidden="1" customHeight="1" x14ac:dyDescent="0.25">
      <c r="A2071" s="282"/>
      <c r="B2071" s="289"/>
      <c r="C2071" s="291" t="s">
        <v>10</v>
      </c>
      <c r="D2071" s="291"/>
      <c r="E2071" s="291"/>
      <c r="F2071" s="291"/>
      <c r="G2071" s="291"/>
      <c r="H2071" s="291"/>
      <c r="I2071" s="291"/>
      <c r="J2071" s="291"/>
    </row>
    <row r="2072" spans="1:10" ht="27.75" hidden="1" customHeight="1" x14ac:dyDescent="0.25">
      <c r="A2072" s="282"/>
      <c r="B2072" s="289"/>
      <c r="C2072" s="59" t="s">
        <v>1638</v>
      </c>
      <c r="D2072" s="51" t="s">
        <v>91</v>
      </c>
      <c r="E2072" s="51" t="s">
        <v>9</v>
      </c>
      <c r="F2072" s="108"/>
      <c r="G2072" s="108"/>
      <c r="H2072" s="108"/>
      <c r="I2072" s="96">
        <f>'Додаток 3'!K365</f>
        <v>0</v>
      </c>
      <c r="J2072" s="106"/>
    </row>
    <row r="2073" spans="1:10" ht="20.25" hidden="1" customHeight="1" x14ac:dyDescent="0.25">
      <c r="A2073" s="282"/>
      <c r="B2073" s="289"/>
      <c r="C2073" s="291" t="s">
        <v>11</v>
      </c>
      <c r="D2073" s="291"/>
      <c r="E2073" s="291"/>
      <c r="F2073" s="291"/>
      <c r="G2073" s="291"/>
      <c r="H2073" s="291"/>
      <c r="I2073" s="291"/>
      <c r="J2073" s="291"/>
    </row>
    <row r="2074" spans="1:10" ht="27.75" hidden="1" customHeight="1" x14ac:dyDescent="0.25">
      <c r="A2074" s="282"/>
      <c r="B2074" s="289"/>
      <c r="C2074" s="59" t="s">
        <v>1637</v>
      </c>
      <c r="D2074" s="51" t="s">
        <v>39</v>
      </c>
      <c r="E2074" s="51" t="s">
        <v>17</v>
      </c>
      <c r="F2074" s="157"/>
      <c r="G2074" s="157"/>
      <c r="H2074" s="157"/>
      <c r="I2074" s="173">
        <v>1</v>
      </c>
      <c r="J2074" s="106"/>
    </row>
    <row r="2075" spans="1:10" ht="18" hidden="1" customHeight="1" x14ac:dyDescent="0.25">
      <c r="A2075" s="282"/>
      <c r="B2075" s="289"/>
      <c r="C2075" s="291" t="s">
        <v>12</v>
      </c>
      <c r="D2075" s="291"/>
      <c r="E2075" s="291"/>
      <c r="F2075" s="291"/>
      <c r="G2075" s="291"/>
      <c r="H2075" s="291"/>
      <c r="I2075" s="291"/>
      <c r="J2075" s="291"/>
    </row>
    <row r="2076" spans="1:10" ht="27.75" hidden="1" customHeight="1" x14ac:dyDescent="0.25">
      <c r="A2076" s="282"/>
      <c r="B2076" s="289"/>
      <c r="C2076" s="59" t="s">
        <v>1639</v>
      </c>
      <c r="D2076" s="51" t="s">
        <v>39</v>
      </c>
      <c r="E2076" s="51" t="s">
        <v>277</v>
      </c>
      <c r="F2076" s="108"/>
      <c r="G2076" s="108"/>
      <c r="H2076" s="108"/>
      <c r="I2076" s="96">
        <f>I2072/I2074</f>
        <v>0</v>
      </c>
      <c r="J2076" s="106"/>
    </row>
    <row r="2077" spans="1:10" ht="18" hidden="1" customHeight="1" x14ac:dyDescent="0.25">
      <c r="A2077" s="282"/>
      <c r="B2077" s="289"/>
      <c r="C2077" s="291" t="s">
        <v>14</v>
      </c>
      <c r="D2077" s="291"/>
      <c r="E2077" s="291"/>
      <c r="F2077" s="291"/>
      <c r="G2077" s="291"/>
      <c r="H2077" s="291"/>
      <c r="I2077" s="291"/>
      <c r="J2077" s="291"/>
    </row>
    <row r="2078" spans="1:10" ht="27.75" hidden="1" customHeight="1" x14ac:dyDescent="0.25">
      <c r="A2078" s="283"/>
      <c r="B2078" s="289"/>
      <c r="C2078" s="59" t="s">
        <v>1640</v>
      </c>
      <c r="D2078" s="51" t="s">
        <v>42</v>
      </c>
      <c r="E2078" s="51" t="s">
        <v>40</v>
      </c>
      <c r="F2078" s="51"/>
      <c r="G2078" s="51"/>
      <c r="H2078" s="51"/>
      <c r="I2078" s="173">
        <v>100</v>
      </c>
      <c r="J2078" s="106"/>
    </row>
    <row r="2079" spans="1:10" ht="27.75" hidden="1" customHeight="1" x14ac:dyDescent="0.25">
      <c r="A2079" s="281" t="s">
        <v>1625</v>
      </c>
      <c r="B2079" s="289" t="s">
        <v>116</v>
      </c>
      <c r="C2079" s="301" t="s">
        <v>1633</v>
      </c>
      <c r="D2079" s="301"/>
      <c r="E2079" s="301"/>
      <c r="F2079" s="301"/>
      <c r="G2079" s="301"/>
      <c r="H2079" s="301"/>
      <c r="I2079" s="301"/>
      <c r="J2079" s="301"/>
    </row>
    <row r="2080" spans="1:10" ht="16.5" hidden="1" customHeight="1" x14ac:dyDescent="0.25">
      <c r="A2080" s="282"/>
      <c r="B2080" s="289"/>
      <c r="C2080" s="291" t="s">
        <v>10</v>
      </c>
      <c r="D2080" s="291"/>
      <c r="E2080" s="291"/>
      <c r="F2080" s="291"/>
      <c r="G2080" s="291"/>
      <c r="H2080" s="291"/>
      <c r="I2080" s="291"/>
      <c r="J2080" s="291"/>
    </row>
    <row r="2081" spans="1:10" ht="27.75" hidden="1" customHeight="1" x14ac:dyDescent="0.25">
      <c r="A2081" s="282"/>
      <c r="B2081" s="289"/>
      <c r="C2081" s="59" t="s">
        <v>1634</v>
      </c>
      <c r="D2081" s="51" t="s">
        <v>91</v>
      </c>
      <c r="E2081" s="51" t="s">
        <v>9</v>
      </c>
      <c r="F2081" s="108"/>
      <c r="G2081" s="108"/>
      <c r="H2081" s="108"/>
      <c r="I2081" s="96">
        <f>'Додаток 3'!K366</f>
        <v>0</v>
      </c>
      <c r="J2081" s="106"/>
    </row>
    <row r="2082" spans="1:10" ht="15" hidden="1" customHeight="1" x14ac:dyDescent="0.25">
      <c r="A2082" s="282"/>
      <c r="B2082" s="289"/>
      <c r="C2082" s="291" t="s">
        <v>11</v>
      </c>
      <c r="D2082" s="291"/>
      <c r="E2082" s="291"/>
      <c r="F2082" s="291"/>
      <c r="G2082" s="291"/>
      <c r="H2082" s="291"/>
      <c r="I2082" s="291"/>
      <c r="J2082" s="291"/>
    </row>
    <row r="2083" spans="1:10" ht="27.75" hidden="1" customHeight="1" x14ac:dyDescent="0.25">
      <c r="A2083" s="282"/>
      <c r="B2083" s="289"/>
      <c r="C2083" s="59" t="s">
        <v>1622</v>
      </c>
      <c r="D2083" s="51" t="s">
        <v>39</v>
      </c>
      <c r="E2083" s="51" t="s">
        <v>17</v>
      </c>
      <c r="F2083" s="157"/>
      <c r="G2083" s="157"/>
      <c r="H2083" s="157"/>
      <c r="I2083" s="173">
        <v>1</v>
      </c>
      <c r="J2083" s="106"/>
    </row>
    <row r="2084" spans="1:10" ht="15.75" hidden="1" customHeight="1" x14ac:dyDescent="0.25">
      <c r="A2084" s="282"/>
      <c r="B2084" s="289"/>
      <c r="C2084" s="291" t="s">
        <v>12</v>
      </c>
      <c r="D2084" s="291"/>
      <c r="E2084" s="291"/>
      <c r="F2084" s="291"/>
      <c r="G2084" s="291"/>
      <c r="H2084" s="291"/>
      <c r="I2084" s="291"/>
      <c r="J2084" s="291"/>
    </row>
    <row r="2085" spans="1:10" ht="27.75" hidden="1" customHeight="1" x14ac:dyDescent="0.25">
      <c r="A2085" s="282"/>
      <c r="B2085" s="289"/>
      <c r="C2085" s="59" t="s">
        <v>1635</v>
      </c>
      <c r="D2085" s="51" t="s">
        <v>39</v>
      </c>
      <c r="E2085" s="51" t="s">
        <v>277</v>
      </c>
      <c r="F2085" s="108"/>
      <c r="G2085" s="108"/>
      <c r="H2085" s="108"/>
      <c r="I2085" s="96">
        <f>I2081/I2083</f>
        <v>0</v>
      </c>
      <c r="J2085" s="106"/>
    </row>
    <row r="2086" spans="1:10" ht="15.75" hidden="1" customHeight="1" x14ac:dyDescent="0.25">
      <c r="A2086" s="282"/>
      <c r="B2086" s="289"/>
      <c r="C2086" s="291" t="s">
        <v>14</v>
      </c>
      <c r="D2086" s="291"/>
      <c r="E2086" s="291"/>
      <c r="F2086" s="291"/>
      <c r="G2086" s="291"/>
      <c r="H2086" s="291"/>
      <c r="I2086" s="291"/>
      <c r="J2086" s="291"/>
    </row>
    <row r="2087" spans="1:10" ht="27.75" hidden="1" customHeight="1" x14ac:dyDescent="0.25">
      <c r="A2087" s="283"/>
      <c r="B2087" s="289"/>
      <c r="C2087" s="59" t="s">
        <v>1636</v>
      </c>
      <c r="D2087" s="51" t="s">
        <v>42</v>
      </c>
      <c r="E2087" s="51" t="s">
        <v>40</v>
      </c>
      <c r="F2087" s="51"/>
      <c r="G2087" s="51"/>
      <c r="H2087" s="51"/>
      <c r="I2087" s="173">
        <v>100</v>
      </c>
      <c r="J2087" s="106"/>
    </row>
    <row r="2088" spans="1:10" ht="22.5" hidden="1" customHeight="1" x14ac:dyDescent="0.25">
      <c r="A2088" s="281" t="s">
        <v>1625</v>
      </c>
      <c r="B2088" s="289" t="s">
        <v>116</v>
      </c>
      <c r="C2088" s="301" t="s">
        <v>1642</v>
      </c>
      <c r="D2088" s="301"/>
      <c r="E2088" s="301"/>
      <c r="F2088" s="301"/>
      <c r="G2088" s="301"/>
      <c r="H2088" s="301"/>
      <c r="I2088" s="301"/>
      <c r="J2088" s="301"/>
    </row>
    <row r="2089" spans="1:10" ht="19.5" hidden="1" customHeight="1" x14ac:dyDescent="0.25">
      <c r="A2089" s="282"/>
      <c r="B2089" s="289"/>
      <c r="C2089" s="291" t="s">
        <v>10</v>
      </c>
      <c r="D2089" s="291"/>
      <c r="E2089" s="291"/>
      <c r="F2089" s="291"/>
      <c r="G2089" s="291"/>
      <c r="H2089" s="291"/>
      <c r="I2089" s="291"/>
      <c r="J2089" s="291"/>
    </row>
    <row r="2090" spans="1:10" ht="27.75" hidden="1" customHeight="1" x14ac:dyDescent="0.25">
      <c r="A2090" s="282"/>
      <c r="B2090" s="289"/>
      <c r="C2090" s="59" t="s">
        <v>1643</v>
      </c>
      <c r="D2090" s="51" t="s">
        <v>91</v>
      </c>
      <c r="E2090" s="51" t="s">
        <v>9</v>
      </c>
      <c r="F2090" s="108"/>
      <c r="G2090" s="108"/>
      <c r="H2090" s="108"/>
      <c r="I2090" s="96">
        <f>'Додаток 3'!K367</f>
        <v>0</v>
      </c>
      <c r="J2090" s="106"/>
    </row>
    <row r="2091" spans="1:10" ht="18" hidden="1" customHeight="1" x14ac:dyDescent="0.25">
      <c r="A2091" s="282"/>
      <c r="B2091" s="289"/>
      <c r="C2091" s="291" t="s">
        <v>11</v>
      </c>
      <c r="D2091" s="291"/>
      <c r="E2091" s="291"/>
      <c r="F2091" s="291"/>
      <c r="G2091" s="291"/>
      <c r="H2091" s="291"/>
      <c r="I2091" s="291"/>
      <c r="J2091" s="291"/>
    </row>
    <row r="2092" spans="1:10" ht="27.75" hidden="1" customHeight="1" x14ac:dyDescent="0.25">
      <c r="A2092" s="282"/>
      <c r="B2092" s="289"/>
      <c r="C2092" s="59" t="s">
        <v>1644</v>
      </c>
      <c r="D2092" s="51" t="s">
        <v>39</v>
      </c>
      <c r="E2092" s="51" t="s">
        <v>17</v>
      </c>
      <c r="F2092" s="157"/>
      <c r="G2092" s="157"/>
      <c r="H2092" s="157"/>
      <c r="I2092" s="173">
        <v>1</v>
      </c>
      <c r="J2092" s="106"/>
    </row>
    <row r="2093" spans="1:10" ht="19.5" hidden="1" customHeight="1" x14ac:dyDescent="0.25">
      <c r="A2093" s="282"/>
      <c r="B2093" s="289"/>
      <c r="C2093" s="291" t="s">
        <v>12</v>
      </c>
      <c r="D2093" s="291"/>
      <c r="E2093" s="291"/>
      <c r="F2093" s="291"/>
      <c r="G2093" s="291"/>
      <c r="H2093" s="291"/>
      <c r="I2093" s="291"/>
      <c r="J2093" s="291"/>
    </row>
    <row r="2094" spans="1:10" ht="27.75" hidden="1" customHeight="1" x14ac:dyDescent="0.25">
      <c r="A2094" s="282"/>
      <c r="B2094" s="289"/>
      <c r="C2094" s="59" t="s">
        <v>1645</v>
      </c>
      <c r="D2094" s="51" t="s">
        <v>39</v>
      </c>
      <c r="E2094" s="51" t="s">
        <v>277</v>
      </c>
      <c r="F2094" s="108"/>
      <c r="G2094" s="108"/>
      <c r="H2094" s="108"/>
      <c r="I2094" s="96">
        <f>I2090/I2092</f>
        <v>0</v>
      </c>
      <c r="J2094" s="106"/>
    </row>
    <row r="2095" spans="1:10" ht="19.5" hidden="1" customHeight="1" x14ac:dyDescent="0.25">
      <c r="A2095" s="282"/>
      <c r="B2095" s="289"/>
      <c r="C2095" s="291" t="s">
        <v>14</v>
      </c>
      <c r="D2095" s="291"/>
      <c r="E2095" s="291"/>
      <c r="F2095" s="291"/>
      <c r="G2095" s="291"/>
      <c r="H2095" s="291"/>
      <c r="I2095" s="291"/>
      <c r="J2095" s="291"/>
    </row>
    <row r="2096" spans="1:10" ht="27.75" hidden="1" customHeight="1" x14ac:dyDescent="0.25">
      <c r="A2096" s="283"/>
      <c r="B2096" s="289"/>
      <c r="C2096" s="59" t="s">
        <v>1646</v>
      </c>
      <c r="D2096" s="51" t="s">
        <v>42</v>
      </c>
      <c r="E2096" s="51" t="s">
        <v>40</v>
      </c>
      <c r="F2096" s="51"/>
      <c r="G2096" s="51"/>
      <c r="H2096" s="51"/>
      <c r="I2096" s="173">
        <v>100</v>
      </c>
      <c r="J2096" s="106"/>
    </row>
    <row r="2097" spans="1:10" ht="15" customHeight="1" x14ac:dyDescent="0.25">
      <c r="A2097" s="281" t="s">
        <v>1623</v>
      </c>
      <c r="B2097" s="289" t="s">
        <v>633</v>
      </c>
      <c r="C2097" s="315" t="s">
        <v>1773</v>
      </c>
      <c r="D2097" s="315"/>
      <c r="E2097" s="315"/>
      <c r="F2097" s="315"/>
      <c r="G2097" s="315"/>
      <c r="H2097" s="315"/>
      <c r="I2097" s="315"/>
      <c r="J2097" s="315"/>
    </row>
    <row r="2098" spans="1:10" ht="18.75" customHeight="1" x14ac:dyDescent="0.25">
      <c r="A2098" s="282"/>
      <c r="B2098" s="289"/>
      <c r="C2098" s="291" t="s">
        <v>10</v>
      </c>
      <c r="D2098" s="291"/>
      <c r="E2098" s="291"/>
      <c r="F2098" s="291"/>
      <c r="G2098" s="291"/>
      <c r="H2098" s="291"/>
      <c r="I2098" s="291"/>
      <c r="J2098" s="291"/>
    </row>
    <row r="2099" spans="1:10" ht="18.75" customHeight="1" x14ac:dyDescent="0.25">
      <c r="A2099" s="282"/>
      <c r="B2099" s="289"/>
      <c r="C2099" s="59" t="s">
        <v>1744</v>
      </c>
      <c r="D2099" s="51" t="s">
        <v>15</v>
      </c>
      <c r="E2099" s="51" t="s">
        <v>9</v>
      </c>
      <c r="F2099" s="108"/>
      <c r="G2099" s="108"/>
      <c r="H2099" s="108"/>
      <c r="I2099" s="96">
        <f>'Додаток 3'!K368</f>
        <v>18.391999999999999</v>
      </c>
      <c r="J2099" s="106"/>
    </row>
    <row r="2100" spans="1:10" ht="18.75" customHeight="1" x14ac:dyDescent="0.25">
      <c r="A2100" s="282"/>
      <c r="B2100" s="289"/>
      <c r="C2100" s="291" t="s">
        <v>11</v>
      </c>
      <c r="D2100" s="291"/>
      <c r="E2100" s="291"/>
      <c r="F2100" s="291"/>
      <c r="G2100" s="291"/>
      <c r="H2100" s="291"/>
      <c r="I2100" s="291"/>
      <c r="J2100" s="291"/>
    </row>
    <row r="2101" spans="1:10" ht="24" customHeight="1" x14ac:dyDescent="0.25">
      <c r="A2101" s="282"/>
      <c r="B2101" s="289"/>
      <c r="C2101" s="59" t="s">
        <v>1743</v>
      </c>
      <c r="D2101" s="51" t="s">
        <v>310</v>
      </c>
      <c r="E2101" s="51" t="s">
        <v>189</v>
      </c>
      <c r="F2101" s="108"/>
      <c r="G2101" s="157"/>
      <c r="H2101" s="157"/>
      <c r="I2101" s="173">
        <v>0.1384</v>
      </c>
      <c r="J2101" s="106"/>
    </row>
    <row r="2102" spans="1:10" ht="18" customHeight="1" x14ac:dyDescent="0.25">
      <c r="A2102" s="282"/>
      <c r="B2102" s="289"/>
      <c r="C2102" s="291" t="s">
        <v>12</v>
      </c>
      <c r="D2102" s="291"/>
      <c r="E2102" s="291"/>
      <c r="F2102" s="291"/>
      <c r="G2102" s="291"/>
      <c r="H2102" s="291"/>
      <c r="I2102" s="291"/>
      <c r="J2102" s="291"/>
    </row>
    <row r="2103" spans="1:10" ht="21.75" customHeight="1" x14ac:dyDescent="0.25">
      <c r="A2103" s="282"/>
      <c r="B2103" s="289"/>
      <c r="C2103" s="59" t="s">
        <v>1745</v>
      </c>
      <c r="D2103" s="51" t="s">
        <v>39</v>
      </c>
      <c r="E2103" s="51" t="s">
        <v>581</v>
      </c>
      <c r="F2103" s="108"/>
      <c r="G2103" s="108"/>
      <c r="H2103" s="108"/>
      <c r="I2103" s="96">
        <f>I2099/I2101</f>
        <v>132.89017341040463</v>
      </c>
      <c r="J2103" s="106"/>
    </row>
    <row r="2104" spans="1:10" ht="18" customHeight="1" x14ac:dyDescent="0.25">
      <c r="A2104" s="282"/>
      <c r="B2104" s="289"/>
      <c r="C2104" s="291" t="s">
        <v>14</v>
      </c>
      <c r="D2104" s="291"/>
      <c r="E2104" s="291"/>
      <c r="F2104" s="291"/>
      <c r="G2104" s="291"/>
      <c r="H2104" s="291"/>
      <c r="I2104" s="291"/>
      <c r="J2104" s="291"/>
    </row>
    <row r="2105" spans="1:10" ht="24" customHeight="1" x14ac:dyDescent="0.25">
      <c r="A2105" s="283"/>
      <c r="B2105" s="289"/>
      <c r="C2105" s="59" t="s">
        <v>571</v>
      </c>
      <c r="D2105" s="51" t="s">
        <v>42</v>
      </c>
      <c r="E2105" s="51" t="s">
        <v>40</v>
      </c>
      <c r="F2105" s="51"/>
      <c r="G2105" s="51"/>
      <c r="H2105" s="51"/>
      <c r="I2105" s="173">
        <v>100</v>
      </c>
      <c r="J2105" s="106"/>
    </row>
    <row r="2106" spans="1:10" ht="12.75" customHeight="1" x14ac:dyDescent="0.25">
      <c r="A2106" s="281" t="s">
        <v>1625</v>
      </c>
      <c r="B2106" s="289" t="s">
        <v>633</v>
      </c>
      <c r="C2106" s="301" t="str">
        <f>'Додаток 3'!B369</f>
        <v>Поточний ремонт пішохідної та велосипедної доріжок  по просп. Григорівського десанту від знаку "Якір" до вул. Приморської м.Южного Одеського району Одеської області</v>
      </c>
      <c r="D2106" s="315"/>
      <c r="E2106" s="315"/>
      <c r="F2106" s="315"/>
      <c r="G2106" s="315"/>
      <c r="H2106" s="315"/>
      <c r="I2106" s="315"/>
      <c r="J2106" s="315"/>
    </row>
    <row r="2107" spans="1:10" ht="18.75" customHeight="1" x14ac:dyDescent="0.25">
      <c r="A2107" s="282"/>
      <c r="B2107" s="289"/>
      <c r="C2107" s="291" t="s">
        <v>10</v>
      </c>
      <c r="D2107" s="291"/>
      <c r="E2107" s="291"/>
      <c r="F2107" s="291"/>
      <c r="G2107" s="291"/>
      <c r="H2107" s="291"/>
      <c r="I2107" s="291"/>
      <c r="J2107" s="291"/>
    </row>
    <row r="2108" spans="1:10" ht="18.75" customHeight="1" x14ac:dyDescent="0.25">
      <c r="A2108" s="282"/>
      <c r="B2108" s="289"/>
      <c r="C2108" s="59" t="s">
        <v>1744</v>
      </c>
      <c r="D2108" s="51" t="s">
        <v>15</v>
      </c>
      <c r="E2108" s="51" t="s">
        <v>9</v>
      </c>
      <c r="F2108" s="108"/>
      <c r="G2108" s="108"/>
      <c r="H2108" s="108"/>
      <c r="I2108" s="96">
        <f>'Додаток 3'!K369</f>
        <v>22.702999999999999</v>
      </c>
      <c r="J2108" s="106"/>
    </row>
    <row r="2109" spans="1:10" ht="16.5" customHeight="1" x14ac:dyDescent="0.25">
      <c r="A2109" s="282"/>
      <c r="B2109" s="289"/>
      <c r="C2109" s="291" t="s">
        <v>11</v>
      </c>
      <c r="D2109" s="291"/>
      <c r="E2109" s="291"/>
      <c r="F2109" s="291"/>
      <c r="G2109" s="291"/>
      <c r="H2109" s="291"/>
      <c r="I2109" s="291"/>
      <c r="J2109" s="291"/>
    </row>
    <row r="2110" spans="1:10" ht="24" customHeight="1" x14ac:dyDescent="0.25">
      <c r="A2110" s="282"/>
      <c r="B2110" s="289"/>
      <c r="C2110" s="59" t="s">
        <v>1743</v>
      </c>
      <c r="D2110" s="51" t="s">
        <v>310</v>
      </c>
      <c r="E2110" s="51" t="s">
        <v>189</v>
      </c>
      <c r="F2110" s="108"/>
      <c r="G2110" s="157"/>
      <c r="H2110" s="157"/>
      <c r="I2110" s="96">
        <v>0.17</v>
      </c>
      <c r="J2110" s="106"/>
    </row>
    <row r="2111" spans="1:10" ht="15.75" customHeight="1" x14ac:dyDescent="0.25">
      <c r="A2111" s="282"/>
      <c r="B2111" s="289"/>
      <c r="C2111" s="291" t="s">
        <v>12</v>
      </c>
      <c r="D2111" s="291"/>
      <c r="E2111" s="291"/>
      <c r="F2111" s="291"/>
      <c r="G2111" s="291"/>
      <c r="H2111" s="291"/>
      <c r="I2111" s="291"/>
      <c r="J2111" s="291"/>
    </row>
    <row r="2112" spans="1:10" ht="21.75" customHeight="1" x14ac:dyDescent="0.25">
      <c r="A2112" s="282"/>
      <c r="B2112" s="289"/>
      <c r="C2112" s="59" t="s">
        <v>1745</v>
      </c>
      <c r="D2112" s="51" t="s">
        <v>39</v>
      </c>
      <c r="E2112" s="51" t="s">
        <v>581</v>
      </c>
      <c r="F2112" s="108"/>
      <c r="G2112" s="108"/>
      <c r="H2112" s="108"/>
      <c r="I2112" s="96">
        <f>I2108/I2110</f>
        <v>133.5470588235294</v>
      </c>
      <c r="J2112" s="106"/>
    </row>
    <row r="2113" spans="1:10" ht="18.75" customHeight="1" x14ac:dyDescent="0.25">
      <c r="A2113" s="282"/>
      <c r="B2113" s="289"/>
      <c r="C2113" s="291" t="s">
        <v>14</v>
      </c>
      <c r="D2113" s="291"/>
      <c r="E2113" s="291"/>
      <c r="F2113" s="291"/>
      <c r="G2113" s="291"/>
      <c r="H2113" s="291"/>
      <c r="I2113" s="291"/>
      <c r="J2113" s="291"/>
    </row>
    <row r="2114" spans="1:10" ht="27.75" customHeight="1" x14ac:dyDescent="0.25">
      <c r="A2114" s="283"/>
      <c r="B2114" s="289"/>
      <c r="C2114" s="59" t="s">
        <v>571</v>
      </c>
      <c r="D2114" s="51" t="s">
        <v>42</v>
      </c>
      <c r="E2114" s="51" t="s">
        <v>40</v>
      </c>
      <c r="F2114" s="51"/>
      <c r="G2114" s="51"/>
      <c r="H2114" s="51"/>
      <c r="I2114" s="173">
        <v>100</v>
      </c>
      <c r="J2114" s="106"/>
    </row>
    <row r="2115" spans="1:10" ht="21" customHeight="1" x14ac:dyDescent="0.25">
      <c r="A2115" s="281" t="s">
        <v>1746</v>
      </c>
      <c r="B2115" s="289" t="s">
        <v>633</v>
      </c>
      <c r="C2115" s="301" t="s">
        <v>1759</v>
      </c>
      <c r="D2115" s="315"/>
      <c r="E2115" s="315"/>
      <c r="F2115" s="315"/>
      <c r="G2115" s="315"/>
      <c r="H2115" s="315"/>
      <c r="I2115" s="315"/>
      <c r="J2115" s="315"/>
    </row>
    <row r="2116" spans="1:10" ht="18" customHeight="1" x14ac:dyDescent="0.25">
      <c r="A2116" s="282"/>
      <c r="B2116" s="289"/>
      <c r="C2116" s="291" t="s">
        <v>10</v>
      </c>
      <c r="D2116" s="291"/>
      <c r="E2116" s="291"/>
      <c r="F2116" s="291"/>
      <c r="G2116" s="291"/>
      <c r="H2116" s="291"/>
      <c r="I2116" s="291"/>
      <c r="J2116" s="291"/>
    </row>
    <row r="2117" spans="1:10" ht="27.75" customHeight="1" x14ac:dyDescent="0.25">
      <c r="A2117" s="282"/>
      <c r="B2117" s="289"/>
      <c r="C2117" s="59" t="s">
        <v>1744</v>
      </c>
      <c r="D2117" s="51" t="s">
        <v>15</v>
      </c>
      <c r="E2117" s="51" t="s">
        <v>9</v>
      </c>
      <c r="F2117" s="108"/>
      <c r="G2117" s="108"/>
      <c r="H2117" s="108"/>
      <c r="I2117" s="96">
        <f>'Додаток 3'!K370</f>
        <v>4.47</v>
      </c>
      <c r="J2117" s="106"/>
    </row>
    <row r="2118" spans="1:10" ht="18" customHeight="1" x14ac:dyDescent="0.25">
      <c r="A2118" s="282"/>
      <c r="B2118" s="289"/>
      <c r="C2118" s="291" t="s">
        <v>11</v>
      </c>
      <c r="D2118" s="291"/>
      <c r="E2118" s="291"/>
      <c r="F2118" s="291"/>
      <c r="G2118" s="291"/>
      <c r="H2118" s="291"/>
      <c r="I2118" s="291"/>
      <c r="J2118" s="291"/>
    </row>
    <row r="2119" spans="1:10" ht="27.75" customHeight="1" x14ac:dyDescent="0.25">
      <c r="A2119" s="282"/>
      <c r="B2119" s="289"/>
      <c r="C2119" s="59" t="s">
        <v>1743</v>
      </c>
      <c r="D2119" s="51" t="s">
        <v>310</v>
      </c>
      <c r="E2119" s="51" t="s">
        <v>189</v>
      </c>
      <c r="F2119" s="108"/>
      <c r="G2119" s="157"/>
      <c r="H2119" s="157"/>
      <c r="I2119" s="173">
        <v>3.3700000000000001E-2</v>
      </c>
      <c r="J2119" s="106"/>
    </row>
    <row r="2120" spans="1:10" ht="15.75" customHeight="1" x14ac:dyDescent="0.25">
      <c r="A2120" s="282"/>
      <c r="B2120" s="289"/>
      <c r="C2120" s="291" t="s">
        <v>12</v>
      </c>
      <c r="D2120" s="291"/>
      <c r="E2120" s="291"/>
      <c r="F2120" s="291"/>
      <c r="G2120" s="291"/>
      <c r="H2120" s="291"/>
      <c r="I2120" s="291"/>
      <c r="J2120" s="291"/>
    </row>
    <row r="2121" spans="1:10" ht="27.75" customHeight="1" x14ac:dyDescent="0.25">
      <c r="A2121" s="282"/>
      <c r="B2121" s="289"/>
      <c r="C2121" s="59" t="s">
        <v>1745</v>
      </c>
      <c r="D2121" s="51" t="s">
        <v>39</v>
      </c>
      <c r="E2121" s="51" t="s">
        <v>581</v>
      </c>
      <c r="F2121" s="108"/>
      <c r="G2121" s="108"/>
      <c r="H2121" s="108"/>
      <c r="I2121" s="96">
        <f>I2117/I2119</f>
        <v>132.64094955489614</v>
      </c>
      <c r="J2121" s="106"/>
    </row>
    <row r="2122" spans="1:10" ht="18" customHeight="1" x14ac:dyDescent="0.25">
      <c r="A2122" s="282"/>
      <c r="B2122" s="289"/>
      <c r="C2122" s="291" t="s">
        <v>14</v>
      </c>
      <c r="D2122" s="291"/>
      <c r="E2122" s="291"/>
      <c r="F2122" s="291"/>
      <c r="G2122" s="291"/>
      <c r="H2122" s="291"/>
      <c r="I2122" s="291"/>
      <c r="J2122" s="291"/>
    </row>
    <row r="2123" spans="1:10" ht="27.75" customHeight="1" x14ac:dyDescent="0.25">
      <c r="A2123" s="283"/>
      <c r="B2123" s="289"/>
      <c r="C2123" s="59" t="s">
        <v>571</v>
      </c>
      <c r="D2123" s="51" t="s">
        <v>42</v>
      </c>
      <c r="E2123" s="51" t="s">
        <v>40</v>
      </c>
      <c r="F2123" s="51"/>
      <c r="G2123" s="51"/>
      <c r="H2123" s="51"/>
      <c r="I2123" s="173">
        <v>100</v>
      </c>
      <c r="J2123" s="106"/>
    </row>
    <row r="2124" spans="1:10" ht="28.5" customHeight="1" x14ac:dyDescent="0.25">
      <c r="A2124" s="281" t="s">
        <v>1747</v>
      </c>
      <c r="B2124" s="289" t="s">
        <v>633</v>
      </c>
      <c r="C2124" s="301" t="s">
        <v>1761</v>
      </c>
      <c r="D2124" s="315"/>
      <c r="E2124" s="315"/>
      <c r="F2124" s="315"/>
      <c r="G2124" s="315"/>
      <c r="H2124" s="315"/>
      <c r="I2124" s="315"/>
      <c r="J2124" s="315"/>
    </row>
    <row r="2125" spans="1:10" ht="15.75" customHeight="1" x14ac:dyDescent="0.25">
      <c r="A2125" s="282"/>
      <c r="B2125" s="289"/>
      <c r="C2125" s="291" t="s">
        <v>10</v>
      </c>
      <c r="D2125" s="291"/>
      <c r="E2125" s="291"/>
      <c r="F2125" s="291"/>
      <c r="G2125" s="291"/>
      <c r="H2125" s="291"/>
      <c r="I2125" s="291"/>
      <c r="J2125" s="291"/>
    </row>
    <row r="2126" spans="1:10" ht="24.75" customHeight="1" x14ac:dyDescent="0.25">
      <c r="A2126" s="282"/>
      <c r="B2126" s="289"/>
      <c r="C2126" s="59" t="s">
        <v>1744</v>
      </c>
      <c r="D2126" s="51" t="s">
        <v>15</v>
      </c>
      <c r="E2126" s="51" t="s">
        <v>9</v>
      </c>
      <c r="F2126" s="108"/>
      <c r="G2126" s="108"/>
      <c r="H2126" s="108"/>
      <c r="I2126" s="96">
        <f>'Додаток 3'!K371</f>
        <v>13.603</v>
      </c>
      <c r="J2126" s="106"/>
    </row>
    <row r="2127" spans="1:10" ht="16.5" customHeight="1" x14ac:dyDescent="0.25">
      <c r="A2127" s="282"/>
      <c r="B2127" s="289"/>
      <c r="C2127" s="291" t="s">
        <v>11</v>
      </c>
      <c r="D2127" s="291"/>
      <c r="E2127" s="291"/>
      <c r="F2127" s="291"/>
      <c r="G2127" s="291"/>
      <c r="H2127" s="291"/>
      <c r="I2127" s="291"/>
      <c r="J2127" s="291"/>
    </row>
    <row r="2128" spans="1:10" ht="25.5" customHeight="1" x14ac:dyDescent="0.25">
      <c r="A2128" s="282"/>
      <c r="B2128" s="289"/>
      <c r="C2128" s="59" t="s">
        <v>1743</v>
      </c>
      <c r="D2128" s="51" t="s">
        <v>310</v>
      </c>
      <c r="E2128" s="51" t="s">
        <v>189</v>
      </c>
      <c r="F2128" s="108"/>
      <c r="G2128" s="157"/>
      <c r="H2128" s="157"/>
      <c r="I2128" s="173">
        <v>0.1017</v>
      </c>
      <c r="J2128" s="106"/>
    </row>
    <row r="2129" spans="1:10" ht="18" customHeight="1" x14ac:dyDescent="0.25">
      <c r="A2129" s="282"/>
      <c r="B2129" s="289"/>
      <c r="C2129" s="291" t="s">
        <v>12</v>
      </c>
      <c r="D2129" s="291"/>
      <c r="E2129" s="291"/>
      <c r="F2129" s="291"/>
      <c r="G2129" s="291"/>
      <c r="H2129" s="291"/>
      <c r="I2129" s="291"/>
      <c r="J2129" s="291"/>
    </row>
    <row r="2130" spans="1:10" ht="27.75" customHeight="1" x14ac:dyDescent="0.25">
      <c r="A2130" s="282"/>
      <c r="B2130" s="289"/>
      <c r="C2130" s="59" t="s">
        <v>1745</v>
      </c>
      <c r="D2130" s="51" t="s">
        <v>39</v>
      </c>
      <c r="E2130" s="51" t="s">
        <v>581</v>
      </c>
      <c r="F2130" s="108"/>
      <c r="G2130" s="108"/>
      <c r="H2130" s="108"/>
      <c r="I2130" s="96">
        <f>I2126/I2128</f>
        <v>133.75614552605703</v>
      </c>
      <c r="J2130" s="106"/>
    </row>
    <row r="2131" spans="1:10" ht="18" customHeight="1" x14ac:dyDescent="0.25">
      <c r="A2131" s="282"/>
      <c r="B2131" s="289"/>
      <c r="C2131" s="291" t="s">
        <v>14</v>
      </c>
      <c r="D2131" s="291"/>
      <c r="E2131" s="291"/>
      <c r="F2131" s="291"/>
      <c r="G2131" s="291"/>
      <c r="H2131" s="291"/>
      <c r="I2131" s="291"/>
      <c r="J2131" s="291"/>
    </row>
    <row r="2132" spans="1:10" ht="27.75" customHeight="1" x14ac:dyDescent="0.25">
      <c r="A2132" s="283"/>
      <c r="B2132" s="289"/>
      <c r="C2132" s="59" t="s">
        <v>571</v>
      </c>
      <c r="D2132" s="51" t="s">
        <v>42</v>
      </c>
      <c r="E2132" s="51" t="s">
        <v>40</v>
      </c>
      <c r="F2132" s="51"/>
      <c r="G2132" s="51"/>
      <c r="H2132" s="51"/>
      <c r="I2132" s="173">
        <v>100</v>
      </c>
      <c r="J2132" s="106"/>
    </row>
    <row r="2133" spans="1:10" ht="22.5" customHeight="1" x14ac:dyDescent="0.25">
      <c r="A2133" s="281" t="s">
        <v>1753</v>
      </c>
      <c r="B2133" s="289" t="s">
        <v>633</v>
      </c>
      <c r="C2133" s="301" t="str">
        <f>'Додаток 3'!B372</f>
        <v xml:space="preserve">Поточний ремонт асфальтобетонного покриття загальноміської території по просп. Миру, 13 м. Южного Одеського району Одеської області </v>
      </c>
      <c r="D2133" s="315"/>
      <c r="E2133" s="315"/>
      <c r="F2133" s="315"/>
      <c r="G2133" s="315"/>
      <c r="H2133" s="315"/>
      <c r="I2133" s="315"/>
      <c r="J2133" s="315"/>
    </row>
    <row r="2134" spans="1:10" ht="18" customHeight="1" x14ac:dyDescent="0.25">
      <c r="A2134" s="282"/>
      <c r="B2134" s="289"/>
      <c r="C2134" s="291" t="s">
        <v>10</v>
      </c>
      <c r="D2134" s="291"/>
      <c r="E2134" s="291"/>
      <c r="F2134" s="291"/>
      <c r="G2134" s="291"/>
      <c r="H2134" s="291"/>
      <c r="I2134" s="291"/>
      <c r="J2134" s="291"/>
    </row>
    <row r="2135" spans="1:10" ht="26.25" customHeight="1" x14ac:dyDescent="0.25">
      <c r="A2135" s="282"/>
      <c r="B2135" s="289"/>
      <c r="C2135" s="59" t="s">
        <v>1754</v>
      </c>
      <c r="D2135" s="51" t="s">
        <v>15</v>
      </c>
      <c r="E2135" s="51" t="s">
        <v>9</v>
      </c>
      <c r="F2135" s="108"/>
      <c r="G2135" s="108"/>
      <c r="H2135" s="108"/>
      <c r="I2135" s="96">
        <f>'Додаток 3'!K372</f>
        <v>75.262</v>
      </c>
      <c r="J2135" s="106"/>
    </row>
    <row r="2136" spans="1:10" ht="12.75" customHeight="1" x14ac:dyDescent="0.25">
      <c r="A2136" s="282"/>
      <c r="B2136" s="289"/>
      <c r="C2136" s="291" t="s">
        <v>11</v>
      </c>
      <c r="D2136" s="291"/>
      <c r="E2136" s="291"/>
      <c r="F2136" s="291"/>
      <c r="G2136" s="291"/>
      <c r="H2136" s="291"/>
      <c r="I2136" s="291"/>
      <c r="J2136" s="291"/>
    </row>
    <row r="2137" spans="1:10" ht="21" customHeight="1" x14ac:dyDescent="0.25">
      <c r="A2137" s="282"/>
      <c r="B2137" s="289"/>
      <c r="C2137" s="59" t="s">
        <v>1755</v>
      </c>
      <c r="D2137" s="51" t="s">
        <v>310</v>
      </c>
      <c r="E2137" s="51" t="s">
        <v>189</v>
      </c>
      <c r="F2137" s="108"/>
      <c r="G2137" s="157"/>
      <c r="H2137" s="157"/>
      <c r="I2137" s="173">
        <v>4.8250000000000001E-2</v>
      </c>
      <c r="J2137" s="106"/>
    </row>
    <row r="2138" spans="1:10" ht="15.75" customHeight="1" x14ac:dyDescent="0.25">
      <c r="A2138" s="282"/>
      <c r="B2138" s="289"/>
      <c r="C2138" s="291" t="s">
        <v>12</v>
      </c>
      <c r="D2138" s="291"/>
      <c r="E2138" s="291"/>
      <c r="F2138" s="291"/>
      <c r="G2138" s="291"/>
      <c r="H2138" s="291"/>
      <c r="I2138" s="291"/>
      <c r="J2138" s="291"/>
    </row>
    <row r="2139" spans="1:10" ht="29.25" customHeight="1" x14ac:dyDescent="0.25">
      <c r="A2139" s="282"/>
      <c r="B2139" s="289"/>
      <c r="C2139" s="59" t="s">
        <v>1756</v>
      </c>
      <c r="D2139" s="51" t="s">
        <v>39</v>
      </c>
      <c r="E2139" s="51" t="s">
        <v>581</v>
      </c>
      <c r="F2139" s="108"/>
      <c r="G2139" s="108"/>
      <c r="H2139" s="108"/>
      <c r="I2139" s="96">
        <f>I2135/I2137</f>
        <v>1559.8341968911916</v>
      </c>
      <c r="J2139" s="106"/>
    </row>
    <row r="2140" spans="1:10" ht="18" customHeight="1" x14ac:dyDescent="0.25">
      <c r="A2140" s="282"/>
      <c r="B2140" s="289"/>
      <c r="C2140" s="291" t="s">
        <v>14</v>
      </c>
      <c r="D2140" s="291"/>
      <c r="E2140" s="291"/>
      <c r="F2140" s="291"/>
      <c r="G2140" s="291"/>
      <c r="H2140" s="291"/>
      <c r="I2140" s="291"/>
      <c r="J2140" s="291"/>
    </row>
    <row r="2141" spans="1:10" ht="18.75" customHeight="1" x14ac:dyDescent="0.25">
      <c r="A2141" s="283"/>
      <c r="B2141" s="289"/>
      <c r="C2141" s="59" t="s">
        <v>571</v>
      </c>
      <c r="D2141" s="51" t="s">
        <v>42</v>
      </c>
      <c r="E2141" s="51" t="s">
        <v>40</v>
      </c>
      <c r="F2141" s="51"/>
      <c r="G2141" s="51"/>
      <c r="H2141" s="51"/>
      <c r="I2141" s="173">
        <v>100</v>
      </c>
      <c r="J2141" s="106"/>
    </row>
    <row r="2142" spans="1:10" ht="18.75" customHeight="1" x14ac:dyDescent="0.25">
      <c r="A2142" s="281" t="s">
        <v>1765</v>
      </c>
      <c r="B2142" s="289" t="s">
        <v>633</v>
      </c>
      <c r="C2142" s="301" t="s">
        <v>1767</v>
      </c>
      <c r="D2142" s="315"/>
      <c r="E2142" s="315"/>
      <c r="F2142" s="315"/>
      <c r="G2142" s="315"/>
      <c r="H2142" s="315"/>
      <c r="I2142" s="315"/>
      <c r="J2142" s="315"/>
    </row>
    <row r="2143" spans="1:10" ht="18.75" customHeight="1" x14ac:dyDescent="0.25">
      <c r="A2143" s="282"/>
      <c r="B2143" s="289"/>
      <c r="C2143" s="291" t="s">
        <v>10</v>
      </c>
      <c r="D2143" s="291"/>
      <c r="E2143" s="291"/>
      <c r="F2143" s="291"/>
      <c r="G2143" s="291"/>
      <c r="H2143" s="291"/>
      <c r="I2143" s="291"/>
      <c r="J2143" s="291"/>
    </row>
    <row r="2144" spans="1:10" ht="27" customHeight="1" x14ac:dyDescent="0.25">
      <c r="A2144" s="282"/>
      <c r="B2144" s="289"/>
      <c r="C2144" s="59" t="s">
        <v>1754</v>
      </c>
      <c r="D2144" s="51" t="s">
        <v>15</v>
      </c>
      <c r="E2144" s="51" t="s">
        <v>9</v>
      </c>
      <c r="F2144" s="108"/>
      <c r="G2144" s="108"/>
      <c r="H2144" s="108"/>
      <c r="I2144" s="96">
        <f>'Додаток 3'!K373</f>
        <v>472.34399999999999</v>
      </c>
      <c r="J2144" s="106"/>
    </row>
    <row r="2145" spans="1:10" ht="18.75" customHeight="1" x14ac:dyDescent="0.25">
      <c r="A2145" s="282"/>
      <c r="B2145" s="289"/>
      <c r="C2145" s="291" t="s">
        <v>11</v>
      </c>
      <c r="D2145" s="291"/>
      <c r="E2145" s="291"/>
      <c r="F2145" s="291"/>
      <c r="G2145" s="291"/>
      <c r="H2145" s="291"/>
      <c r="I2145" s="291"/>
      <c r="J2145" s="291"/>
    </row>
    <row r="2146" spans="1:10" ht="18.75" customHeight="1" x14ac:dyDescent="0.25">
      <c r="A2146" s="282"/>
      <c r="B2146" s="289"/>
      <c r="C2146" s="59" t="s">
        <v>1755</v>
      </c>
      <c r="D2146" s="51" t="s">
        <v>310</v>
      </c>
      <c r="E2146" s="51" t="s">
        <v>189</v>
      </c>
      <c r="F2146" s="108"/>
      <c r="G2146" s="157"/>
      <c r="H2146" s="157"/>
      <c r="I2146" s="173">
        <v>0.32621</v>
      </c>
      <c r="J2146" s="106"/>
    </row>
    <row r="2147" spans="1:10" ht="18.75" customHeight="1" x14ac:dyDescent="0.25">
      <c r="A2147" s="282"/>
      <c r="B2147" s="289"/>
      <c r="C2147" s="291" t="s">
        <v>12</v>
      </c>
      <c r="D2147" s="291"/>
      <c r="E2147" s="291"/>
      <c r="F2147" s="291"/>
      <c r="G2147" s="291"/>
      <c r="H2147" s="291"/>
      <c r="I2147" s="291"/>
      <c r="J2147" s="291"/>
    </row>
    <row r="2148" spans="1:10" ht="27" customHeight="1" x14ac:dyDescent="0.25">
      <c r="A2148" s="282"/>
      <c r="B2148" s="289"/>
      <c r="C2148" s="59" t="s">
        <v>1756</v>
      </c>
      <c r="D2148" s="51" t="s">
        <v>39</v>
      </c>
      <c r="E2148" s="51" t="s">
        <v>581</v>
      </c>
      <c r="F2148" s="108"/>
      <c r="G2148" s="108"/>
      <c r="H2148" s="108"/>
      <c r="I2148" s="96">
        <f>I2144/I2146</f>
        <v>1447.9752306796236</v>
      </c>
      <c r="J2148" s="106"/>
    </row>
    <row r="2149" spans="1:10" ht="18.75" customHeight="1" x14ac:dyDescent="0.25">
      <c r="A2149" s="282"/>
      <c r="B2149" s="289"/>
      <c r="C2149" s="291" t="s">
        <v>14</v>
      </c>
      <c r="D2149" s="291"/>
      <c r="E2149" s="291"/>
      <c r="F2149" s="291"/>
      <c r="G2149" s="291"/>
      <c r="H2149" s="291"/>
      <c r="I2149" s="291"/>
      <c r="J2149" s="291"/>
    </row>
    <row r="2150" spans="1:10" ht="18.75" customHeight="1" x14ac:dyDescent="0.25">
      <c r="A2150" s="283"/>
      <c r="B2150" s="289"/>
      <c r="C2150" s="59" t="s">
        <v>571</v>
      </c>
      <c r="D2150" s="51" t="s">
        <v>42</v>
      </c>
      <c r="E2150" s="51" t="s">
        <v>40</v>
      </c>
      <c r="F2150" s="51"/>
      <c r="G2150" s="51"/>
      <c r="H2150" s="51"/>
      <c r="I2150" s="173">
        <v>100</v>
      </c>
      <c r="J2150" s="106"/>
    </row>
    <row r="2151" spans="1:10" ht="18.75" customHeight="1" x14ac:dyDescent="0.25">
      <c r="A2151" s="281" t="s">
        <v>1766</v>
      </c>
      <c r="B2151" s="289" t="s">
        <v>633</v>
      </c>
      <c r="C2151" s="301" t="s">
        <v>1768</v>
      </c>
      <c r="D2151" s="315"/>
      <c r="E2151" s="315"/>
      <c r="F2151" s="315"/>
      <c r="G2151" s="315"/>
      <c r="H2151" s="315"/>
      <c r="I2151" s="315"/>
      <c r="J2151" s="315"/>
    </row>
    <row r="2152" spans="1:10" ht="18.75" customHeight="1" x14ac:dyDescent="0.25">
      <c r="A2152" s="282"/>
      <c r="B2152" s="289"/>
      <c r="C2152" s="291" t="s">
        <v>10</v>
      </c>
      <c r="D2152" s="291"/>
      <c r="E2152" s="291"/>
      <c r="F2152" s="291"/>
      <c r="G2152" s="291"/>
      <c r="H2152" s="291"/>
      <c r="I2152" s="291"/>
      <c r="J2152" s="291"/>
    </row>
    <row r="2153" spans="1:10" ht="30" customHeight="1" x14ac:dyDescent="0.25">
      <c r="A2153" s="282"/>
      <c r="B2153" s="289"/>
      <c r="C2153" s="59" t="s">
        <v>1769</v>
      </c>
      <c r="D2153" s="51" t="s">
        <v>15</v>
      </c>
      <c r="E2153" s="51" t="s">
        <v>9</v>
      </c>
      <c r="F2153" s="108"/>
      <c r="G2153" s="108"/>
      <c r="H2153" s="108"/>
      <c r="I2153" s="96">
        <f>'Додаток 3'!K374</f>
        <v>324.524</v>
      </c>
      <c r="J2153" s="106"/>
    </row>
    <row r="2154" spans="1:10" ht="18.75" customHeight="1" x14ac:dyDescent="0.25">
      <c r="A2154" s="282"/>
      <c r="B2154" s="289"/>
      <c r="C2154" s="291" t="s">
        <v>11</v>
      </c>
      <c r="D2154" s="291"/>
      <c r="E2154" s="291"/>
      <c r="F2154" s="291"/>
      <c r="G2154" s="291"/>
      <c r="H2154" s="291"/>
      <c r="I2154" s="291"/>
      <c r="J2154" s="291"/>
    </row>
    <row r="2155" spans="1:10" ht="18.75" customHeight="1" x14ac:dyDescent="0.25">
      <c r="A2155" s="282"/>
      <c r="B2155" s="289"/>
      <c r="C2155" s="59" t="s">
        <v>1770</v>
      </c>
      <c r="D2155" s="51" t="s">
        <v>310</v>
      </c>
      <c r="E2155" s="51" t="s">
        <v>189</v>
      </c>
      <c r="F2155" s="108"/>
      <c r="G2155" s="157"/>
      <c r="H2155" s="157"/>
      <c r="I2155" s="173">
        <v>0.20376</v>
      </c>
      <c r="J2155" s="106"/>
    </row>
    <row r="2156" spans="1:10" ht="18.75" customHeight="1" x14ac:dyDescent="0.25">
      <c r="A2156" s="282"/>
      <c r="B2156" s="289"/>
      <c r="C2156" s="291" t="s">
        <v>12</v>
      </c>
      <c r="D2156" s="291"/>
      <c r="E2156" s="291"/>
      <c r="F2156" s="291"/>
      <c r="G2156" s="291"/>
      <c r="H2156" s="291"/>
      <c r="I2156" s="291"/>
      <c r="J2156" s="291"/>
    </row>
    <row r="2157" spans="1:10" ht="27" customHeight="1" x14ac:dyDescent="0.25">
      <c r="A2157" s="282"/>
      <c r="B2157" s="289"/>
      <c r="C2157" s="59" t="s">
        <v>1771</v>
      </c>
      <c r="D2157" s="51" t="s">
        <v>39</v>
      </c>
      <c r="E2157" s="51" t="s">
        <v>581</v>
      </c>
      <c r="F2157" s="108"/>
      <c r="G2157" s="108"/>
      <c r="H2157" s="108"/>
      <c r="I2157" s="96">
        <f>I2153/I2155</f>
        <v>1592.6776599921477</v>
      </c>
      <c r="J2157" s="106"/>
    </row>
    <row r="2158" spans="1:10" ht="18.75" customHeight="1" x14ac:dyDescent="0.25">
      <c r="A2158" s="282"/>
      <c r="B2158" s="289"/>
      <c r="C2158" s="291" t="s">
        <v>14</v>
      </c>
      <c r="D2158" s="291"/>
      <c r="E2158" s="291"/>
      <c r="F2158" s="291"/>
      <c r="G2158" s="291"/>
      <c r="H2158" s="291"/>
      <c r="I2158" s="291"/>
      <c r="J2158" s="291"/>
    </row>
    <row r="2159" spans="1:10" ht="18.75" customHeight="1" x14ac:dyDescent="0.25">
      <c r="A2159" s="283"/>
      <c r="B2159" s="289"/>
      <c r="C2159" s="59" t="s">
        <v>571</v>
      </c>
      <c r="D2159" s="51" t="s">
        <v>42</v>
      </c>
      <c r="E2159" s="51" t="s">
        <v>40</v>
      </c>
      <c r="F2159" s="51"/>
      <c r="G2159" s="51"/>
      <c r="H2159" s="51"/>
      <c r="I2159" s="173">
        <v>100</v>
      </c>
      <c r="J2159" s="106"/>
    </row>
    <row r="2160" spans="1:10" ht="18.75" customHeight="1" x14ac:dyDescent="0.25">
      <c r="A2160" s="292" t="s">
        <v>1787</v>
      </c>
      <c r="B2160" s="289" t="str">
        <f>B2808</f>
        <v>Організація належного утримання міських доріг</v>
      </c>
      <c r="C2160" s="293" t="s">
        <v>1727</v>
      </c>
      <c r="D2160" s="293"/>
      <c r="E2160" s="293"/>
      <c r="F2160" s="293"/>
      <c r="G2160" s="293"/>
      <c r="H2160" s="293"/>
      <c r="I2160" s="293"/>
      <c r="J2160" s="293"/>
    </row>
    <row r="2161" spans="1:10" ht="18.75" customHeight="1" x14ac:dyDescent="0.25">
      <c r="A2161" s="292"/>
      <c r="B2161" s="289"/>
      <c r="C2161" s="280" t="s">
        <v>10</v>
      </c>
      <c r="D2161" s="280"/>
      <c r="E2161" s="280"/>
      <c r="F2161" s="280"/>
      <c r="G2161" s="280"/>
      <c r="H2161" s="280"/>
      <c r="I2161" s="280"/>
      <c r="J2161" s="280"/>
    </row>
    <row r="2162" spans="1:10" ht="18.75" customHeight="1" x14ac:dyDescent="0.25">
      <c r="A2162" s="292"/>
      <c r="B2162" s="289"/>
      <c r="C2162" s="5" t="s">
        <v>73</v>
      </c>
      <c r="D2162" s="51" t="s">
        <v>15</v>
      </c>
      <c r="E2162" s="51" t="s">
        <v>9</v>
      </c>
      <c r="F2162" s="108"/>
      <c r="G2162" s="108"/>
      <c r="H2162" s="108"/>
      <c r="I2162" s="173">
        <f>'Додаток 3'!K375</f>
        <v>77.918000000000006</v>
      </c>
      <c r="J2162" s="106"/>
    </row>
    <row r="2163" spans="1:10" ht="18.75" customHeight="1" x14ac:dyDescent="0.25">
      <c r="A2163" s="292"/>
      <c r="B2163" s="289"/>
      <c r="C2163" s="291" t="s">
        <v>11</v>
      </c>
      <c r="D2163" s="291"/>
      <c r="E2163" s="291"/>
      <c r="F2163" s="291"/>
      <c r="G2163" s="291"/>
      <c r="H2163" s="291"/>
      <c r="I2163" s="291"/>
      <c r="J2163" s="291"/>
    </row>
    <row r="2164" spans="1:10" ht="18.75" customHeight="1" x14ac:dyDescent="0.25">
      <c r="A2164" s="292"/>
      <c r="B2164" s="289"/>
      <c r="C2164" s="59" t="s">
        <v>76</v>
      </c>
      <c r="D2164" s="51" t="s">
        <v>310</v>
      </c>
      <c r="E2164" s="51" t="s">
        <v>65</v>
      </c>
      <c r="F2164" s="108"/>
      <c r="G2164" s="108"/>
      <c r="H2164" s="108"/>
      <c r="I2164" s="233">
        <v>6.7900000000000002E-2</v>
      </c>
      <c r="J2164" s="106"/>
    </row>
    <row r="2165" spans="1:10" ht="18.75" customHeight="1" x14ac:dyDescent="0.25">
      <c r="A2165" s="292"/>
      <c r="B2165" s="289"/>
      <c r="C2165" s="291" t="s">
        <v>12</v>
      </c>
      <c r="D2165" s="291"/>
      <c r="E2165" s="291"/>
      <c r="F2165" s="291"/>
      <c r="G2165" s="291"/>
      <c r="H2165" s="291"/>
      <c r="I2165" s="291"/>
      <c r="J2165" s="291"/>
    </row>
    <row r="2166" spans="1:10" ht="18.75" customHeight="1" x14ac:dyDescent="0.25">
      <c r="A2166" s="292"/>
      <c r="B2166" s="289"/>
      <c r="C2166" s="59" t="s">
        <v>602</v>
      </c>
      <c r="D2166" s="142" t="s">
        <v>39</v>
      </c>
      <c r="E2166" s="51" t="s">
        <v>197</v>
      </c>
      <c r="F2166" s="158"/>
      <c r="G2166" s="158"/>
      <c r="H2166" s="158"/>
      <c r="I2166" s="136">
        <f>I2162/I2164</f>
        <v>1147.540500736377</v>
      </c>
      <c r="J2166" s="106"/>
    </row>
    <row r="2167" spans="1:10" ht="18.75" customHeight="1" x14ac:dyDescent="0.25">
      <c r="A2167" s="292"/>
      <c r="B2167" s="289"/>
      <c r="C2167" s="280" t="s">
        <v>14</v>
      </c>
      <c r="D2167" s="280"/>
      <c r="E2167" s="280"/>
      <c r="F2167" s="280"/>
      <c r="G2167" s="280"/>
      <c r="H2167" s="280"/>
      <c r="I2167" s="280"/>
      <c r="J2167" s="280"/>
    </row>
    <row r="2168" spans="1:10" ht="32.25" customHeight="1" x14ac:dyDescent="0.25">
      <c r="A2168" s="292"/>
      <c r="B2168" s="289"/>
      <c r="C2168" s="59" t="s">
        <v>378</v>
      </c>
      <c r="D2168" s="141" t="s">
        <v>42</v>
      </c>
      <c r="E2168" s="141" t="s">
        <v>40</v>
      </c>
      <c r="F2168" s="141"/>
      <c r="G2168" s="141"/>
      <c r="H2168" s="141"/>
      <c r="I2168" s="173">
        <v>100</v>
      </c>
      <c r="J2168" s="106"/>
    </row>
    <row r="2169" spans="1:10" ht="18.75" customHeight="1" x14ac:dyDescent="0.25">
      <c r="A2169" s="292" t="s">
        <v>1788</v>
      </c>
      <c r="B2169" s="289" t="str">
        <f>B2160</f>
        <v>Організація належного утримання міських доріг</v>
      </c>
      <c r="C2169" s="293" t="s">
        <v>1728</v>
      </c>
      <c r="D2169" s="293"/>
      <c r="E2169" s="293"/>
      <c r="F2169" s="293"/>
      <c r="G2169" s="293"/>
      <c r="H2169" s="293"/>
      <c r="I2169" s="293"/>
      <c r="J2169" s="293"/>
    </row>
    <row r="2170" spans="1:10" ht="18.75" customHeight="1" x14ac:dyDescent="0.25">
      <c r="A2170" s="292"/>
      <c r="B2170" s="289"/>
      <c r="C2170" s="280" t="s">
        <v>10</v>
      </c>
      <c r="D2170" s="280"/>
      <c r="E2170" s="280"/>
      <c r="F2170" s="280"/>
      <c r="G2170" s="280"/>
      <c r="H2170" s="280"/>
      <c r="I2170" s="280"/>
      <c r="J2170" s="280"/>
    </row>
    <row r="2171" spans="1:10" ht="18.75" customHeight="1" x14ac:dyDescent="0.25">
      <c r="A2171" s="292"/>
      <c r="B2171" s="289"/>
      <c r="C2171" s="5" t="s">
        <v>73</v>
      </c>
      <c r="D2171" s="51" t="s">
        <v>15</v>
      </c>
      <c r="E2171" s="51" t="s">
        <v>9</v>
      </c>
      <c r="F2171" s="108"/>
      <c r="G2171" s="108"/>
      <c r="H2171" s="108"/>
      <c r="I2171" s="96">
        <f>'Додаток 3'!K376</f>
        <v>520.65800000000002</v>
      </c>
      <c r="J2171" s="106"/>
    </row>
    <row r="2172" spans="1:10" ht="18.75" customHeight="1" x14ac:dyDescent="0.25">
      <c r="A2172" s="292"/>
      <c r="B2172" s="289"/>
      <c r="C2172" s="291" t="s">
        <v>11</v>
      </c>
      <c r="D2172" s="291"/>
      <c r="E2172" s="291"/>
      <c r="F2172" s="291"/>
      <c r="G2172" s="291"/>
      <c r="H2172" s="291"/>
      <c r="I2172" s="291"/>
      <c r="J2172" s="291"/>
    </row>
    <row r="2173" spans="1:10" ht="18.75" customHeight="1" x14ac:dyDescent="0.25">
      <c r="A2173" s="292"/>
      <c r="B2173" s="289"/>
      <c r="C2173" s="59" t="s">
        <v>76</v>
      </c>
      <c r="D2173" s="51" t="s">
        <v>310</v>
      </c>
      <c r="E2173" s="51" t="s">
        <v>65</v>
      </c>
      <c r="F2173" s="108"/>
      <c r="G2173" s="108"/>
      <c r="H2173" s="108"/>
      <c r="I2173" s="233">
        <v>0.4511</v>
      </c>
      <c r="J2173" s="106"/>
    </row>
    <row r="2174" spans="1:10" ht="18.75" customHeight="1" x14ac:dyDescent="0.25">
      <c r="A2174" s="292"/>
      <c r="B2174" s="289"/>
      <c r="C2174" s="291" t="s">
        <v>12</v>
      </c>
      <c r="D2174" s="291"/>
      <c r="E2174" s="291"/>
      <c r="F2174" s="291"/>
      <c r="G2174" s="291"/>
      <c r="H2174" s="291"/>
      <c r="I2174" s="291"/>
      <c r="J2174" s="291"/>
    </row>
    <row r="2175" spans="1:10" ht="18.75" customHeight="1" x14ac:dyDescent="0.25">
      <c r="A2175" s="292"/>
      <c r="B2175" s="289"/>
      <c r="C2175" s="59" t="s">
        <v>602</v>
      </c>
      <c r="D2175" s="142" t="s">
        <v>39</v>
      </c>
      <c r="E2175" s="51" t="s">
        <v>197</v>
      </c>
      <c r="F2175" s="158"/>
      <c r="G2175" s="158"/>
      <c r="H2175" s="158"/>
      <c r="I2175" s="105">
        <f>I2171/I2173</f>
        <v>1154.1964087785414</v>
      </c>
      <c r="J2175" s="106"/>
    </row>
    <row r="2176" spans="1:10" ht="18.75" customHeight="1" x14ac:dyDescent="0.25">
      <c r="A2176" s="292"/>
      <c r="B2176" s="289"/>
      <c r="C2176" s="280" t="s">
        <v>14</v>
      </c>
      <c r="D2176" s="280"/>
      <c r="E2176" s="280"/>
      <c r="F2176" s="280"/>
      <c r="G2176" s="280"/>
      <c r="H2176" s="280"/>
      <c r="I2176" s="280"/>
      <c r="J2176" s="280"/>
    </row>
    <row r="2177" spans="1:10" ht="29.25" customHeight="1" x14ac:dyDescent="0.25">
      <c r="A2177" s="292"/>
      <c r="B2177" s="289"/>
      <c r="C2177" s="59" t="s">
        <v>378</v>
      </c>
      <c r="D2177" s="141" t="s">
        <v>42</v>
      </c>
      <c r="E2177" s="141" t="s">
        <v>40</v>
      </c>
      <c r="F2177" s="141"/>
      <c r="G2177" s="141"/>
      <c r="H2177" s="141"/>
      <c r="I2177" s="173">
        <v>100</v>
      </c>
      <c r="J2177" s="106"/>
    </row>
    <row r="2178" spans="1:10" ht="18.75" customHeight="1" x14ac:dyDescent="0.25">
      <c r="A2178" s="292" t="s">
        <v>1789</v>
      </c>
      <c r="B2178" s="289" t="str">
        <f>B2169</f>
        <v>Організація належного утримання міських доріг</v>
      </c>
      <c r="C2178" s="293" t="s">
        <v>1729</v>
      </c>
      <c r="D2178" s="293"/>
      <c r="E2178" s="293"/>
      <c r="F2178" s="293"/>
      <c r="G2178" s="293"/>
      <c r="H2178" s="293"/>
      <c r="I2178" s="293"/>
      <c r="J2178" s="293"/>
    </row>
    <row r="2179" spans="1:10" ht="18.75" customHeight="1" x14ac:dyDescent="0.25">
      <c r="A2179" s="292"/>
      <c r="B2179" s="289"/>
      <c r="C2179" s="280" t="s">
        <v>10</v>
      </c>
      <c r="D2179" s="280"/>
      <c r="E2179" s="280"/>
      <c r="F2179" s="280"/>
      <c r="G2179" s="280"/>
      <c r="H2179" s="280"/>
      <c r="I2179" s="280"/>
      <c r="J2179" s="280"/>
    </row>
    <row r="2180" spans="1:10" ht="18.75" customHeight="1" x14ac:dyDescent="0.25">
      <c r="A2180" s="292"/>
      <c r="B2180" s="289"/>
      <c r="C2180" s="5" t="s">
        <v>73</v>
      </c>
      <c r="D2180" s="51" t="s">
        <v>15</v>
      </c>
      <c r="E2180" s="51" t="s">
        <v>9</v>
      </c>
      <c r="F2180" s="108"/>
      <c r="G2180" s="108"/>
      <c r="H2180" s="108"/>
      <c r="I2180" s="173">
        <f>'Додаток 3'!K377</f>
        <v>1478.348</v>
      </c>
      <c r="J2180" s="106"/>
    </row>
    <row r="2181" spans="1:10" ht="18.75" customHeight="1" x14ac:dyDescent="0.25">
      <c r="A2181" s="292"/>
      <c r="B2181" s="289"/>
      <c r="C2181" s="291" t="s">
        <v>11</v>
      </c>
      <c r="D2181" s="291"/>
      <c r="E2181" s="291"/>
      <c r="F2181" s="291"/>
      <c r="G2181" s="291"/>
      <c r="H2181" s="291"/>
      <c r="I2181" s="291"/>
      <c r="J2181" s="291"/>
    </row>
    <row r="2182" spans="1:10" ht="18.75" customHeight="1" x14ac:dyDescent="0.25">
      <c r="A2182" s="292"/>
      <c r="B2182" s="289"/>
      <c r="C2182" s="59" t="s">
        <v>76</v>
      </c>
      <c r="D2182" s="51" t="s">
        <v>310</v>
      </c>
      <c r="E2182" s="51" t="s">
        <v>65</v>
      </c>
      <c r="F2182" s="108"/>
      <c r="G2182" s="108"/>
      <c r="H2182" s="108"/>
      <c r="I2182" s="233">
        <v>1.2926</v>
      </c>
      <c r="J2182" s="106"/>
    </row>
    <row r="2183" spans="1:10" ht="18.75" customHeight="1" x14ac:dyDescent="0.25">
      <c r="A2183" s="292"/>
      <c r="B2183" s="289"/>
      <c r="C2183" s="291" t="s">
        <v>12</v>
      </c>
      <c r="D2183" s="291"/>
      <c r="E2183" s="291"/>
      <c r="F2183" s="291"/>
      <c r="G2183" s="291"/>
      <c r="H2183" s="291"/>
      <c r="I2183" s="291"/>
      <c r="J2183" s="291"/>
    </row>
    <row r="2184" spans="1:10" ht="18.75" customHeight="1" x14ac:dyDescent="0.25">
      <c r="A2184" s="292"/>
      <c r="B2184" s="289"/>
      <c r="C2184" s="59" t="s">
        <v>602</v>
      </c>
      <c r="D2184" s="142" t="s">
        <v>39</v>
      </c>
      <c r="E2184" s="51" t="s">
        <v>197</v>
      </c>
      <c r="F2184" s="158"/>
      <c r="G2184" s="158"/>
      <c r="H2184" s="158"/>
      <c r="I2184" s="105">
        <f>I2180/I2182</f>
        <v>1143.7010676156583</v>
      </c>
      <c r="J2184" s="106"/>
    </row>
    <row r="2185" spans="1:10" ht="18.75" customHeight="1" x14ac:dyDescent="0.25">
      <c r="A2185" s="292"/>
      <c r="B2185" s="289"/>
      <c r="C2185" s="280" t="s">
        <v>14</v>
      </c>
      <c r="D2185" s="280"/>
      <c r="E2185" s="280"/>
      <c r="F2185" s="280"/>
      <c r="G2185" s="280"/>
      <c r="H2185" s="280"/>
      <c r="I2185" s="280"/>
      <c r="J2185" s="280"/>
    </row>
    <row r="2186" spans="1:10" ht="23.25" customHeight="1" x14ac:dyDescent="0.25">
      <c r="A2186" s="292"/>
      <c r="B2186" s="289"/>
      <c r="C2186" s="59" t="s">
        <v>378</v>
      </c>
      <c r="D2186" s="141" t="s">
        <v>42</v>
      </c>
      <c r="E2186" s="141" t="s">
        <v>40</v>
      </c>
      <c r="F2186" s="141"/>
      <c r="G2186" s="141"/>
      <c r="H2186" s="141"/>
      <c r="I2186" s="173">
        <v>100</v>
      </c>
      <c r="J2186" s="106"/>
    </row>
    <row r="2187" spans="1:10" ht="18.75" customHeight="1" x14ac:dyDescent="0.25">
      <c r="A2187" s="292" t="s">
        <v>1790</v>
      </c>
      <c r="B2187" s="289" t="str">
        <f>B2178</f>
        <v>Організація належного утримання міських доріг</v>
      </c>
      <c r="C2187" s="293" t="s">
        <v>1730</v>
      </c>
      <c r="D2187" s="293"/>
      <c r="E2187" s="293"/>
      <c r="F2187" s="293"/>
      <c r="G2187" s="293"/>
      <c r="H2187" s="293"/>
      <c r="I2187" s="293"/>
      <c r="J2187" s="293"/>
    </row>
    <row r="2188" spans="1:10" ht="18.75" customHeight="1" x14ac:dyDescent="0.25">
      <c r="A2188" s="292"/>
      <c r="B2188" s="289"/>
      <c r="C2188" s="280" t="s">
        <v>10</v>
      </c>
      <c r="D2188" s="280"/>
      <c r="E2188" s="280"/>
      <c r="F2188" s="280"/>
      <c r="G2188" s="280"/>
      <c r="H2188" s="280"/>
      <c r="I2188" s="280"/>
      <c r="J2188" s="280"/>
    </row>
    <row r="2189" spans="1:10" ht="18.75" customHeight="1" x14ac:dyDescent="0.25">
      <c r="A2189" s="292"/>
      <c r="B2189" s="289"/>
      <c r="C2189" s="5" t="s">
        <v>73</v>
      </c>
      <c r="D2189" s="51" t="s">
        <v>15</v>
      </c>
      <c r="E2189" s="51" t="s">
        <v>9</v>
      </c>
      <c r="F2189" s="108"/>
      <c r="G2189" s="108"/>
      <c r="H2189" s="108"/>
      <c r="I2189" s="96">
        <f>'Додаток 3'!K378</f>
        <v>169.52</v>
      </c>
      <c r="J2189" s="106"/>
    </row>
    <row r="2190" spans="1:10" ht="18.75" customHeight="1" x14ac:dyDescent="0.25">
      <c r="A2190" s="292"/>
      <c r="B2190" s="289"/>
      <c r="C2190" s="291" t="s">
        <v>11</v>
      </c>
      <c r="D2190" s="291"/>
      <c r="E2190" s="291"/>
      <c r="F2190" s="291"/>
      <c r="G2190" s="291"/>
      <c r="H2190" s="291"/>
      <c r="I2190" s="291"/>
      <c r="J2190" s="291"/>
    </row>
    <row r="2191" spans="1:10" ht="18.75" customHeight="1" x14ac:dyDescent="0.25">
      <c r="A2191" s="292"/>
      <c r="B2191" s="289"/>
      <c r="C2191" s="59" t="s">
        <v>76</v>
      </c>
      <c r="D2191" s="51" t="s">
        <v>310</v>
      </c>
      <c r="E2191" s="51" t="s">
        <v>65</v>
      </c>
      <c r="F2191" s="108"/>
      <c r="G2191" s="108"/>
      <c r="H2191" s="108"/>
      <c r="I2191" s="233">
        <v>0.1474</v>
      </c>
      <c r="J2191" s="106"/>
    </row>
    <row r="2192" spans="1:10" ht="18.75" customHeight="1" x14ac:dyDescent="0.25">
      <c r="A2192" s="292"/>
      <c r="B2192" s="289"/>
      <c r="C2192" s="291" t="s">
        <v>12</v>
      </c>
      <c r="D2192" s="291"/>
      <c r="E2192" s="291"/>
      <c r="F2192" s="291"/>
      <c r="G2192" s="291"/>
      <c r="H2192" s="291"/>
      <c r="I2192" s="291"/>
      <c r="J2192" s="291"/>
    </row>
    <row r="2193" spans="1:10" ht="18.75" customHeight="1" x14ac:dyDescent="0.25">
      <c r="A2193" s="292"/>
      <c r="B2193" s="289"/>
      <c r="C2193" s="59" t="s">
        <v>602</v>
      </c>
      <c r="D2193" s="142" t="s">
        <v>39</v>
      </c>
      <c r="E2193" s="51" t="s">
        <v>197</v>
      </c>
      <c r="F2193" s="158"/>
      <c r="G2193" s="158"/>
      <c r="H2193" s="158"/>
      <c r="I2193" s="105">
        <f>I2189/I2191</f>
        <v>1150.0678426051561</v>
      </c>
      <c r="J2193" s="106"/>
    </row>
    <row r="2194" spans="1:10" ht="18.75" customHeight="1" x14ac:dyDescent="0.25">
      <c r="A2194" s="292"/>
      <c r="B2194" s="289"/>
      <c r="C2194" s="280" t="s">
        <v>14</v>
      </c>
      <c r="D2194" s="280"/>
      <c r="E2194" s="280"/>
      <c r="F2194" s="280"/>
      <c r="G2194" s="280"/>
      <c r="H2194" s="280"/>
      <c r="I2194" s="280"/>
      <c r="J2194" s="280"/>
    </row>
    <row r="2195" spans="1:10" ht="30.75" customHeight="1" x14ac:dyDescent="0.25">
      <c r="A2195" s="292"/>
      <c r="B2195" s="289"/>
      <c r="C2195" s="59" t="s">
        <v>378</v>
      </c>
      <c r="D2195" s="141" t="s">
        <v>42</v>
      </c>
      <c r="E2195" s="141" t="s">
        <v>40</v>
      </c>
      <c r="F2195" s="141"/>
      <c r="G2195" s="141"/>
      <c r="H2195" s="141"/>
      <c r="I2195" s="173">
        <v>100</v>
      </c>
      <c r="J2195" s="106"/>
    </row>
    <row r="2196" spans="1:10" ht="18.75" customHeight="1" x14ac:dyDescent="0.25">
      <c r="A2196" s="292" t="s">
        <v>1791</v>
      </c>
      <c r="B2196" s="289" t="str">
        <f>B2187</f>
        <v>Організація належного утримання міських доріг</v>
      </c>
      <c r="C2196" s="293" t="s">
        <v>1731</v>
      </c>
      <c r="D2196" s="293"/>
      <c r="E2196" s="293"/>
      <c r="F2196" s="293"/>
      <c r="G2196" s="293"/>
      <c r="H2196" s="293"/>
      <c r="I2196" s="293"/>
      <c r="J2196" s="293"/>
    </row>
    <row r="2197" spans="1:10" ht="18.75" customHeight="1" x14ac:dyDescent="0.25">
      <c r="A2197" s="292"/>
      <c r="B2197" s="289"/>
      <c r="C2197" s="280" t="s">
        <v>10</v>
      </c>
      <c r="D2197" s="280"/>
      <c r="E2197" s="280"/>
      <c r="F2197" s="280"/>
      <c r="G2197" s="280"/>
      <c r="H2197" s="280"/>
      <c r="I2197" s="280"/>
      <c r="J2197" s="280"/>
    </row>
    <row r="2198" spans="1:10" ht="18.75" customHeight="1" x14ac:dyDescent="0.25">
      <c r="A2198" s="292"/>
      <c r="B2198" s="289"/>
      <c r="C2198" s="5" t="s">
        <v>73</v>
      </c>
      <c r="D2198" s="51" t="s">
        <v>15</v>
      </c>
      <c r="E2198" s="51" t="s">
        <v>9</v>
      </c>
      <c r="F2198" s="108"/>
      <c r="G2198" s="108"/>
      <c r="H2198" s="108"/>
      <c r="I2198" s="173">
        <f>'Додаток 3'!K379</f>
        <v>165.95500000000001</v>
      </c>
      <c r="J2198" s="106"/>
    </row>
    <row r="2199" spans="1:10" ht="18.75" customHeight="1" x14ac:dyDescent="0.25">
      <c r="A2199" s="292"/>
      <c r="B2199" s="289"/>
      <c r="C2199" s="291" t="s">
        <v>11</v>
      </c>
      <c r="D2199" s="291"/>
      <c r="E2199" s="291"/>
      <c r="F2199" s="291"/>
      <c r="G2199" s="291"/>
      <c r="H2199" s="291"/>
      <c r="I2199" s="291"/>
      <c r="J2199" s="291"/>
    </row>
    <row r="2200" spans="1:10" ht="18.75" customHeight="1" x14ac:dyDescent="0.25">
      <c r="A2200" s="292"/>
      <c r="B2200" s="289"/>
      <c r="C2200" s="59" t="s">
        <v>76</v>
      </c>
      <c r="D2200" s="51" t="s">
        <v>310</v>
      </c>
      <c r="E2200" s="51" t="s">
        <v>65</v>
      </c>
      <c r="F2200" s="108"/>
      <c r="G2200" s="108"/>
      <c r="H2200" s="108"/>
      <c r="I2200" s="269">
        <v>0.10854</v>
      </c>
      <c r="J2200" s="106"/>
    </row>
    <row r="2201" spans="1:10" ht="18.75" customHeight="1" x14ac:dyDescent="0.25">
      <c r="A2201" s="292"/>
      <c r="B2201" s="289"/>
      <c r="C2201" s="291" t="s">
        <v>12</v>
      </c>
      <c r="D2201" s="291"/>
      <c r="E2201" s="291"/>
      <c r="F2201" s="291"/>
      <c r="G2201" s="291"/>
      <c r="H2201" s="291"/>
      <c r="I2201" s="291"/>
      <c r="J2201" s="291"/>
    </row>
    <row r="2202" spans="1:10" ht="18.75" customHeight="1" x14ac:dyDescent="0.25">
      <c r="A2202" s="292"/>
      <c r="B2202" s="289"/>
      <c r="C2202" s="59" t="s">
        <v>602</v>
      </c>
      <c r="D2202" s="142" t="s">
        <v>39</v>
      </c>
      <c r="E2202" s="51" t="s">
        <v>197</v>
      </c>
      <c r="F2202" s="158"/>
      <c r="G2202" s="158"/>
      <c r="H2202" s="158"/>
      <c r="I2202" s="105">
        <f>I2198/I2200</f>
        <v>1528.9754929058413</v>
      </c>
      <c r="J2202" s="106"/>
    </row>
    <row r="2203" spans="1:10" ht="18.75" customHeight="1" x14ac:dyDescent="0.25">
      <c r="A2203" s="292"/>
      <c r="B2203" s="289"/>
      <c r="C2203" s="280" t="s">
        <v>14</v>
      </c>
      <c r="D2203" s="280"/>
      <c r="E2203" s="280"/>
      <c r="F2203" s="280"/>
      <c r="G2203" s="280"/>
      <c r="H2203" s="280"/>
      <c r="I2203" s="280"/>
      <c r="J2203" s="280"/>
    </row>
    <row r="2204" spans="1:10" ht="24.75" customHeight="1" x14ac:dyDescent="0.25">
      <c r="A2204" s="292"/>
      <c r="B2204" s="289"/>
      <c r="C2204" s="59" t="s">
        <v>378</v>
      </c>
      <c r="D2204" s="141" t="s">
        <v>42</v>
      </c>
      <c r="E2204" s="141" t="s">
        <v>40</v>
      </c>
      <c r="F2204" s="141"/>
      <c r="G2204" s="141"/>
      <c r="H2204" s="141"/>
      <c r="I2204" s="173">
        <v>100</v>
      </c>
      <c r="J2204" s="106"/>
    </row>
    <row r="2205" spans="1:10" ht="18.75" customHeight="1" x14ac:dyDescent="0.25">
      <c r="A2205" s="292" t="s">
        <v>1792</v>
      </c>
      <c r="B2205" s="289" t="str">
        <f>B2196</f>
        <v>Організація належного утримання міських доріг</v>
      </c>
      <c r="C2205" s="293" t="s">
        <v>1732</v>
      </c>
      <c r="D2205" s="293"/>
      <c r="E2205" s="293"/>
      <c r="F2205" s="293"/>
      <c r="G2205" s="293"/>
      <c r="H2205" s="293"/>
      <c r="I2205" s="293"/>
      <c r="J2205" s="293"/>
    </row>
    <row r="2206" spans="1:10" ht="18.75" customHeight="1" x14ac:dyDescent="0.25">
      <c r="A2206" s="292"/>
      <c r="B2206" s="289"/>
      <c r="C2206" s="280" t="s">
        <v>10</v>
      </c>
      <c r="D2206" s="280"/>
      <c r="E2206" s="280"/>
      <c r="F2206" s="280"/>
      <c r="G2206" s="280"/>
      <c r="H2206" s="280"/>
      <c r="I2206" s="280"/>
      <c r="J2206" s="280"/>
    </row>
    <row r="2207" spans="1:10" ht="18.75" customHeight="1" x14ac:dyDescent="0.25">
      <c r="A2207" s="292"/>
      <c r="B2207" s="289"/>
      <c r="C2207" s="5" t="s">
        <v>73</v>
      </c>
      <c r="D2207" s="51" t="s">
        <v>15</v>
      </c>
      <c r="E2207" s="51" t="s">
        <v>9</v>
      </c>
      <c r="F2207" s="108"/>
      <c r="G2207" s="108"/>
      <c r="H2207" s="108"/>
      <c r="I2207" s="173">
        <f>'Додаток 3'!K380</f>
        <v>43.438000000000002</v>
      </c>
      <c r="J2207" s="106"/>
    </row>
    <row r="2208" spans="1:10" ht="18.75" customHeight="1" x14ac:dyDescent="0.25">
      <c r="A2208" s="292"/>
      <c r="B2208" s="289"/>
      <c r="C2208" s="291" t="s">
        <v>11</v>
      </c>
      <c r="D2208" s="291"/>
      <c r="E2208" s="291"/>
      <c r="F2208" s="291"/>
      <c r="G2208" s="291"/>
      <c r="H2208" s="291"/>
      <c r="I2208" s="291"/>
      <c r="J2208" s="291"/>
    </row>
    <row r="2209" spans="1:10" ht="18.75" customHeight="1" x14ac:dyDescent="0.25">
      <c r="A2209" s="292"/>
      <c r="B2209" s="289"/>
      <c r="C2209" s="59" t="s">
        <v>76</v>
      </c>
      <c r="D2209" s="51" t="s">
        <v>310</v>
      </c>
      <c r="E2209" s="51" t="s">
        <v>65</v>
      </c>
      <c r="F2209" s="108"/>
      <c r="G2209" s="108"/>
      <c r="H2209" s="108"/>
      <c r="I2209" s="269">
        <v>3.773E-2</v>
      </c>
      <c r="J2209" s="106"/>
    </row>
    <row r="2210" spans="1:10" ht="18.75" customHeight="1" x14ac:dyDescent="0.25">
      <c r="A2210" s="292"/>
      <c r="B2210" s="289"/>
      <c r="C2210" s="291" t="s">
        <v>12</v>
      </c>
      <c r="D2210" s="291"/>
      <c r="E2210" s="291"/>
      <c r="F2210" s="291"/>
      <c r="G2210" s="291"/>
      <c r="H2210" s="291"/>
      <c r="I2210" s="291"/>
      <c r="J2210" s="291"/>
    </row>
    <row r="2211" spans="1:10" ht="18.75" customHeight="1" x14ac:dyDescent="0.25">
      <c r="A2211" s="292"/>
      <c r="B2211" s="289"/>
      <c r="C2211" s="59" t="s">
        <v>602</v>
      </c>
      <c r="D2211" s="142" t="s">
        <v>39</v>
      </c>
      <c r="E2211" s="51" t="s">
        <v>197</v>
      </c>
      <c r="F2211" s="158"/>
      <c r="G2211" s="158"/>
      <c r="H2211" s="158"/>
      <c r="I2211" s="105">
        <f>I2207/I2209</f>
        <v>1151.2854492446329</v>
      </c>
      <c r="J2211" s="106"/>
    </row>
    <row r="2212" spans="1:10" ht="18.75" customHeight="1" x14ac:dyDescent="0.25">
      <c r="A2212" s="292"/>
      <c r="B2212" s="289"/>
      <c r="C2212" s="280" t="s">
        <v>14</v>
      </c>
      <c r="D2212" s="280"/>
      <c r="E2212" s="280"/>
      <c r="F2212" s="280"/>
      <c r="G2212" s="280"/>
      <c r="H2212" s="280"/>
      <c r="I2212" s="280"/>
      <c r="J2212" s="280"/>
    </row>
    <row r="2213" spans="1:10" ht="23.25" customHeight="1" x14ac:dyDescent="0.25">
      <c r="A2213" s="292"/>
      <c r="B2213" s="289"/>
      <c r="C2213" s="59" t="s">
        <v>378</v>
      </c>
      <c r="D2213" s="141" t="s">
        <v>42</v>
      </c>
      <c r="E2213" s="141" t="s">
        <v>40</v>
      </c>
      <c r="F2213" s="141"/>
      <c r="G2213" s="141"/>
      <c r="H2213" s="141"/>
      <c r="I2213" s="173">
        <v>100</v>
      </c>
      <c r="J2213" s="106"/>
    </row>
    <row r="2214" spans="1:10" ht="18.75" customHeight="1" x14ac:dyDescent="0.25">
      <c r="A2214" s="292" t="s">
        <v>1793</v>
      </c>
      <c r="B2214" s="289" t="str">
        <f>B2205</f>
        <v>Організація належного утримання міських доріг</v>
      </c>
      <c r="C2214" s="293" t="s">
        <v>1733</v>
      </c>
      <c r="D2214" s="293"/>
      <c r="E2214" s="293"/>
      <c r="F2214" s="293"/>
      <c r="G2214" s="293"/>
      <c r="H2214" s="293"/>
      <c r="I2214" s="293"/>
      <c r="J2214" s="293"/>
    </row>
    <row r="2215" spans="1:10" ht="18.75" customHeight="1" x14ac:dyDescent="0.25">
      <c r="A2215" s="292"/>
      <c r="B2215" s="289"/>
      <c r="C2215" s="280" t="s">
        <v>10</v>
      </c>
      <c r="D2215" s="280"/>
      <c r="E2215" s="280"/>
      <c r="F2215" s="280"/>
      <c r="G2215" s="280"/>
      <c r="H2215" s="280"/>
      <c r="I2215" s="280"/>
      <c r="J2215" s="280"/>
    </row>
    <row r="2216" spans="1:10" ht="18.75" customHeight="1" x14ac:dyDescent="0.25">
      <c r="A2216" s="292"/>
      <c r="B2216" s="289"/>
      <c r="C2216" s="5" t="s">
        <v>73</v>
      </c>
      <c r="D2216" s="51" t="s">
        <v>15</v>
      </c>
      <c r="E2216" s="51" t="s">
        <v>9</v>
      </c>
      <c r="F2216" s="108"/>
      <c r="G2216" s="108"/>
      <c r="H2216" s="108"/>
      <c r="I2216" s="96">
        <f>'Додаток 3'!K381</f>
        <v>25.6</v>
      </c>
      <c r="J2216" s="106"/>
    </row>
    <row r="2217" spans="1:10" ht="18.75" customHeight="1" x14ac:dyDescent="0.25">
      <c r="A2217" s="292"/>
      <c r="B2217" s="289"/>
      <c r="C2217" s="291" t="s">
        <v>11</v>
      </c>
      <c r="D2217" s="291"/>
      <c r="E2217" s="291"/>
      <c r="F2217" s="291"/>
      <c r="G2217" s="291"/>
      <c r="H2217" s="291"/>
      <c r="I2217" s="291"/>
      <c r="J2217" s="291"/>
    </row>
    <row r="2218" spans="1:10" ht="18.75" customHeight="1" x14ac:dyDescent="0.25">
      <c r="A2218" s="292"/>
      <c r="B2218" s="289"/>
      <c r="C2218" s="59" t="s">
        <v>76</v>
      </c>
      <c r="D2218" s="51" t="s">
        <v>310</v>
      </c>
      <c r="E2218" s="51" t="s">
        <v>65</v>
      </c>
      <c r="F2218" s="108"/>
      <c r="G2218" s="108"/>
      <c r="H2218" s="108"/>
      <c r="I2218" s="269">
        <v>2.1819999999999999E-2</v>
      </c>
      <c r="J2218" s="106"/>
    </row>
    <row r="2219" spans="1:10" ht="18.75" customHeight="1" x14ac:dyDescent="0.25">
      <c r="A2219" s="292"/>
      <c r="B2219" s="289"/>
      <c r="C2219" s="291" t="s">
        <v>12</v>
      </c>
      <c r="D2219" s="291"/>
      <c r="E2219" s="291"/>
      <c r="F2219" s="291"/>
      <c r="G2219" s="291"/>
      <c r="H2219" s="291"/>
      <c r="I2219" s="291"/>
      <c r="J2219" s="291"/>
    </row>
    <row r="2220" spans="1:10" ht="18.75" customHeight="1" x14ac:dyDescent="0.25">
      <c r="A2220" s="292"/>
      <c r="B2220" s="289"/>
      <c r="C2220" s="59" t="s">
        <v>602</v>
      </c>
      <c r="D2220" s="142" t="s">
        <v>39</v>
      </c>
      <c r="E2220" s="51" t="s">
        <v>197</v>
      </c>
      <c r="F2220" s="158"/>
      <c r="G2220" s="158"/>
      <c r="H2220" s="158"/>
      <c r="I2220" s="105">
        <f>I2216/I2218</f>
        <v>1173.2355637030248</v>
      </c>
      <c r="J2220" s="106"/>
    </row>
    <row r="2221" spans="1:10" ht="18.75" customHeight="1" x14ac:dyDescent="0.25">
      <c r="A2221" s="292"/>
      <c r="B2221" s="289"/>
      <c r="C2221" s="280" t="s">
        <v>14</v>
      </c>
      <c r="D2221" s="280"/>
      <c r="E2221" s="280"/>
      <c r="F2221" s="280"/>
      <c r="G2221" s="280"/>
      <c r="H2221" s="280"/>
      <c r="I2221" s="280"/>
      <c r="J2221" s="280"/>
    </row>
    <row r="2222" spans="1:10" ht="25.5" customHeight="1" x14ac:dyDescent="0.25">
      <c r="A2222" s="292"/>
      <c r="B2222" s="289"/>
      <c r="C2222" s="59" t="s">
        <v>378</v>
      </c>
      <c r="D2222" s="141" t="s">
        <v>42</v>
      </c>
      <c r="E2222" s="141" t="s">
        <v>40</v>
      </c>
      <c r="F2222" s="141"/>
      <c r="G2222" s="141"/>
      <c r="H2222" s="141"/>
      <c r="I2222" s="173">
        <v>100</v>
      </c>
      <c r="J2222" s="106"/>
    </row>
    <row r="2223" spans="1:10" ht="18.75" customHeight="1" x14ac:dyDescent="0.25">
      <c r="A2223" s="292" t="s">
        <v>1794</v>
      </c>
      <c r="B2223" s="289" t="str">
        <f>B2214</f>
        <v>Організація належного утримання міських доріг</v>
      </c>
      <c r="C2223" s="293" t="s">
        <v>1734</v>
      </c>
      <c r="D2223" s="293"/>
      <c r="E2223" s="293"/>
      <c r="F2223" s="293"/>
      <c r="G2223" s="293"/>
      <c r="H2223" s="293"/>
      <c r="I2223" s="293"/>
      <c r="J2223" s="293"/>
    </row>
    <row r="2224" spans="1:10" ht="18.75" customHeight="1" x14ac:dyDescent="0.25">
      <c r="A2224" s="292"/>
      <c r="B2224" s="289"/>
      <c r="C2224" s="280" t="s">
        <v>10</v>
      </c>
      <c r="D2224" s="280"/>
      <c r="E2224" s="280"/>
      <c r="F2224" s="280"/>
      <c r="G2224" s="280"/>
      <c r="H2224" s="280"/>
      <c r="I2224" s="280"/>
      <c r="J2224" s="280"/>
    </row>
    <row r="2225" spans="1:10" ht="18.75" customHeight="1" x14ac:dyDescent="0.25">
      <c r="A2225" s="292"/>
      <c r="B2225" s="289"/>
      <c r="C2225" s="5" t="s">
        <v>73</v>
      </c>
      <c r="D2225" s="51" t="s">
        <v>15</v>
      </c>
      <c r="E2225" s="51" t="s">
        <v>9</v>
      </c>
      <c r="F2225" s="108"/>
      <c r="G2225" s="108"/>
      <c r="H2225" s="108"/>
      <c r="I2225" s="173">
        <f>'Додаток 3'!K382</f>
        <v>64.715999999999994</v>
      </c>
      <c r="J2225" s="106"/>
    </row>
    <row r="2226" spans="1:10" ht="18.75" customHeight="1" x14ac:dyDescent="0.25">
      <c r="A2226" s="292"/>
      <c r="B2226" s="289"/>
      <c r="C2226" s="291" t="s">
        <v>11</v>
      </c>
      <c r="D2226" s="291"/>
      <c r="E2226" s="291"/>
      <c r="F2226" s="291"/>
      <c r="G2226" s="291"/>
      <c r="H2226" s="291"/>
      <c r="I2226" s="291"/>
      <c r="J2226" s="291"/>
    </row>
    <row r="2227" spans="1:10" ht="18.75" customHeight="1" x14ac:dyDescent="0.25">
      <c r="A2227" s="292"/>
      <c r="B2227" s="289"/>
      <c r="C2227" s="59" t="s">
        <v>76</v>
      </c>
      <c r="D2227" s="51" t="s">
        <v>310</v>
      </c>
      <c r="E2227" s="51" t="s">
        <v>65</v>
      </c>
      <c r="F2227" s="108"/>
      <c r="G2227" s="108"/>
      <c r="H2227" s="108"/>
      <c r="I2227" s="136">
        <v>5.6000000000000001E-2</v>
      </c>
      <c r="J2227" s="106"/>
    </row>
    <row r="2228" spans="1:10" ht="18.75" customHeight="1" x14ac:dyDescent="0.25">
      <c r="A2228" s="292"/>
      <c r="B2228" s="289"/>
      <c r="C2228" s="291" t="s">
        <v>12</v>
      </c>
      <c r="D2228" s="291"/>
      <c r="E2228" s="291"/>
      <c r="F2228" s="291"/>
      <c r="G2228" s="291"/>
      <c r="H2228" s="291"/>
      <c r="I2228" s="291"/>
      <c r="J2228" s="291"/>
    </row>
    <row r="2229" spans="1:10" ht="18.75" customHeight="1" x14ac:dyDescent="0.25">
      <c r="A2229" s="292"/>
      <c r="B2229" s="289"/>
      <c r="C2229" s="59" t="s">
        <v>602</v>
      </c>
      <c r="D2229" s="142" t="s">
        <v>39</v>
      </c>
      <c r="E2229" s="51" t="s">
        <v>197</v>
      </c>
      <c r="F2229" s="158"/>
      <c r="G2229" s="158"/>
      <c r="H2229" s="158"/>
      <c r="I2229" s="105">
        <f>I2225/I2227</f>
        <v>1155.6428571428571</v>
      </c>
      <c r="J2229" s="106"/>
    </row>
    <row r="2230" spans="1:10" ht="18.75" customHeight="1" x14ac:dyDescent="0.25">
      <c r="A2230" s="292"/>
      <c r="B2230" s="289"/>
      <c r="C2230" s="280" t="s">
        <v>14</v>
      </c>
      <c r="D2230" s="280"/>
      <c r="E2230" s="280"/>
      <c r="F2230" s="280"/>
      <c r="G2230" s="280"/>
      <c r="H2230" s="280"/>
      <c r="I2230" s="280"/>
      <c r="J2230" s="280"/>
    </row>
    <row r="2231" spans="1:10" ht="30" customHeight="1" x14ac:dyDescent="0.25">
      <c r="A2231" s="292"/>
      <c r="B2231" s="289"/>
      <c r="C2231" s="59" t="s">
        <v>378</v>
      </c>
      <c r="D2231" s="141" t="s">
        <v>42</v>
      </c>
      <c r="E2231" s="141" t="s">
        <v>40</v>
      </c>
      <c r="F2231" s="141"/>
      <c r="G2231" s="141"/>
      <c r="H2231" s="141"/>
      <c r="I2231" s="173">
        <v>100</v>
      </c>
      <c r="J2231" s="106"/>
    </row>
    <row r="2232" spans="1:10" ht="18.75" customHeight="1" x14ac:dyDescent="0.25">
      <c r="A2232" s="292" t="s">
        <v>1795</v>
      </c>
      <c r="B2232" s="289" t="str">
        <f>B2223</f>
        <v>Організація належного утримання міських доріг</v>
      </c>
      <c r="C2232" s="293" t="s">
        <v>1735</v>
      </c>
      <c r="D2232" s="293"/>
      <c r="E2232" s="293"/>
      <c r="F2232" s="293"/>
      <c r="G2232" s="293"/>
      <c r="H2232" s="293"/>
      <c r="I2232" s="293"/>
      <c r="J2232" s="293"/>
    </row>
    <row r="2233" spans="1:10" ht="18.75" customHeight="1" x14ac:dyDescent="0.25">
      <c r="A2233" s="292"/>
      <c r="B2233" s="289"/>
      <c r="C2233" s="280" t="s">
        <v>10</v>
      </c>
      <c r="D2233" s="280"/>
      <c r="E2233" s="280"/>
      <c r="F2233" s="280"/>
      <c r="G2233" s="280"/>
      <c r="H2233" s="280"/>
      <c r="I2233" s="280"/>
      <c r="J2233" s="280"/>
    </row>
    <row r="2234" spans="1:10" ht="18.75" customHeight="1" x14ac:dyDescent="0.25">
      <c r="A2234" s="292"/>
      <c r="B2234" s="289"/>
      <c r="C2234" s="5" t="s">
        <v>73</v>
      </c>
      <c r="D2234" s="51" t="s">
        <v>15</v>
      </c>
      <c r="E2234" s="51" t="s">
        <v>9</v>
      </c>
      <c r="F2234" s="108"/>
      <c r="G2234" s="108"/>
      <c r="H2234" s="108"/>
      <c r="I2234" s="96">
        <f>'Додаток 3'!K383</f>
        <v>33.9</v>
      </c>
      <c r="J2234" s="106"/>
    </row>
    <row r="2235" spans="1:10" ht="18.75" customHeight="1" x14ac:dyDescent="0.25">
      <c r="A2235" s="292"/>
      <c r="B2235" s="289"/>
      <c r="C2235" s="291" t="s">
        <v>11</v>
      </c>
      <c r="D2235" s="291"/>
      <c r="E2235" s="291"/>
      <c r="F2235" s="291"/>
      <c r="G2235" s="291"/>
      <c r="H2235" s="291"/>
      <c r="I2235" s="291"/>
      <c r="J2235" s="291"/>
    </row>
    <row r="2236" spans="1:10" ht="18.75" customHeight="1" x14ac:dyDescent="0.25">
      <c r="A2236" s="292"/>
      <c r="B2236" s="289"/>
      <c r="C2236" s="59" t="s">
        <v>76</v>
      </c>
      <c r="D2236" s="51" t="s">
        <v>310</v>
      </c>
      <c r="E2236" s="51" t="s">
        <v>65</v>
      </c>
      <c r="F2236" s="108"/>
      <c r="G2236" s="108"/>
      <c r="H2236" s="108"/>
      <c r="I2236" s="136">
        <v>2.9000000000000001E-2</v>
      </c>
      <c r="J2236" s="106"/>
    </row>
    <row r="2237" spans="1:10" ht="18.75" customHeight="1" x14ac:dyDescent="0.25">
      <c r="A2237" s="292"/>
      <c r="B2237" s="289"/>
      <c r="C2237" s="291" t="s">
        <v>12</v>
      </c>
      <c r="D2237" s="291"/>
      <c r="E2237" s="291"/>
      <c r="F2237" s="291"/>
      <c r="G2237" s="291"/>
      <c r="H2237" s="291"/>
      <c r="I2237" s="291"/>
      <c r="J2237" s="291"/>
    </row>
    <row r="2238" spans="1:10" ht="18.75" customHeight="1" x14ac:dyDescent="0.25">
      <c r="A2238" s="292"/>
      <c r="B2238" s="289"/>
      <c r="C2238" s="59" t="s">
        <v>602</v>
      </c>
      <c r="D2238" s="142" t="s">
        <v>39</v>
      </c>
      <c r="E2238" s="51" t="s">
        <v>197</v>
      </c>
      <c r="F2238" s="158"/>
      <c r="G2238" s="158"/>
      <c r="H2238" s="158"/>
      <c r="I2238" s="105">
        <f>I2234/I2236</f>
        <v>1168.9655172413793</v>
      </c>
      <c r="J2238" s="106"/>
    </row>
    <row r="2239" spans="1:10" ht="18.75" customHeight="1" x14ac:dyDescent="0.25">
      <c r="A2239" s="292"/>
      <c r="B2239" s="289"/>
      <c r="C2239" s="280" t="s">
        <v>14</v>
      </c>
      <c r="D2239" s="280"/>
      <c r="E2239" s="280"/>
      <c r="F2239" s="280"/>
      <c r="G2239" s="280"/>
      <c r="H2239" s="280"/>
      <c r="I2239" s="280"/>
      <c r="J2239" s="280"/>
    </row>
    <row r="2240" spans="1:10" ht="28.5" customHeight="1" x14ac:dyDescent="0.25">
      <c r="A2240" s="292"/>
      <c r="B2240" s="289"/>
      <c r="C2240" s="59" t="s">
        <v>378</v>
      </c>
      <c r="D2240" s="141" t="s">
        <v>42</v>
      </c>
      <c r="E2240" s="141" t="s">
        <v>40</v>
      </c>
      <c r="F2240" s="141"/>
      <c r="G2240" s="141"/>
      <c r="H2240" s="141"/>
      <c r="I2240" s="173">
        <v>100</v>
      </c>
      <c r="J2240" s="106"/>
    </row>
    <row r="2241" spans="1:10" ht="18.75" customHeight="1" x14ac:dyDescent="0.25">
      <c r="A2241" s="292" t="s">
        <v>1796</v>
      </c>
      <c r="B2241" s="289" t="str">
        <f>B2232</f>
        <v>Організація належного утримання міських доріг</v>
      </c>
      <c r="C2241" s="293" t="s">
        <v>1736</v>
      </c>
      <c r="D2241" s="293"/>
      <c r="E2241" s="293"/>
      <c r="F2241" s="293"/>
      <c r="G2241" s="293"/>
      <c r="H2241" s="293"/>
      <c r="I2241" s="293"/>
      <c r="J2241" s="293"/>
    </row>
    <row r="2242" spans="1:10" ht="18.75" customHeight="1" x14ac:dyDescent="0.25">
      <c r="A2242" s="292"/>
      <c r="B2242" s="289"/>
      <c r="C2242" s="280" t="s">
        <v>10</v>
      </c>
      <c r="D2242" s="280"/>
      <c r="E2242" s="280"/>
      <c r="F2242" s="280"/>
      <c r="G2242" s="280"/>
      <c r="H2242" s="280"/>
      <c r="I2242" s="280"/>
      <c r="J2242" s="280"/>
    </row>
    <row r="2243" spans="1:10" ht="18.75" customHeight="1" x14ac:dyDescent="0.25">
      <c r="A2243" s="292"/>
      <c r="B2243" s="289"/>
      <c r="C2243" s="5" t="s">
        <v>73</v>
      </c>
      <c r="D2243" s="51" t="s">
        <v>15</v>
      </c>
      <c r="E2243" s="51" t="s">
        <v>9</v>
      </c>
      <c r="F2243" s="108"/>
      <c r="G2243" s="108"/>
      <c r="H2243" s="108"/>
      <c r="I2243" s="173">
        <f>'Додаток 3'!K384</f>
        <v>22.245999999999999</v>
      </c>
      <c r="J2243" s="106"/>
    </row>
    <row r="2244" spans="1:10" ht="18.75" customHeight="1" x14ac:dyDescent="0.25">
      <c r="A2244" s="292"/>
      <c r="B2244" s="289"/>
      <c r="C2244" s="291" t="s">
        <v>11</v>
      </c>
      <c r="D2244" s="291"/>
      <c r="E2244" s="291"/>
      <c r="F2244" s="291"/>
      <c r="G2244" s="291"/>
      <c r="H2244" s="291"/>
      <c r="I2244" s="291"/>
      <c r="J2244" s="291"/>
    </row>
    <row r="2245" spans="1:10" ht="18.75" customHeight="1" x14ac:dyDescent="0.25">
      <c r="A2245" s="292"/>
      <c r="B2245" s="289"/>
      <c r="C2245" s="59" t="s">
        <v>76</v>
      </c>
      <c r="D2245" s="51" t="s">
        <v>310</v>
      </c>
      <c r="E2245" s="51" t="s">
        <v>65</v>
      </c>
      <c r="F2245" s="108"/>
      <c r="G2245" s="108"/>
      <c r="H2245" s="108"/>
      <c r="I2245" s="233">
        <v>1.8499999999999999E-2</v>
      </c>
      <c r="J2245" s="106"/>
    </row>
    <row r="2246" spans="1:10" ht="18.75" customHeight="1" x14ac:dyDescent="0.25">
      <c r="A2246" s="292"/>
      <c r="B2246" s="289"/>
      <c r="C2246" s="291" t="s">
        <v>12</v>
      </c>
      <c r="D2246" s="291"/>
      <c r="E2246" s="291"/>
      <c r="F2246" s="291"/>
      <c r="G2246" s="291"/>
      <c r="H2246" s="291"/>
      <c r="I2246" s="291"/>
      <c r="J2246" s="291"/>
    </row>
    <row r="2247" spans="1:10" ht="18.75" customHeight="1" x14ac:dyDescent="0.25">
      <c r="A2247" s="292"/>
      <c r="B2247" s="289"/>
      <c r="C2247" s="59" t="s">
        <v>602</v>
      </c>
      <c r="D2247" s="142" t="s">
        <v>39</v>
      </c>
      <c r="E2247" s="51" t="s">
        <v>197</v>
      </c>
      <c r="F2247" s="158"/>
      <c r="G2247" s="158"/>
      <c r="H2247" s="158"/>
      <c r="I2247" s="105">
        <f>I2243/I2245</f>
        <v>1202.4864864864865</v>
      </c>
      <c r="J2247" s="106"/>
    </row>
    <row r="2248" spans="1:10" ht="18.75" customHeight="1" x14ac:dyDescent="0.25">
      <c r="A2248" s="292"/>
      <c r="B2248" s="289"/>
      <c r="C2248" s="280" t="s">
        <v>14</v>
      </c>
      <c r="D2248" s="280"/>
      <c r="E2248" s="280"/>
      <c r="F2248" s="280"/>
      <c r="G2248" s="280"/>
      <c r="H2248" s="280"/>
      <c r="I2248" s="280"/>
      <c r="J2248" s="280"/>
    </row>
    <row r="2249" spans="1:10" ht="24.75" customHeight="1" x14ac:dyDescent="0.25">
      <c r="A2249" s="292"/>
      <c r="B2249" s="289"/>
      <c r="C2249" s="59" t="s">
        <v>378</v>
      </c>
      <c r="D2249" s="141" t="s">
        <v>42</v>
      </c>
      <c r="E2249" s="141" t="s">
        <v>40</v>
      </c>
      <c r="F2249" s="141"/>
      <c r="G2249" s="141"/>
      <c r="H2249" s="141"/>
      <c r="I2249" s="173">
        <v>100</v>
      </c>
      <c r="J2249" s="106"/>
    </row>
    <row r="2250" spans="1:10" ht="18.75" customHeight="1" x14ac:dyDescent="0.25">
      <c r="A2250" s="292" t="s">
        <v>1797</v>
      </c>
      <c r="B2250" s="289" t="str">
        <f>B2241</f>
        <v>Організація належного утримання міських доріг</v>
      </c>
      <c r="C2250" s="293" t="s">
        <v>1737</v>
      </c>
      <c r="D2250" s="293"/>
      <c r="E2250" s="293"/>
      <c r="F2250" s="293"/>
      <c r="G2250" s="293"/>
      <c r="H2250" s="293"/>
      <c r="I2250" s="293"/>
      <c r="J2250" s="293"/>
    </row>
    <row r="2251" spans="1:10" ht="18.75" customHeight="1" x14ac:dyDescent="0.25">
      <c r="A2251" s="292"/>
      <c r="B2251" s="289"/>
      <c r="C2251" s="280" t="s">
        <v>10</v>
      </c>
      <c r="D2251" s="280"/>
      <c r="E2251" s="280"/>
      <c r="F2251" s="280"/>
      <c r="G2251" s="280"/>
      <c r="H2251" s="280"/>
      <c r="I2251" s="280"/>
      <c r="J2251" s="280"/>
    </row>
    <row r="2252" spans="1:10" ht="18.75" customHeight="1" x14ac:dyDescent="0.25">
      <c r="A2252" s="292"/>
      <c r="B2252" s="289"/>
      <c r="C2252" s="5" t="s">
        <v>73</v>
      </c>
      <c r="D2252" s="51" t="s">
        <v>15</v>
      </c>
      <c r="E2252" s="51" t="s">
        <v>9</v>
      </c>
      <c r="F2252" s="108"/>
      <c r="G2252" s="108"/>
      <c r="H2252" s="108"/>
      <c r="I2252" s="96">
        <f>'Додаток 3'!K385</f>
        <v>33.9</v>
      </c>
      <c r="J2252" s="106"/>
    </row>
    <row r="2253" spans="1:10" ht="18.75" customHeight="1" x14ac:dyDescent="0.25">
      <c r="A2253" s="292"/>
      <c r="B2253" s="289"/>
      <c r="C2253" s="291" t="s">
        <v>11</v>
      </c>
      <c r="D2253" s="291"/>
      <c r="E2253" s="291"/>
      <c r="F2253" s="291"/>
      <c r="G2253" s="291"/>
      <c r="H2253" s="291"/>
      <c r="I2253" s="291"/>
      <c r="J2253" s="291"/>
    </row>
    <row r="2254" spans="1:10" ht="18.75" customHeight="1" x14ac:dyDescent="0.25">
      <c r="A2254" s="292"/>
      <c r="B2254" s="289"/>
      <c r="C2254" s="59" t="s">
        <v>76</v>
      </c>
      <c r="D2254" s="51" t="s">
        <v>310</v>
      </c>
      <c r="E2254" s="51" t="s">
        <v>65</v>
      </c>
      <c r="F2254" s="108"/>
      <c r="G2254" s="108"/>
      <c r="H2254" s="108"/>
      <c r="I2254" s="136">
        <v>2.9000000000000001E-2</v>
      </c>
      <c r="J2254" s="106"/>
    </row>
    <row r="2255" spans="1:10" ht="18.75" customHeight="1" x14ac:dyDescent="0.25">
      <c r="A2255" s="292"/>
      <c r="B2255" s="289"/>
      <c r="C2255" s="291" t="s">
        <v>12</v>
      </c>
      <c r="D2255" s="291"/>
      <c r="E2255" s="291"/>
      <c r="F2255" s="291"/>
      <c r="G2255" s="291"/>
      <c r="H2255" s="291"/>
      <c r="I2255" s="291"/>
      <c r="J2255" s="291"/>
    </row>
    <row r="2256" spans="1:10" ht="18.75" customHeight="1" x14ac:dyDescent="0.25">
      <c r="A2256" s="292"/>
      <c r="B2256" s="289"/>
      <c r="C2256" s="59" t="s">
        <v>602</v>
      </c>
      <c r="D2256" s="142" t="s">
        <v>39</v>
      </c>
      <c r="E2256" s="51" t="s">
        <v>197</v>
      </c>
      <c r="F2256" s="158"/>
      <c r="G2256" s="158"/>
      <c r="H2256" s="158"/>
      <c r="I2256" s="105">
        <f>I2252/I2254</f>
        <v>1168.9655172413793</v>
      </c>
      <c r="J2256" s="106"/>
    </row>
    <row r="2257" spans="1:10" ht="18.75" customHeight="1" x14ac:dyDescent="0.25">
      <c r="A2257" s="292"/>
      <c r="B2257" s="289"/>
      <c r="C2257" s="280" t="s">
        <v>14</v>
      </c>
      <c r="D2257" s="280"/>
      <c r="E2257" s="280"/>
      <c r="F2257" s="280"/>
      <c r="G2257" s="280"/>
      <c r="H2257" s="280"/>
      <c r="I2257" s="280"/>
      <c r="J2257" s="280"/>
    </row>
    <row r="2258" spans="1:10" ht="23.25" customHeight="1" x14ac:dyDescent="0.25">
      <c r="A2258" s="292"/>
      <c r="B2258" s="289"/>
      <c r="C2258" s="59" t="s">
        <v>378</v>
      </c>
      <c r="D2258" s="141" t="s">
        <v>42</v>
      </c>
      <c r="E2258" s="141" t="s">
        <v>40</v>
      </c>
      <c r="F2258" s="141"/>
      <c r="G2258" s="141"/>
      <c r="H2258" s="141"/>
      <c r="I2258" s="173">
        <v>100</v>
      </c>
      <c r="J2258" s="106"/>
    </row>
    <row r="2259" spans="1:10" ht="18.75" customHeight="1" x14ac:dyDescent="0.25">
      <c r="A2259" s="292" t="s">
        <v>1798</v>
      </c>
      <c r="B2259" s="289" t="str">
        <f>B2250</f>
        <v>Організація належного утримання міських доріг</v>
      </c>
      <c r="C2259" s="293" t="s">
        <v>1738</v>
      </c>
      <c r="D2259" s="293"/>
      <c r="E2259" s="293"/>
      <c r="F2259" s="293"/>
      <c r="G2259" s="293"/>
      <c r="H2259" s="293"/>
      <c r="I2259" s="293"/>
      <c r="J2259" s="293"/>
    </row>
    <row r="2260" spans="1:10" ht="18.75" customHeight="1" x14ac:dyDescent="0.25">
      <c r="A2260" s="292"/>
      <c r="B2260" s="289"/>
      <c r="C2260" s="280" t="s">
        <v>10</v>
      </c>
      <c r="D2260" s="280"/>
      <c r="E2260" s="280"/>
      <c r="F2260" s="280"/>
      <c r="G2260" s="280"/>
      <c r="H2260" s="280"/>
      <c r="I2260" s="280"/>
      <c r="J2260" s="280"/>
    </row>
    <row r="2261" spans="1:10" ht="18.75" customHeight="1" x14ac:dyDescent="0.25">
      <c r="A2261" s="292"/>
      <c r="B2261" s="289"/>
      <c r="C2261" s="5" t="s">
        <v>73</v>
      </c>
      <c r="D2261" s="51" t="s">
        <v>15</v>
      </c>
      <c r="E2261" s="51" t="s">
        <v>9</v>
      </c>
      <c r="F2261" s="108"/>
      <c r="G2261" s="108"/>
      <c r="H2261" s="108"/>
      <c r="I2261" s="173">
        <f>'Додаток 3'!K386</f>
        <v>5.9569999999999999</v>
      </c>
      <c r="J2261" s="106"/>
    </row>
    <row r="2262" spans="1:10" ht="18.75" customHeight="1" x14ac:dyDescent="0.25">
      <c r="A2262" s="292"/>
      <c r="B2262" s="289"/>
      <c r="C2262" s="291" t="s">
        <v>11</v>
      </c>
      <c r="D2262" s="291"/>
      <c r="E2262" s="291"/>
      <c r="F2262" s="291"/>
      <c r="G2262" s="291"/>
      <c r="H2262" s="291"/>
      <c r="I2262" s="291"/>
      <c r="J2262" s="291"/>
    </row>
    <row r="2263" spans="1:10" ht="18.75" customHeight="1" x14ac:dyDescent="0.25">
      <c r="A2263" s="292"/>
      <c r="B2263" s="289"/>
      <c r="C2263" s="59" t="s">
        <v>76</v>
      </c>
      <c r="D2263" s="51" t="s">
        <v>310</v>
      </c>
      <c r="E2263" s="51" t="s">
        <v>65</v>
      </c>
      <c r="F2263" s="108"/>
      <c r="G2263" s="108"/>
      <c r="H2263" s="108"/>
      <c r="I2263" s="233">
        <v>4.4999999999999997E-3</v>
      </c>
      <c r="J2263" s="106"/>
    </row>
    <row r="2264" spans="1:10" ht="18.75" customHeight="1" x14ac:dyDescent="0.25">
      <c r="A2264" s="292"/>
      <c r="B2264" s="289"/>
      <c r="C2264" s="291" t="s">
        <v>12</v>
      </c>
      <c r="D2264" s="291"/>
      <c r="E2264" s="291"/>
      <c r="F2264" s="291"/>
      <c r="G2264" s="291"/>
      <c r="H2264" s="291"/>
      <c r="I2264" s="291"/>
      <c r="J2264" s="291"/>
    </row>
    <row r="2265" spans="1:10" ht="18.75" customHeight="1" x14ac:dyDescent="0.25">
      <c r="A2265" s="292"/>
      <c r="B2265" s="289"/>
      <c r="C2265" s="59" t="s">
        <v>602</v>
      </c>
      <c r="D2265" s="142" t="s">
        <v>39</v>
      </c>
      <c r="E2265" s="51" t="s">
        <v>197</v>
      </c>
      <c r="F2265" s="158"/>
      <c r="G2265" s="158"/>
      <c r="H2265" s="158"/>
      <c r="I2265" s="105">
        <f>I2261/I2263</f>
        <v>1323.7777777777778</v>
      </c>
      <c r="J2265" s="106"/>
    </row>
    <row r="2266" spans="1:10" ht="18.75" customHeight="1" x14ac:dyDescent="0.25">
      <c r="A2266" s="292"/>
      <c r="B2266" s="289"/>
      <c r="C2266" s="280" t="s">
        <v>14</v>
      </c>
      <c r="D2266" s="280"/>
      <c r="E2266" s="280"/>
      <c r="F2266" s="280"/>
      <c r="G2266" s="280"/>
      <c r="H2266" s="280"/>
      <c r="I2266" s="280"/>
      <c r="J2266" s="280"/>
    </row>
    <row r="2267" spans="1:10" ht="30.75" customHeight="1" x14ac:dyDescent="0.25">
      <c r="A2267" s="292"/>
      <c r="B2267" s="289"/>
      <c r="C2267" s="59" t="s">
        <v>378</v>
      </c>
      <c r="D2267" s="141" t="s">
        <v>42</v>
      </c>
      <c r="E2267" s="141" t="s">
        <v>40</v>
      </c>
      <c r="F2267" s="141"/>
      <c r="G2267" s="141"/>
      <c r="H2267" s="141"/>
      <c r="I2267" s="173">
        <v>100</v>
      </c>
      <c r="J2267" s="106"/>
    </row>
    <row r="2268" spans="1:10" ht="23.25" customHeight="1" x14ac:dyDescent="0.25">
      <c r="A2268" s="292" t="s">
        <v>1804</v>
      </c>
      <c r="B2268" s="289" t="str">
        <f>B2259</f>
        <v>Організація належного утримання міських доріг</v>
      </c>
      <c r="C2268" s="293" t="s">
        <v>1803</v>
      </c>
      <c r="D2268" s="293"/>
      <c r="E2268" s="293"/>
      <c r="F2268" s="293"/>
      <c r="G2268" s="293"/>
      <c r="H2268" s="293"/>
      <c r="I2268" s="293"/>
      <c r="J2268" s="293"/>
    </row>
    <row r="2269" spans="1:10" ht="16.5" customHeight="1" x14ac:dyDescent="0.25">
      <c r="A2269" s="292"/>
      <c r="B2269" s="289"/>
      <c r="C2269" s="280" t="s">
        <v>10</v>
      </c>
      <c r="D2269" s="280"/>
      <c r="E2269" s="280"/>
      <c r="F2269" s="280"/>
      <c r="G2269" s="280"/>
      <c r="H2269" s="280"/>
      <c r="I2269" s="280"/>
      <c r="J2269" s="280"/>
    </row>
    <row r="2270" spans="1:10" ht="24" customHeight="1" x14ac:dyDescent="0.25">
      <c r="A2270" s="292"/>
      <c r="B2270" s="289"/>
      <c r="C2270" s="5" t="s">
        <v>1802</v>
      </c>
      <c r="D2270" s="51" t="s">
        <v>15</v>
      </c>
      <c r="E2270" s="51" t="s">
        <v>9</v>
      </c>
      <c r="F2270" s="108"/>
      <c r="G2270" s="108"/>
      <c r="H2270" s="108"/>
      <c r="I2270" s="96">
        <f>'Додаток 3'!K387</f>
        <v>181.096</v>
      </c>
      <c r="J2270" s="106"/>
    </row>
    <row r="2271" spans="1:10" ht="16.5" customHeight="1" x14ac:dyDescent="0.25">
      <c r="A2271" s="292"/>
      <c r="B2271" s="289"/>
      <c r="C2271" s="291" t="s">
        <v>11</v>
      </c>
      <c r="D2271" s="291"/>
      <c r="E2271" s="291"/>
      <c r="F2271" s="291"/>
      <c r="G2271" s="291"/>
      <c r="H2271" s="291"/>
      <c r="I2271" s="291"/>
      <c r="J2271" s="291"/>
    </row>
    <row r="2272" spans="1:10" ht="18.75" customHeight="1" x14ac:dyDescent="0.25">
      <c r="A2272" s="292"/>
      <c r="B2272" s="289"/>
      <c r="C2272" s="59" t="s">
        <v>1805</v>
      </c>
      <c r="D2272" s="51" t="s">
        <v>310</v>
      </c>
      <c r="E2272" s="51" t="s">
        <v>17</v>
      </c>
      <c r="F2272" s="108"/>
      <c r="G2272" s="108"/>
      <c r="H2272" s="108"/>
      <c r="I2272" s="188">
        <v>1</v>
      </c>
      <c r="J2272" s="106"/>
    </row>
    <row r="2273" spans="1:10" ht="15.75" customHeight="1" x14ac:dyDescent="0.25">
      <c r="A2273" s="292"/>
      <c r="B2273" s="289"/>
      <c r="C2273" s="291" t="s">
        <v>12</v>
      </c>
      <c r="D2273" s="291"/>
      <c r="E2273" s="291"/>
      <c r="F2273" s="291"/>
      <c r="G2273" s="291"/>
      <c r="H2273" s="291"/>
      <c r="I2273" s="291"/>
      <c r="J2273" s="291"/>
    </row>
    <row r="2274" spans="1:10" ht="17.25" customHeight="1" x14ac:dyDescent="0.25">
      <c r="A2274" s="292"/>
      <c r="B2274" s="289"/>
      <c r="C2274" s="59" t="s">
        <v>1806</v>
      </c>
      <c r="D2274" s="142" t="s">
        <v>39</v>
      </c>
      <c r="E2274" s="51" t="s">
        <v>13</v>
      </c>
      <c r="F2274" s="158"/>
      <c r="G2274" s="158"/>
      <c r="H2274" s="158"/>
      <c r="I2274" s="105">
        <f>I2270/I2272</f>
        <v>181.096</v>
      </c>
      <c r="J2274" s="106"/>
    </row>
    <row r="2275" spans="1:10" ht="16.5" customHeight="1" x14ac:dyDescent="0.25">
      <c r="A2275" s="292"/>
      <c r="B2275" s="289"/>
      <c r="C2275" s="280" t="s">
        <v>14</v>
      </c>
      <c r="D2275" s="280"/>
      <c r="E2275" s="280"/>
      <c r="F2275" s="280"/>
      <c r="G2275" s="280"/>
      <c r="H2275" s="280"/>
      <c r="I2275" s="280"/>
      <c r="J2275" s="280"/>
    </row>
    <row r="2276" spans="1:10" ht="12.75" customHeight="1" x14ac:dyDescent="0.25">
      <c r="A2276" s="292"/>
      <c r="B2276" s="289"/>
      <c r="C2276" s="59" t="s">
        <v>571</v>
      </c>
      <c r="D2276" s="141" t="s">
        <v>42</v>
      </c>
      <c r="E2276" s="141" t="s">
        <v>40</v>
      </c>
      <c r="F2276" s="141"/>
      <c r="G2276" s="141"/>
      <c r="H2276" s="141"/>
      <c r="I2276" s="173">
        <v>100</v>
      </c>
      <c r="J2276" s="106"/>
    </row>
    <row r="2277" spans="1:10" ht="24" hidden="1" customHeight="1" x14ac:dyDescent="0.25">
      <c r="A2277" s="292" t="s">
        <v>1809</v>
      </c>
      <c r="B2277" s="289" t="str">
        <f>B2268</f>
        <v>Організація належного утримання міських доріг</v>
      </c>
      <c r="C2277" s="293" t="s">
        <v>1808</v>
      </c>
      <c r="D2277" s="293"/>
      <c r="E2277" s="293"/>
      <c r="F2277" s="293"/>
      <c r="G2277" s="293"/>
      <c r="H2277" s="293"/>
      <c r="I2277" s="293"/>
      <c r="J2277" s="293"/>
    </row>
    <row r="2278" spans="1:10" ht="12.75" hidden="1" customHeight="1" x14ac:dyDescent="0.25">
      <c r="A2278" s="292"/>
      <c r="B2278" s="289"/>
      <c r="C2278" s="280" t="s">
        <v>10</v>
      </c>
      <c r="D2278" s="280"/>
      <c r="E2278" s="280"/>
      <c r="F2278" s="280"/>
      <c r="G2278" s="280"/>
      <c r="H2278" s="280"/>
      <c r="I2278" s="280"/>
      <c r="J2278" s="280"/>
    </row>
    <row r="2279" spans="1:10" ht="12.75" hidden="1" customHeight="1" x14ac:dyDescent="0.25">
      <c r="A2279" s="292"/>
      <c r="B2279" s="289"/>
      <c r="C2279" s="5" t="s">
        <v>1810</v>
      </c>
      <c r="D2279" s="51" t="s">
        <v>15</v>
      </c>
      <c r="E2279" s="51" t="s">
        <v>9</v>
      </c>
      <c r="F2279" s="108"/>
      <c r="G2279" s="108"/>
      <c r="H2279" s="108"/>
      <c r="I2279" s="96">
        <f>'Додаток 3'!K388</f>
        <v>0</v>
      </c>
      <c r="J2279" s="106"/>
    </row>
    <row r="2280" spans="1:10" ht="12.75" hidden="1" customHeight="1" x14ac:dyDescent="0.25">
      <c r="A2280" s="292"/>
      <c r="B2280" s="289"/>
      <c r="C2280" s="291" t="s">
        <v>11</v>
      </c>
      <c r="D2280" s="291"/>
      <c r="E2280" s="291"/>
      <c r="F2280" s="291"/>
      <c r="G2280" s="291"/>
      <c r="H2280" s="291"/>
      <c r="I2280" s="291"/>
      <c r="J2280" s="291"/>
    </row>
    <row r="2281" spans="1:10" ht="12.75" hidden="1" customHeight="1" x14ac:dyDescent="0.25">
      <c r="A2281" s="292"/>
      <c r="B2281" s="289"/>
      <c r="C2281" s="59" t="s">
        <v>1811</v>
      </c>
      <c r="D2281" s="51" t="s">
        <v>310</v>
      </c>
      <c r="E2281" s="51" t="s">
        <v>17</v>
      </c>
      <c r="F2281" s="108"/>
      <c r="G2281" s="108"/>
      <c r="H2281" s="108"/>
      <c r="I2281" s="188">
        <v>1</v>
      </c>
      <c r="J2281" s="106"/>
    </row>
    <row r="2282" spans="1:10" ht="12.75" hidden="1" customHeight="1" x14ac:dyDescent="0.25">
      <c r="A2282" s="292"/>
      <c r="B2282" s="289"/>
      <c r="C2282" s="291" t="s">
        <v>12</v>
      </c>
      <c r="D2282" s="291"/>
      <c r="E2282" s="291"/>
      <c r="F2282" s="291"/>
      <c r="G2282" s="291"/>
      <c r="H2282" s="291"/>
      <c r="I2282" s="291"/>
      <c r="J2282" s="291"/>
    </row>
    <row r="2283" spans="1:10" ht="12.75" hidden="1" customHeight="1" x14ac:dyDescent="0.25">
      <c r="A2283" s="292"/>
      <c r="B2283" s="289"/>
      <c r="C2283" s="59" t="s">
        <v>1812</v>
      </c>
      <c r="D2283" s="142" t="s">
        <v>39</v>
      </c>
      <c r="E2283" s="51" t="s">
        <v>13</v>
      </c>
      <c r="F2283" s="158"/>
      <c r="G2283" s="158"/>
      <c r="H2283" s="158"/>
      <c r="I2283" s="105">
        <f>I2279/I2281</f>
        <v>0</v>
      </c>
      <c r="J2283" s="106"/>
    </row>
    <row r="2284" spans="1:10" ht="12.75" hidden="1" customHeight="1" x14ac:dyDescent="0.25">
      <c r="A2284" s="292"/>
      <c r="B2284" s="289"/>
      <c r="C2284" s="280" t="s">
        <v>14</v>
      </c>
      <c r="D2284" s="280"/>
      <c r="E2284" s="280"/>
      <c r="F2284" s="280"/>
      <c r="G2284" s="280"/>
      <c r="H2284" s="280"/>
      <c r="I2284" s="280"/>
      <c r="J2284" s="280"/>
    </row>
    <row r="2285" spans="1:10" ht="12.75" hidden="1" customHeight="1" x14ac:dyDescent="0.25">
      <c r="A2285" s="292"/>
      <c r="B2285" s="289"/>
      <c r="C2285" s="59" t="s">
        <v>571</v>
      </c>
      <c r="D2285" s="141" t="s">
        <v>42</v>
      </c>
      <c r="E2285" s="141" t="s">
        <v>40</v>
      </c>
      <c r="F2285" s="141"/>
      <c r="G2285" s="141"/>
      <c r="H2285" s="141"/>
      <c r="I2285" s="173">
        <v>100</v>
      </c>
      <c r="J2285" s="106"/>
    </row>
    <row r="2286" spans="1:10" ht="17.25" customHeight="1" x14ac:dyDescent="0.25">
      <c r="A2286" s="336" t="s">
        <v>99</v>
      </c>
      <c r="B2286" s="336"/>
      <c r="C2286" s="336"/>
      <c r="D2286" s="336"/>
      <c r="E2286" s="336"/>
      <c r="F2286" s="336"/>
      <c r="G2286" s="336"/>
      <c r="H2286" s="336"/>
      <c r="I2286" s="336"/>
      <c r="J2286" s="336"/>
    </row>
    <row r="2287" spans="1:10" ht="15" customHeight="1" x14ac:dyDescent="0.25">
      <c r="A2287" s="317" t="s">
        <v>83</v>
      </c>
      <c r="B2287" s="317"/>
      <c r="C2287" s="317"/>
      <c r="D2287" s="317"/>
      <c r="E2287" s="317"/>
      <c r="F2287" s="156">
        <v>2020</v>
      </c>
      <c r="G2287" s="156">
        <v>2021</v>
      </c>
      <c r="H2287" s="156">
        <v>2022</v>
      </c>
      <c r="I2287" s="156">
        <v>2023</v>
      </c>
      <c r="J2287" s="156">
        <v>2024</v>
      </c>
    </row>
    <row r="2288" spans="1:10" ht="23.25" customHeight="1" x14ac:dyDescent="0.25">
      <c r="A2288" s="317"/>
      <c r="B2288" s="317"/>
      <c r="C2288" s="317"/>
      <c r="D2288" s="317"/>
      <c r="E2288" s="317"/>
      <c r="F2288" s="25">
        <f>F2420+F2431+F2444+F2453+F2309+F2407+F2291</f>
        <v>5310.6419999999998</v>
      </c>
      <c r="G2288" s="25">
        <f>G2291+G2300+G2309+G2318+G2327+G2336+G2345+G2354+G2363+G2372+G2381+G2394+G2420+G2431+G2453+G2462+G2487+G2496+G2475</f>
        <v>9514.7279999999992</v>
      </c>
      <c r="H2288" s="25">
        <f>H2291+H2309+H2505+H2300+H2318+H2420+H2431+H2453+H2487+H2514+H2327+H2525+H2471+H2496+H2363+H2372+H2536</f>
        <v>7467.6529999999993</v>
      </c>
      <c r="I2288" s="25">
        <f>I2291+I2309+I2363+I2372+I2496+I2545</f>
        <v>10808.423999999999</v>
      </c>
      <c r="J2288" s="25">
        <f>J2291+J2309+J2505+J2300+J2318+J2420+J2431+J2453+J2487+J2514+J2327+J2525+J2363+J2372+J2471+J2496</f>
        <v>20377.723000000002</v>
      </c>
    </row>
    <row r="2289" spans="1:10" ht="18" customHeight="1" x14ac:dyDescent="0.25">
      <c r="A2289" s="292" t="s">
        <v>320</v>
      </c>
      <c r="B2289" s="289" t="s">
        <v>114</v>
      </c>
      <c r="C2289" s="278" t="str">
        <f>'Додаток 3'!B395</f>
        <v xml:space="preserve">Поточне утримання мереж зовнішнього освітлення </v>
      </c>
      <c r="D2289" s="278"/>
      <c r="E2289" s="278"/>
      <c r="F2289" s="278"/>
      <c r="G2289" s="278"/>
      <c r="H2289" s="278"/>
      <c r="I2289" s="278"/>
      <c r="J2289" s="278"/>
    </row>
    <row r="2290" spans="1:10" x14ac:dyDescent="0.25">
      <c r="A2290" s="289"/>
      <c r="B2290" s="289"/>
      <c r="C2290" s="280" t="s">
        <v>10</v>
      </c>
      <c r="D2290" s="280"/>
      <c r="E2290" s="280"/>
      <c r="F2290" s="280"/>
      <c r="G2290" s="280"/>
      <c r="H2290" s="280"/>
      <c r="I2290" s="280"/>
      <c r="J2290" s="280"/>
    </row>
    <row r="2291" spans="1:10" x14ac:dyDescent="0.25">
      <c r="A2291" s="289"/>
      <c r="B2291" s="289"/>
      <c r="C2291" s="7" t="s">
        <v>106</v>
      </c>
      <c r="D2291" s="141" t="s">
        <v>15</v>
      </c>
      <c r="E2291" s="141" t="s">
        <v>46</v>
      </c>
      <c r="F2291" s="159">
        <f>'Додаток 3'!H395</f>
        <v>1082.3819999999998</v>
      </c>
      <c r="G2291" s="159" t="str">
        <f>'Додаток 3'!I395</f>
        <v>1615,905</v>
      </c>
      <c r="H2291" s="159" t="str">
        <f>'Додаток 3'!J395</f>
        <v>1807,137</v>
      </c>
      <c r="I2291" s="107" t="str">
        <f>'Додаток 3'!K395</f>
        <v>2117,916</v>
      </c>
      <c r="J2291" s="107" t="str">
        <f>'Додаток 3'!L395</f>
        <v>2261,934</v>
      </c>
    </row>
    <row r="2292" spans="1:10" ht="24" customHeight="1" x14ac:dyDescent="0.25">
      <c r="A2292" s="289"/>
      <c r="B2292" s="289"/>
      <c r="C2292" s="280" t="s">
        <v>11</v>
      </c>
      <c r="D2292" s="280"/>
      <c r="E2292" s="280"/>
      <c r="F2292" s="280"/>
      <c r="G2292" s="280"/>
      <c r="H2292" s="280"/>
      <c r="I2292" s="280"/>
      <c r="J2292" s="280"/>
    </row>
    <row r="2293" spans="1:10" ht="29.25" customHeight="1" x14ac:dyDescent="0.25">
      <c r="A2293" s="289"/>
      <c r="B2293" s="289"/>
      <c r="C2293" s="8" t="s">
        <v>1517</v>
      </c>
      <c r="D2293" s="51" t="s">
        <v>1519</v>
      </c>
      <c r="E2293" s="141" t="s">
        <v>140</v>
      </c>
      <c r="F2293" s="159">
        <v>29.04</v>
      </c>
      <c r="G2293" s="159">
        <v>63.732999999999997</v>
      </c>
      <c r="H2293" s="159">
        <v>62.167999999999999</v>
      </c>
      <c r="I2293" s="173">
        <v>62.167999999999999</v>
      </c>
      <c r="J2293" s="173">
        <v>62.167999999999999</v>
      </c>
    </row>
    <row r="2294" spans="1:10" ht="15.75" customHeight="1" x14ac:dyDescent="0.25">
      <c r="A2294" s="289"/>
      <c r="B2294" s="289"/>
      <c r="C2294" s="280" t="s">
        <v>12</v>
      </c>
      <c r="D2294" s="280"/>
      <c r="E2294" s="280"/>
      <c r="F2294" s="280"/>
      <c r="G2294" s="280"/>
      <c r="H2294" s="280"/>
      <c r="I2294" s="280"/>
      <c r="J2294" s="280"/>
    </row>
    <row r="2295" spans="1:10" ht="26.25" customHeight="1" x14ac:dyDescent="0.25">
      <c r="A2295" s="289"/>
      <c r="B2295" s="289"/>
      <c r="C2295" s="7" t="s">
        <v>1518</v>
      </c>
      <c r="D2295" s="141" t="s">
        <v>39</v>
      </c>
      <c r="E2295" s="141" t="s">
        <v>141</v>
      </c>
      <c r="F2295" s="159">
        <f>F2291/F2293</f>
        <v>37.272107438016526</v>
      </c>
      <c r="G2295" s="159">
        <f>(G2291/G2293)</f>
        <v>25.35429055591295</v>
      </c>
      <c r="H2295" s="159">
        <f>(H2291/H2293)+0.001</f>
        <v>29.069604426714708</v>
      </c>
      <c r="I2295" s="96">
        <f>I2291/I2293</f>
        <v>34.067623214515507</v>
      </c>
      <c r="J2295" s="96">
        <f>J2291/J2293</f>
        <v>36.38421696049415</v>
      </c>
    </row>
    <row r="2296" spans="1:10" ht="18" customHeight="1" x14ac:dyDescent="0.25">
      <c r="A2296" s="289"/>
      <c r="B2296" s="289"/>
      <c r="C2296" s="280" t="s">
        <v>14</v>
      </c>
      <c r="D2296" s="280"/>
      <c r="E2296" s="280"/>
      <c r="F2296" s="280"/>
      <c r="G2296" s="280"/>
      <c r="H2296" s="280"/>
      <c r="I2296" s="280"/>
      <c r="J2296" s="280"/>
    </row>
    <row r="2297" spans="1:10" ht="33.75" customHeight="1" x14ac:dyDescent="0.25">
      <c r="A2297" s="289"/>
      <c r="B2297" s="289"/>
      <c r="C2297" s="7" t="s">
        <v>107</v>
      </c>
      <c r="D2297" s="141" t="s">
        <v>42</v>
      </c>
      <c r="E2297" s="141" t="s">
        <v>40</v>
      </c>
      <c r="F2297" s="141">
        <v>100</v>
      </c>
      <c r="G2297" s="141">
        <v>100</v>
      </c>
      <c r="H2297" s="141">
        <v>100</v>
      </c>
      <c r="I2297" s="173">
        <v>100</v>
      </c>
      <c r="J2297" s="173">
        <v>100</v>
      </c>
    </row>
    <row r="2298" spans="1:10" ht="18.75" hidden="1" customHeight="1" x14ac:dyDescent="0.25">
      <c r="A2298" s="292" t="s">
        <v>321</v>
      </c>
      <c r="B2298" s="289" t="s">
        <v>751</v>
      </c>
      <c r="C2298" s="278" t="s">
        <v>738</v>
      </c>
      <c r="D2298" s="278"/>
      <c r="E2298" s="278"/>
      <c r="F2298" s="278"/>
      <c r="G2298" s="278"/>
      <c r="H2298" s="278"/>
      <c r="I2298" s="106"/>
      <c r="J2298" s="106"/>
    </row>
    <row r="2299" spans="1:10" ht="15.75" hidden="1" customHeight="1" x14ac:dyDescent="0.25">
      <c r="A2299" s="289"/>
      <c r="B2299" s="289"/>
      <c r="C2299" s="280" t="s">
        <v>10</v>
      </c>
      <c r="D2299" s="280"/>
      <c r="E2299" s="280"/>
      <c r="F2299" s="280"/>
      <c r="G2299" s="280"/>
      <c r="H2299" s="280"/>
      <c r="I2299" s="106"/>
      <c r="J2299" s="106"/>
    </row>
    <row r="2300" spans="1:10" ht="30.75" hidden="1" customHeight="1" x14ac:dyDescent="0.25">
      <c r="A2300" s="289"/>
      <c r="B2300" s="289"/>
      <c r="C2300" s="7" t="s">
        <v>753</v>
      </c>
      <c r="D2300" s="141" t="s">
        <v>15</v>
      </c>
      <c r="E2300" s="141" t="s">
        <v>46</v>
      </c>
      <c r="F2300" s="159"/>
      <c r="G2300" s="159">
        <f>'Додаток 3'!I406</f>
        <v>0</v>
      </c>
      <c r="H2300" s="159">
        <f>'Додаток 3'!J406</f>
        <v>0</v>
      </c>
      <c r="I2300" s="106"/>
      <c r="J2300" s="106"/>
    </row>
    <row r="2301" spans="1:10" ht="16.5" hidden="1" customHeight="1" x14ac:dyDescent="0.25">
      <c r="A2301" s="289"/>
      <c r="B2301" s="289"/>
      <c r="C2301" s="280" t="s">
        <v>11</v>
      </c>
      <c r="D2301" s="280"/>
      <c r="E2301" s="280"/>
      <c r="F2301" s="280"/>
      <c r="G2301" s="280"/>
      <c r="H2301" s="280"/>
      <c r="I2301" s="106"/>
      <c r="J2301" s="106"/>
    </row>
    <row r="2302" spans="1:10" ht="30.75" hidden="1" customHeight="1" x14ac:dyDescent="0.25">
      <c r="A2302" s="289"/>
      <c r="B2302" s="289"/>
      <c r="C2302" s="8" t="s">
        <v>766</v>
      </c>
      <c r="D2302" s="51" t="s">
        <v>328</v>
      </c>
      <c r="E2302" s="141" t="s">
        <v>140</v>
      </c>
      <c r="F2302" s="169"/>
      <c r="G2302" s="159">
        <v>13.893000000000001</v>
      </c>
      <c r="H2302" s="159">
        <v>13.893000000000001</v>
      </c>
      <c r="I2302" s="106"/>
      <c r="J2302" s="106"/>
    </row>
    <row r="2303" spans="1:10" ht="15.75" hidden="1" customHeight="1" x14ac:dyDescent="0.25">
      <c r="A2303" s="289"/>
      <c r="B2303" s="289"/>
      <c r="C2303" s="280" t="s">
        <v>12</v>
      </c>
      <c r="D2303" s="280"/>
      <c r="E2303" s="280"/>
      <c r="F2303" s="280"/>
      <c r="G2303" s="280"/>
      <c r="H2303" s="280"/>
      <c r="I2303" s="106"/>
      <c r="J2303" s="106"/>
    </row>
    <row r="2304" spans="1:10" ht="30.75" hidden="1" customHeight="1" x14ac:dyDescent="0.25">
      <c r="A2304" s="289"/>
      <c r="B2304" s="289"/>
      <c r="C2304" s="7" t="s">
        <v>767</v>
      </c>
      <c r="D2304" s="143" t="s">
        <v>39</v>
      </c>
      <c r="E2304" s="141" t="s">
        <v>754</v>
      </c>
      <c r="F2304" s="159"/>
      <c r="G2304" s="159">
        <f>(G2300/G2302)</f>
        <v>0</v>
      </c>
      <c r="H2304" s="159">
        <f>(H2300/H2302)+0.001</f>
        <v>1E-3</v>
      </c>
      <c r="I2304" s="106"/>
      <c r="J2304" s="106"/>
    </row>
    <row r="2305" spans="1:10" ht="15.75" hidden="1" customHeight="1" x14ac:dyDescent="0.25">
      <c r="A2305" s="289"/>
      <c r="B2305" s="289"/>
      <c r="C2305" s="280" t="s">
        <v>14</v>
      </c>
      <c r="D2305" s="280"/>
      <c r="E2305" s="280"/>
      <c r="F2305" s="280"/>
      <c r="G2305" s="280"/>
      <c r="H2305" s="280"/>
      <c r="I2305" s="106"/>
      <c r="J2305" s="106"/>
    </row>
    <row r="2306" spans="1:10" ht="30.75" hidden="1" customHeight="1" x14ac:dyDescent="0.25">
      <c r="A2306" s="289"/>
      <c r="B2306" s="289"/>
      <c r="C2306" s="7" t="s">
        <v>107</v>
      </c>
      <c r="D2306" s="141" t="s">
        <v>42</v>
      </c>
      <c r="E2306" s="141" t="s">
        <v>40</v>
      </c>
      <c r="F2306" s="141"/>
      <c r="G2306" s="141">
        <v>100</v>
      </c>
      <c r="H2306" s="141">
        <v>100</v>
      </c>
      <c r="I2306" s="106"/>
      <c r="J2306" s="106"/>
    </row>
    <row r="2307" spans="1:10" ht="20.25" customHeight="1" x14ac:dyDescent="0.25">
      <c r="A2307" s="296" t="s">
        <v>321</v>
      </c>
      <c r="B2307" s="289" t="s">
        <v>115</v>
      </c>
      <c r="C2307" s="303" t="str">
        <f>'Додаток 3'!B396</f>
        <v xml:space="preserve">Оплата зовнішнього освітлення </v>
      </c>
      <c r="D2307" s="303"/>
      <c r="E2307" s="303"/>
      <c r="F2307" s="303"/>
      <c r="G2307" s="303"/>
      <c r="H2307" s="303"/>
      <c r="I2307" s="303"/>
      <c r="J2307" s="303"/>
    </row>
    <row r="2308" spans="1:10" ht="18.75" customHeight="1" x14ac:dyDescent="0.25">
      <c r="A2308" s="289"/>
      <c r="B2308" s="289"/>
      <c r="C2308" s="280" t="s">
        <v>10</v>
      </c>
      <c r="D2308" s="280"/>
      <c r="E2308" s="280"/>
      <c r="F2308" s="280"/>
      <c r="G2308" s="280"/>
      <c r="H2308" s="280"/>
      <c r="I2308" s="280"/>
      <c r="J2308" s="280"/>
    </row>
    <row r="2309" spans="1:10" ht="25.5" customHeight="1" x14ac:dyDescent="0.25">
      <c r="A2309" s="289"/>
      <c r="B2309" s="289"/>
      <c r="C2309" s="59" t="s">
        <v>108</v>
      </c>
      <c r="D2309" s="51" t="s">
        <v>15</v>
      </c>
      <c r="E2309" s="51" t="s">
        <v>46</v>
      </c>
      <c r="F2309" s="108">
        <f>'Додаток 3'!H396</f>
        <v>1694.24</v>
      </c>
      <c r="G2309" s="108">
        <f>'Додаток 3'!I396</f>
        <v>3700.0320000000002</v>
      </c>
      <c r="H2309" s="108">
        <f>'Додаток 3'!J396</f>
        <v>5270.5159999999996</v>
      </c>
      <c r="I2309" s="96">
        <f>'Додаток 3'!K396</f>
        <v>5597.2879999999996</v>
      </c>
      <c r="J2309" s="96">
        <f>'Додаток 3'!L396</f>
        <v>5916.3329999999996</v>
      </c>
    </row>
    <row r="2310" spans="1:10" ht="15.75" customHeight="1" x14ac:dyDescent="0.25">
      <c r="A2310" s="289"/>
      <c r="B2310" s="289"/>
      <c r="C2310" s="291" t="s">
        <v>11</v>
      </c>
      <c r="D2310" s="291"/>
      <c r="E2310" s="291"/>
      <c r="F2310" s="291"/>
      <c r="G2310" s="291"/>
      <c r="H2310" s="291"/>
      <c r="I2310" s="291"/>
      <c r="J2310" s="291"/>
    </row>
    <row r="2311" spans="1:10" ht="30.75" customHeight="1" x14ac:dyDescent="0.25">
      <c r="A2311" s="289"/>
      <c r="B2311" s="289"/>
      <c r="C2311" s="92" t="s">
        <v>109</v>
      </c>
      <c r="D2311" s="51" t="s">
        <v>39</v>
      </c>
      <c r="E2311" s="51" t="s">
        <v>111</v>
      </c>
      <c r="F2311" s="108">
        <v>531</v>
      </c>
      <c r="G2311" s="108">
        <f>802.369+37.496</f>
        <v>839.86500000000001</v>
      </c>
      <c r="H2311" s="108">
        <v>145.999</v>
      </c>
      <c r="I2311" s="96">
        <v>830.55899999999997</v>
      </c>
      <c r="J2311" s="96">
        <v>830.55899999999997</v>
      </c>
    </row>
    <row r="2312" spans="1:10" ht="15.75" customHeight="1" x14ac:dyDescent="0.25">
      <c r="A2312" s="289"/>
      <c r="B2312" s="289"/>
      <c r="C2312" s="291" t="s">
        <v>12</v>
      </c>
      <c r="D2312" s="291"/>
      <c r="E2312" s="291"/>
      <c r="F2312" s="291"/>
      <c r="G2312" s="291"/>
      <c r="H2312" s="291"/>
      <c r="I2312" s="291"/>
      <c r="J2312" s="291"/>
    </row>
    <row r="2313" spans="1:10" x14ac:dyDescent="0.25">
      <c r="A2313" s="289"/>
      <c r="B2313" s="289"/>
      <c r="C2313" s="59" t="s">
        <v>110</v>
      </c>
      <c r="D2313" s="51" t="s">
        <v>39</v>
      </c>
      <c r="E2313" s="51" t="s">
        <v>112</v>
      </c>
      <c r="F2313" s="158">
        <f>F2309/F2311</f>
        <v>3.190659133709981</v>
      </c>
      <c r="G2313" s="158">
        <f>G2309/G2311</f>
        <v>4.4055080280759409</v>
      </c>
      <c r="H2313" s="158">
        <f>H2309/H2311</f>
        <v>36.099671915561061</v>
      </c>
      <c r="I2313" s="158">
        <f>I2309/I2311</f>
        <v>6.7391816836612444</v>
      </c>
      <c r="J2313" s="158">
        <f>J2309/J2311</f>
        <v>7.1233145387624477</v>
      </c>
    </row>
    <row r="2314" spans="1:10" ht="16.5" customHeight="1" x14ac:dyDescent="0.25">
      <c r="A2314" s="289"/>
      <c r="B2314" s="289"/>
      <c r="C2314" s="291" t="s">
        <v>14</v>
      </c>
      <c r="D2314" s="291"/>
      <c r="E2314" s="291"/>
      <c r="F2314" s="291"/>
      <c r="G2314" s="291"/>
      <c r="H2314" s="291"/>
      <c r="I2314" s="291"/>
      <c r="J2314" s="291"/>
    </row>
    <row r="2315" spans="1:10" ht="28.5" customHeight="1" x14ac:dyDescent="0.25">
      <c r="A2315" s="289"/>
      <c r="B2315" s="289"/>
      <c r="C2315" s="59" t="s">
        <v>113</v>
      </c>
      <c r="D2315" s="51" t="s">
        <v>42</v>
      </c>
      <c r="E2315" s="51" t="s">
        <v>40</v>
      </c>
      <c r="F2315" s="51">
        <v>100</v>
      </c>
      <c r="G2315" s="51">
        <v>100</v>
      </c>
      <c r="H2315" s="51">
        <v>100</v>
      </c>
      <c r="I2315" s="173">
        <v>100</v>
      </c>
      <c r="J2315" s="173">
        <v>100</v>
      </c>
    </row>
    <row r="2316" spans="1:10" ht="20.25" hidden="1" customHeight="1" x14ac:dyDescent="0.25">
      <c r="A2316" s="292" t="s">
        <v>323</v>
      </c>
      <c r="B2316" s="289" t="s">
        <v>115</v>
      </c>
      <c r="C2316" s="303" t="s">
        <v>760</v>
      </c>
      <c r="D2316" s="303"/>
      <c r="E2316" s="303"/>
      <c r="F2316" s="303"/>
      <c r="G2316" s="303"/>
      <c r="H2316" s="303"/>
      <c r="I2316" s="106"/>
      <c r="J2316" s="106"/>
    </row>
    <row r="2317" spans="1:10" ht="17.25" hidden="1" customHeight="1" x14ac:dyDescent="0.25">
      <c r="A2317" s="289"/>
      <c r="B2317" s="289"/>
      <c r="C2317" s="280" t="s">
        <v>10</v>
      </c>
      <c r="D2317" s="280"/>
      <c r="E2317" s="280"/>
      <c r="F2317" s="280"/>
      <c r="G2317" s="280"/>
      <c r="H2317" s="280"/>
      <c r="I2317" s="106"/>
      <c r="J2317" s="106"/>
    </row>
    <row r="2318" spans="1:10" ht="24.75" hidden="1" customHeight="1" x14ac:dyDescent="0.25">
      <c r="A2318" s="289"/>
      <c r="B2318" s="289"/>
      <c r="C2318" s="7" t="s">
        <v>108</v>
      </c>
      <c r="D2318" s="141" t="s">
        <v>15</v>
      </c>
      <c r="E2318" s="141" t="s">
        <v>46</v>
      </c>
      <c r="F2318" s="159"/>
      <c r="G2318" s="159">
        <f>'Додаток 3'!I407</f>
        <v>0</v>
      </c>
      <c r="H2318" s="159">
        <f>'Додаток 3'!J407</f>
        <v>0</v>
      </c>
      <c r="I2318" s="106"/>
      <c r="J2318" s="106"/>
    </row>
    <row r="2319" spans="1:10" ht="16.5" hidden="1" customHeight="1" x14ac:dyDescent="0.25">
      <c r="A2319" s="289"/>
      <c r="B2319" s="289"/>
      <c r="C2319" s="280" t="s">
        <v>11</v>
      </c>
      <c r="D2319" s="280"/>
      <c r="E2319" s="280"/>
      <c r="F2319" s="280"/>
      <c r="G2319" s="280"/>
      <c r="H2319" s="280"/>
      <c r="I2319" s="106"/>
      <c r="J2319" s="106"/>
    </row>
    <row r="2320" spans="1:10" ht="28.5" hidden="1" customHeight="1" x14ac:dyDescent="0.25">
      <c r="A2320" s="289"/>
      <c r="B2320" s="289"/>
      <c r="C2320" s="8" t="s">
        <v>109</v>
      </c>
      <c r="D2320" s="51" t="s">
        <v>39</v>
      </c>
      <c r="E2320" s="141" t="s">
        <v>111</v>
      </c>
      <c r="F2320" s="157"/>
      <c r="G2320" s="157">
        <v>235</v>
      </c>
      <c r="H2320" s="157">
        <v>520</v>
      </c>
      <c r="I2320" s="106"/>
      <c r="J2320" s="106"/>
    </row>
    <row r="2321" spans="1:10" ht="18" hidden="1" customHeight="1" x14ac:dyDescent="0.25">
      <c r="A2321" s="289"/>
      <c r="B2321" s="289"/>
      <c r="C2321" s="280" t="s">
        <v>12</v>
      </c>
      <c r="D2321" s="280"/>
      <c r="E2321" s="280"/>
      <c r="F2321" s="280"/>
      <c r="G2321" s="280"/>
      <c r="H2321" s="280"/>
      <c r="I2321" s="106"/>
      <c r="J2321" s="106"/>
    </row>
    <row r="2322" spans="1:10" ht="15" hidden="1" customHeight="1" x14ac:dyDescent="0.25">
      <c r="A2322" s="289"/>
      <c r="B2322" s="289"/>
      <c r="C2322" s="7" t="s">
        <v>110</v>
      </c>
      <c r="D2322" s="141" t="s">
        <v>39</v>
      </c>
      <c r="E2322" s="141" t="s">
        <v>112</v>
      </c>
      <c r="F2322" s="163"/>
      <c r="G2322" s="163">
        <f>G2318/G2320</f>
        <v>0</v>
      </c>
      <c r="H2322" s="163">
        <f>H2318/H2320</f>
        <v>0</v>
      </c>
      <c r="I2322" s="106"/>
      <c r="J2322" s="106"/>
    </row>
    <row r="2323" spans="1:10" ht="12" hidden="1" customHeight="1" x14ac:dyDescent="0.25">
      <c r="A2323" s="289"/>
      <c r="B2323" s="289"/>
      <c r="C2323" s="280" t="s">
        <v>14</v>
      </c>
      <c r="D2323" s="280"/>
      <c r="E2323" s="280"/>
      <c r="F2323" s="280"/>
      <c r="G2323" s="280"/>
      <c r="H2323" s="280"/>
      <c r="I2323" s="106"/>
      <c r="J2323" s="106"/>
    </row>
    <row r="2324" spans="1:10" ht="24" hidden="1" customHeight="1" x14ac:dyDescent="0.25">
      <c r="A2324" s="289"/>
      <c r="B2324" s="289"/>
      <c r="C2324" s="7" t="s">
        <v>113</v>
      </c>
      <c r="D2324" s="141" t="s">
        <v>42</v>
      </c>
      <c r="E2324" s="141" t="s">
        <v>40</v>
      </c>
      <c r="F2324" s="141"/>
      <c r="G2324" s="141">
        <v>100</v>
      </c>
      <c r="H2324" s="141">
        <v>100</v>
      </c>
      <c r="I2324" s="106"/>
      <c r="J2324" s="106"/>
    </row>
    <row r="2325" spans="1:10" ht="20.25" customHeight="1" x14ac:dyDescent="0.25">
      <c r="A2325" s="292" t="s">
        <v>322</v>
      </c>
      <c r="B2325" s="290" t="s">
        <v>115</v>
      </c>
      <c r="C2325" s="315" t="s">
        <v>704</v>
      </c>
      <c r="D2325" s="315"/>
      <c r="E2325" s="315"/>
      <c r="F2325" s="315"/>
      <c r="G2325" s="315"/>
      <c r="H2325" s="315"/>
      <c r="I2325" s="315"/>
      <c r="J2325" s="315"/>
    </row>
    <row r="2326" spans="1:10" ht="17.25" customHeight="1" x14ac:dyDescent="0.25">
      <c r="A2326" s="292"/>
      <c r="B2326" s="290"/>
      <c r="C2326" s="291" t="s">
        <v>10</v>
      </c>
      <c r="D2326" s="291"/>
      <c r="E2326" s="291"/>
      <c r="F2326" s="291"/>
      <c r="G2326" s="291"/>
      <c r="H2326" s="291"/>
      <c r="I2326" s="291"/>
      <c r="J2326" s="291"/>
    </row>
    <row r="2327" spans="1:10" ht="28.5" customHeight="1" x14ac:dyDescent="0.25">
      <c r="A2327" s="292"/>
      <c r="B2327" s="290"/>
      <c r="C2327" s="59" t="s">
        <v>705</v>
      </c>
      <c r="D2327" s="51" t="s">
        <v>15</v>
      </c>
      <c r="E2327" s="51" t="s">
        <v>9</v>
      </c>
      <c r="F2327" s="108"/>
      <c r="G2327" s="108"/>
      <c r="H2327" s="108">
        <f>'Додаток 3'!J398</f>
        <v>390</v>
      </c>
      <c r="I2327" s="106"/>
      <c r="J2327" s="106"/>
    </row>
    <row r="2328" spans="1:10" ht="15" customHeight="1" x14ac:dyDescent="0.25">
      <c r="A2328" s="292"/>
      <c r="B2328" s="290"/>
      <c r="C2328" s="291" t="s">
        <v>11</v>
      </c>
      <c r="D2328" s="291"/>
      <c r="E2328" s="291"/>
      <c r="F2328" s="291"/>
      <c r="G2328" s="291"/>
      <c r="H2328" s="291"/>
      <c r="I2328" s="291"/>
      <c r="J2328" s="291"/>
    </row>
    <row r="2329" spans="1:10" ht="28.5" customHeight="1" x14ac:dyDescent="0.25">
      <c r="A2329" s="292"/>
      <c r="B2329" s="290"/>
      <c r="C2329" s="59" t="s">
        <v>706</v>
      </c>
      <c r="D2329" s="51" t="s">
        <v>310</v>
      </c>
      <c r="E2329" s="51" t="s">
        <v>140</v>
      </c>
      <c r="F2329" s="157"/>
      <c r="G2329" s="108"/>
      <c r="H2329" s="108">
        <v>9.6000000000000002E-2</v>
      </c>
      <c r="I2329" s="106"/>
      <c r="J2329" s="106"/>
    </row>
    <row r="2330" spans="1:10" ht="15" customHeight="1" x14ac:dyDescent="0.25">
      <c r="A2330" s="292"/>
      <c r="B2330" s="290"/>
      <c r="C2330" s="291" t="s">
        <v>12</v>
      </c>
      <c r="D2330" s="291"/>
      <c r="E2330" s="291"/>
      <c r="F2330" s="291"/>
      <c r="G2330" s="291"/>
      <c r="H2330" s="291"/>
      <c r="I2330" s="291"/>
      <c r="J2330" s="291"/>
    </row>
    <row r="2331" spans="1:10" ht="28.5" customHeight="1" x14ac:dyDescent="0.25">
      <c r="A2331" s="292"/>
      <c r="B2331" s="290"/>
      <c r="C2331" s="59" t="s">
        <v>714</v>
      </c>
      <c r="D2331" s="51" t="s">
        <v>39</v>
      </c>
      <c r="E2331" s="51" t="s">
        <v>141</v>
      </c>
      <c r="F2331" s="108"/>
      <c r="G2331" s="108"/>
      <c r="H2331" s="108">
        <f>H2327/H2329</f>
        <v>4062.5</v>
      </c>
      <c r="I2331" s="106"/>
      <c r="J2331" s="106"/>
    </row>
    <row r="2332" spans="1:10" ht="16.5" customHeight="1" x14ac:dyDescent="0.25">
      <c r="A2332" s="292"/>
      <c r="B2332" s="290"/>
      <c r="C2332" s="291" t="s">
        <v>14</v>
      </c>
      <c r="D2332" s="291"/>
      <c r="E2332" s="291"/>
      <c r="F2332" s="291"/>
      <c r="G2332" s="291"/>
      <c r="H2332" s="291"/>
      <c r="I2332" s="291"/>
      <c r="J2332" s="291"/>
    </row>
    <row r="2333" spans="1:10" ht="28.5" customHeight="1" x14ac:dyDescent="0.25">
      <c r="A2333" s="292"/>
      <c r="B2333" s="290"/>
      <c r="C2333" s="59" t="s">
        <v>107</v>
      </c>
      <c r="D2333" s="51" t="s">
        <v>42</v>
      </c>
      <c r="E2333" s="51" t="s">
        <v>40</v>
      </c>
      <c r="F2333" s="51"/>
      <c r="G2333" s="51"/>
      <c r="H2333" s="51">
        <v>100</v>
      </c>
      <c r="I2333" s="106"/>
      <c r="J2333" s="106"/>
    </row>
    <row r="2334" spans="1:10" ht="27" customHeight="1" x14ac:dyDescent="0.25">
      <c r="A2334" s="292" t="s">
        <v>323</v>
      </c>
      <c r="B2334" s="290" t="s">
        <v>115</v>
      </c>
      <c r="C2334" s="293" t="s">
        <v>797</v>
      </c>
      <c r="D2334" s="293"/>
      <c r="E2334" s="293"/>
      <c r="F2334" s="293"/>
      <c r="G2334" s="293"/>
      <c r="H2334" s="293"/>
      <c r="I2334" s="293"/>
      <c r="J2334" s="293"/>
    </row>
    <row r="2335" spans="1:10" x14ac:dyDescent="0.25">
      <c r="A2335" s="292"/>
      <c r="B2335" s="290"/>
      <c r="C2335" s="280" t="s">
        <v>10</v>
      </c>
      <c r="D2335" s="280"/>
      <c r="E2335" s="280"/>
      <c r="F2335" s="280"/>
      <c r="G2335" s="280"/>
      <c r="H2335" s="280"/>
      <c r="I2335" s="280"/>
      <c r="J2335" s="280"/>
    </row>
    <row r="2336" spans="1:10" ht="30" x14ac:dyDescent="0.25">
      <c r="A2336" s="292"/>
      <c r="B2336" s="290"/>
      <c r="C2336" s="7" t="s">
        <v>768</v>
      </c>
      <c r="D2336" s="141" t="s">
        <v>91</v>
      </c>
      <c r="E2336" s="141" t="s">
        <v>19</v>
      </c>
      <c r="F2336" s="108"/>
      <c r="G2336" s="108">
        <f>'Додаток 3'!I401</f>
        <v>41.56</v>
      </c>
      <c r="H2336" s="159"/>
      <c r="I2336" s="106"/>
      <c r="J2336" s="106"/>
    </row>
    <row r="2337" spans="1:10" x14ac:dyDescent="0.25">
      <c r="A2337" s="292"/>
      <c r="B2337" s="290"/>
      <c r="C2337" s="280" t="s">
        <v>11</v>
      </c>
      <c r="D2337" s="280"/>
      <c r="E2337" s="280"/>
      <c r="F2337" s="280"/>
      <c r="G2337" s="280"/>
      <c r="H2337" s="280"/>
      <c r="I2337" s="280"/>
      <c r="J2337" s="280"/>
    </row>
    <row r="2338" spans="1:10" ht="30" x14ac:dyDescent="0.25">
      <c r="A2338" s="292"/>
      <c r="B2338" s="290"/>
      <c r="C2338" s="7" t="s">
        <v>788</v>
      </c>
      <c r="D2338" s="141" t="s">
        <v>39</v>
      </c>
      <c r="E2338" s="141" t="s">
        <v>17</v>
      </c>
      <c r="F2338" s="108"/>
      <c r="G2338" s="169">
        <v>1</v>
      </c>
      <c r="H2338" s="169"/>
      <c r="I2338" s="106"/>
      <c r="J2338" s="106"/>
    </row>
    <row r="2339" spans="1:10" x14ac:dyDescent="0.25">
      <c r="A2339" s="292"/>
      <c r="B2339" s="290"/>
      <c r="C2339" s="280" t="s">
        <v>12</v>
      </c>
      <c r="D2339" s="280"/>
      <c r="E2339" s="280"/>
      <c r="F2339" s="280"/>
      <c r="G2339" s="280"/>
      <c r="H2339" s="280"/>
      <c r="I2339" s="280"/>
      <c r="J2339" s="280"/>
    </row>
    <row r="2340" spans="1:10" ht="30" x14ac:dyDescent="0.25">
      <c r="A2340" s="292"/>
      <c r="B2340" s="290"/>
      <c r="C2340" s="7" t="s">
        <v>769</v>
      </c>
      <c r="D2340" s="141" t="s">
        <v>39</v>
      </c>
      <c r="E2340" s="141" t="s">
        <v>13</v>
      </c>
      <c r="F2340" s="158"/>
      <c r="G2340" s="159">
        <f>G2336/G2338</f>
        <v>41.56</v>
      </c>
      <c r="H2340" s="159"/>
      <c r="I2340" s="106"/>
      <c r="J2340" s="106"/>
    </row>
    <row r="2341" spans="1:10" x14ac:dyDescent="0.25">
      <c r="A2341" s="292"/>
      <c r="B2341" s="290"/>
      <c r="C2341" s="280" t="s">
        <v>14</v>
      </c>
      <c r="D2341" s="280"/>
      <c r="E2341" s="280"/>
      <c r="F2341" s="280"/>
      <c r="G2341" s="280"/>
      <c r="H2341" s="280"/>
      <c r="I2341" s="280"/>
      <c r="J2341" s="280"/>
    </row>
    <row r="2342" spans="1:10" x14ac:dyDescent="0.25">
      <c r="A2342" s="292"/>
      <c r="B2342" s="290"/>
      <c r="C2342" s="59" t="s">
        <v>789</v>
      </c>
      <c r="D2342" s="141" t="s">
        <v>42</v>
      </c>
      <c r="E2342" s="141" t="s">
        <v>40</v>
      </c>
      <c r="F2342" s="141"/>
      <c r="G2342" s="141">
        <v>100</v>
      </c>
      <c r="H2342" s="141"/>
      <c r="I2342" s="106"/>
      <c r="J2342" s="106"/>
    </row>
    <row r="2343" spans="1:10" ht="24" customHeight="1" x14ac:dyDescent="0.25">
      <c r="A2343" s="292" t="s">
        <v>324</v>
      </c>
      <c r="B2343" s="290" t="s">
        <v>115</v>
      </c>
      <c r="C2343" s="293" t="s">
        <v>798</v>
      </c>
      <c r="D2343" s="293"/>
      <c r="E2343" s="293"/>
      <c r="F2343" s="293"/>
      <c r="G2343" s="293"/>
      <c r="H2343" s="293"/>
      <c r="I2343" s="293"/>
      <c r="J2343" s="293"/>
    </row>
    <row r="2344" spans="1:10" x14ac:dyDescent="0.25">
      <c r="A2344" s="292"/>
      <c r="B2344" s="290"/>
      <c r="C2344" s="280" t="s">
        <v>10</v>
      </c>
      <c r="D2344" s="280"/>
      <c r="E2344" s="280"/>
      <c r="F2344" s="280"/>
      <c r="G2344" s="280"/>
      <c r="H2344" s="280"/>
      <c r="I2344" s="106"/>
      <c r="J2344" s="106"/>
    </row>
    <row r="2345" spans="1:10" ht="30" x14ac:dyDescent="0.25">
      <c r="A2345" s="292"/>
      <c r="B2345" s="290"/>
      <c r="C2345" s="7" t="s">
        <v>768</v>
      </c>
      <c r="D2345" s="141" t="s">
        <v>91</v>
      </c>
      <c r="E2345" s="141" t="s">
        <v>19</v>
      </c>
      <c r="F2345" s="108"/>
      <c r="G2345" s="108">
        <f>'Додаток 3'!I402</f>
        <v>49.36</v>
      </c>
      <c r="H2345" s="159"/>
      <c r="I2345" s="106"/>
      <c r="J2345" s="106"/>
    </row>
    <row r="2346" spans="1:10" x14ac:dyDescent="0.25">
      <c r="A2346" s="292"/>
      <c r="B2346" s="290"/>
      <c r="C2346" s="280" t="s">
        <v>11</v>
      </c>
      <c r="D2346" s="280"/>
      <c r="E2346" s="280"/>
      <c r="F2346" s="280"/>
      <c r="G2346" s="280"/>
      <c r="H2346" s="280"/>
      <c r="I2346" s="106"/>
      <c r="J2346" s="106"/>
    </row>
    <row r="2347" spans="1:10" ht="30" x14ac:dyDescent="0.25">
      <c r="A2347" s="292"/>
      <c r="B2347" s="290"/>
      <c r="C2347" s="7" t="s">
        <v>788</v>
      </c>
      <c r="D2347" s="141" t="s">
        <v>39</v>
      </c>
      <c r="E2347" s="141" t="s">
        <v>17</v>
      </c>
      <c r="F2347" s="108"/>
      <c r="G2347" s="169">
        <v>1</v>
      </c>
      <c r="H2347" s="169"/>
      <c r="I2347" s="106"/>
      <c r="J2347" s="106"/>
    </row>
    <row r="2348" spans="1:10" x14ac:dyDescent="0.25">
      <c r="A2348" s="292"/>
      <c r="B2348" s="290"/>
      <c r="C2348" s="280" t="s">
        <v>12</v>
      </c>
      <c r="D2348" s="280"/>
      <c r="E2348" s="280"/>
      <c r="F2348" s="280"/>
      <c r="G2348" s="280"/>
      <c r="H2348" s="280"/>
      <c r="I2348" s="106"/>
      <c r="J2348" s="106"/>
    </row>
    <row r="2349" spans="1:10" ht="30" x14ac:dyDescent="0.25">
      <c r="A2349" s="292"/>
      <c r="B2349" s="290"/>
      <c r="C2349" s="7" t="s">
        <v>770</v>
      </c>
      <c r="D2349" s="141" t="s">
        <v>39</v>
      </c>
      <c r="E2349" s="141" t="s">
        <v>13</v>
      </c>
      <c r="F2349" s="158"/>
      <c r="G2349" s="159">
        <f>G2345/G2347</f>
        <v>49.36</v>
      </c>
      <c r="H2349" s="159"/>
      <c r="I2349" s="106"/>
      <c r="J2349" s="106"/>
    </row>
    <row r="2350" spans="1:10" x14ac:dyDescent="0.25">
      <c r="A2350" s="292"/>
      <c r="B2350" s="290"/>
      <c r="C2350" s="280" t="s">
        <v>14</v>
      </c>
      <c r="D2350" s="280"/>
      <c r="E2350" s="280"/>
      <c r="F2350" s="280"/>
      <c r="G2350" s="280"/>
      <c r="H2350" s="280"/>
      <c r="I2350" s="106"/>
      <c r="J2350" s="106"/>
    </row>
    <row r="2351" spans="1:10" x14ac:dyDescent="0.25">
      <c r="A2351" s="292"/>
      <c r="B2351" s="290"/>
      <c r="C2351" s="59" t="s">
        <v>789</v>
      </c>
      <c r="D2351" s="141" t="s">
        <v>42</v>
      </c>
      <c r="E2351" s="141" t="s">
        <v>40</v>
      </c>
      <c r="F2351" s="141"/>
      <c r="G2351" s="141">
        <v>100</v>
      </c>
      <c r="H2351" s="141"/>
      <c r="I2351" s="106"/>
      <c r="J2351" s="106"/>
    </row>
    <row r="2352" spans="1:10" ht="21.75" customHeight="1" x14ac:dyDescent="0.25">
      <c r="A2352" s="292" t="s">
        <v>325</v>
      </c>
      <c r="B2352" s="290" t="s">
        <v>115</v>
      </c>
      <c r="C2352" s="293" t="s">
        <v>794</v>
      </c>
      <c r="D2352" s="293"/>
      <c r="E2352" s="293"/>
      <c r="F2352" s="293"/>
      <c r="G2352" s="293"/>
      <c r="H2352" s="293"/>
      <c r="I2352" s="293"/>
      <c r="J2352" s="293"/>
    </row>
    <row r="2353" spans="1:10" x14ac:dyDescent="0.25">
      <c r="A2353" s="292"/>
      <c r="B2353" s="290"/>
      <c r="C2353" s="280" t="s">
        <v>10</v>
      </c>
      <c r="D2353" s="280"/>
      <c r="E2353" s="280"/>
      <c r="F2353" s="280"/>
      <c r="G2353" s="280"/>
      <c r="H2353" s="280"/>
      <c r="I2353" s="280"/>
      <c r="J2353" s="280"/>
    </row>
    <row r="2354" spans="1:10" ht="30" x14ac:dyDescent="0.25">
      <c r="A2354" s="292"/>
      <c r="B2354" s="290"/>
      <c r="C2354" s="7" t="s">
        <v>768</v>
      </c>
      <c r="D2354" s="141" t="s">
        <v>91</v>
      </c>
      <c r="E2354" s="141" t="s">
        <v>19</v>
      </c>
      <c r="F2354" s="108"/>
      <c r="G2354" s="108">
        <f>'Додаток 3'!I403</f>
        <v>8.32</v>
      </c>
      <c r="H2354" s="159"/>
      <c r="I2354" s="106"/>
      <c r="J2354" s="106"/>
    </row>
    <row r="2355" spans="1:10" x14ac:dyDescent="0.25">
      <c r="A2355" s="292"/>
      <c r="B2355" s="290"/>
      <c r="C2355" s="280" t="s">
        <v>11</v>
      </c>
      <c r="D2355" s="280"/>
      <c r="E2355" s="280"/>
      <c r="F2355" s="280"/>
      <c r="G2355" s="280"/>
      <c r="H2355" s="280"/>
      <c r="I2355" s="280"/>
      <c r="J2355" s="280"/>
    </row>
    <row r="2356" spans="1:10" ht="30" x14ac:dyDescent="0.25">
      <c r="A2356" s="292"/>
      <c r="B2356" s="290"/>
      <c r="C2356" s="7" t="s">
        <v>788</v>
      </c>
      <c r="D2356" s="141" t="s">
        <v>39</v>
      </c>
      <c r="E2356" s="141" t="s">
        <v>17</v>
      </c>
      <c r="F2356" s="108"/>
      <c r="G2356" s="169">
        <v>1</v>
      </c>
      <c r="H2356" s="169"/>
      <c r="I2356" s="106"/>
      <c r="J2356" s="106"/>
    </row>
    <row r="2357" spans="1:10" x14ac:dyDescent="0.25">
      <c r="A2357" s="292"/>
      <c r="B2357" s="290"/>
      <c r="C2357" s="280" t="s">
        <v>12</v>
      </c>
      <c r="D2357" s="280"/>
      <c r="E2357" s="280"/>
      <c r="F2357" s="280"/>
      <c r="G2357" s="280"/>
      <c r="H2357" s="280"/>
      <c r="I2357" s="280"/>
      <c r="J2357" s="280"/>
    </row>
    <row r="2358" spans="1:10" ht="30" x14ac:dyDescent="0.25">
      <c r="A2358" s="292"/>
      <c r="B2358" s="290"/>
      <c r="C2358" s="7" t="s">
        <v>770</v>
      </c>
      <c r="D2358" s="141" t="s">
        <v>39</v>
      </c>
      <c r="E2358" s="141" t="s">
        <v>13</v>
      </c>
      <c r="F2358" s="158"/>
      <c r="G2358" s="159">
        <f>G2354/G2356</f>
        <v>8.32</v>
      </c>
      <c r="H2358" s="159"/>
      <c r="I2358" s="106"/>
      <c r="J2358" s="106"/>
    </row>
    <row r="2359" spans="1:10" x14ac:dyDescent="0.25">
      <c r="A2359" s="292"/>
      <c r="B2359" s="290"/>
      <c r="C2359" s="280" t="s">
        <v>14</v>
      </c>
      <c r="D2359" s="280"/>
      <c r="E2359" s="280"/>
      <c r="F2359" s="280"/>
      <c r="G2359" s="280"/>
      <c r="H2359" s="280"/>
      <c r="I2359" s="280"/>
      <c r="J2359" s="280"/>
    </row>
    <row r="2360" spans="1:10" x14ac:dyDescent="0.25">
      <c r="A2360" s="292"/>
      <c r="B2360" s="290"/>
      <c r="C2360" s="59" t="s">
        <v>789</v>
      </c>
      <c r="D2360" s="141" t="s">
        <v>42</v>
      </c>
      <c r="E2360" s="141" t="s">
        <v>40</v>
      </c>
      <c r="F2360" s="141"/>
      <c r="G2360" s="141">
        <v>100</v>
      </c>
      <c r="H2360" s="141"/>
      <c r="I2360" s="106"/>
      <c r="J2360" s="106"/>
    </row>
    <row r="2361" spans="1:10" ht="24" customHeight="1" x14ac:dyDescent="0.25">
      <c r="A2361" s="292" t="s">
        <v>326</v>
      </c>
      <c r="B2361" s="290" t="s">
        <v>115</v>
      </c>
      <c r="C2361" s="293" t="s">
        <v>799</v>
      </c>
      <c r="D2361" s="293"/>
      <c r="E2361" s="293"/>
      <c r="F2361" s="293"/>
      <c r="G2361" s="293"/>
      <c r="H2361" s="293"/>
      <c r="I2361" s="293"/>
      <c r="J2361" s="293"/>
    </row>
    <row r="2362" spans="1:10" x14ac:dyDescent="0.25">
      <c r="A2362" s="292"/>
      <c r="B2362" s="290"/>
      <c r="C2362" s="280" t="s">
        <v>10</v>
      </c>
      <c r="D2362" s="280"/>
      <c r="E2362" s="280"/>
      <c r="F2362" s="280"/>
      <c r="G2362" s="280"/>
      <c r="H2362" s="280"/>
      <c r="I2362" s="280"/>
      <c r="J2362" s="280"/>
    </row>
    <row r="2363" spans="1:10" ht="30" x14ac:dyDescent="0.25">
      <c r="A2363" s="292"/>
      <c r="B2363" s="290"/>
      <c r="C2363" s="7" t="s">
        <v>768</v>
      </c>
      <c r="D2363" s="141" t="s">
        <v>91</v>
      </c>
      <c r="E2363" s="141" t="s">
        <v>19</v>
      </c>
      <c r="F2363" s="108"/>
      <c r="G2363" s="108"/>
      <c r="H2363" s="159"/>
      <c r="I2363" s="96">
        <v>41.28</v>
      </c>
      <c r="J2363" s="96"/>
    </row>
    <row r="2364" spans="1:10" x14ac:dyDescent="0.25">
      <c r="A2364" s="292"/>
      <c r="B2364" s="290"/>
      <c r="C2364" s="280" t="s">
        <v>11</v>
      </c>
      <c r="D2364" s="280"/>
      <c r="E2364" s="280"/>
      <c r="F2364" s="280"/>
      <c r="G2364" s="280"/>
      <c r="H2364" s="280"/>
      <c r="I2364" s="280"/>
      <c r="J2364" s="280"/>
    </row>
    <row r="2365" spans="1:10" ht="30" x14ac:dyDescent="0.25">
      <c r="A2365" s="292"/>
      <c r="B2365" s="290"/>
      <c r="C2365" s="7" t="s">
        <v>788</v>
      </c>
      <c r="D2365" s="141" t="s">
        <v>39</v>
      </c>
      <c r="E2365" s="141" t="s">
        <v>17</v>
      </c>
      <c r="F2365" s="108"/>
      <c r="G2365" s="169"/>
      <c r="H2365" s="169"/>
      <c r="I2365" s="173">
        <v>1</v>
      </c>
      <c r="J2365" s="173"/>
    </row>
    <row r="2366" spans="1:10" x14ac:dyDescent="0.25">
      <c r="A2366" s="292"/>
      <c r="B2366" s="290"/>
      <c r="C2366" s="280" t="s">
        <v>12</v>
      </c>
      <c r="D2366" s="280"/>
      <c r="E2366" s="280"/>
      <c r="F2366" s="280"/>
      <c r="G2366" s="280"/>
      <c r="H2366" s="280"/>
      <c r="I2366" s="280"/>
      <c r="J2366" s="280"/>
    </row>
    <row r="2367" spans="1:10" ht="30" x14ac:dyDescent="0.25">
      <c r="A2367" s="292"/>
      <c r="B2367" s="290"/>
      <c r="C2367" s="7" t="s">
        <v>770</v>
      </c>
      <c r="D2367" s="141" t="s">
        <v>39</v>
      </c>
      <c r="E2367" s="141" t="s">
        <v>13</v>
      </c>
      <c r="F2367" s="158"/>
      <c r="G2367" s="159"/>
      <c r="H2367" s="159"/>
      <c r="I2367" s="96" t="s">
        <v>1706</v>
      </c>
      <c r="J2367" s="96"/>
    </row>
    <row r="2368" spans="1:10" x14ac:dyDescent="0.25">
      <c r="A2368" s="292"/>
      <c r="B2368" s="290"/>
      <c r="C2368" s="280" t="s">
        <v>14</v>
      </c>
      <c r="D2368" s="280"/>
      <c r="E2368" s="280"/>
      <c r="F2368" s="280"/>
      <c r="G2368" s="280"/>
      <c r="H2368" s="280"/>
      <c r="I2368" s="280"/>
      <c r="J2368" s="280"/>
    </row>
    <row r="2369" spans="1:10" x14ac:dyDescent="0.25">
      <c r="A2369" s="292"/>
      <c r="B2369" s="290"/>
      <c r="C2369" s="59" t="s">
        <v>789</v>
      </c>
      <c r="D2369" s="141" t="s">
        <v>42</v>
      </c>
      <c r="E2369" s="141" t="s">
        <v>40</v>
      </c>
      <c r="F2369" s="141"/>
      <c r="G2369" s="141"/>
      <c r="H2369" s="141"/>
      <c r="I2369" s="168">
        <v>100</v>
      </c>
      <c r="J2369" s="173"/>
    </row>
    <row r="2370" spans="1:10" ht="15.75" customHeight="1" x14ac:dyDescent="0.25">
      <c r="A2370" s="292" t="s">
        <v>327</v>
      </c>
      <c r="B2370" s="290" t="s">
        <v>115</v>
      </c>
      <c r="C2370" s="311" t="s">
        <v>796</v>
      </c>
      <c r="D2370" s="312"/>
      <c r="E2370" s="312"/>
      <c r="F2370" s="312"/>
      <c r="G2370" s="312"/>
      <c r="H2370" s="312"/>
      <c r="I2370" s="312"/>
      <c r="J2370" s="313"/>
    </row>
    <row r="2371" spans="1:10" x14ac:dyDescent="0.25">
      <c r="A2371" s="292"/>
      <c r="B2371" s="290"/>
      <c r="C2371" s="280" t="s">
        <v>10</v>
      </c>
      <c r="D2371" s="280"/>
      <c r="E2371" s="280"/>
      <c r="F2371" s="280"/>
      <c r="G2371" s="280"/>
      <c r="H2371" s="280"/>
      <c r="I2371" s="280"/>
      <c r="J2371" s="280"/>
    </row>
    <row r="2372" spans="1:10" ht="30" x14ac:dyDescent="0.25">
      <c r="A2372" s="292"/>
      <c r="B2372" s="290"/>
      <c r="C2372" s="7" t="s">
        <v>768</v>
      </c>
      <c r="D2372" s="141" t="s">
        <v>91</v>
      </c>
      <c r="E2372" s="141" t="s">
        <v>19</v>
      </c>
      <c r="F2372" s="108"/>
      <c r="G2372" s="108"/>
      <c r="H2372" s="159"/>
      <c r="I2372" s="96">
        <v>31.94</v>
      </c>
      <c r="J2372" s="96"/>
    </row>
    <row r="2373" spans="1:10" x14ac:dyDescent="0.25">
      <c r="A2373" s="292"/>
      <c r="B2373" s="290"/>
      <c r="C2373" s="280" t="s">
        <v>11</v>
      </c>
      <c r="D2373" s="280"/>
      <c r="E2373" s="280"/>
      <c r="F2373" s="280"/>
      <c r="G2373" s="280"/>
      <c r="H2373" s="280"/>
      <c r="I2373" s="280"/>
      <c r="J2373" s="280"/>
    </row>
    <row r="2374" spans="1:10" ht="30" x14ac:dyDescent="0.25">
      <c r="A2374" s="292"/>
      <c r="B2374" s="290"/>
      <c r="C2374" s="7" t="s">
        <v>788</v>
      </c>
      <c r="D2374" s="141" t="s">
        <v>39</v>
      </c>
      <c r="E2374" s="141" t="s">
        <v>17</v>
      </c>
      <c r="F2374" s="108"/>
      <c r="G2374" s="169"/>
      <c r="H2374" s="169"/>
      <c r="I2374" s="173">
        <v>1</v>
      </c>
      <c r="J2374" s="109"/>
    </row>
    <row r="2375" spans="1:10" x14ac:dyDescent="0.25">
      <c r="A2375" s="292"/>
      <c r="B2375" s="290"/>
      <c r="C2375" s="280" t="s">
        <v>12</v>
      </c>
      <c r="D2375" s="280"/>
      <c r="E2375" s="280"/>
      <c r="F2375" s="280"/>
      <c r="G2375" s="280"/>
      <c r="H2375" s="280"/>
      <c r="I2375" s="280"/>
      <c r="J2375" s="280"/>
    </row>
    <row r="2376" spans="1:10" ht="30" x14ac:dyDescent="0.25">
      <c r="A2376" s="292"/>
      <c r="B2376" s="290"/>
      <c r="C2376" s="7" t="s">
        <v>769</v>
      </c>
      <c r="D2376" s="141" t="s">
        <v>39</v>
      </c>
      <c r="E2376" s="141" t="s">
        <v>13</v>
      </c>
      <c r="F2376" s="158"/>
      <c r="G2376" s="159"/>
      <c r="H2376" s="159"/>
      <c r="I2376" s="96" t="s">
        <v>1707</v>
      </c>
      <c r="J2376" s="96"/>
    </row>
    <row r="2377" spans="1:10" x14ac:dyDescent="0.25">
      <c r="A2377" s="292"/>
      <c r="B2377" s="290"/>
      <c r="C2377" s="280" t="s">
        <v>14</v>
      </c>
      <c r="D2377" s="280"/>
      <c r="E2377" s="280"/>
      <c r="F2377" s="280"/>
      <c r="G2377" s="280"/>
      <c r="H2377" s="280"/>
      <c r="I2377" s="280"/>
      <c r="J2377" s="280"/>
    </row>
    <row r="2378" spans="1:10" x14ac:dyDescent="0.25">
      <c r="A2378" s="292"/>
      <c r="B2378" s="290"/>
      <c r="C2378" s="59" t="s">
        <v>789</v>
      </c>
      <c r="D2378" s="141" t="s">
        <v>42</v>
      </c>
      <c r="E2378" s="141" t="s">
        <v>40</v>
      </c>
      <c r="F2378" s="141"/>
      <c r="G2378" s="141"/>
      <c r="H2378" s="141"/>
      <c r="I2378" s="168">
        <v>100</v>
      </c>
      <c r="J2378" s="168"/>
    </row>
    <row r="2379" spans="1:10" ht="20.25" customHeight="1" x14ac:dyDescent="0.25">
      <c r="A2379" s="292" t="s">
        <v>457</v>
      </c>
      <c r="B2379" s="290" t="s">
        <v>116</v>
      </c>
      <c r="C2379" s="293" t="s">
        <v>897</v>
      </c>
      <c r="D2379" s="293"/>
      <c r="E2379" s="293"/>
      <c r="F2379" s="293"/>
      <c r="G2379" s="293"/>
      <c r="H2379" s="293"/>
      <c r="I2379" s="293"/>
      <c r="J2379" s="293"/>
    </row>
    <row r="2380" spans="1:10" x14ac:dyDescent="0.25">
      <c r="A2380" s="292"/>
      <c r="B2380" s="290"/>
      <c r="C2380" s="280" t="s">
        <v>10</v>
      </c>
      <c r="D2380" s="280"/>
      <c r="E2380" s="280"/>
      <c r="F2380" s="280"/>
      <c r="G2380" s="280"/>
      <c r="H2380" s="280"/>
      <c r="I2380" s="280"/>
      <c r="J2380" s="280"/>
    </row>
    <row r="2381" spans="1:10" x14ac:dyDescent="0.25">
      <c r="A2381" s="292"/>
      <c r="B2381" s="290"/>
      <c r="C2381" s="59" t="s">
        <v>607</v>
      </c>
      <c r="D2381" s="289" t="s">
        <v>15</v>
      </c>
      <c r="E2381" s="51" t="s">
        <v>9</v>
      </c>
      <c r="F2381" s="108"/>
      <c r="G2381" s="108">
        <f>'Додаток 3'!I408</f>
        <v>1992.329</v>
      </c>
      <c r="H2381" s="1"/>
      <c r="I2381" s="106"/>
      <c r="J2381" s="106"/>
    </row>
    <row r="2382" spans="1:10" x14ac:dyDescent="0.25">
      <c r="A2382" s="292"/>
      <c r="B2382" s="290"/>
      <c r="C2382" s="59" t="s">
        <v>41</v>
      </c>
      <c r="D2382" s="289"/>
      <c r="E2382" s="279"/>
      <c r="F2382" s="279"/>
      <c r="G2382" s="279"/>
      <c r="H2382" s="279"/>
      <c r="I2382" s="106"/>
      <c r="J2382" s="106"/>
    </row>
    <row r="2383" spans="1:10" x14ac:dyDescent="0.25">
      <c r="A2383" s="292"/>
      <c r="B2383" s="290"/>
      <c r="C2383" s="59" t="s">
        <v>893</v>
      </c>
      <c r="D2383" s="289"/>
      <c r="E2383" s="142" t="s">
        <v>9</v>
      </c>
      <c r="F2383" s="9"/>
      <c r="G2383" s="9">
        <f>'Додаток 3'!I409</f>
        <v>100</v>
      </c>
      <c r="H2383" s="142"/>
      <c r="I2383" s="106"/>
      <c r="J2383" s="106"/>
    </row>
    <row r="2384" spans="1:10" hidden="1" x14ac:dyDescent="0.25">
      <c r="A2384" s="292"/>
      <c r="B2384" s="290"/>
      <c r="C2384" s="59" t="s">
        <v>2</v>
      </c>
      <c r="D2384" s="289"/>
      <c r="E2384" s="51" t="s">
        <v>9</v>
      </c>
      <c r="F2384" s="9"/>
      <c r="G2384" s="9">
        <f>'Додаток 3'!I410</f>
        <v>35.6</v>
      </c>
      <c r="H2384" s="6"/>
      <c r="I2384" s="106"/>
      <c r="J2384" s="106"/>
    </row>
    <row r="2385" spans="1:10" hidden="1" x14ac:dyDescent="0.25">
      <c r="A2385" s="292"/>
      <c r="B2385" s="290"/>
      <c r="C2385" s="59" t="s">
        <v>25</v>
      </c>
      <c r="D2385" s="289"/>
      <c r="E2385" s="51" t="s">
        <v>9</v>
      </c>
      <c r="F2385" s="108"/>
      <c r="G2385" s="9">
        <f>'Додаток 3'!I411</f>
        <v>25</v>
      </c>
      <c r="H2385" s="9"/>
      <c r="I2385" s="106"/>
      <c r="J2385" s="106"/>
    </row>
    <row r="2386" spans="1:10" x14ac:dyDescent="0.25">
      <c r="A2386" s="292"/>
      <c r="B2386" s="290"/>
      <c r="C2386" s="291" t="s">
        <v>11</v>
      </c>
      <c r="D2386" s="291"/>
      <c r="E2386" s="291"/>
      <c r="F2386" s="291"/>
      <c r="G2386" s="291"/>
      <c r="H2386" s="291"/>
      <c r="I2386" s="291"/>
      <c r="J2386" s="291"/>
    </row>
    <row r="2387" spans="1:10" x14ac:dyDescent="0.25">
      <c r="A2387" s="292"/>
      <c r="B2387" s="290"/>
      <c r="C2387" s="59" t="s">
        <v>609</v>
      </c>
      <c r="D2387" s="51" t="s">
        <v>39</v>
      </c>
      <c r="E2387" s="51" t="s">
        <v>140</v>
      </c>
      <c r="F2387" s="108"/>
      <c r="G2387" s="108">
        <v>0.54</v>
      </c>
      <c r="H2387" s="1"/>
      <c r="I2387" s="106"/>
      <c r="J2387" s="106"/>
    </row>
    <row r="2388" spans="1:10" x14ac:dyDescent="0.25">
      <c r="A2388" s="292"/>
      <c r="B2388" s="290"/>
      <c r="C2388" s="291" t="s">
        <v>12</v>
      </c>
      <c r="D2388" s="291"/>
      <c r="E2388" s="291"/>
      <c r="F2388" s="291"/>
      <c r="G2388" s="291"/>
      <c r="H2388" s="291"/>
      <c r="I2388" s="291"/>
      <c r="J2388" s="291"/>
    </row>
    <row r="2389" spans="1:10" x14ac:dyDescent="0.25">
      <c r="A2389" s="292"/>
      <c r="B2389" s="290"/>
      <c r="C2389" s="59" t="s">
        <v>610</v>
      </c>
      <c r="D2389" s="51" t="s">
        <v>39</v>
      </c>
      <c r="E2389" s="51" t="s">
        <v>608</v>
      </c>
      <c r="F2389" s="158"/>
      <c r="G2389" s="108">
        <f>G2381/G2387</f>
        <v>3689.4981481481477</v>
      </c>
      <c r="H2389" s="9"/>
      <c r="I2389" s="106"/>
      <c r="J2389" s="106"/>
    </row>
    <row r="2390" spans="1:10" x14ac:dyDescent="0.25">
      <c r="A2390" s="292"/>
      <c r="B2390" s="290"/>
      <c r="C2390" s="291" t="s">
        <v>14</v>
      </c>
      <c r="D2390" s="291"/>
      <c r="E2390" s="291"/>
      <c r="F2390" s="291"/>
      <c r="G2390" s="291"/>
      <c r="H2390" s="291"/>
      <c r="I2390" s="291"/>
      <c r="J2390" s="291"/>
    </row>
    <row r="2391" spans="1:10" ht="27" customHeight="1" x14ac:dyDescent="0.25">
      <c r="A2391" s="292"/>
      <c r="B2391" s="290"/>
      <c r="C2391" s="59" t="s">
        <v>362</v>
      </c>
      <c r="D2391" s="51" t="s">
        <v>42</v>
      </c>
      <c r="E2391" s="51" t="s">
        <v>40</v>
      </c>
      <c r="F2391" s="51"/>
      <c r="G2391" s="51">
        <v>100</v>
      </c>
      <c r="H2391" s="142"/>
      <c r="I2391" s="106"/>
      <c r="J2391" s="106"/>
    </row>
    <row r="2392" spans="1:10" ht="19.5" customHeight="1" x14ac:dyDescent="0.25">
      <c r="A2392" s="292" t="s">
        <v>478</v>
      </c>
      <c r="B2392" s="290" t="s">
        <v>116</v>
      </c>
      <c r="C2392" s="293" t="s">
        <v>896</v>
      </c>
      <c r="D2392" s="293"/>
      <c r="E2392" s="293"/>
      <c r="F2392" s="293"/>
      <c r="G2392" s="293"/>
      <c r="H2392" s="293"/>
      <c r="I2392" s="293"/>
      <c r="J2392" s="293"/>
    </row>
    <row r="2393" spans="1:10" x14ac:dyDescent="0.25">
      <c r="A2393" s="292"/>
      <c r="B2393" s="290"/>
      <c r="C2393" s="280" t="s">
        <v>10</v>
      </c>
      <c r="D2393" s="280"/>
      <c r="E2393" s="280"/>
      <c r="F2393" s="280"/>
      <c r="G2393" s="280"/>
      <c r="H2393" s="280"/>
      <c r="I2393" s="280"/>
      <c r="J2393" s="280"/>
    </row>
    <row r="2394" spans="1:10" x14ac:dyDescent="0.25">
      <c r="A2394" s="292"/>
      <c r="B2394" s="290"/>
      <c r="C2394" s="59" t="s">
        <v>607</v>
      </c>
      <c r="D2394" s="289" t="s">
        <v>15</v>
      </c>
      <c r="E2394" s="51" t="s">
        <v>9</v>
      </c>
      <c r="F2394" s="108"/>
      <c r="G2394" s="108">
        <f>'Додаток 3'!I412</f>
        <v>1932.222</v>
      </c>
      <c r="H2394" s="1"/>
      <c r="I2394" s="106"/>
      <c r="J2394" s="106"/>
    </row>
    <row r="2395" spans="1:10" x14ac:dyDescent="0.25">
      <c r="A2395" s="292"/>
      <c r="B2395" s="290"/>
      <c r="C2395" s="59" t="s">
        <v>41</v>
      </c>
      <c r="D2395" s="289"/>
      <c r="E2395" s="279"/>
      <c r="F2395" s="279"/>
      <c r="G2395" s="279"/>
      <c r="H2395" s="279"/>
      <c r="I2395" s="106"/>
      <c r="J2395" s="106"/>
    </row>
    <row r="2396" spans="1:10" ht="18.75" customHeight="1" x14ac:dyDescent="0.25">
      <c r="A2396" s="292"/>
      <c r="B2396" s="290"/>
      <c r="C2396" s="59" t="s">
        <v>893</v>
      </c>
      <c r="D2396" s="289"/>
      <c r="E2396" s="142" t="s">
        <v>9</v>
      </c>
      <c r="F2396" s="9"/>
      <c r="G2396" s="108">
        <f>'Додаток 3'!I413</f>
        <v>100</v>
      </c>
      <c r="H2396" s="142"/>
      <c r="I2396" s="106"/>
      <c r="J2396" s="106"/>
    </row>
    <row r="2397" spans="1:10" ht="18.75" hidden="1" customHeight="1" x14ac:dyDescent="0.25">
      <c r="A2397" s="292"/>
      <c r="B2397" s="290"/>
      <c r="C2397" s="59" t="s">
        <v>2</v>
      </c>
      <c r="D2397" s="289"/>
      <c r="E2397" s="51" t="s">
        <v>9</v>
      </c>
      <c r="F2397" s="9"/>
      <c r="G2397" s="108">
        <f>'Додаток 3'!I414</f>
        <v>35.6</v>
      </c>
      <c r="H2397" s="6"/>
      <c r="I2397" s="106"/>
      <c r="J2397" s="106"/>
    </row>
    <row r="2398" spans="1:10" ht="18.75" hidden="1" customHeight="1" x14ac:dyDescent="0.25">
      <c r="A2398" s="292"/>
      <c r="B2398" s="290"/>
      <c r="C2398" s="59" t="s">
        <v>25</v>
      </c>
      <c r="D2398" s="289"/>
      <c r="E2398" s="51" t="s">
        <v>9</v>
      </c>
      <c r="F2398" s="108"/>
      <c r="G2398" s="108">
        <f>'Додаток 3'!I415</f>
        <v>25</v>
      </c>
      <c r="H2398" s="9"/>
      <c r="I2398" s="106"/>
      <c r="J2398" s="106"/>
    </row>
    <row r="2399" spans="1:10" x14ac:dyDescent="0.25">
      <c r="A2399" s="292"/>
      <c r="B2399" s="290"/>
      <c r="C2399" s="291" t="s">
        <v>11</v>
      </c>
      <c r="D2399" s="291"/>
      <c r="E2399" s="291"/>
      <c r="F2399" s="291"/>
      <c r="G2399" s="291"/>
      <c r="H2399" s="291"/>
      <c r="I2399" s="291"/>
      <c r="J2399" s="291"/>
    </row>
    <row r="2400" spans="1:10" x14ac:dyDescent="0.25">
      <c r="A2400" s="292"/>
      <c r="B2400" s="290"/>
      <c r="C2400" s="59" t="s">
        <v>609</v>
      </c>
      <c r="D2400" s="51" t="s">
        <v>39</v>
      </c>
      <c r="E2400" s="51" t="s">
        <v>140</v>
      </c>
      <c r="F2400" s="108"/>
      <c r="G2400" s="108">
        <v>0.4</v>
      </c>
      <c r="H2400" s="1"/>
      <c r="I2400" s="106"/>
      <c r="J2400" s="106"/>
    </row>
    <row r="2401" spans="1:10" x14ac:dyDescent="0.25">
      <c r="A2401" s="292"/>
      <c r="B2401" s="290"/>
      <c r="C2401" s="291" t="s">
        <v>12</v>
      </c>
      <c r="D2401" s="291"/>
      <c r="E2401" s="291"/>
      <c r="F2401" s="291"/>
      <c r="G2401" s="291"/>
      <c r="H2401" s="291"/>
      <c r="I2401" s="291"/>
      <c r="J2401" s="291"/>
    </row>
    <row r="2402" spans="1:10" x14ac:dyDescent="0.25">
      <c r="A2402" s="292"/>
      <c r="B2402" s="290"/>
      <c r="C2402" s="59" t="s">
        <v>610</v>
      </c>
      <c r="D2402" s="51" t="s">
        <v>39</v>
      </c>
      <c r="E2402" s="51" t="s">
        <v>608</v>
      </c>
      <c r="F2402" s="158"/>
      <c r="G2402" s="108">
        <f>G2394/G2400</f>
        <v>4830.5549999999994</v>
      </c>
      <c r="H2402" s="9"/>
      <c r="I2402" s="106"/>
      <c r="J2402" s="106"/>
    </row>
    <row r="2403" spans="1:10" x14ac:dyDescent="0.25">
      <c r="A2403" s="292"/>
      <c r="B2403" s="290"/>
      <c r="C2403" s="291" t="s">
        <v>14</v>
      </c>
      <c r="D2403" s="291"/>
      <c r="E2403" s="291"/>
      <c r="F2403" s="291"/>
      <c r="G2403" s="291"/>
      <c r="H2403" s="291"/>
      <c r="I2403" s="291"/>
      <c r="J2403" s="291"/>
    </row>
    <row r="2404" spans="1:10" ht="28.5" customHeight="1" x14ac:dyDescent="0.25">
      <c r="A2404" s="292"/>
      <c r="B2404" s="290"/>
      <c r="C2404" s="59" t="s">
        <v>362</v>
      </c>
      <c r="D2404" s="51" t="s">
        <v>42</v>
      </c>
      <c r="E2404" s="51" t="s">
        <v>40</v>
      </c>
      <c r="F2404" s="51"/>
      <c r="G2404" s="51">
        <v>100</v>
      </c>
      <c r="H2404" s="142"/>
      <c r="I2404" s="106"/>
      <c r="J2404" s="106"/>
    </row>
    <row r="2405" spans="1:10" ht="21.75" customHeight="1" x14ac:dyDescent="0.25">
      <c r="A2405" s="296" t="s">
        <v>703</v>
      </c>
      <c r="B2405" s="290" t="s">
        <v>116</v>
      </c>
      <c r="C2405" s="293" t="s">
        <v>960</v>
      </c>
      <c r="D2405" s="293"/>
      <c r="E2405" s="293"/>
      <c r="F2405" s="293"/>
      <c r="G2405" s="293"/>
      <c r="H2405" s="293"/>
      <c r="I2405" s="293"/>
      <c r="J2405" s="293"/>
    </row>
    <row r="2406" spans="1:10" x14ac:dyDescent="0.25">
      <c r="A2406" s="296"/>
      <c r="B2406" s="290"/>
      <c r="C2406" s="280" t="s">
        <v>10</v>
      </c>
      <c r="D2406" s="280"/>
      <c r="E2406" s="280"/>
      <c r="F2406" s="280"/>
      <c r="G2406" s="280"/>
      <c r="H2406" s="280"/>
      <c r="I2406" s="280"/>
      <c r="J2406" s="280"/>
    </row>
    <row r="2407" spans="1:10" ht="27.75" customHeight="1" x14ac:dyDescent="0.25">
      <c r="A2407" s="296"/>
      <c r="B2407" s="290"/>
      <c r="C2407" s="59" t="s">
        <v>607</v>
      </c>
      <c r="D2407" s="289" t="s">
        <v>15</v>
      </c>
      <c r="E2407" s="51" t="s">
        <v>9</v>
      </c>
      <c r="F2407" s="108">
        <f>'Додаток 3'!H416</f>
        <v>2534.02</v>
      </c>
      <c r="G2407" s="9"/>
      <c r="H2407" s="1"/>
      <c r="I2407" s="106"/>
      <c r="J2407" s="106"/>
    </row>
    <row r="2408" spans="1:10" hidden="1" x14ac:dyDescent="0.25">
      <c r="A2408" s="296"/>
      <c r="B2408" s="290"/>
      <c r="C2408" s="59" t="s">
        <v>41</v>
      </c>
      <c r="D2408" s="289"/>
      <c r="E2408" s="279"/>
      <c r="F2408" s="279"/>
      <c r="G2408" s="279"/>
      <c r="H2408" s="279"/>
      <c r="I2408" s="106"/>
      <c r="J2408" s="106"/>
    </row>
    <row r="2409" spans="1:10" hidden="1" x14ac:dyDescent="0.25">
      <c r="A2409" s="296"/>
      <c r="B2409" s="290"/>
      <c r="C2409" s="59" t="s">
        <v>44</v>
      </c>
      <c r="D2409" s="289"/>
      <c r="E2409" s="142" t="s">
        <v>9</v>
      </c>
      <c r="F2409" s="9">
        <f>'Додаток 3'!H417</f>
        <v>49.92</v>
      </c>
      <c r="G2409" s="142"/>
      <c r="H2409" s="142"/>
      <c r="I2409" s="106"/>
      <c r="J2409" s="106"/>
    </row>
    <row r="2410" spans="1:10" hidden="1" x14ac:dyDescent="0.25">
      <c r="A2410" s="296"/>
      <c r="B2410" s="290"/>
      <c r="C2410" s="59" t="s">
        <v>2</v>
      </c>
      <c r="D2410" s="289"/>
      <c r="E2410" s="51" t="s">
        <v>9</v>
      </c>
      <c r="F2410" s="9">
        <f>'Додаток 3'!H418</f>
        <v>26</v>
      </c>
      <c r="G2410" s="6"/>
      <c r="H2410" s="6"/>
      <c r="I2410" s="106"/>
      <c r="J2410" s="106"/>
    </row>
    <row r="2411" spans="1:10" hidden="1" x14ac:dyDescent="0.25">
      <c r="A2411" s="296"/>
      <c r="B2411" s="290"/>
      <c r="C2411" s="59" t="s">
        <v>25</v>
      </c>
      <c r="D2411" s="289"/>
      <c r="E2411" s="51" t="s">
        <v>9</v>
      </c>
      <c r="F2411" s="108">
        <f>'Додаток 3'!H419</f>
        <v>8.1</v>
      </c>
      <c r="G2411" s="9"/>
      <c r="H2411" s="9"/>
      <c r="I2411" s="106"/>
      <c r="J2411" s="106"/>
    </row>
    <row r="2412" spans="1:10" x14ac:dyDescent="0.25">
      <c r="A2412" s="296"/>
      <c r="B2412" s="290"/>
      <c r="C2412" s="291" t="s">
        <v>11</v>
      </c>
      <c r="D2412" s="291"/>
      <c r="E2412" s="291"/>
      <c r="F2412" s="291"/>
      <c r="G2412" s="291"/>
      <c r="H2412" s="291"/>
      <c r="I2412" s="291"/>
      <c r="J2412" s="291"/>
    </row>
    <row r="2413" spans="1:10" x14ac:dyDescent="0.25">
      <c r="A2413" s="296"/>
      <c r="B2413" s="290"/>
      <c r="C2413" s="59" t="s">
        <v>609</v>
      </c>
      <c r="D2413" s="51" t="s">
        <v>39</v>
      </c>
      <c r="E2413" s="51" t="s">
        <v>140</v>
      </c>
      <c r="F2413" s="108">
        <v>1.1100000000000001</v>
      </c>
      <c r="G2413" s="1"/>
      <c r="H2413" s="1"/>
      <c r="I2413" s="106"/>
      <c r="J2413" s="106"/>
    </row>
    <row r="2414" spans="1:10" x14ac:dyDescent="0.25">
      <c r="A2414" s="296"/>
      <c r="B2414" s="290"/>
      <c r="C2414" s="291" t="s">
        <v>12</v>
      </c>
      <c r="D2414" s="291"/>
      <c r="E2414" s="291"/>
      <c r="F2414" s="291"/>
      <c r="G2414" s="291"/>
      <c r="H2414" s="291"/>
      <c r="I2414" s="291"/>
      <c r="J2414" s="291"/>
    </row>
    <row r="2415" spans="1:10" x14ac:dyDescent="0.25">
      <c r="A2415" s="296"/>
      <c r="B2415" s="290"/>
      <c r="C2415" s="59" t="s">
        <v>610</v>
      </c>
      <c r="D2415" s="51" t="s">
        <v>39</v>
      </c>
      <c r="E2415" s="51" t="s">
        <v>608</v>
      </c>
      <c r="F2415" s="158">
        <f>F2407/F2413</f>
        <v>2282.9009009009005</v>
      </c>
      <c r="G2415" s="9"/>
      <c r="H2415" s="9"/>
      <c r="I2415" s="106"/>
      <c r="J2415" s="106"/>
    </row>
    <row r="2416" spans="1:10" x14ac:dyDescent="0.25">
      <c r="A2416" s="296"/>
      <c r="B2416" s="290"/>
      <c r="C2416" s="291" t="s">
        <v>14</v>
      </c>
      <c r="D2416" s="291"/>
      <c r="E2416" s="291"/>
      <c r="F2416" s="291"/>
      <c r="G2416" s="291"/>
      <c r="H2416" s="291"/>
      <c r="I2416" s="291"/>
      <c r="J2416" s="291"/>
    </row>
    <row r="2417" spans="1:10" x14ac:dyDescent="0.25">
      <c r="A2417" s="296"/>
      <c r="B2417" s="290"/>
      <c r="C2417" s="59" t="s">
        <v>362</v>
      </c>
      <c r="D2417" s="51" t="s">
        <v>42</v>
      </c>
      <c r="E2417" s="51" t="s">
        <v>40</v>
      </c>
      <c r="F2417" s="51">
        <v>100</v>
      </c>
      <c r="G2417" s="142"/>
      <c r="H2417" s="142"/>
      <c r="I2417" s="106"/>
      <c r="J2417" s="106"/>
    </row>
    <row r="2418" spans="1:10" ht="29.25" customHeight="1" x14ac:dyDescent="0.25">
      <c r="A2418" s="296" t="s">
        <v>725</v>
      </c>
      <c r="B2418" s="290" t="s">
        <v>116</v>
      </c>
      <c r="C2418" s="293" t="s">
        <v>1395</v>
      </c>
      <c r="D2418" s="293"/>
      <c r="E2418" s="293"/>
      <c r="F2418" s="293"/>
      <c r="G2418" s="293"/>
      <c r="H2418" s="293"/>
      <c r="I2418" s="293"/>
      <c r="J2418" s="293"/>
    </row>
    <row r="2419" spans="1:10" x14ac:dyDescent="0.25">
      <c r="A2419" s="296"/>
      <c r="B2419" s="290"/>
      <c r="C2419" s="280" t="s">
        <v>10</v>
      </c>
      <c r="D2419" s="280"/>
      <c r="E2419" s="280"/>
      <c r="F2419" s="280"/>
      <c r="G2419" s="280"/>
      <c r="H2419" s="280"/>
      <c r="I2419" s="280"/>
      <c r="J2419" s="280"/>
    </row>
    <row r="2420" spans="1:10" x14ac:dyDescent="0.25">
      <c r="A2420" s="296"/>
      <c r="B2420" s="290"/>
      <c r="C2420" s="7" t="s">
        <v>1396</v>
      </c>
      <c r="D2420" s="290" t="s">
        <v>15</v>
      </c>
      <c r="E2420" s="141" t="s">
        <v>9</v>
      </c>
      <c r="F2420" s="108"/>
      <c r="G2420" s="159"/>
      <c r="H2420" s="159"/>
      <c r="I2420" s="136"/>
      <c r="J2420" s="136">
        <f>'Додаток 3'!L420</f>
        <v>200</v>
      </c>
    </row>
    <row r="2421" spans="1:10" hidden="1" x14ac:dyDescent="0.25">
      <c r="A2421" s="296"/>
      <c r="B2421" s="290"/>
      <c r="C2421" s="7" t="s">
        <v>41</v>
      </c>
      <c r="D2421" s="290"/>
      <c r="E2421" s="279"/>
      <c r="F2421" s="279"/>
      <c r="G2421" s="279"/>
      <c r="H2421" s="279"/>
      <c r="I2421" s="106"/>
      <c r="J2421" s="106"/>
    </row>
    <row r="2422" spans="1:10" hidden="1" x14ac:dyDescent="0.25">
      <c r="A2422" s="296"/>
      <c r="B2422" s="290"/>
      <c r="C2422" s="7" t="s">
        <v>38</v>
      </c>
      <c r="D2422" s="290"/>
      <c r="E2422" s="141" t="s">
        <v>9</v>
      </c>
      <c r="F2422" s="108"/>
      <c r="G2422" s="24">
        <f>'Додаток 3'!I421</f>
        <v>150</v>
      </c>
      <c r="H2422" s="24"/>
      <c r="I2422" s="106"/>
      <c r="J2422" s="106"/>
    </row>
    <row r="2423" spans="1:10" ht="15.75" customHeight="1" x14ac:dyDescent="0.25">
      <c r="A2423" s="296"/>
      <c r="B2423" s="290"/>
      <c r="C2423" s="280" t="s">
        <v>11</v>
      </c>
      <c r="D2423" s="280"/>
      <c r="E2423" s="280"/>
      <c r="F2423" s="280"/>
      <c r="G2423" s="280"/>
      <c r="H2423" s="280"/>
      <c r="I2423" s="280"/>
      <c r="J2423" s="280"/>
    </row>
    <row r="2424" spans="1:10" x14ac:dyDescent="0.25">
      <c r="A2424" s="296"/>
      <c r="B2424" s="290"/>
      <c r="C2424" s="7" t="s">
        <v>918</v>
      </c>
      <c r="D2424" s="141" t="s">
        <v>39</v>
      </c>
      <c r="E2424" s="141" t="s">
        <v>17</v>
      </c>
      <c r="F2424" s="157"/>
      <c r="G2424" s="169"/>
      <c r="H2424" s="169"/>
      <c r="I2424" s="168"/>
      <c r="J2424" s="168">
        <v>1</v>
      </c>
    </row>
    <row r="2425" spans="1:10" x14ac:dyDescent="0.25">
      <c r="A2425" s="296"/>
      <c r="B2425" s="290"/>
      <c r="C2425" s="280" t="s">
        <v>12</v>
      </c>
      <c r="D2425" s="280"/>
      <c r="E2425" s="280"/>
      <c r="F2425" s="280"/>
      <c r="G2425" s="280"/>
      <c r="H2425" s="280"/>
      <c r="I2425" s="280"/>
      <c r="J2425" s="280"/>
    </row>
    <row r="2426" spans="1:10" x14ac:dyDescent="0.25">
      <c r="A2426" s="296"/>
      <c r="B2426" s="290"/>
      <c r="C2426" s="7" t="s">
        <v>1397</v>
      </c>
      <c r="D2426" s="141" t="s">
        <v>39</v>
      </c>
      <c r="E2426" s="141" t="s">
        <v>277</v>
      </c>
      <c r="F2426" s="108"/>
      <c r="G2426" s="159"/>
      <c r="H2426" s="159"/>
      <c r="I2426" s="136"/>
      <c r="J2426" s="136">
        <f>J2420/J2424</f>
        <v>200</v>
      </c>
    </row>
    <row r="2427" spans="1:10" ht="16.5" customHeight="1" x14ac:dyDescent="0.25">
      <c r="A2427" s="296"/>
      <c r="B2427" s="290"/>
      <c r="C2427" s="280" t="s">
        <v>14</v>
      </c>
      <c r="D2427" s="280"/>
      <c r="E2427" s="280"/>
      <c r="F2427" s="280"/>
      <c r="G2427" s="280"/>
      <c r="H2427" s="280"/>
      <c r="I2427" s="280"/>
      <c r="J2427" s="280"/>
    </row>
    <row r="2428" spans="1:10" x14ac:dyDescent="0.25">
      <c r="A2428" s="296"/>
      <c r="B2428" s="290"/>
      <c r="C2428" s="59" t="s">
        <v>875</v>
      </c>
      <c r="D2428" s="141" t="s">
        <v>42</v>
      </c>
      <c r="E2428" s="141" t="s">
        <v>40</v>
      </c>
      <c r="F2428" s="51"/>
      <c r="G2428" s="141"/>
      <c r="H2428" s="143"/>
      <c r="I2428" s="168"/>
      <c r="J2428" s="168">
        <v>100</v>
      </c>
    </row>
    <row r="2429" spans="1:10" ht="33" customHeight="1" x14ac:dyDescent="0.25">
      <c r="A2429" s="292" t="s">
        <v>726</v>
      </c>
      <c r="B2429" s="289" t="s">
        <v>116</v>
      </c>
      <c r="C2429" s="315" t="s">
        <v>1400</v>
      </c>
      <c r="D2429" s="315"/>
      <c r="E2429" s="315"/>
      <c r="F2429" s="315"/>
      <c r="G2429" s="315"/>
      <c r="H2429" s="315"/>
      <c r="I2429" s="315"/>
      <c r="J2429" s="315"/>
    </row>
    <row r="2430" spans="1:10" x14ac:dyDescent="0.25">
      <c r="A2430" s="292"/>
      <c r="B2430" s="289"/>
      <c r="C2430" s="291" t="s">
        <v>10</v>
      </c>
      <c r="D2430" s="291"/>
      <c r="E2430" s="291"/>
      <c r="F2430" s="291"/>
      <c r="G2430" s="291"/>
      <c r="H2430" s="291"/>
      <c r="I2430" s="291"/>
      <c r="J2430" s="291"/>
    </row>
    <row r="2431" spans="1:10" x14ac:dyDescent="0.25">
      <c r="A2431" s="292"/>
      <c r="B2431" s="289"/>
      <c r="C2431" s="59" t="s">
        <v>435</v>
      </c>
      <c r="D2431" s="287" t="s">
        <v>15</v>
      </c>
      <c r="E2431" s="51" t="s">
        <v>9</v>
      </c>
      <c r="F2431" s="108"/>
      <c r="G2431" s="108"/>
      <c r="H2431" s="108"/>
      <c r="I2431" s="168"/>
      <c r="J2431" s="168">
        <f>'Додаток 3'!L422</f>
        <v>1496.8340000000001</v>
      </c>
    </row>
    <row r="2432" spans="1:10" ht="15" hidden="1" customHeight="1" x14ac:dyDescent="0.25">
      <c r="A2432" s="292"/>
      <c r="B2432" s="289"/>
      <c r="C2432" s="59" t="s">
        <v>41</v>
      </c>
      <c r="D2432" s="305"/>
      <c r="E2432" s="279"/>
      <c r="F2432" s="279"/>
      <c r="G2432" s="279"/>
      <c r="H2432" s="279"/>
      <c r="I2432" s="106"/>
      <c r="J2432" s="106"/>
    </row>
    <row r="2433" spans="1:10" ht="15" hidden="1" customHeight="1" x14ac:dyDescent="0.25">
      <c r="A2433" s="292"/>
      <c r="B2433" s="289"/>
      <c r="C2433" s="59" t="s">
        <v>38</v>
      </c>
      <c r="D2433" s="305"/>
      <c r="E2433" s="51" t="s">
        <v>9</v>
      </c>
      <c r="F2433" s="108"/>
      <c r="G2433" s="9">
        <f>'Додаток 3'!I423</f>
        <v>0</v>
      </c>
      <c r="H2433" s="9"/>
      <c r="I2433" s="106"/>
      <c r="J2433" s="106"/>
    </row>
    <row r="2434" spans="1:10" x14ac:dyDescent="0.25">
      <c r="A2434" s="292"/>
      <c r="B2434" s="289"/>
      <c r="C2434" s="59" t="s">
        <v>41</v>
      </c>
      <c r="D2434" s="305"/>
      <c r="E2434" s="51"/>
      <c r="F2434" s="108"/>
      <c r="G2434" s="9"/>
      <c r="H2434" s="9"/>
      <c r="I2434" s="106"/>
      <c r="J2434" s="106"/>
    </row>
    <row r="2435" spans="1:10" x14ac:dyDescent="0.25">
      <c r="A2435" s="292"/>
      <c r="B2435" s="289"/>
      <c r="C2435" s="59" t="s">
        <v>893</v>
      </c>
      <c r="D2435" s="288"/>
      <c r="E2435" s="51" t="s">
        <v>9</v>
      </c>
      <c r="F2435" s="108"/>
      <c r="G2435" s="9"/>
      <c r="H2435" s="9"/>
      <c r="I2435" s="105"/>
      <c r="J2435" s="105">
        <f>'Додаток 3'!L423</f>
        <v>150</v>
      </c>
    </row>
    <row r="2436" spans="1:10" ht="17.25" customHeight="1" x14ac:dyDescent="0.25">
      <c r="A2436" s="292"/>
      <c r="B2436" s="289"/>
      <c r="C2436" s="291" t="s">
        <v>11</v>
      </c>
      <c r="D2436" s="291"/>
      <c r="E2436" s="291"/>
      <c r="F2436" s="291"/>
      <c r="G2436" s="291"/>
      <c r="H2436" s="291"/>
      <c r="I2436" s="291"/>
      <c r="J2436" s="291"/>
    </row>
    <row r="2437" spans="1:10" ht="14.25" customHeight="1" x14ac:dyDescent="0.25">
      <c r="A2437" s="292"/>
      <c r="B2437" s="289"/>
      <c r="C2437" s="59" t="s">
        <v>436</v>
      </c>
      <c r="D2437" s="51" t="s">
        <v>39</v>
      </c>
      <c r="E2437" s="51" t="s">
        <v>17</v>
      </c>
      <c r="F2437" s="157"/>
      <c r="G2437" s="157"/>
      <c r="H2437" s="157"/>
      <c r="I2437" s="168"/>
      <c r="J2437" s="168">
        <v>30</v>
      </c>
    </row>
    <row r="2438" spans="1:10" ht="15.75" customHeight="1" x14ac:dyDescent="0.25">
      <c r="A2438" s="292"/>
      <c r="B2438" s="289"/>
      <c r="C2438" s="360" t="s">
        <v>12</v>
      </c>
      <c r="D2438" s="360"/>
      <c r="E2438" s="360"/>
      <c r="F2438" s="360"/>
      <c r="G2438" s="360"/>
      <c r="H2438" s="360"/>
      <c r="I2438" s="360"/>
      <c r="J2438" s="360"/>
    </row>
    <row r="2439" spans="1:10" x14ac:dyDescent="0.25">
      <c r="A2439" s="292"/>
      <c r="B2439" s="289"/>
      <c r="C2439" s="59" t="s">
        <v>441</v>
      </c>
      <c r="D2439" s="51" t="s">
        <v>39</v>
      </c>
      <c r="E2439" s="51" t="s">
        <v>277</v>
      </c>
      <c r="F2439" s="108"/>
      <c r="G2439" s="108"/>
      <c r="H2439" s="108"/>
      <c r="I2439" s="136"/>
      <c r="J2439" s="136">
        <f>J2431/J2437</f>
        <v>49.894466666666666</v>
      </c>
    </row>
    <row r="2440" spans="1:10" x14ac:dyDescent="0.25">
      <c r="A2440" s="292"/>
      <c r="B2440" s="289"/>
      <c r="C2440" s="291" t="s">
        <v>14</v>
      </c>
      <c r="D2440" s="291"/>
      <c r="E2440" s="291"/>
      <c r="F2440" s="291"/>
      <c r="G2440" s="291"/>
      <c r="H2440" s="291"/>
      <c r="I2440" s="291"/>
      <c r="J2440" s="291"/>
    </row>
    <row r="2441" spans="1:10" x14ac:dyDescent="0.25">
      <c r="A2441" s="292"/>
      <c r="B2441" s="289"/>
      <c r="C2441" s="59" t="s">
        <v>361</v>
      </c>
      <c r="D2441" s="51" t="s">
        <v>42</v>
      </c>
      <c r="E2441" s="51" t="s">
        <v>40</v>
      </c>
      <c r="F2441" s="51"/>
      <c r="G2441" s="51"/>
      <c r="H2441" s="142"/>
      <c r="I2441" s="168"/>
      <c r="J2441" s="168">
        <v>100</v>
      </c>
    </row>
    <row r="2442" spans="1:10" ht="31.5" hidden="1" customHeight="1" x14ac:dyDescent="0.25">
      <c r="A2442" s="283" t="s">
        <v>326</v>
      </c>
      <c r="B2442" s="288" t="s">
        <v>116</v>
      </c>
      <c r="C2442" s="326" t="s">
        <v>438</v>
      </c>
      <c r="D2442" s="326"/>
      <c r="E2442" s="326"/>
      <c r="F2442" s="326"/>
      <c r="G2442" s="326"/>
      <c r="H2442" s="326"/>
    </row>
    <row r="2443" spans="1:10" hidden="1" x14ac:dyDescent="0.25">
      <c r="A2443" s="292"/>
      <c r="B2443" s="289"/>
      <c r="C2443" s="291" t="s">
        <v>10</v>
      </c>
      <c r="D2443" s="291"/>
      <c r="E2443" s="291"/>
      <c r="F2443" s="291"/>
      <c r="G2443" s="291"/>
      <c r="H2443" s="291"/>
    </row>
    <row r="2444" spans="1:10" hidden="1" x14ac:dyDescent="0.25">
      <c r="A2444" s="292"/>
      <c r="B2444" s="289"/>
      <c r="C2444" s="59" t="s">
        <v>439</v>
      </c>
      <c r="D2444" s="51" t="s">
        <v>15</v>
      </c>
      <c r="E2444" s="51" t="s">
        <v>9</v>
      </c>
      <c r="F2444" s="108"/>
      <c r="G2444" s="108">
        <f>'Додаток 3'!I424</f>
        <v>0</v>
      </c>
      <c r="H2444" s="1"/>
    </row>
    <row r="2445" spans="1:10" hidden="1" x14ac:dyDescent="0.25">
      <c r="A2445" s="292"/>
      <c r="B2445" s="289"/>
      <c r="C2445" s="291" t="s">
        <v>11</v>
      </c>
      <c r="D2445" s="291"/>
      <c r="E2445" s="291"/>
      <c r="F2445" s="291"/>
      <c r="G2445" s="291"/>
      <c r="H2445" s="291"/>
    </row>
    <row r="2446" spans="1:10" hidden="1" x14ac:dyDescent="0.25">
      <c r="A2446" s="292"/>
      <c r="B2446" s="289"/>
      <c r="C2446" s="59" t="s">
        <v>440</v>
      </c>
      <c r="D2446" s="51" t="s">
        <v>39</v>
      </c>
      <c r="E2446" s="51" t="s">
        <v>140</v>
      </c>
      <c r="F2446" s="108"/>
      <c r="G2446" s="108">
        <v>0.105</v>
      </c>
      <c r="H2446" s="1"/>
    </row>
    <row r="2447" spans="1:10" ht="18" hidden="1" customHeight="1" x14ac:dyDescent="0.25">
      <c r="A2447" s="292"/>
      <c r="B2447" s="289"/>
      <c r="C2447" s="291" t="s">
        <v>12</v>
      </c>
      <c r="D2447" s="291"/>
      <c r="E2447" s="291"/>
      <c r="F2447" s="291"/>
      <c r="G2447" s="291"/>
      <c r="H2447" s="291"/>
    </row>
    <row r="2448" spans="1:10" ht="30" hidden="1" x14ac:dyDescent="0.25">
      <c r="A2448" s="292"/>
      <c r="B2448" s="289"/>
      <c r="C2448" s="59" t="s">
        <v>442</v>
      </c>
      <c r="D2448" s="51" t="s">
        <v>39</v>
      </c>
      <c r="E2448" s="51" t="s">
        <v>141</v>
      </c>
      <c r="F2448" s="108"/>
      <c r="G2448" s="108">
        <f>G2444/G2446</f>
        <v>0</v>
      </c>
      <c r="H2448" s="9"/>
    </row>
    <row r="2449" spans="1:10" ht="17.25" hidden="1" customHeight="1" x14ac:dyDescent="0.25">
      <c r="A2449" s="292"/>
      <c r="B2449" s="289"/>
      <c r="C2449" s="291" t="s">
        <v>14</v>
      </c>
      <c r="D2449" s="291"/>
      <c r="E2449" s="291"/>
      <c r="F2449" s="291"/>
      <c r="G2449" s="291"/>
      <c r="H2449" s="291"/>
    </row>
    <row r="2450" spans="1:10" hidden="1" x14ac:dyDescent="0.25">
      <c r="A2450" s="281"/>
      <c r="B2450" s="287"/>
      <c r="C2450" s="73" t="s">
        <v>361</v>
      </c>
      <c r="D2450" s="146" t="s">
        <v>42</v>
      </c>
      <c r="E2450" s="146" t="s">
        <v>40</v>
      </c>
      <c r="F2450" s="146"/>
      <c r="G2450" s="146">
        <v>100</v>
      </c>
      <c r="H2450" s="122"/>
    </row>
    <row r="2451" spans="1:10" ht="28.5" customHeight="1" x14ac:dyDescent="0.25">
      <c r="A2451" s="292" t="s">
        <v>731</v>
      </c>
      <c r="B2451" s="290" t="s">
        <v>116</v>
      </c>
      <c r="C2451" s="293" t="s">
        <v>916</v>
      </c>
      <c r="D2451" s="293"/>
      <c r="E2451" s="293"/>
      <c r="F2451" s="293"/>
      <c r="G2451" s="293"/>
      <c r="H2451" s="293"/>
      <c r="I2451" s="293"/>
      <c r="J2451" s="293"/>
    </row>
    <row r="2452" spans="1:10" x14ac:dyDescent="0.25">
      <c r="A2452" s="292"/>
      <c r="B2452" s="290"/>
      <c r="C2452" s="280" t="s">
        <v>10</v>
      </c>
      <c r="D2452" s="280"/>
      <c r="E2452" s="280"/>
      <c r="F2452" s="280"/>
      <c r="G2452" s="280"/>
      <c r="H2452" s="280"/>
      <c r="I2452" s="280"/>
      <c r="J2452" s="280"/>
    </row>
    <row r="2453" spans="1:10" ht="30" x14ac:dyDescent="0.25">
      <c r="A2453" s="292"/>
      <c r="B2453" s="290"/>
      <c r="C2453" s="7" t="s">
        <v>917</v>
      </c>
      <c r="D2453" s="141" t="s">
        <v>91</v>
      </c>
      <c r="E2453" s="141" t="s">
        <v>9</v>
      </c>
      <c r="F2453" s="108"/>
      <c r="G2453" s="159"/>
      <c r="H2453" s="159"/>
      <c r="I2453" s="106"/>
      <c r="J2453" s="96">
        <f>'Додаток 3'!L425</f>
        <v>120</v>
      </c>
    </row>
    <row r="2454" spans="1:10" x14ac:dyDescent="0.25">
      <c r="A2454" s="292"/>
      <c r="B2454" s="290"/>
      <c r="C2454" s="280" t="s">
        <v>11</v>
      </c>
      <c r="D2454" s="280"/>
      <c r="E2454" s="280"/>
      <c r="F2454" s="280"/>
      <c r="G2454" s="280"/>
      <c r="H2454" s="280"/>
      <c r="I2454" s="280"/>
      <c r="J2454" s="280"/>
    </row>
    <row r="2455" spans="1:10" x14ac:dyDescent="0.25">
      <c r="A2455" s="292"/>
      <c r="B2455" s="290"/>
      <c r="C2455" s="7" t="s">
        <v>918</v>
      </c>
      <c r="D2455" s="141" t="s">
        <v>39</v>
      </c>
      <c r="E2455" s="141" t="s">
        <v>17</v>
      </c>
      <c r="F2455" s="157"/>
      <c r="G2455" s="169"/>
      <c r="H2455" s="169"/>
      <c r="I2455" s="106"/>
      <c r="J2455" s="168">
        <v>1</v>
      </c>
    </row>
    <row r="2456" spans="1:10" ht="15.75" customHeight="1" x14ac:dyDescent="0.25">
      <c r="A2456" s="292"/>
      <c r="B2456" s="290"/>
      <c r="C2456" s="280" t="s">
        <v>12</v>
      </c>
      <c r="D2456" s="280"/>
      <c r="E2456" s="280"/>
      <c r="F2456" s="280"/>
      <c r="G2456" s="280"/>
      <c r="H2456" s="280"/>
      <c r="I2456" s="280"/>
      <c r="J2456" s="280"/>
    </row>
    <row r="2457" spans="1:10" ht="30" x14ac:dyDescent="0.25">
      <c r="A2457" s="292"/>
      <c r="B2457" s="290"/>
      <c r="C2457" s="7" t="s">
        <v>919</v>
      </c>
      <c r="D2457" s="141" t="s">
        <v>39</v>
      </c>
      <c r="E2457" s="141" t="s">
        <v>277</v>
      </c>
      <c r="F2457" s="108"/>
      <c r="G2457" s="159"/>
      <c r="H2457" s="159"/>
      <c r="I2457" s="106"/>
      <c r="J2457" s="96">
        <f>J2453/J2455</f>
        <v>120</v>
      </c>
    </row>
    <row r="2458" spans="1:10" x14ac:dyDescent="0.25">
      <c r="A2458" s="292"/>
      <c r="B2458" s="290"/>
      <c r="C2458" s="280" t="s">
        <v>14</v>
      </c>
      <c r="D2458" s="280"/>
      <c r="E2458" s="280"/>
      <c r="F2458" s="280"/>
      <c r="G2458" s="280"/>
      <c r="H2458" s="280"/>
      <c r="I2458" s="280"/>
      <c r="J2458" s="280"/>
    </row>
    <row r="2459" spans="1:10" x14ac:dyDescent="0.25">
      <c r="A2459" s="292"/>
      <c r="B2459" s="290"/>
      <c r="C2459" s="7" t="s">
        <v>875</v>
      </c>
      <c r="D2459" s="141" t="s">
        <v>42</v>
      </c>
      <c r="E2459" s="141" t="s">
        <v>40</v>
      </c>
      <c r="F2459" s="51"/>
      <c r="G2459" s="141"/>
      <c r="H2459" s="143"/>
      <c r="I2459" s="106"/>
      <c r="J2459" s="168">
        <v>100</v>
      </c>
    </row>
    <row r="2460" spans="1:10" ht="20.25" hidden="1" customHeight="1" x14ac:dyDescent="0.25">
      <c r="A2460" s="292" t="s">
        <v>752</v>
      </c>
      <c r="B2460" s="290" t="s">
        <v>116</v>
      </c>
      <c r="C2460" s="278" t="str">
        <f>'Додаток 3'!B426</f>
        <v>Проектно-вишукувальні роботи "Будівництво мереж зовнішнього освітлення по вул. Т.Г. Шевченка м. Южного Одеської області"</v>
      </c>
      <c r="D2460" s="278"/>
      <c r="E2460" s="278"/>
      <c r="F2460" s="278"/>
      <c r="G2460" s="278"/>
      <c r="H2460" s="278"/>
      <c r="I2460" s="278"/>
      <c r="J2460" s="278"/>
    </row>
    <row r="2461" spans="1:10" ht="17.25" hidden="1" customHeight="1" x14ac:dyDescent="0.25">
      <c r="A2461" s="292"/>
      <c r="B2461" s="290"/>
      <c r="C2461" s="280" t="s">
        <v>10</v>
      </c>
      <c r="D2461" s="280"/>
      <c r="E2461" s="280"/>
      <c r="F2461" s="280"/>
      <c r="G2461" s="280"/>
      <c r="H2461" s="280"/>
      <c r="I2461" s="280"/>
      <c r="J2461" s="280"/>
    </row>
    <row r="2462" spans="1:10" ht="30" hidden="1" x14ac:dyDescent="0.25">
      <c r="A2462" s="292"/>
      <c r="B2462" s="290"/>
      <c r="C2462" s="7"/>
      <c r="D2462" s="141" t="s">
        <v>91</v>
      </c>
      <c r="E2462" s="141" t="s">
        <v>9</v>
      </c>
      <c r="F2462" s="108"/>
      <c r="G2462" s="159">
        <f>'Додаток 3'!I426</f>
        <v>0</v>
      </c>
      <c r="H2462" s="10"/>
      <c r="I2462" s="106"/>
      <c r="J2462" s="106"/>
    </row>
    <row r="2463" spans="1:10" hidden="1" x14ac:dyDescent="0.25">
      <c r="A2463" s="292"/>
      <c r="B2463" s="290"/>
      <c r="C2463" s="280" t="s">
        <v>11</v>
      </c>
      <c r="D2463" s="280"/>
      <c r="E2463" s="280"/>
      <c r="F2463" s="280"/>
      <c r="G2463" s="280"/>
      <c r="H2463" s="280"/>
      <c r="I2463" s="280"/>
      <c r="J2463" s="280"/>
    </row>
    <row r="2464" spans="1:10" hidden="1" x14ac:dyDescent="0.25">
      <c r="A2464" s="292"/>
      <c r="B2464" s="290"/>
      <c r="C2464" s="7" t="s">
        <v>918</v>
      </c>
      <c r="D2464" s="141" t="s">
        <v>39</v>
      </c>
      <c r="E2464" s="141" t="s">
        <v>17</v>
      </c>
      <c r="F2464" s="157"/>
      <c r="G2464" s="169">
        <v>1</v>
      </c>
      <c r="H2464" s="10"/>
      <c r="I2464" s="106"/>
      <c r="J2464" s="106"/>
    </row>
    <row r="2465" spans="1:11" ht="18" hidden="1" customHeight="1" x14ac:dyDescent="0.25">
      <c r="A2465" s="292"/>
      <c r="B2465" s="290"/>
      <c r="C2465" s="280" t="s">
        <v>12</v>
      </c>
      <c r="D2465" s="280"/>
      <c r="E2465" s="280"/>
      <c r="F2465" s="280"/>
      <c r="G2465" s="280"/>
      <c r="H2465" s="280"/>
      <c r="I2465" s="280"/>
      <c r="J2465" s="280"/>
    </row>
    <row r="2466" spans="1:11" ht="30" hidden="1" x14ac:dyDescent="0.25">
      <c r="A2466" s="292"/>
      <c r="B2466" s="290"/>
      <c r="C2466" s="7" t="s">
        <v>919</v>
      </c>
      <c r="D2466" s="141" t="s">
        <v>39</v>
      </c>
      <c r="E2466" s="141" t="s">
        <v>277</v>
      </c>
      <c r="F2466" s="108"/>
      <c r="G2466" s="159">
        <f>G2462/G2464</f>
        <v>0</v>
      </c>
      <c r="H2466" s="24"/>
      <c r="I2466" s="106"/>
      <c r="J2466" s="106"/>
    </row>
    <row r="2467" spans="1:11" hidden="1" x14ac:dyDescent="0.25">
      <c r="A2467" s="292"/>
      <c r="B2467" s="290"/>
      <c r="C2467" s="280" t="s">
        <v>14</v>
      </c>
      <c r="D2467" s="280"/>
      <c r="E2467" s="280"/>
      <c r="F2467" s="280"/>
      <c r="G2467" s="280"/>
      <c r="H2467" s="280"/>
      <c r="I2467" s="280"/>
      <c r="J2467" s="280"/>
    </row>
    <row r="2468" spans="1:11" hidden="1" x14ac:dyDescent="0.25">
      <c r="A2468" s="292"/>
      <c r="B2468" s="290"/>
      <c r="C2468" s="7" t="s">
        <v>875</v>
      </c>
      <c r="D2468" s="141" t="s">
        <v>42</v>
      </c>
      <c r="E2468" s="141" t="s">
        <v>40</v>
      </c>
      <c r="F2468" s="51"/>
      <c r="G2468" s="141">
        <v>100</v>
      </c>
      <c r="H2468" s="143"/>
      <c r="I2468" s="106"/>
      <c r="J2468" s="106"/>
    </row>
    <row r="2469" spans="1:11" ht="15" customHeight="1" x14ac:dyDescent="0.25">
      <c r="A2469" s="284" t="s">
        <v>752</v>
      </c>
      <c r="B2469" s="306" t="s">
        <v>116</v>
      </c>
      <c r="C2469" s="293" t="s">
        <v>1402</v>
      </c>
      <c r="D2469" s="293"/>
      <c r="E2469" s="293"/>
      <c r="F2469" s="293"/>
      <c r="G2469" s="293"/>
      <c r="H2469" s="293"/>
      <c r="I2469" s="293"/>
      <c r="J2469" s="293"/>
    </row>
    <row r="2470" spans="1:11" x14ac:dyDescent="0.25">
      <c r="A2470" s="285"/>
      <c r="B2470" s="319"/>
      <c r="C2470" s="280" t="s">
        <v>10</v>
      </c>
      <c r="D2470" s="280"/>
      <c r="E2470" s="280"/>
      <c r="F2470" s="280"/>
      <c r="G2470" s="280"/>
      <c r="H2470" s="280"/>
      <c r="I2470" s="280"/>
      <c r="J2470" s="280"/>
    </row>
    <row r="2471" spans="1:11" x14ac:dyDescent="0.25">
      <c r="A2471" s="285"/>
      <c r="B2471" s="319"/>
      <c r="C2471" s="59" t="s">
        <v>607</v>
      </c>
      <c r="D2471" s="51" t="s">
        <v>15</v>
      </c>
      <c r="E2471" s="51" t="s">
        <v>9</v>
      </c>
      <c r="F2471" s="108"/>
      <c r="G2471" s="9"/>
      <c r="H2471" s="9"/>
      <c r="I2471" s="168"/>
      <c r="J2471" s="168">
        <f>'Додаток 3'!L428</f>
        <v>2401.6219999999998</v>
      </c>
      <c r="K2471" s="224"/>
    </row>
    <row r="2472" spans="1:11" ht="15" hidden="1" customHeight="1" x14ac:dyDescent="0.25">
      <c r="A2472" s="285"/>
      <c r="B2472" s="319"/>
      <c r="C2472" s="59" t="s">
        <v>41</v>
      </c>
      <c r="D2472" s="59"/>
      <c r="E2472" s="279"/>
      <c r="F2472" s="279"/>
      <c r="G2472" s="279"/>
      <c r="H2472" s="279"/>
      <c r="I2472" s="231"/>
      <c r="J2472" s="231"/>
      <c r="K2472" s="224"/>
    </row>
    <row r="2473" spans="1:11" ht="15" hidden="1" customHeight="1" x14ac:dyDescent="0.25">
      <c r="A2473" s="285"/>
      <c r="B2473" s="319"/>
      <c r="C2473" s="59" t="s">
        <v>44</v>
      </c>
      <c r="D2473" s="59"/>
      <c r="E2473" s="142" t="s">
        <v>9</v>
      </c>
      <c r="F2473" s="9">
        <f>'Додаток 3'!H487</f>
        <v>0</v>
      </c>
      <c r="G2473" s="142"/>
      <c r="H2473" s="142"/>
      <c r="I2473" s="231"/>
      <c r="J2473" s="231"/>
      <c r="K2473" s="224"/>
    </row>
    <row r="2474" spans="1:11" ht="15" hidden="1" customHeight="1" x14ac:dyDescent="0.25">
      <c r="A2474" s="285"/>
      <c r="B2474" s="319"/>
      <c r="C2474" s="59" t="s">
        <v>2</v>
      </c>
      <c r="D2474" s="59"/>
      <c r="E2474" s="51" t="s">
        <v>9</v>
      </c>
      <c r="F2474" s="9">
        <f>'Додаток 3'!H488</f>
        <v>0</v>
      </c>
      <c r="G2474" s="6"/>
      <c r="H2474" s="6"/>
      <c r="I2474" s="231"/>
      <c r="J2474" s="231"/>
      <c r="K2474" s="224"/>
    </row>
    <row r="2475" spans="1:11" ht="28.5" customHeight="1" x14ac:dyDescent="0.25">
      <c r="A2475" s="285"/>
      <c r="B2475" s="319"/>
      <c r="C2475" s="59" t="s">
        <v>917</v>
      </c>
      <c r="D2475" s="51" t="s">
        <v>91</v>
      </c>
      <c r="E2475" s="51" t="s">
        <v>9</v>
      </c>
      <c r="F2475" s="108"/>
      <c r="G2475" s="108">
        <f>'Додаток 3'!I428</f>
        <v>175</v>
      </c>
      <c r="H2475" s="9"/>
      <c r="I2475" s="231"/>
      <c r="J2475" s="231"/>
      <c r="K2475" s="224"/>
    </row>
    <row r="2476" spans="1:11" x14ac:dyDescent="0.25">
      <c r="A2476" s="285"/>
      <c r="B2476" s="319"/>
      <c r="C2476" s="291" t="s">
        <v>11</v>
      </c>
      <c r="D2476" s="291"/>
      <c r="E2476" s="291"/>
      <c r="F2476" s="291"/>
      <c r="G2476" s="291"/>
      <c r="H2476" s="291"/>
      <c r="I2476" s="291"/>
      <c r="J2476" s="291"/>
    </row>
    <row r="2477" spans="1:11" x14ac:dyDescent="0.25">
      <c r="A2477" s="285"/>
      <c r="B2477" s="319"/>
      <c r="C2477" s="59" t="s">
        <v>1571</v>
      </c>
      <c r="D2477" s="287" t="s">
        <v>39</v>
      </c>
      <c r="E2477" s="51" t="s">
        <v>17</v>
      </c>
      <c r="F2477" s="108"/>
      <c r="G2477" s="1"/>
      <c r="H2477" s="1"/>
      <c r="I2477" s="168"/>
      <c r="J2477" s="173">
        <v>19</v>
      </c>
    </row>
    <row r="2478" spans="1:11" x14ac:dyDescent="0.25">
      <c r="A2478" s="285"/>
      <c r="B2478" s="319"/>
      <c r="C2478" s="59" t="s">
        <v>918</v>
      </c>
      <c r="D2478" s="288"/>
      <c r="E2478" s="51" t="s">
        <v>17</v>
      </c>
      <c r="F2478" s="108"/>
      <c r="G2478" s="1">
        <v>1</v>
      </c>
      <c r="H2478" s="9"/>
      <c r="I2478" s="106"/>
      <c r="J2478" s="106"/>
    </row>
    <row r="2479" spans="1:11" x14ac:dyDescent="0.25">
      <c r="A2479" s="285"/>
      <c r="B2479" s="319"/>
      <c r="C2479" s="291" t="s">
        <v>12</v>
      </c>
      <c r="D2479" s="291"/>
      <c r="E2479" s="291"/>
      <c r="F2479" s="291"/>
      <c r="G2479" s="291"/>
      <c r="H2479" s="291"/>
      <c r="I2479" s="291"/>
      <c r="J2479" s="291"/>
    </row>
    <row r="2480" spans="1:11" x14ac:dyDescent="0.25">
      <c r="A2480" s="285"/>
      <c r="B2480" s="319"/>
      <c r="C2480" s="59" t="s">
        <v>1572</v>
      </c>
      <c r="D2480" s="287" t="s">
        <v>39</v>
      </c>
      <c r="E2480" s="51" t="s">
        <v>608</v>
      </c>
      <c r="F2480" s="158"/>
      <c r="G2480" s="9"/>
      <c r="H2480" s="9"/>
      <c r="I2480" s="136"/>
      <c r="J2480" s="136">
        <f>J2471/J2477</f>
        <v>126.40115789473684</v>
      </c>
    </row>
    <row r="2481" spans="1:10" ht="30" x14ac:dyDescent="0.25">
      <c r="A2481" s="285"/>
      <c r="B2481" s="319"/>
      <c r="C2481" s="59" t="s">
        <v>919</v>
      </c>
      <c r="D2481" s="288"/>
      <c r="E2481" s="51" t="s">
        <v>68</v>
      </c>
      <c r="F2481" s="158"/>
      <c r="G2481" s="108">
        <f>G2475/G2478</f>
        <v>175</v>
      </c>
      <c r="H2481" s="9"/>
      <c r="I2481" s="106"/>
      <c r="J2481" s="106"/>
    </row>
    <row r="2482" spans="1:10" x14ac:dyDescent="0.25">
      <c r="A2482" s="285"/>
      <c r="B2482" s="319"/>
      <c r="C2482" s="291" t="s">
        <v>14</v>
      </c>
      <c r="D2482" s="291"/>
      <c r="E2482" s="291"/>
      <c r="F2482" s="291"/>
      <c r="G2482" s="291"/>
      <c r="H2482" s="291"/>
      <c r="I2482" s="291"/>
      <c r="J2482" s="291"/>
    </row>
    <row r="2483" spans="1:10" x14ac:dyDescent="0.25">
      <c r="A2483" s="285"/>
      <c r="B2483" s="319"/>
      <c r="C2483" s="59" t="s">
        <v>362</v>
      </c>
      <c r="D2483" s="287" t="s">
        <v>42</v>
      </c>
      <c r="E2483" s="287" t="s">
        <v>40</v>
      </c>
      <c r="F2483" s="51"/>
      <c r="G2483" s="142"/>
      <c r="H2483" s="142"/>
      <c r="I2483" s="168"/>
      <c r="J2483" s="168">
        <v>100</v>
      </c>
    </row>
    <row r="2484" spans="1:10" x14ac:dyDescent="0.25">
      <c r="A2484" s="286"/>
      <c r="B2484" s="307"/>
      <c r="C2484" s="59" t="s">
        <v>875</v>
      </c>
      <c r="D2484" s="288"/>
      <c r="E2484" s="288"/>
      <c r="F2484" s="51"/>
      <c r="G2484" s="142">
        <v>100</v>
      </c>
      <c r="H2484" s="142"/>
      <c r="I2484" s="106"/>
      <c r="J2484" s="106"/>
    </row>
    <row r="2485" spans="1:10" ht="17.25" customHeight="1" x14ac:dyDescent="0.25">
      <c r="A2485" s="296" t="s">
        <v>1568</v>
      </c>
      <c r="B2485" s="290" t="s">
        <v>116</v>
      </c>
      <c r="C2485" s="278" t="s">
        <v>105</v>
      </c>
      <c r="D2485" s="278"/>
      <c r="E2485" s="278"/>
      <c r="F2485" s="278"/>
      <c r="G2485" s="278"/>
      <c r="H2485" s="278"/>
      <c r="I2485" s="278"/>
      <c r="J2485" s="278"/>
    </row>
    <row r="2486" spans="1:10" x14ac:dyDescent="0.25">
      <c r="A2486" s="296"/>
      <c r="B2486" s="290"/>
      <c r="C2486" s="280" t="s">
        <v>10</v>
      </c>
      <c r="D2486" s="280"/>
      <c r="E2486" s="280"/>
      <c r="F2486" s="280"/>
      <c r="G2486" s="280"/>
      <c r="H2486" s="280"/>
      <c r="I2486" s="280"/>
      <c r="J2486" s="280"/>
    </row>
    <row r="2487" spans="1:10" ht="30" x14ac:dyDescent="0.25">
      <c r="A2487" s="296"/>
      <c r="B2487" s="290"/>
      <c r="C2487" s="7" t="s">
        <v>118</v>
      </c>
      <c r="D2487" s="141" t="s">
        <v>91</v>
      </c>
      <c r="E2487" s="141" t="s">
        <v>9</v>
      </c>
      <c r="F2487" s="108"/>
      <c r="G2487" s="159"/>
      <c r="H2487" s="108"/>
      <c r="I2487" s="96"/>
      <c r="J2487" s="96">
        <f>'Додаток 3'!L432</f>
        <v>160</v>
      </c>
    </row>
    <row r="2488" spans="1:10" x14ac:dyDescent="0.25">
      <c r="A2488" s="296"/>
      <c r="B2488" s="290"/>
      <c r="C2488" s="280" t="s">
        <v>11</v>
      </c>
      <c r="D2488" s="280"/>
      <c r="E2488" s="280"/>
      <c r="F2488" s="280"/>
      <c r="G2488" s="280"/>
      <c r="H2488" s="280"/>
      <c r="I2488" s="280"/>
      <c r="J2488" s="280"/>
    </row>
    <row r="2489" spans="1:10" ht="18" customHeight="1" x14ac:dyDescent="0.25">
      <c r="A2489" s="296"/>
      <c r="B2489" s="290"/>
      <c r="C2489" s="7" t="s">
        <v>117</v>
      </c>
      <c r="D2489" s="141" t="s">
        <v>39</v>
      </c>
      <c r="E2489" s="141" t="s">
        <v>17</v>
      </c>
      <c r="F2489" s="157"/>
      <c r="G2489" s="169"/>
      <c r="H2489" s="169"/>
      <c r="I2489" s="173"/>
      <c r="J2489" s="173">
        <v>1</v>
      </c>
    </row>
    <row r="2490" spans="1:10" x14ac:dyDescent="0.25">
      <c r="A2490" s="296"/>
      <c r="B2490" s="290"/>
      <c r="C2490" s="280" t="s">
        <v>12</v>
      </c>
      <c r="D2490" s="280"/>
      <c r="E2490" s="280"/>
      <c r="F2490" s="280"/>
      <c r="G2490" s="280"/>
      <c r="H2490" s="280"/>
      <c r="I2490" s="280"/>
      <c r="J2490" s="280"/>
    </row>
    <row r="2491" spans="1:10" ht="30" x14ac:dyDescent="0.25">
      <c r="A2491" s="296"/>
      <c r="B2491" s="290"/>
      <c r="C2491" s="7" t="s">
        <v>400</v>
      </c>
      <c r="D2491" s="141" t="s">
        <v>39</v>
      </c>
      <c r="E2491" s="141" t="s">
        <v>277</v>
      </c>
      <c r="F2491" s="108"/>
      <c r="G2491" s="159"/>
      <c r="H2491" s="159"/>
      <c r="I2491" s="96"/>
      <c r="J2491" s="96">
        <f>J2487/J2489</f>
        <v>160</v>
      </c>
    </row>
    <row r="2492" spans="1:10" x14ac:dyDescent="0.25">
      <c r="A2492" s="296"/>
      <c r="B2492" s="290"/>
      <c r="C2492" s="280" t="s">
        <v>14</v>
      </c>
      <c r="D2492" s="280"/>
      <c r="E2492" s="280"/>
      <c r="F2492" s="280"/>
      <c r="G2492" s="280"/>
      <c r="H2492" s="280"/>
      <c r="I2492" s="280"/>
      <c r="J2492" s="280"/>
    </row>
    <row r="2493" spans="1:10" ht="18" customHeight="1" x14ac:dyDescent="0.25">
      <c r="A2493" s="296"/>
      <c r="B2493" s="290"/>
      <c r="C2493" s="7" t="s">
        <v>47</v>
      </c>
      <c r="D2493" s="141" t="s">
        <v>42</v>
      </c>
      <c r="E2493" s="141" t="s">
        <v>40</v>
      </c>
      <c r="F2493" s="51"/>
      <c r="G2493" s="141"/>
      <c r="H2493" s="141"/>
      <c r="I2493" s="168"/>
      <c r="J2493" s="173">
        <v>100</v>
      </c>
    </row>
    <row r="2494" spans="1:10" ht="18" customHeight="1" x14ac:dyDescent="0.25">
      <c r="A2494" s="320" t="s">
        <v>776</v>
      </c>
      <c r="B2494" s="290" t="s">
        <v>116</v>
      </c>
      <c r="C2494" s="293" t="s">
        <v>998</v>
      </c>
      <c r="D2494" s="293"/>
      <c r="E2494" s="293"/>
      <c r="F2494" s="293"/>
      <c r="G2494" s="293"/>
      <c r="H2494" s="293"/>
      <c r="I2494" s="293"/>
      <c r="J2494" s="293"/>
    </row>
    <row r="2495" spans="1:10" ht="18" customHeight="1" x14ac:dyDescent="0.25">
      <c r="A2495" s="320"/>
      <c r="B2495" s="290"/>
      <c r="C2495" s="302" t="s">
        <v>10</v>
      </c>
      <c r="D2495" s="302"/>
      <c r="E2495" s="302"/>
      <c r="F2495" s="302"/>
      <c r="G2495" s="302"/>
      <c r="H2495" s="302"/>
      <c r="I2495" s="302"/>
      <c r="J2495" s="302"/>
    </row>
    <row r="2496" spans="1:10" ht="29.25" customHeight="1" x14ac:dyDescent="0.25">
      <c r="A2496" s="320"/>
      <c r="B2496" s="290"/>
      <c r="C2496" s="7" t="s">
        <v>872</v>
      </c>
      <c r="D2496" s="141" t="s">
        <v>91</v>
      </c>
      <c r="E2496" s="141" t="s">
        <v>19</v>
      </c>
      <c r="F2496" s="159"/>
      <c r="G2496" s="159"/>
      <c r="H2496" s="159"/>
      <c r="I2496" s="96">
        <f>'Додаток 3'!K431</f>
        <v>2900</v>
      </c>
      <c r="J2496" s="96"/>
    </row>
    <row r="2497" spans="1:10" ht="18" customHeight="1" x14ac:dyDescent="0.25">
      <c r="A2497" s="320"/>
      <c r="B2497" s="290"/>
      <c r="C2497" s="280" t="s">
        <v>11</v>
      </c>
      <c r="D2497" s="280"/>
      <c r="E2497" s="280"/>
      <c r="F2497" s="280"/>
      <c r="G2497" s="280"/>
      <c r="H2497" s="280"/>
      <c r="I2497" s="280"/>
      <c r="J2497" s="280"/>
    </row>
    <row r="2498" spans="1:10" ht="18" customHeight="1" x14ac:dyDescent="0.25">
      <c r="A2498" s="320"/>
      <c r="B2498" s="290"/>
      <c r="C2498" s="7" t="s">
        <v>873</v>
      </c>
      <c r="D2498" s="141" t="s">
        <v>39</v>
      </c>
      <c r="E2498" s="141" t="s">
        <v>17</v>
      </c>
      <c r="F2498" s="169"/>
      <c r="G2498" s="169"/>
      <c r="H2498" s="10"/>
      <c r="I2498" s="168">
        <v>1</v>
      </c>
      <c r="J2498" s="173"/>
    </row>
    <row r="2499" spans="1:10" ht="15" customHeight="1" x14ac:dyDescent="0.25">
      <c r="A2499" s="320"/>
      <c r="B2499" s="290"/>
      <c r="C2499" s="280" t="s">
        <v>12</v>
      </c>
      <c r="D2499" s="280"/>
      <c r="E2499" s="280"/>
      <c r="F2499" s="280"/>
      <c r="G2499" s="280"/>
      <c r="H2499" s="280"/>
      <c r="I2499" s="280"/>
      <c r="J2499" s="280"/>
    </row>
    <row r="2500" spans="1:10" ht="29.25" customHeight="1" x14ac:dyDescent="0.25">
      <c r="A2500" s="320"/>
      <c r="B2500" s="290"/>
      <c r="C2500" s="7" t="s">
        <v>874</v>
      </c>
      <c r="D2500" s="141" t="s">
        <v>39</v>
      </c>
      <c r="E2500" s="141" t="s">
        <v>355</v>
      </c>
      <c r="F2500" s="159"/>
      <c r="G2500" s="159"/>
      <c r="H2500" s="159"/>
      <c r="I2500" s="96">
        <f>I2496/I2498</f>
        <v>2900</v>
      </c>
      <c r="J2500" s="96"/>
    </row>
    <row r="2501" spans="1:10" ht="17.25" customHeight="1" x14ac:dyDescent="0.25">
      <c r="A2501" s="320"/>
      <c r="B2501" s="290"/>
      <c r="C2501" s="280" t="s">
        <v>14</v>
      </c>
      <c r="D2501" s="280"/>
      <c r="E2501" s="280"/>
      <c r="F2501" s="280"/>
      <c r="G2501" s="280"/>
      <c r="H2501" s="280"/>
      <c r="I2501" s="280"/>
      <c r="J2501" s="280"/>
    </row>
    <row r="2502" spans="1:10" ht="29.25" customHeight="1" x14ac:dyDescent="0.25">
      <c r="A2502" s="320"/>
      <c r="B2502" s="290"/>
      <c r="C2502" s="59" t="s">
        <v>854</v>
      </c>
      <c r="D2502" s="141" t="s">
        <v>42</v>
      </c>
      <c r="E2502" s="141" t="s">
        <v>40</v>
      </c>
      <c r="F2502" s="141"/>
      <c r="G2502" s="141"/>
      <c r="H2502" s="141"/>
      <c r="I2502" s="173">
        <v>100</v>
      </c>
      <c r="J2502" s="173"/>
    </row>
    <row r="2503" spans="1:10" ht="13.5" customHeight="1" x14ac:dyDescent="0.25">
      <c r="A2503" s="296" t="s">
        <v>777</v>
      </c>
      <c r="B2503" s="290" t="s">
        <v>116</v>
      </c>
      <c r="C2503" s="278" t="s">
        <v>715</v>
      </c>
      <c r="D2503" s="278"/>
      <c r="E2503" s="278"/>
      <c r="F2503" s="278"/>
      <c r="G2503" s="278"/>
      <c r="H2503" s="278"/>
      <c r="I2503" s="278"/>
      <c r="J2503" s="278"/>
    </row>
    <row r="2504" spans="1:10" x14ac:dyDescent="0.25">
      <c r="A2504" s="296"/>
      <c r="B2504" s="290"/>
      <c r="C2504" s="280" t="s">
        <v>10</v>
      </c>
      <c r="D2504" s="280"/>
      <c r="E2504" s="280"/>
      <c r="F2504" s="280"/>
      <c r="G2504" s="280"/>
      <c r="H2504" s="280"/>
      <c r="I2504" s="280"/>
      <c r="J2504" s="280"/>
    </row>
    <row r="2505" spans="1:10" ht="30" x14ac:dyDescent="0.25">
      <c r="A2505" s="296"/>
      <c r="B2505" s="290"/>
      <c r="C2505" s="7" t="s">
        <v>119</v>
      </c>
      <c r="D2505" s="141" t="s">
        <v>91</v>
      </c>
      <c r="E2505" s="141" t="s">
        <v>9</v>
      </c>
      <c r="F2505" s="108"/>
      <c r="G2505" s="159"/>
      <c r="H2505" s="108"/>
      <c r="I2505" s="96"/>
      <c r="J2505" s="96">
        <f>'Додаток 3'!L429</f>
        <v>140</v>
      </c>
    </row>
    <row r="2506" spans="1:10" x14ac:dyDescent="0.25">
      <c r="A2506" s="296"/>
      <c r="B2506" s="290"/>
      <c r="C2506" s="280" t="s">
        <v>11</v>
      </c>
      <c r="D2506" s="280"/>
      <c r="E2506" s="280"/>
      <c r="F2506" s="280"/>
      <c r="G2506" s="280"/>
      <c r="H2506" s="280"/>
      <c r="I2506" s="280"/>
      <c r="J2506" s="280"/>
    </row>
    <row r="2507" spans="1:10" ht="16.5" customHeight="1" x14ac:dyDescent="0.25">
      <c r="A2507" s="296"/>
      <c r="B2507" s="290"/>
      <c r="C2507" s="7" t="s">
        <v>117</v>
      </c>
      <c r="D2507" s="141" t="s">
        <v>39</v>
      </c>
      <c r="E2507" s="141" t="s">
        <v>17</v>
      </c>
      <c r="F2507" s="157"/>
      <c r="G2507" s="169"/>
      <c r="H2507" s="169"/>
      <c r="I2507" s="173"/>
      <c r="J2507" s="173">
        <v>1</v>
      </c>
    </row>
    <row r="2508" spans="1:10" x14ac:dyDescent="0.25">
      <c r="A2508" s="296"/>
      <c r="B2508" s="290"/>
      <c r="C2508" s="280" t="s">
        <v>12</v>
      </c>
      <c r="D2508" s="280"/>
      <c r="E2508" s="280"/>
      <c r="F2508" s="280"/>
      <c r="G2508" s="280"/>
      <c r="H2508" s="280"/>
      <c r="I2508" s="280"/>
      <c r="J2508" s="280"/>
    </row>
    <row r="2509" spans="1:10" ht="30" x14ac:dyDescent="0.25">
      <c r="A2509" s="296"/>
      <c r="B2509" s="290"/>
      <c r="C2509" s="7" t="s">
        <v>401</v>
      </c>
      <c r="D2509" s="141" t="s">
        <v>39</v>
      </c>
      <c r="E2509" s="141" t="s">
        <v>277</v>
      </c>
      <c r="F2509" s="108"/>
      <c r="G2509" s="159"/>
      <c r="H2509" s="159"/>
      <c r="I2509" s="96"/>
      <c r="J2509" s="96">
        <f>J2505/J2507</f>
        <v>140</v>
      </c>
    </row>
    <row r="2510" spans="1:10" x14ac:dyDescent="0.25">
      <c r="A2510" s="296"/>
      <c r="B2510" s="290"/>
      <c r="C2510" s="280" t="s">
        <v>14</v>
      </c>
      <c r="D2510" s="280"/>
      <c r="E2510" s="280"/>
      <c r="F2510" s="280"/>
      <c r="G2510" s="280"/>
      <c r="H2510" s="280"/>
      <c r="I2510" s="280"/>
      <c r="J2510" s="280"/>
    </row>
    <row r="2511" spans="1:10" ht="12.75" customHeight="1" x14ac:dyDescent="0.25">
      <c r="A2511" s="296"/>
      <c r="B2511" s="290"/>
      <c r="C2511" s="7" t="s">
        <v>47</v>
      </c>
      <c r="D2511" s="141" t="s">
        <v>42</v>
      </c>
      <c r="E2511" s="141" t="s">
        <v>40</v>
      </c>
      <c r="F2511" s="51"/>
      <c r="G2511" s="141"/>
      <c r="H2511" s="141"/>
      <c r="I2511" s="168"/>
      <c r="J2511" s="168">
        <v>100</v>
      </c>
    </row>
    <row r="2512" spans="1:10" ht="15.75" customHeight="1" x14ac:dyDescent="0.25">
      <c r="A2512" s="292" t="s">
        <v>840</v>
      </c>
      <c r="B2512" s="289" t="s">
        <v>116</v>
      </c>
      <c r="C2512" s="315" t="s">
        <v>1249</v>
      </c>
      <c r="D2512" s="315"/>
      <c r="E2512" s="315"/>
      <c r="F2512" s="315"/>
      <c r="G2512" s="315"/>
      <c r="H2512" s="315"/>
      <c r="I2512" s="315"/>
      <c r="J2512" s="315"/>
    </row>
    <row r="2513" spans="1:10" ht="15.75" customHeight="1" x14ac:dyDescent="0.25">
      <c r="A2513" s="292"/>
      <c r="B2513" s="289"/>
      <c r="C2513" s="291" t="s">
        <v>10</v>
      </c>
      <c r="D2513" s="291"/>
      <c r="E2513" s="291"/>
      <c r="F2513" s="291"/>
      <c r="G2513" s="291"/>
      <c r="H2513" s="291"/>
      <c r="I2513" s="291"/>
      <c r="J2513" s="291"/>
    </row>
    <row r="2514" spans="1:10" ht="17.25" customHeight="1" x14ac:dyDescent="0.25">
      <c r="A2514" s="292"/>
      <c r="B2514" s="289"/>
      <c r="C2514" s="59" t="s">
        <v>607</v>
      </c>
      <c r="D2514" s="289" t="s">
        <v>15</v>
      </c>
      <c r="E2514" s="51" t="s">
        <v>9</v>
      </c>
      <c r="F2514" s="108"/>
      <c r="G2514" s="108"/>
      <c r="H2514" s="108"/>
      <c r="I2514" s="136"/>
      <c r="J2514" s="96">
        <f>'Додаток 3'!L434</f>
        <v>4500</v>
      </c>
    </row>
    <row r="2515" spans="1:10" ht="19.5" customHeight="1" x14ac:dyDescent="0.25">
      <c r="A2515" s="292"/>
      <c r="B2515" s="289"/>
      <c r="C2515" s="59" t="s">
        <v>41</v>
      </c>
      <c r="D2515" s="289"/>
      <c r="E2515" s="279"/>
      <c r="F2515" s="279"/>
      <c r="G2515" s="279"/>
      <c r="H2515" s="279"/>
      <c r="I2515" s="106"/>
      <c r="J2515" s="106"/>
    </row>
    <row r="2516" spans="1:10" ht="13.5" customHeight="1" x14ac:dyDescent="0.25">
      <c r="A2516" s="292"/>
      <c r="B2516" s="289"/>
      <c r="C2516" s="59" t="s">
        <v>893</v>
      </c>
      <c r="D2516" s="289"/>
      <c r="E2516" s="59" t="s">
        <v>9</v>
      </c>
      <c r="F2516" s="9"/>
      <c r="G2516" s="108"/>
      <c r="H2516" s="108"/>
      <c r="I2516" s="136"/>
      <c r="J2516" s="136">
        <v>380</v>
      </c>
    </row>
    <row r="2517" spans="1:10" ht="17.25" customHeight="1" x14ac:dyDescent="0.25">
      <c r="A2517" s="292"/>
      <c r="B2517" s="289"/>
      <c r="C2517" s="291" t="s">
        <v>11</v>
      </c>
      <c r="D2517" s="291"/>
      <c r="E2517" s="291"/>
      <c r="F2517" s="291"/>
      <c r="G2517" s="291"/>
      <c r="H2517" s="291"/>
      <c r="I2517" s="291"/>
      <c r="J2517" s="291"/>
    </row>
    <row r="2518" spans="1:10" ht="17.25" customHeight="1" x14ac:dyDescent="0.25">
      <c r="A2518" s="292"/>
      <c r="B2518" s="289"/>
      <c r="C2518" s="59" t="s">
        <v>609</v>
      </c>
      <c r="D2518" s="51" t="s">
        <v>39</v>
      </c>
      <c r="E2518" s="51" t="s">
        <v>140</v>
      </c>
      <c r="F2518" s="108"/>
      <c r="G2518" s="108"/>
      <c r="H2518" s="108"/>
      <c r="I2518" s="173"/>
      <c r="J2518" s="173">
        <v>1.9330000000000001</v>
      </c>
    </row>
    <row r="2519" spans="1:10" ht="17.25" customHeight="1" x14ac:dyDescent="0.25">
      <c r="A2519" s="292"/>
      <c r="B2519" s="289"/>
      <c r="C2519" s="291" t="s">
        <v>12</v>
      </c>
      <c r="D2519" s="291"/>
      <c r="E2519" s="291"/>
      <c r="F2519" s="291"/>
      <c r="G2519" s="291"/>
      <c r="H2519" s="291"/>
      <c r="I2519" s="291"/>
      <c r="J2519" s="291"/>
    </row>
    <row r="2520" spans="1:10" ht="14.25" customHeight="1" x14ac:dyDescent="0.25">
      <c r="A2520" s="292"/>
      <c r="B2520" s="289"/>
      <c r="C2520" s="59" t="s">
        <v>610</v>
      </c>
      <c r="D2520" s="51" t="s">
        <v>39</v>
      </c>
      <c r="E2520" s="51" t="s">
        <v>1313</v>
      </c>
      <c r="F2520" s="158"/>
      <c r="G2520" s="108"/>
      <c r="H2520" s="108"/>
      <c r="I2520" s="136"/>
      <c r="J2520" s="136">
        <f>J2514/J2518</f>
        <v>2327.9875840662185</v>
      </c>
    </row>
    <row r="2521" spans="1:10" ht="18.75" customHeight="1" x14ac:dyDescent="0.25">
      <c r="A2521" s="292"/>
      <c r="B2521" s="289"/>
      <c r="C2521" s="291" t="s">
        <v>14</v>
      </c>
      <c r="D2521" s="291"/>
      <c r="E2521" s="291"/>
      <c r="F2521" s="291"/>
      <c r="G2521" s="291"/>
      <c r="H2521" s="291"/>
      <c r="I2521" s="291"/>
      <c r="J2521" s="291"/>
    </row>
    <row r="2522" spans="1:10" ht="19.5" customHeight="1" x14ac:dyDescent="0.25">
      <c r="A2522" s="292"/>
      <c r="B2522" s="289"/>
      <c r="C2522" s="59" t="s">
        <v>362</v>
      </c>
      <c r="D2522" s="51" t="s">
        <v>42</v>
      </c>
      <c r="E2522" s="51" t="s">
        <v>40</v>
      </c>
      <c r="F2522" s="51"/>
      <c r="G2522" s="51"/>
      <c r="H2522" s="51"/>
      <c r="I2522" s="173"/>
      <c r="J2522" s="168">
        <v>100</v>
      </c>
    </row>
    <row r="2523" spans="1:10" ht="12.75" customHeight="1" x14ac:dyDescent="0.25">
      <c r="A2523" s="292" t="s">
        <v>1316</v>
      </c>
      <c r="B2523" s="289" t="s">
        <v>116</v>
      </c>
      <c r="C2523" s="315" t="s">
        <v>1315</v>
      </c>
      <c r="D2523" s="315"/>
      <c r="E2523" s="315"/>
      <c r="F2523" s="315"/>
      <c r="G2523" s="315"/>
      <c r="H2523" s="315"/>
      <c r="I2523" s="315"/>
      <c r="J2523" s="315"/>
    </row>
    <row r="2524" spans="1:10" ht="15" customHeight="1" x14ac:dyDescent="0.25">
      <c r="A2524" s="292"/>
      <c r="B2524" s="289"/>
      <c r="C2524" s="291" t="s">
        <v>10</v>
      </c>
      <c r="D2524" s="291"/>
      <c r="E2524" s="291"/>
      <c r="F2524" s="291"/>
      <c r="G2524" s="291"/>
      <c r="H2524" s="291"/>
      <c r="I2524" s="291"/>
      <c r="J2524" s="291"/>
    </row>
    <row r="2525" spans="1:10" ht="18.75" customHeight="1" x14ac:dyDescent="0.25">
      <c r="A2525" s="292"/>
      <c r="B2525" s="289"/>
      <c r="C2525" s="59" t="s">
        <v>607</v>
      </c>
      <c r="D2525" s="289" t="s">
        <v>15</v>
      </c>
      <c r="E2525" s="51" t="s">
        <v>9</v>
      </c>
      <c r="F2525" s="108"/>
      <c r="G2525" s="108"/>
      <c r="H2525" s="108"/>
      <c r="I2525" s="96"/>
      <c r="J2525" s="96">
        <f>'Додаток 3'!L436</f>
        <v>3181</v>
      </c>
    </row>
    <row r="2526" spans="1:10" ht="15.75" customHeight="1" x14ac:dyDescent="0.25">
      <c r="A2526" s="292"/>
      <c r="B2526" s="289"/>
      <c r="C2526" s="59" t="s">
        <v>41</v>
      </c>
      <c r="D2526" s="289"/>
      <c r="E2526" s="279"/>
      <c r="F2526" s="279"/>
      <c r="G2526" s="279"/>
      <c r="H2526" s="279"/>
      <c r="I2526" s="106"/>
      <c r="J2526" s="106"/>
    </row>
    <row r="2527" spans="1:10" ht="15" customHeight="1" x14ac:dyDescent="0.25">
      <c r="A2527" s="292"/>
      <c r="B2527" s="289"/>
      <c r="C2527" s="59" t="s">
        <v>893</v>
      </c>
      <c r="D2527" s="289"/>
      <c r="E2527" s="59" t="s">
        <v>9</v>
      </c>
      <c r="F2527" s="9"/>
      <c r="G2527" s="108"/>
      <c r="H2527" s="108"/>
      <c r="I2527" s="136"/>
      <c r="J2527" s="136">
        <v>380</v>
      </c>
    </row>
    <row r="2528" spans="1:10" ht="17.25" customHeight="1" x14ac:dyDescent="0.25">
      <c r="A2528" s="292"/>
      <c r="B2528" s="289"/>
      <c r="C2528" s="291" t="s">
        <v>11</v>
      </c>
      <c r="D2528" s="291"/>
      <c r="E2528" s="291"/>
      <c r="F2528" s="291"/>
      <c r="G2528" s="291"/>
      <c r="H2528" s="291"/>
      <c r="I2528" s="291"/>
      <c r="J2528" s="291"/>
    </row>
    <row r="2529" spans="1:10" ht="16.5" customHeight="1" x14ac:dyDescent="0.25">
      <c r="A2529" s="292"/>
      <c r="B2529" s="289"/>
      <c r="C2529" s="59" t="s">
        <v>609</v>
      </c>
      <c r="D2529" s="51" t="s">
        <v>39</v>
      </c>
      <c r="E2529" s="51" t="s">
        <v>140</v>
      </c>
      <c r="F2529" s="108"/>
      <c r="G2529" s="108"/>
      <c r="H2529" s="108"/>
      <c r="I2529" s="168"/>
      <c r="J2529" s="173">
        <v>1.409</v>
      </c>
    </row>
    <row r="2530" spans="1:10" ht="18.75" customHeight="1" x14ac:dyDescent="0.25">
      <c r="A2530" s="292"/>
      <c r="B2530" s="289"/>
      <c r="C2530" s="291" t="s">
        <v>12</v>
      </c>
      <c r="D2530" s="291"/>
      <c r="E2530" s="291"/>
      <c r="F2530" s="291"/>
      <c r="G2530" s="291"/>
      <c r="H2530" s="291"/>
      <c r="I2530" s="291"/>
      <c r="J2530" s="291"/>
    </row>
    <row r="2531" spans="1:10" ht="13.5" customHeight="1" x14ac:dyDescent="0.25">
      <c r="A2531" s="292"/>
      <c r="B2531" s="289"/>
      <c r="C2531" s="59" t="s">
        <v>610</v>
      </c>
      <c r="D2531" s="51" t="s">
        <v>39</v>
      </c>
      <c r="E2531" s="51" t="s">
        <v>1313</v>
      </c>
      <c r="F2531" s="158"/>
      <c r="G2531" s="108"/>
      <c r="H2531" s="108"/>
      <c r="I2531" s="136"/>
      <c r="J2531" s="136">
        <f>J2525/J2529</f>
        <v>2257.6295244854505</v>
      </c>
    </row>
    <row r="2532" spans="1:10" ht="18.75" customHeight="1" x14ac:dyDescent="0.25">
      <c r="A2532" s="292"/>
      <c r="B2532" s="289"/>
      <c r="C2532" s="291" t="s">
        <v>14</v>
      </c>
      <c r="D2532" s="291"/>
      <c r="E2532" s="291"/>
      <c r="F2532" s="291"/>
      <c r="G2532" s="291"/>
      <c r="H2532" s="291"/>
      <c r="I2532" s="291"/>
      <c r="J2532" s="291"/>
    </row>
    <row r="2533" spans="1:10" ht="13.5" customHeight="1" x14ac:dyDescent="0.25">
      <c r="A2533" s="292"/>
      <c r="B2533" s="289"/>
      <c r="C2533" s="59" t="s">
        <v>362</v>
      </c>
      <c r="D2533" s="51" t="s">
        <v>42</v>
      </c>
      <c r="E2533" s="51" t="s">
        <v>40</v>
      </c>
      <c r="F2533" s="51"/>
      <c r="G2533" s="51"/>
      <c r="H2533" s="51"/>
      <c r="I2533" s="168"/>
      <c r="J2533" s="173">
        <v>100</v>
      </c>
    </row>
    <row r="2534" spans="1:10" ht="18" hidden="1" customHeight="1" x14ac:dyDescent="0.25">
      <c r="A2534" s="296" t="s">
        <v>1403</v>
      </c>
      <c r="B2534" s="290" t="s">
        <v>116</v>
      </c>
      <c r="C2534" s="278" t="s">
        <v>1564</v>
      </c>
      <c r="D2534" s="278"/>
      <c r="E2534" s="278"/>
      <c r="F2534" s="278"/>
      <c r="G2534" s="278"/>
      <c r="H2534" s="278"/>
      <c r="I2534" s="278"/>
      <c r="J2534" s="278"/>
    </row>
    <row r="2535" spans="1:10" ht="13.5" hidden="1" customHeight="1" x14ac:dyDescent="0.25">
      <c r="A2535" s="296"/>
      <c r="B2535" s="290"/>
      <c r="C2535" s="280" t="s">
        <v>10</v>
      </c>
      <c r="D2535" s="280"/>
      <c r="E2535" s="280"/>
      <c r="F2535" s="280"/>
      <c r="G2535" s="280"/>
      <c r="H2535" s="280"/>
      <c r="I2535" s="280"/>
      <c r="J2535" s="280"/>
    </row>
    <row r="2536" spans="1:10" ht="31.5" hidden="1" customHeight="1" x14ac:dyDescent="0.25">
      <c r="A2536" s="296"/>
      <c r="B2536" s="290"/>
      <c r="C2536" s="7" t="s">
        <v>1565</v>
      </c>
      <c r="D2536" s="141" t="s">
        <v>91</v>
      </c>
      <c r="E2536" s="141" t="s">
        <v>9</v>
      </c>
      <c r="F2536" s="108"/>
      <c r="G2536" s="159"/>
      <c r="H2536" s="108"/>
      <c r="I2536" s="96">
        <f>'Додаток 3'!K438</f>
        <v>0</v>
      </c>
      <c r="J2536" s="106"/>
    </row>
    <row r="2537" spans="1:10" ht="13.5" hidden="1" customHeight="1" x14ac:dyDescent="0.25">
      <c r="A2537" s="296"/>
      <c r="B2537" s="290"/>
      <c r="C2537" s="280" t="s">
        <v>11</v>
      </c>
      <c r="D2537" s="280"/>
      <c r="E2537" s="280"/>
      <c r="F2537" s="280"/>
      <c r="G2537" s="280"/>
      <c r="H2537" s="280"/>
      <c r="I2537" s="280"/>
      <c r="J2537" s="280"/>
    </row>
    <row r="2538" spans="1:10" ht="21" hidden="1" customHeight="1" x14ac:dyDescent="0.25">
      <c r="A2538" s="296"/>
      <c r="B2538" s="290"/>
      <c r="C2538" s="7" t="s">
        <v>117</v>
      </c>
      <c r="D2538" s="141" t="s">
        <v>39</v>
      </c>
      <c r="E2538" s="141" t="s">
        <v>17</v>
      </c>
      <c r="F2538" s="157"/>
      <c r="G2538" s="169"/>
      <c r="H2538" s="169"/>
      <c r="I2538" s="173">
        <v>1</v>
      </c>
      <c r="J2538" s="106"/>
    </row>
    <row r="2539" spans="1:10" ht="12.75" hidden="1" customHeight="1" x14ac:dyDescent="0.25">
      <c r="A2539" s="296"/>
      <c r="B2539" s="290"/>
      <c r="C2539" s="280" t="s">
        <v>12</v>
      </c>
      <c r="D2539" s="280"/>
      <c r="E2539" s="280"/>
      <c r="F2539" s="280"/>
      <c r="G2539" s="280"/>
      <c r="H2539" s="280"/>
      <c r="I2539" s="280"/>
      <c r="J2539" s="280"/>
    </row>
    <row r="2540" spans="1:10" ht="19.5" hidden="1" customHeight="1" x14ac:dyDescent="0.25">
      <c r="A2540" s="296"/>
      <c r="B2540" s="290"/>
      <c r="C2540" s="7" t="s">
        <v>1566</v>
      </c>
      <c r="D2540" s="141" t="s">
        <v>39</v>
      </c>
      <c r="E2540" s="141" t="s">
        <v>277</v>
      </c>
      <c r="F2540" s="108"/>
      <c r="G2540" s="159"/>
      <c r="H2540" s="159"/>
      <c r="I2540" s="96">
        <f>I2536/I2538</f>
        <v>0</v>
      </c>
      <c r="J2540" s="106"/>
    </row>
    <row r="2541" spans="1:10" ht="13.5" hidden="1" customHeight="1" x14ac:dyDescent="0.25">
      <c r="A2541" s="296"/>
      <c r="B2541" s="290"/>
      <c r="C2541" s="280" t="s">
        <v>14</v>
      </c>
      <c r="D2541" s="280"/>
      <c r="E2541" s="280"/>
      <c r="F2541" s="280"/>
      <c r="G2541" s="280"/>
      <c r="H2541" s="280"/>
      <c r="I2541" s="280"/>
      <c r="J2541" s="280"/>
    </row>
    <row r="2542" spans="1:10" ht="15.75" hidden="1" customHeight="1" x14ac:dyDescent="0.25">
      <c r="A2542" s="296"/>
      <c r="B2542" s="290"/>
      <c r="C2542" s="7" t="s">
        <v>47</v>
      </c>
      <c r="D2542" s="141" t="s">
        <v>42</v>
      </c>
      <c r="E2542" s="141" t="s">
        <v>40</v>
      </c>
      <c r="F2542" s="51"/>
      <c r="G2542" s="141"/>
      <c r="H2542" s="141"/>
      <c r="I2542" s="168">
        <v>100</v>
      </c>
      <c r="J2542" s="106"/>
    </row>
    <row r="2543" spans="1:10" ht="15.75" customHeight="1" x14ac:dyDescent="0.25">
      <c r="A2543" s="296" t="s">
        <v>1403</v>
      </c>
      <c r="B2543" s="290" t="s">
        <v>116</v>
      </c>
      <c r="C2543" s="278" t="s">
        <v>1825</v>
      </c>
      <c r="D2543" s="278"/>
      <c r="E2543" s="278"/>
      <c r="F2543" s="278"/>
      <c r="G2543" s="278"/>
      <c r="H2543" s="278"/>
      <c r="I2543" s="278"/>
      <c r="J2543" s="278"/>
    </row>
    <row r="2544" spans="1:10" ht="15.75" customHeight="1" x14ac:dyDescent="0.25">
      <c r="A2544" s="296"/>
      <c r="B2544" s="290"/>
      <c r="C2544" s="280" t="s">
        <v>10</v>
      </c>
      <c r="D2544" s="280"/>
      <c r="E2544" s="280"/>
      <c r="F2544" s="280"/>
      <c r="G2544" s="280"/>
      <c r="H2544" s="280"/>
      <c r="I2544" s="280"/>
      <c r="J2544" s="280"/>
    </row>
    <row r="2545" spans="1:10" ht="27.75" customHeight="1" x14ac:dyDescent="0.25">
      <c r="A2545" s="296"/>
      <c r="B2545" s="290"/>
      <c r="C2545" s="7" t="s">
        <v>1826</v>
      </c>
      <c r="D2545" s="141" t="s">
        <v>91</v>
      </c>
      <c r="E2545" s="141" t="s">
        <v>9</v>
      </c>
      <c r="F2545" s="108"/>
      <c r="G2545" s="159"/>
      <c r="H2545" s="108"/>
      <c r="I2545" s="96">
        <f>'Додаток 3'!K439</f>
        <v>120</v>
      </c>
      <c r="J2545" s="96"/>
    </row>
    <row r="2546" spans="1:10" ht="15.75" customHeight="1" x14ac:dyDescent="0.25">
      <c r="A2546" s="296"/>
      <c r="B2546" s="290"/>
      <c r="C2546" s="280" t="s">
        <v>11</v>
      </c>
      <c r="D2546" s="280"/>
      <c r="E2546" s="280"/>
      <c r="F2546" s="280"/>
      <c r="G2546" s="280"/>
      <c r="H2546" s="280"/>
      <c r="I2546" s="280"/>
      <c r="J2546" s="280"/>
    </row>
    <row r="2547" spans="1:10" ht="15.75" customHeight="1" x14ac:dyDescent="0.25">
      <c r="A2547" s="296"/>
      <c r="B2547" s="290"/>
      <c r="C2547" s="7" t="s">
        <v>117</v>
      </c>
      <c r="D2547" s="141" t="s">
        <v>39</v>
      </c>
      <c r="E2547" s="141" t="s">
        <v>17</v>
      </c>
      <c r="F2547" s="157"/>
      <c r="G2547" s="169"/>
      <c r="H2547" s="169"/>
      <c r="I2547" s="173">
        <v>1</v>
      </c>
      <c r="J2547" s="173"/>
    </row>
    <row r="2548" spans="1:10" ht="15.75" customHeight="1" x14ac:dyDescent="0.25">
      <c r="A2548" s="296"/>
      <c r="B2548" s="290"/>
      <c r="C2548" s="280" t="s">
        <v>12</v>
      </c>
      <c r="D2548" s="280"/>
      <c r="E2548" s="280"/>
      <c r="F2548" s="280"/>
      <c r="G2548" s="280"/>
      <c r="H2548" s="280"/>
      <c r="I2548" s="280"/>
      <c r="J2548" s="280"/>
    </row>
    <row r="2549" spans="1:10" ht="29.25" customHeight="1" x14ac:dyDescent="0.25">
      <c r="A2549" s="296"/>
      <c r="B2549" s="290"/>
      <c r="C2549" s="7" t="s">
        <v>1827</v>
      </c>
      <c r="D2549" s="141" t="s">
        <v>39</v>
      </c>
      <c r="E2549" s="141" t="s">
        <v>277</v>
      </c>
      <c r="F2549" s="108"/>
      <c r="G2549" s="159"/>
      <c r="H2549" s="159"/>
      <c r="I2549" s="96">
        <f>I2545/I2547</f>
        <v>120</v>
      </c>
      <c r="J2549" s="96"/>
    </row>
    <row r="2550" spans="1:10" ht="15.75" customHeight="1" x14ac:dyDescent="0.25">
      <c r="A2550" s="296"/>
      <c r="B2550" s="290"/>
      <c r="C2550" s="280" t="s">
        <v>14</v>
      </c>
      <c r="D2550" s="280"/>
      <c r="E2550" s="280"/>
      <c r="F2550" s="280"/>
      <c r="G2550" s="280"/>
      <c r="H2550" s="280"/>
      <c r="I2550" s="280"/>
      <c r="J2550" s="280"/>
    </row>
    <row r="2551" spans="1:10" ht="15.75" customHeight="1" x14ac:dyDescent="0.25">
      <c r="A2551" s="296"/>
      <c r="B2551" s="290"/>
      <c r="C2551" s="7" t="s">
        <v>47</v>
      </c>
      <c r="D2551" s="141" t="s">
        <v>42</v>
      </c>
      <c r="E2551" s="141" t="s">
        <v>40</v>
      </c>
      <c r="F2551" s="51"/>
      <c r="G2551" s="141"/>
      <c r="H2551" s="141"/>
      <c r="I2551" s="168">
        <v>100</v>
      </c>
      <c r="J2551" s="168"/>
    </row>
    <row r="2552" spans="1:10" ht="21" customHeight="1" x14ac:dyDescent="0.25">
      <c r="A2552" s="318" t="s">
        <v>64</v>
      </c>
      <c r="B2552" s="318"/>
      <c r="C2552" s="318"/>
      <c r="D2552" s="318"/>
      <c r="E2552" s="318"/>
      <c r="F2552" s="318"/>
      <c r="G2552" s="318"/>
      <c r="H2552" s="318"/>
      <c r="I2552" s="318"/>
      <c r="J2552" s="318"/>
    </row>
    <row r="2553" spans="1:10" ht="14.25" customHeight="1" x14ac:dyDescent="0.25">
      <c r="A2553" s="317" t="s">
        <v>83</v>
      </c>
      <c r="B2553" s="317"/>
      <c r="C2553" s="317"/>
      <c r="D2553" s="317"/>
      <c r="E2553" s="317"/>
      <c r="F2553" s="156">
        <v>2020</v>
      </c>
      <c r="G2553" s="156">
        <v>2021</v>
      </c>
      <c r="H2553" s="156">
        <v>2022</v>
      </c>
      <c r="I2553" s="156">
        <v>2023</v>
      </c>
      <c r="J2553" s="156">
        <v>2024</v>
      </c>
    </row>
    <row r="2554" spans="1:10" ht="18" customHeight="1" x14ac:dyDescent="0.25">
      <c r="A2554" s="317"/>
      <c r="B2554" s="317"/>
      <c r="C2554" s="317"/>
      <c r="D2554" s="317"/>
      <c r="E2554" s="317"/>
      <c r="F2554" s="25">
        <f>F2557+F2607+F2657+F2666+F2675+F2582+F2684+F2693+F2702+F2711+F2720+F2729+F2738+F2747+F2756+F2765+F2644</f>
        <v>5829.0460000000003</v>
      </c>
      <c r="G2554" s="25">
        <f>G2666+G2675+G2855+G2866+G2877+G2557+G2684+G2693+G2702+G2711+G2720+G2729+G2738+G2747+G2756+G2774+G2783+G2792+G2644+G2582+G2607+G2657+G2819+G2828+G2631+G2837+G2846+G2910+G2969+G2978+G2987+G2996+G3005+G2923+G2622+G2932+G2952+G3091+G3100+G3109+G3006+G3118</f>
        <v>12757.936000000002</v>
      </c>
      <c r="H2554" s="25">
        <f>H2607+H2666+H2684+H2693+H2702+H2711+H2720+H2738+H2747+H2756+H2774+H2783+H2792</f>
        <v>2602.92</v>
      </c>
      <c r="I2554" s="25">
        <f>I2582+I2598+I2607+I2666+I2684+I2693+I2702+I2711+I2738+I2747+I2756+I2774+I2783+I2792+I2810+I2837+I2846+I2932+I2952+I2573+I2557</f>
        <v>61248.953999999998</v>
      </c>
      <c r="J2554" s="25">
        <f>J2666+J2675+J2888+J2899+J2941+J2684+J2693+J2702+J2711+J2720+J2738+J2747+J2756+J2774+J2783+J2792+J2837+J2846+J2855+J2866+J2877+J2910+J2923+J2557+J2657+J2622+J3018+J3027+J3036+J3047+S3062+J3058+J3069+J3080++J2631+J2952+J3100</f>
        <v>64716.68</v>
      </c>
    </row>
    <row r="2555" spans="1:10" ht="22.5" customHeight="1" x14ac:dyDescent="0.25">
      <c r="A2555" s="284" t="s">
        <v>340</v>
      </c>
      <c r="B2555" s="306" t="s">
        <v>66</v>
      </c>
      <c r="C2555" s="293" t="s">
        <v>1838</v>
      </c>
      <c r="D2555" s="293"/>
      <c r="E2555" s="293"/>
      <c r="F2555" s="293"/>
      <c r="G2555" s="293"/>
      <c r="H2555" s="293"/>
      <c r="I2555" s="293"/>
      <c r="J2555" s="293"/>
    </row>
    <row r="2556" spans="1:10" ht="15" customHeight="1" x14ac:dyDescent="0.25">
      <c r="A2556" s="285"/>
      <c r="B2556" s="319"/>
      <c r="C2556" s="280" t="s">
        <v>10</v>
      </c>
      <c r="D2556" s="280"/>
      <c r="E2556" s="280"/>
      <c r="F2556" s="280"/>
      <c r="G2556" s="280"/>
      <c r="H2556" s="280"/>
      <c r="I2556" s="280"/>
      <c r="J2556" s="280"/>
    </row>
    <row r="2557" spans="1:10" x14ac:dyDescent="0.25">
      <c r="A2557" s="285"/>
      <c r="B2557" s="319"/>
      <c r="C2557" s="7" t="s">
        <v>396</v>
      </c>
      <c r="D2557" s="306" t="s">
        <v>15</v>
      </c>
      <c r="E2557" s="141" t="s">
        <v>9</v>
      </c>
      <c r="F2557" s="108"/>
      <c r="G2557" s="159"/>
      <c r="H2557" s="163"/>
      <c r="I2557" s="136">
        <f>'Додаток 3'!K445</f>
        <v>22378.959999999999</v>
      </c>
      <c r="J2557" s="136"/>
    </row>
    <row r="2558" spans="1:10" ht="15" hidden="1" customHeight="1" x14ac:dyDescent="0.25">
      <c r="A2558" s="285"/>
      <c r="B2558" s="319"/>
      <c r="C2558" s="4" t="s">
        <v>41</v>
      </c>
      <c r="D2558" s="319"/>
      <c r="E2558" s="279"/>
      <c r="F2558" s="279"/>
      <c r="G2558" s="279"/>
      <c r="H2558" s="279"/>
      <c r="I2558" s="106"/>
      <c r="J2558" s="106"/>
    </row>
    <row r="2559" spans="1:10" ht="15" hidden="1" customHeight="1" x14ac:dyDescent="0.25">
      <c r="A2559" s="285"/>
      <c r="B2559" s="319"/>
      <c r="C2559" s="7" t="s">
        <v>55</v>
      </c>
      <c r="D2559" s="319"/>
      <c r="E2559" s="141" t="s">
        <v>9</v>
      </c>
      <c r="F2559" s="108"/>
      <c r="G2559" s="24">
        <f>'Додаток 3'!I446</f>
        <v>160.49199999999999</v>
      </c>
      <c r="H2559" s="24"/>
      <c r="I2559" s="106"/>
      <c r="J2559" s="106"/>
    </row>
    <row r="2560" spans="1:10" ht="15" hidden="1" customHeight="1" x14ac:dyDescent="0.25">
      <c r="A2560" s="285"/>
      <c r="B2560" s="319"/>
      <c r="C2560" s="7" t="s">
        <v>28</v>
      </c>
      <c r="D2560" s="319"/>
      <c r="E2560" s="141" t="s">
        <v>9</v>
      </c>
      <c r="F2560" s="108"/>
      <c r="G2560" s="24">
        <f>'Додаток 3'!I447</f>
        <v>36.936</v>
      </c>
      <c r="H2560" s="24"/>
      <c r="I2560" s="106"/>
      <c r="J2560" s="106"/>
    </row>
    <row r="2561" spans="1:10" ht="25.5" customHeight="1" x14ac:dyDescent="0.25">
      <c r="A2561" s="285"/>
      <c r="B2561" s="319"/>
      <c r="C2561" s="7" t="s">
        <v>1831</v>
      </c>
      <c r="D2561" s="307"/>
      <c r="E2561" s="141" t="s">
        <v>9</v>
      </c>
      <c r="F2561" s="108"/>
      <c r="G2561" s="24"/>
      <c r="H2561" s="24"/>
      <c r="I2561" s="96">
        <f>'Додаток 3'!K448</f>
        <v>200</v>
      </c>
      <c r="J2561" s="106"/>
    </row>
    <row r="2562" spans="1:10" x14ac:dyDescent="0.25">
      <c r="A2562" s="285"/>
      <c r="B2562" s="319"/>
      <c r="C2562" s="280" t="s">
        <v>11</v>
      </c>
      <c r="D2562" s="280"/>
      <c r="E2562" s="280"/>
      <c r="F2562" s="280"/>
      <c r="G2562" s="280"/>
      <c r="H2562" s="280"/>
      <c r="I2562" s="280"/>
      <c r="J2562" s="280"/>
    </row>
    <row r="2563" spans="1:10" x14ac:dyDescent="0.25">
      <c r="A2563" s="285"/>
      <c r="B2563" s="319"/>
      <c r="C2563" s="7" t="s">
        <v>399</v>
      </c>
      <c r="D2563" s="306" t="s">
        <v>310</v>
      </c>
      <c r="E2563" s="141" t="s">
        <v>65</v>
      </c>
      <c r="F2563" s="108"/>
      <c r="G2563" s="159"/>
      <c r="H2563" s="159"/>
      <c r="I2563" s="168">
        <v>11.074</v>
      </c>
      <c r="J2563" s="168"/>
    </row>
    <row r="2564" spans="1:10" ht="21.75" customHeight="1" x14ac:dyDescent="0.25">
      <c r="A2564" s="285"/>
      <c r="B2564" s="319"/>
      <c r="C2564" s="7" t="s">
        <v>1045</v>
      </c>
      <c r="D2564" s="307"/>
      <c r="E2564" s="141" t="s">
        <v>17</v>
      </c>
      <c r="F2564" s="108"/>
      <c r="G2564" s="159"/>
      <c r="H2564" s="159"/>
      <c r="I2564" s="173">
        <v>1</v>
      </c>
      <c r="J2564" s="168"/>
    </row>
    <row r="2565" spans="1:10" x14ac:dyDescent="0.25">
      <c r="A2565" s="285"/>
      <c r="B2565" s="319"/>
      <c r="C2565" s="280" t="s">
        <v>12</v>
      </c>
      <c r="D2565" s="280"/>
      <c r="E2565" s="280"/>
      <c r="F2565" s="280"/>
      <c r="G2565" s="280"/>
      <c r="H2565" s="280"/>
      <c r="I2565" s="280"/>
      <c r="J2565" s="280"/>
    </row>
    <row r="2566" spans="1:10" x14ac:dyDescent="0.25">
      <c r="A2566" s="285"/>
      <c r="B2566" s="319"/>
      <c r="C2566" s="7" t="s">
        <v>599</v>
      </c>
      <c r="D2566" s="306" t="s">
        <v>39</v>
      </c>
      <c r="E2566" s="141" t="s">
        <v>197</v>
      </c>
      <c r="F2566" s="158"/>
      <c r="G2566" s="159"/>
      <c r="H2566" s="159"/>
      <c r="I2566" s="96">
        <f>I2557/I2563</f>
        <v>2020.8560592378544</v>
      </c>
      <c r="J2566" s="136"/>
    </row>
    <row r="2567" spans="1:10" ht="15" customHeight="1" x14ac:dyDescent="0.25">
      <c r="A2567" s="285"/>
      <c r="B2567" s="319"/>
      <c r="C2567" s="7" t="s">
        <v>1832</v>
      </c>
      <c r="D2567" s="307"/>
      <c r="E2567" s="141" t="s">
        <v>68</v>
      </c>
      <c r="F2567" s="158"/>
      <c r="G2567" s="159"/>
      <c r="H2567" s="159"/>
      <c r="I2567" s="136">
        <f>I2561/I2564</f>
        <v>200</v>
      </c>
      <c r="J2567" s="136"/>
    </row>
    <row r="2568" spans="1:10" ht="18" customHeight="1" x14ac:dyDescent="0.25">
      <c r="A2568" s="285"/>
      <c r="B2568" s="319"/>
      <c r="C2568" s="280" t="s">
        <v>14</v>
      </c>
      <c r="D2568" s="280"/>
      <c r="E2568" s="280"/>
      <c r="F2568" s="280"/>
      <c r="G2568" s="280"/>
      <c r="H2568" s="280"/>
      <c r="I2568" s="280"/>
      <c r="J2568" s="280"/>
    </row>
    <row r="2569" spans="1:10" ht="33" customHeight="1" x14ac:dyDescent="0.25">
      <c r="A2569" s="285"/>
      <c r="B2569" s="319"/>
      <c r="C2569" s="59" t="s">
        <v>367</v>
      </c>
      <c r="D2569" s="306" t="s">
        <v>42</v>
      </c>
      <c r="E2569" s="306" t="s">
        <v>40</v>
      </c>
      <c r="F2569" s="141"/>
      <c r="G2569" s="141"/>
      <c r="H2569" s="141"/>
      <c r="I2569" s="173">
        <v>68</v>
      </c>
      <c r="J2569" s="173"/>
    </row>
    <row r="2570" spans="1:10" ht="18.75" customHeight="1" x14ac:dyDescent="0.25">
      <c r="A2570" s="286"/>
      <c r="B2570" s="307"/>
      <c r="C2570" s="59" t="s">
        <v>1833</v>
      </c>
      <c r="D2570" s="307"/>
      <c r="E2570" s="307"/>
      <c r="F2570" s="141"/>
      <c r="G2570" s="141"/>
      <c r="H2570" s="141"/>
      <c r="I2570" s="173">
        <v>100</v>
      </c>
      <c r="J2570" s="173"/>
    </row>
    <row r="2571" spans="1:10" ht="26.25" hidden="1" customHeight="1" x14ac:dyDescent="0.25">
      <c r="A2571" s="281" t="s">
        <v>341</v>
      </c>
      <c r="B2571" s="287" t="s">
        <v>116</v>
      </c>
      <c r="C2571" s="301" t="s">
        <v>1830</v>
      </c>
      <c r="D2571" s="301"/>
      <c r="E2571" s="301"/>
      <c r="F2571" s="301"/>
      <c r="G2571" s="301"/>
      <c r="H2571" s="301"/>
      <c r="I2571" s="301"/>
      <c r="J2571" s="301"/>
    </row>
    <row r="2572" spans="1:10" ht="17.25" hidden="1" customHeight="1" x14ac:dyDescent="0.25">
      <c r="A2572" s="282"/>
      <c r="B2572" s="305"/>
      <c r="C2572" s="291" t="s">
        <v>10</v>
      </c>
      <c r="D2572" s="291"/>
      <c r="E2572" s="291"/>
      <c r="F2572" s="291"/>
      <c r="G2572" s="291"/>
      <c r="H2572" s="291"/>
      <c r="I2572" s="291"/>
      <c r="J2572" s="291"/>
    </row>
    <row r="2573" spans="1:10" ht="33" hidden="1" customHeight="1" x14ac:dyDescent="0.25">
      <c r="A2573" s="282"/>
      <c r="B2573" s="305"/>
      <c r="C2573" s="59"/>
      <c r="D2573" s="51" t="s">
        <v>91</v>
      </c>
      <c r="E2573" s="51" t="s">
        <v>9</v>
      </c>
      <c r="F2573" s="108"/>
      <c r="G2573" s="108"/>
      <c r="H2573" s="108"/>
      <c r="I2573" s="96">
        <f>'Додаток 3'!K449</f>
        <v>0</v>
      </c>
      <c r="J2573" s="107"/>
    </row>
    <row r="2574" spans="1:10" ht="15.75" hidden="1" customHeight="1" x14ac:dyDescent="0.25">
      <c r="A2574" s="282"/>
      <c r="B2574" s="305"/>
      <c r="C2574" s="291" t="s">
        <v>11</v>
      </c>
      <c r="D2574" s="291"/>
      <c r="E2574" s="291"/>
      <c r="F2574" s="291"/>
      <c r="G2574" s="291"/>
      <c r="H2574" s="291"/>
      <c r="I2574" s="291"/>
      <c r="J2574" s="291"/>
    </row>
    <row r="2575" spans="1:10" ht="18" hidden="1" customHeight="1" x14ac:dyDescent="0.25">
      <c r="A2575" s="282"/>
      <c r="B2575" s="305"/>
      <c r="C2575" s="59"/>
      <c r="D2575" s="51" t="s">
        <v>39</v>
      </c>
      <c r="E2575" s="51" t="s">
        <v>17</v>
      </c>
      <c r="F2575" s="157"/>
      <c r="G2575" s="157"/>
      <c r="H2575" s="157"/>
      <c r="I2575" s="173">
        <v>1</v>
      </c>
      <c r="J2575" s="168"/>
    </row>
    <row r="2576" spans="1:10" ht="18.75" hidden="1" customHeight="1" x14ac:dyDescent="0.25">
      <c r="A2576" s="282"/>
      <c r="B2576" s="305"/>
      <c r="C2576" s="291" t="s">
        <v>12</v>
      </c>
      <c r="D2576" s="291"/>
      <c r="E2576" s="291"/>
      <c r="F2576" s="291"/>
      <c r="G2576" s="291"/>
      <c r="H2576" s="291"/>
      <c r="I2576" s="291"/>
      <c r="J2576" s="291"/>
    </row>
    <row r="2577" spans="1:12" ht="19.5" hidden="1" customHeight="1" x14ac:dyDescent="0.25">
      <c r="A2577" s="282"/>
      <c r="B2577" s="305"/>
      <c r="C2577" s="59"/>
      <c r="D2577" s="51" t="s">
        <v>39</v>
      </c>
      <c r="E2577" s="51" t="s">
        <v>277</v>
      </c>
      <c r="F2577" s="108"/>
      <c r="G2577" s="108"/>
      <c r="H2577" s="108"/>
      <c r="I2577" s="96">
        <f>I2573/I2575</f>
        <v>0</v>
      </c>
      <c r="J2577" s="105"/>
    </row>
    <row r="2578" spans="1:12" ht="15.75" hidden="1" customHeight="1" x14ac:dyDescent="0.25">
      <c r="A2578" s="282"/>
      <c r="B2578" s="305"/>
      <c r="C2578" s="291" t="s">
        <v>14</v>
      </c>
      <c r="D2578" s="291"/>
      <c r="E2578" s="291"/>
      <c r="F2578" s="291"/>
      <c r="G2578" s="291"/>
      <c r="H2578" s="291"/>
      <c r="I2578" s="291"/>
      <c r="J2578" s="291"/>
    </row>
    <row r="2579" spans="1:12" ht="12" hidden="1" customHeight="1" x14ac:dyDescent="0.25">
      <c r="A2579" s="283"/>
      <c r="B2579" s="288"/>
      <c r="C2579" s="59"/>
      <c r="D2579" s="51" t="s">
        <v>42</v>
      </c>
      <c r="E2579" s="51" t="s">
        <v>40</v>
      </c>
      <c r="F2579" s="51"/>
      <c r="G2579" s="51"/>
      <c r="H2579" s="142"/>
      <c r="I2579" s="173">
        <v>100</v>
      </c>
      <c r="J2579" s="168"/>
    </row>
    <row r="2580" spans="1:12" ht="20.25" customHeight="1" x14ac:dyDescent="0.25">
      <c r="A2580" s="292" t="s">
        <v>341</v>
      </c>
      <c r="B2580" s="290" t="s">
        <v>66</v>
      </c>
      <c r="C2580" s="293" t="s">
        <v>940</v>
      </c>
      <c r="D2580" s="293"/>
      <c r="E2580" s="293"/>
      <c r="F2580" s="293"/>
      <c r="G2580" s="293"/>
      <c r="H2580" s="293"/>
      <c r="I2580" s="293"/>
      <c r="J2580" s="293"/>
    </row>
    <row r="2581" spans="1:12" x14ac:dyDescent="0.25">
      <c r="A2581" s="292"/>
      <c r="B2581" s="290"/>
      <c r="C2581" s="280" t="s">
        <v>10</v>
      </c>
      <c r="D2581" s="280"/>
      <c r="E2581" s="280"/>
      <c r="F2581" s="280"/>
      <c r="G2581" s="280"/>
      <c r="H2581" s="280"/>
      <c r="I2581" s="280"/>
      <c r="J2581" s="280"/>
    </row>
    <row r="2582" spans="1:12" x14ac:dyDescent="0.25">
      <c r="A2582" s="292"/>
      <c r="B2582" s="290"/>
      <c r="C2582" s="59" t="s">
        <v>481</v>
      </c>
      <c r="D2582" s="289" t="s">
        <v>15</v>
      </c>
      <c r="E2582" s="51" t="s">
        <v>9</v>
      </c>
      <c r="F2582" s="108"/>
      <c r="G2582" s="17" t="str">
        <f>'Додаток 3'!I450</f>
        <v>1580,957</v>
      </c>
      <c r="H2582" s="9"/>
      <c r="I2582" s="168">
        <f>'Додаток 3'!K450</f>
        <v>23094.871999999999</v>
      </c>
      <c r="J2582" s="106"/>
    </row>
    <row r="2583" spans="1:12" ht="12.75" customHeight="1" x14ac:dyDescent="0.25">
      <c r="A2583" s="292"/>
      <c r="B2583" s="290"/>
      <c r="C2583" s="6" t="s">
        <v>41</v>
      </c>
      <c r="D2583" s="289"/>
      <c r="E2583" s="279"/>
      <c r="F2583" s="279"/>
      <c r="G2583" s="279"/>
      <c r="H2583" s="279"/>
      <c r="I2583" s="106"/>
      <c r="J2583" s="106"/>
    </row>
    <row r="2584" spans="1:12" ht="17.25" customHeight="1" x14ac:dyDescent="0.25">
      <c r="A2584" s="292"/>
      <c r="B2584" s="290"/>
      <c r="C2584" s="59" t="s">
        <v>1819</v>
      </c>
      <c r="D2584" s="289"/>
      <c r="E2584" s="142" t="s">
        <v>9</v>
      </c>
      <c r="F2584" s="9"/>
      <c r="G2584" s="9" t="str">
        <f>'Додаток 3'!I451</f>
        <v>694,814</v>
      </c>
      <c r="H2584" s="9"/>
      <c r="I2584" s="106"/>
      <c r="J2584" s="106"/>
    </row>
    <row r="2585" spans="1:12" ht="18" hidden="1" customHeight="1" x14ac:dyDescent="0.25">
      <c r="A2585" s="292"/>
      <c r="B2585" s="290"/>
      <c r="C2585" s="59" t="s">
        <v>1820</v>
      </c>
      <c r="D2585" s="289"/>
      <c r="E2585" s="142" t="s">
        <v>9</v>
      </c>
      <c r="F2585" s="9"/>
      <c r="G2585" s="9"/>
      <c r="H2585" s="9"/>
      <c r="I2585" s="96">
        <f>'Додаток 3'!K452</f>
        <v>0</v>
      </c>
      <c r="J2585" s="106"/>
    </row>
    <row r="2586" spans="1:12" x14ac:dyDescent="0.25">
      <c r="A2586" s="292"/>
      <c r="B2586" s="290"/>
      <c r="C2586" s="280" t="s">
        <v>11</v>
      </c>
      <c r="D2586" s="280"/>
      <c r="E2586" s="280"/>
      <c r="F2586" s="280"/>
      <c r="G2586" s="280"/>
      <c r="H2586" s="280"/>
      <c r="I2586" s="280"/>
      <c r="J2586" s="280"/>
      <c r="L2586" s="276"/>
    </row>
    <row r="2587" spans="1:12" ht="18" customHeight="1" x14ac:dyDescent="0.25">
      <c r="A2587" s="292"/>
      <c r="B2587" s="290"/>
      <c r="C2587" s="7" t="s">
        <v>482</v>
      </c>
      <c r="D2587" s="141" t="s">
        <v>310</v>
      </c>
      <c r="E2587" s="141" t="s">
        <v>65</v>
      </c>
      <c r="F2587" s="108"/>
      <c r="G2587" s="108">
        <v>0.56899999999999995</v>
      </c>
      <c r="H2587" s="108"/>
      <c r="I2587" s="173">
        <v>6.4009999999999998</v>
      </c>
      <c r="J2587" s="106"/>
    </row>
    <row r="2588" spans="1:12" ht="18" customHeight="1" x14ac:dyDescent="0.25">
      <c r="A2588" s="292"/>
      <c r="B2588" s="290"/>
      <c r="C2588" s="7" t="s">
        <v>1702</v>
      </c>
      <c r="D2588" s="141" t="s">
        <v>39</v>
      </c>
      <c r="E2588" s="141" t="s">
        <v>17</v>
      </c>
      <c r="F2588" s="108"/>
      <c r="G2588" s="157">
        <v>1</v>
      </c>
      <c r="H2588" s="108"/>
      <c r="I2588" s="173"/>
      <c r="J2588" s="106"/>
    </row>
    <row r="2589" spans="1:12" ht="18" hidden="1" customHeight="1" x14ac:dyDescent="0.25">
      <c r="A2589" s="292"/>
      <c r="B2589" s="290"/>
      <c r="C2589" s="7" t="s">
        <v>1824</v>
      </c>
      <c r="D2589" s="141" t="s">
        <v>39</v>
      </c>
      <c r="E2589" s="141" t="s">
        <v>17</v>
      </c>
      <c r="F2589" s="108"/>
      <c r="G2589" s="108"/>
      <c r="H2589" s="108"/>
      <c r="I2589" s="173">
        <v>1</v>
      </c>
      <c r="J2589" s="106"/>
    </row>
    <row r="2590" spans="1:12" x14ac:dyDescent="0.25">
      <c r="A2590" s="292"/>
      <c r="B2590" s="290"/>
      <c r="C2590" s="280" t="s">
        <v>12</v>
      </c>
      <c r="D2590" s="280"/>
      <c r="E2590" s="280"/>
      <c r="F2590" s="280"/>
      <c r="G2590" s="280"/>
      <c r="H2590" s="280"/>
      <c r="I2590" s="280"/>
      <c r="J2590" s="280"/>
    </row>
    <row r="2591" spans="1:12" ht="13.5" customHeight="1" x14ac:dyDescent="0.25">
      <c r="A2591" s="292"/>
      <c r="B2591" s="290"/>
      <c r="C2591" s="7" t="s">
        <v>600</v>
      </c>
      <c r="D2591" s="306" t="s">
        <v>39</v>
      </c>
      <c r="E2591" s="141" t="s">
        <v>197</v>
      </c>
      <c r="F2591" s="158"/>
      <c r="G2591" s="159">
        <f>G2582/G2587</f>
        <v>2778.4833040421795</v>
      </c>
      <c r="H2591" s="159"/>
      <c r="I2591" s="136">
        <f>I2582/I2587</f>
        <v>3608.0099984377443</v>
      </c>
      <c r="J2591" s="106"/>
    </row>
    <row r="2592" spans="1:12" ht="21.75" customHeight="1" x14ac:dyDescent="0.25">
      <c r="A2592" s="292"/>
      <c r="B2592" s="290"/>
      <c r="C2592" s="7" t="s">
        <v>1703</v>
      </c>
      <c r="D2592" s="319"/>
      <c r="E2592" s="306" t="s">
        <v>1822</v>
      </c>
      <c r="F2592" s="158"/>
      <c r="G2592" s="159">
        <f>G2584/G2588</f>
        <v>694.81399999999996</v>
      </c>
      <c r="H2592" s="159"/>
      <c r="I2592" s="136"/>
      <c r="J2592" s="106"/>
    </row>
    <row r="2593" spans="1:10" ht="19.5" hidden="1" customHeight="1" x14ac:dyDescent="0.25">
      <c r="A2593" s="292"/>
      <c r="B2593" s="290"/>
      <c r="C2593" s="7" t="s">
        <v>1823</v>
      </c>
      <c r="D2593" s="307"/>
      <c r="E2593" s="307"/>
      <c r="F2593" s="158"/>
      <c r="G2593" s="159"/>
      <c r="H2593" s="159"/>
      <c r="I2593" s="96">
        <f>I2585/I2589</f>
        <v>0</v>
      </c>
      <c r="J2593" s="106"/>
    </row>
    <row r="2594" spans="1:10" ht="14.25" customHeight="1" x14ac:dyDescent="0.25">
      <c r="A2594" s="292"/>
      <c r="B2594" s="290"/>
      <c r="C2594" s="280" t="s">
        <v>14</v>
      </c>
      <c r="D2594" s="280"/>
      <c r="E2594" s="280"/>
      <c r="F2594" s="280"/>
      <c r="G2594" s="280"/>
      <c r="H2594" s="280"/>
      <c r="I2594" s="280"/>
      <c r="J2594" s="280"/>
    </row>
    <row r="2595" spans="1:10" ht="35.25" customHeight="1" x14ac:dyDescent="0.25">
      <c r="A2595" s="292"/>
      <c r="B2595" s="290"/>
      <c r="C2595" s="59" t="s">
        <v>367</v>
      </c>
      <c r="D2595" s="141" t="s">
        <v>42</v>
      </c>
      <c r="E2595" s="141" t="s">
        <v>40</v>
      </c>
      <c r="F2595" s="141"/>
      <c r="G2595" s="141">
        <v>100</v>
      </c>
      <c r="H2595" s="141"/>
      <c r="I2595" s="173">
        <v>100</v>
      </c>
      <c r="J2595" s="106"/>
    </row>
    <row r="2596" spans="1:10" ht="15.75" customHeight="1" x14ac:dyDescent="0.25">
      <c r="A2596" s="292" t="s">
        <v>342</v>
      </c>
      <c r="B2596" s="289" t="s">
        <v>865</v>
      </c>
      <c r="C2596" s="321" t="s">
        <v>1716</v>
      </c>
      <c r="D2596" s="321"/>
      <c r="E2596" s="321"/>
      <c r="F2596" s="321"/>
      <c r="G2596" s="321"/>
      <c r="H2596" s="321"/>
      <c r="I2596" s="321"/>
      <c r="J2596" s="321"/>
    </row>
    <row r="2597" spans="1:10" ht="13.5" customHeight="1" x14ac:dyDescent="0.25">
      <c r="A2597" s="292"/>
      <c r="B2597" s="289"/>
      <c r="C2597" s="295" t="s">
        <v>10</v>
      </c>
      <c r="D2597" s="295"/>
      <c r="E2597" s="295"/>
      <c r="F2597" s="295"/>
      <c r="G2597" s="295"/>
      <c r="H2597" s="295"/>
      <c r="I2597" s="295"/>
      <c r="J2597" s="295"/>
    </row>
    <row r="2598" spans="1:10" ht="35.25" customHeight="1" x14ac:dyDescent="0.25">
      <c r="A2598" s="292"/>
      <c r="B2598" s="289"/>
      <c r="C2598" s="59" t="s">
        <v>1717</v>
      </c>
      <c r="D2598" s="141" t="s">
        <v>15</v>
      </c>
      <c r="E2598" s="141" t="s">
        <v>9</v>
      </c>
      <c r="F2598" s="51"/>
      <c r="G2598" s="108"/>
      <c r="H2598" s="51"/>
      <c r="I2598" s="96">
        <f>'Додаток 3'!K453</f>
        <v>265.21699999999998</v>
      </c>
      <c r="J2598" s="106"/>
    </row>
    <row r="2599" spans="1:10" ht="15.75" customHeight="1" x14ac:dyDescent="0.25">
      <c r="A2599" s="292"/>
      <c r="B2599" s="289"/>
      <c r="C2599" s="295" t="s">
        <v>11</v>
      </c>
      <c r="D2599" s="295"/>
      <c r="E2599" s="295"/>
      <c r="F2599" s="295"/>
      <c r="G2599" s="295"/>
      <c r="H2599" s="295"/>
      <c r="I2599" s="295"/>
      <c r="J2599" s="295"/>
    </row>
    <row r="2600" spans="1:10" ht="18" customHeight="1" x14ac:dyDescent="0.25">
      <c r="A2600" s="292"/>
      <c r="B2600" s="289"/>
      <c r="C2600" s="59" t="s">
        <v>1622</v>
      </c>
      <c r="D2600" s="141" t="s">
        <v>39</v>
      </c>
      <c r="E2600" s="141" t="s">
        <v>17</v>
      </c>
      <c r="F2600" s="51"/>
      <c r="G2600" s="51"/>
      <c r="H2600" s="51"/>
      <c r="I2600" s="173">
        <v>1</v>
      </c>
      <c r="J2600" s="106"/>
    </row>
    <row r="2601" spans="1:10" ht="14.25" customHeight="1" x14ac:dyDescent="0.25">
      <c r="A2601" s="292"/>
      <c r="B2601" s="289"/>
      <c r="C2601" s="295" t="s">
        <v>12</v>
      </c>
      <c r="D2601" s="295"/>
      <c r="E2601" s="295"/>
      <c r="F2601" s="295"/>
      <c r="G2601" s="295"/>
      <c r="H2601" s="295"/>
      <c r="I2601" s="295"/>
      <c r="J2601" s="295"/>
    </row>
    <row r="2602" spans="1:10" ht="21.75" customHeight="1" x14ac:dyDescent="0.25">
      <c r="A2602" s="292"/>
      <c r="B2602" s="289"/>
      <c r="C2602" s="59" t="s">
        <v>1703</v>
      </c>
      <c r="D2602" s="141" t="s">
        <v>39</v>
      </c>
      <c r="E2602" s="141" t="s">
        <v>559</v>
      </c>
      <c r="F2602" s="51"/>
      <c r="G2602" s="108"/>
      <c r="H2602" s="51"/>
      <c r="I2602" s="136">
        <f>I2598/I2600</f>
        <v>265.21699999999998</v>
      </c>
      <c r="J2602" s="106"/>
    </row>
    <row r="2603" spans="1:10" ht="14.25" customHeight="1" x14ac:dyDescent="0.25">
      <c r="A2603" s="292"/>
      <c r="B2603" s="289"/>
      <c r="C2603" s="295" t="s">
        <v>14</v>
      </c>
      <c r="D2603" s="295"/>
      <c r="E2603" s="295"/>
      <c r="F2603" s="295"/>
      <c r="G2603" s="295"/>
      <c r="H2603" s="295"/>
      <c r="I2603" s="295"/>
      <c r="J2603" s="295"/>
    </row>
    <row r="2604" spans="1:10" ht="16.5" customHeight="1" x14ac:dyDescent="0.25">
      <c r="A2604" s="292"/>
      <c r="B2604" s="289"/>
      <c r="C2604" s="59" t="s">
        <v>1718</v>
      </c>
      <c r="D2604" s="141" t="s">
        <v>42</v>
      </c>
      <c r="E2604" s="141" t="s">
        <v>40</v>
      </c>
      <c r="F2604" s="51"/>
      <c r="G2604" s="51"/>
      <c r="H2604" s="51"/>
      <c r="I2604" s="173">
        <v>100</v>
      </c>
      <c r="J2604" s="106"/>
    </row>
    <row r="2605" spans="1:10" ht="15.75" customHeight="1" x14ac:dyDescent="0.25">
      <c r="A2605" s="292" t="s">
        <v>343</v>
      </c>
      <c r="B2605" s="290" t="s">
        <v>66</v>
      </c>
      <c r="C2605" s="293" t="s">
        <v>1704</v>
      </c>
      <c r="D2605" s="293"/>
      <c r="E2605" s="293"/>
      <c r="F2605" s="293"/>
      <c r="G2605" s="293"/>
      <c r="H2605" s="293"/>
      <c r="I2605" s="293"/>
      <c r="J2605" s="293"/>
    </row>
    <row r="2606" spans="1:10" x14ac:dyDescent="0.25">
      <c r="A2606" s="292"/>
      <c r="B2606" s="290"/>
      <c r="C2606" s="280" t="s">
        <v>10</v>
      </c>
      <c r="D2606" s="280"/>
      <c r="E2606" s="280"/>
      <c r="F2606" s="280"/>
      <c r="G2606" s="280"/>
      <c r="H2606" s="280"/>
      <c r="I2606" s="280"/>
      <c r="J2606" s="280"/>
    </row>
    <row r="2607" spans="1:10" x14ac:dyDescent="0.25">
      <c r="A2607" s="292"/>
      <c r="B2607" s="290"/>
      <c r="C2607" s="59" t="s">
        <v>397</v>
      </c>
      <c r="D2607" s="289" t="s">
        <v>15</v>
      </c>
      <c r="E2607" s="51" t="s">
        <v>9</v>
      </c>
      <c r="F2607" s="108"/>
      <c r="G2607" s="108">
        <f>'Додаток 3'!I454</f>
        <v>3482.5329999999999</v>
      </c>
      <c r="H2607" s="9">
        <f>'Додаток 3'!J454</f>
        <v>442.67700000000002</v>
      </c>
      <c r="I2607" s="173">
        <f>'Додаток 3'!K454</f>
        <v>4443.1819999999998</v>
      </c>
      <c r="J2607" s="106"/>
    </row>
    <row r="2608" spans="1:10" hidden="1" x14ac:dyDescent="0.25">
      <c r="A2608" s="292"/>
      <c r="B2608" s="290"/>
      <c r="C2608" s="59" t="s">
        <v>41</v>
      </c>
      <c r="D2608" s="289"/>
      <c r="E2608" s="279"/>
      <c r="F2608" s="279"/>
      <c r="G2608" s="279"/>
      <c r="H2608" s="279"/>
      <c r="I2608" s="106"/>
      <c r="J2608" s="106"/>
    </row>
    <row r="2609" spans="1:10" ht="16.5" hidden="1" customHeight="1" x14ac:dyDescent="0.25">
      <c r="A2609" s="292"/>
      <c r="B2609" s="290"/>
      <c r="C2609" s="59" t="s">
        <v>690</v>
      </c>
      <c r="D2609" s="289"/>
      <c r="E2609" s="142" t="s">
        <v>9</v>
      </c>
      <c r="F2609" s="142"/>
      <c r="G2609" s="9">
        <f>'Додаток 3'!I455</f>
        <v>93</v>
      </c>
      <c r="H2609" s="142"/>
      <c r="I2609" s="106"/>
      <c r="J2609" s="106"/>
    </row>
    <row r="2610" spans="1:10" ht="37.5" hidden="1" customHeight="1" x14ac:dyDescent="0.25">
      <c r="A2610" s="292"/>
      <c r="B2610" s="290"/>
      <c r="C2610" s="59" t="s">
        <v>389</v>
      </c>
      <c r="D2610" s="289"/>
      <c r="E2610" s="51" t="s">
        <v>9</v>
      </c>
      <c r="F2610" s="108"/>
      <c r="G2610" s="9">
        <f>'Додаток 3'!I456</f>
        <v>76.3</v>
      </c>
      <c r="H2610" s="9"/>
      <c r="I2610" s="106"/>
      <c r="J2610" s="106"/>
    </row>
    <row r="2611" spans="1:10" ht="19.5" customHeight="1" x14ac:dyDescent="0.25">
      <c r="A2611" s="292"/>
      <c r="B2611" s="290"/>
      <c r="C2611" s="59" t="s">
        <v>1696</v>
      </c>
      <c r="D2611" s="289"/>
      <c r="E2611" s="51" t="s">
        <v>9</v>
      </c>
      <c r="F2611" s="108"/>
      <c r="G2611" s="9"/>
      <c r="H2611" s="9"/>
      <c r="I2611" s="173">
        <f>'Додаток 3'!K457</f>
        <v>112.97799999999999</v>
      </c>
      <c r="J2611" s="106"/>
    </row>
    <row r="2612" spans="1:10" ht="17.25" customHeight="1" x14ac:dyDescent="0.25">
      <c r="A2612" s="292"/>
      <c r="B2612" s="290"/>
      <c r="C2612" s="280" t="s">
        <v>11</v>
      </c>
      <c r="D2612" s="280"/>
      <c r="E2612" s="280"/>
      <c r="F2612" s="280"/>
      <c r="G2612" s="280"/>
      <c r="H2612" s="280"/>
      <c r="I2612" s="280"/>
      <c r="J2612" s="280"/>
    </row>
    <row r="2613" spans="1:10" x14ac:dyDescent="0.25">
      <c r="A2613" s="292"/>
      <c r="B2613" s="290"/>
      <c r="C2613" s="7" t="s">
        <v>398</v>
      </c>
      <c r="D2613" s="306" t="s">
        <v>310</v>
      </c>
      <c r="E2613" s="141" t="s">
        <v>65</v>
      </c>
      <c r="F2613" s="108"/>
      <c r="G2613" s="108">
        <v>2.052</v>
      </c>
      <c r="H2613" s="9">
        <v>0.27400000000000002</v>
      </c>
      <c r="I2613" s="168">
        <v>1.429</v>
      </c>
      <c r="J2613" s="106"/>
    </row>
    <row r="2614" spans="1:10" x14ac:dyDescent="0.25">
      <c r="A2614" s="292"/>
      <c r="B2614" s="290"/>
      <c r="C2614" s="7" t="s">
        <v>1697</v>
      </c>
      <c r="D2614" s="307"/>
      <c r="E2614" s="141" t="s">
        <v>17</v>
      </c>
      <c r="F2614" s="108"/>
      <c r="G2614" s="159"/>
      <c r="H2614" s="24"/>
      <c r="I2614" s="168">
        <v>1</v>
      </c>
      <c r="J2614" s="106"/>
    </row>
    <row r="2615" spans="1:10" ht="17.25" customHeight="1" x14ac:dyDescent="0.25">
      <c r="A2615" s="292"/>
      <c r="B2615" s="290"/>
      <c r="C2615" s="280" t="s">
        <v>12</v>
      </c>
      <c r="D2615" s="280"/>
      <c r="E2615" s="280"/>
      <c r="F2615" s="280"/>
      <c r="G2615" s="280"/>
      <c r="H2615" s="280"/>
      <c r="I2615" s="280"/>
      <c r="J2615" s="280"/>
    </row>
    <row r="2616" spans="1:10" ht="14.25" customHeight="1" x14ac:dyDescent="0.25">
      <c r="A2616" s="292"/>
      <c r="B2616" s="290"/>
      <c r="C2616" s="7" t="s">
        <v>601</v>
      </c>
      <c r="D2616" s="306" t="s">
        <v>39</v>
      </c>
      <c r="E2616" s="141" t="s">
        <v>197</v>
      </c>
      <c r="F2616" s="158"/>
      <c r="G2616" s="159">
        <f>G2607/G2613</f>
        <v>1697.1408382066277</v>
      </c>
      <c r="H2616" s="159">
        <f>H2607/H2613</f>
        <v>1615.6094890510949</v>
      </c>
      <c r="I2616" s="136">
        <f>I2607/I2613</f>
        <v>3109.2946116165149</v>
      </c>
      <c r="J2616" s="106"/>
    </row>
    <row r="2617" spans="1:10" ht="14.25" customHeight="1" x14ac:dyDescent="0.25">
      <c r="A2617" s="292"/>
      <c r="B2617" s="290"/>
      <c r="C2617" s="7" t="s">
        <v>1703</v>
      </c>
      <c r="D2617" s="307"/>
      <c r="E2617" s="141" t="s">
        <v>13</v>
      </c>
      <c r="F2617" s="158"/>
      <c r="G2617" s="159"/>
      <c r="H2617" s="159"/>
      <c r="I2617" s="136">
        <f>I2611/I2614</f>
        <v>112.97799999999999</v>
      </c>
      <c r="J2617" s="106"/>
    </row>
    <row r="2618" spans="1:10" ht="16.5" customHeight="1" x14ac:dyDescent="0.25">
      <c r="A2618" s="292"/>
      <c r="B2618" s="290"/>
      <c r="C2618" s="280" t="s">
        <v>14</v>
      </c>
      <c r="D2618" s="280"/>
      <c r="E2618" s="280"/>
      <c r="F2618" s="280"/>
      <c r="G2618" s="280"/>
      <c r="H2618" s="280"/>
      <c r="I2618" s="280"/>
      <c r="J2618" s="280"/>
    </row>
    <row r="2619" spans="1:10" ht="30" x14ac:dyDescent="0.25">
      <c r="A2619" s="292"/>
      <c r="B2619" s="290"/>
      <c r="C2619" s="59" t="s">
        <v>388</v>
      </c>
      <c r="D2619" s="141" t="s">
        <v>42</v>
      </c>
      <c r="E2619" s="141" t="s">
        <v>40</v>
      </c>
      <c r="F2619" s="51"/>
      <c r="G2619" s="51">
        <v>41.6</v>
      </c>
      <c r="H2619" s="51">
        <v>47.4</v>
      </c>
      <c r="I2619" s="173">
        <v>100</v>
      </c>
      <c r="J2619" s="106"/>
    </row>
    <row r="2620" spans="1:10" ht="18.75" hidden="1" customHeight="1" x14ac:dyDescent="0.25">
      <c r="A2620" s="292" t="s">
        <v>343</v>
      </c>
      <c r="B2620" s="290" t="s">
        <v>66</v>
      </c>
      <c r="C2620" s="315" t="s">
        <v>1648</v>
      </c>
      <c r="D2620" s="315"/>
      <c r="E2620" s="315"/>
      <c r="F2620" s="315"/>
      <c r="G2620" s="315"/>
      <c r="H2620" s="315"/>
      <c r="I2620" s="315"/>
      <c r="J2620" s="315"/>
    </row>
    <row r="2621" spans="1:10" hidden="1" x14ac:dyDescent="0.25">
      <c r="A2621" s="292"/>
      <c r="B2621" s="290"/>
      <c r="C2621" s="280" t="s">
        <v>10</v>
      </c>
      <c r="D2621" s="280"/>
      <c r="E2621" s="280"/>
      <c r="F2621" s="280"/>
      <c r="G2621" s="280"/>
      <c r="H2621" s="280"/>
      <c r="I2621" s="280"/>
      <c r="J2621" s="280"/>
    </row>
    <row r="2622" spans="1:10" ht="30" hidden="1" x14ac:dyDescent="0.25">
      <c r="A2622" s="292"/>
      <c r="B2622" s="290"/>
      <c r="C2622" s="59" t="s">
        <v>1654</v>
      </c>
      <c r="D2622" s="51" t="s">
        <v>91</v>
      </c>
      <c r="E2622" s="51" t="s">
        <v>9</v>
      </c>
      <c r="F2622" s="108"/>
      <c r="G2622" s="108"/>
      <c r="H2622" s="108"/>
      <c r="I2622" s="96">
        <f>'Додаток 3'!K462</f>
        <v>0</v>
      </c>
      <c r="J2622" s="106"/>
    </row>
    <row r="2623" spans="1:10" hidden="1" x14ac:dyDescent="0.25">
      <c r="A2623" s="292"/>
      <c r="B2623" s="290"/>
      <c r="C2623" s="280" t="s">
        <v>11</v>
      </c>
      <c r="D2623" s="280"/>
      <c r="E2623" s="280"/>
      <c r="F2623" s="280"/>
      <c r="G2623" s="280"/>
      <c r="H2623" s="280"/>
      <c r="I2623" s="280"/>
      <c r="J2623" s="280"/>
    </row>
    <row r="2624" spans="1:10" hidden="1" x14ac:dyDescent="0.25">
      <c r="A2624" s="292"/>
      <c r="B2624" s="290"/>
      <c r="C2624" s="7" t="s">
        <v>1622</v>
      </c>
      <c r="D2624" s="141" t="s">
        <v>39</v>
      </c>
      <c r="E2624" s="141" t="s">
        <v>17</v>
      </c>
      <c r="F2624" s="157"/>
      <c r="G2624" s="169"/>
      <c r="H2624" s="169"/>
      <c r="I2624" s="168">
        <v>1</v>
      </c>
      <c r="J2624" s="106"/>
    </row>
    <row r="2625" spans="1:10" hidden="1" x14ac:dyDescent="0.25">
      <c r="A2625" s="292"/>
      <c r="B2625" s="290"/>
      <c r="C2625" s="280" t="s">
        <v>12</v>
      </c>
      <c r="D2625" s="280"/>
      <c r="E2625" s="280"/>
      <c r="F2625" s="280"/>
      <c r="G2625" s="280"/>
      <c r="H2625" s="280"/>
      <c r="I2625" s="280"/>
      <c r="J2625" s="280"/>
    </row>
    <row r="2626" spans="1:10" ht="30" hidden="1" x14ac:dyDescent="0.25">
      <c r="A2626" s="292"/>
      <c r="B2626" s="290"/>
      <c r="C2626" s="7" t="s">
        <v>1655</v>
      </c>
      <c r="D2626" s="141" t="s">
        <v>39</v>
      </c>
      <c r="E2626" s="141" t="s">
        <v>277</v>
      </c>
      <c r="F2626" s="108"/>
      <c r="G2626" s="159"/>
      <c r="H2626" s="159"/>
      <c r="I2626" s="96">
        <f>I2622/I2624</f>
        <v>0</v>
      </c>
      <c r="J2626" s="106"/>
    </row>
    <row r="2627" spans="1:10" hidden="1" x14ac:dyDescent="0.25">
      <c r="A2627" s="292"/>
      <c r="B2627" s="290"/>
      <c r="C2627" s="280" t="s">
        <v>14</v>
      </c>
      <c r="D2627" s="280"/>
      <c r="E2627" s="280"/>
      <c r="F2627" s="280"/>
      <c r="G2627" s="280"/>
      <c r="H2627" s="280"/>
      <c r="I2627" s="280"/>
      <c r="J2627" s="280"/>
    </row>
    <row r="2628" spans="1:10" hidden="1" x14ac:dyDescent="0.25">
      <c r="A2628" s="292"/>
      <c r="B2628" s="290"/>
      <c r="C2628" s="7" t="s">
        <v>1649</v>
      </c>
      <c r="D2628" s="141" t="s">
        <v>42</v>
      </c>
      <c r="E2628" s="141" t="s">
        <v>40</v>
      </c>
      <c r="F2628" s="51"/>
      <c r="G2628" s="141"/>
      <c r="H2628" s="143"/>
      <c r="I2628" s="168">
        <v>100</v>
      </c>
      <c r="J2628" s="106"/>
    </row>
    <row r="2629" spans="1:10" ht="15.75" customHeight="1" x14ac:dyDescent="0.25">
      <c r="A2629" s="292" t="s">
        <v>344</v>
      </c>
      <c r="B2629" s="290" t="s">
        <v>66</v>
      </c>
      <c r="C2629" s="293" t="s">
        <v>1345</v>
      </c>
      <c r="D2629" s="293"/>
      <c r="E2629" s="293"/>
      <c r="F2629" s="293"/>
      <c r="G2629" s="293"/>
      <c r="H2629" s="293"/>
      <c r="I2629" s="293"/>
      <c r="J2629" s="293"/>
    </row>
    <row r="2630" spans="1:10" x14ac:dyDescent="0.25">
      <c r="A2630" s="292"/>
      <c r="B2630" s="290"/>
      <c r="C2630" s="280" t="s">
        <v>10</v>
      </c>
      <c r="D2630" s="280"/>
      <c r="E2630" s="280"/>
      <c r="F2630" s="280"/>
      <c r="G2630" s="280"/>
      <c r="H2630" s="280"/>
      <c r="I2630" s="280"/>
      <c r="J2630" s="280"/>
    </row>
    <row r="2631" spans="1:10" ht="20.25" customHeight="1" x14ac:dyDescent="0.25">
      <c r="A2631" s="292"/>
      <c r="B2631" s="290"/>
      <c r="C2631" s="7" t="s">
        <v>502</v>
      </c>
      <c r="D2631" s="290" t="s">
        <v>15</v>
      </c>
      <c r="E2631" s="141" t="s">
        <v>9</v>
      </c>
      <c r="F2631" s="108"/>
      <c r="G2631" s="159"/>
      <c r="H2631" s="159"/>
      <c r="I2631" s="106"/>
      <c r="J2631" s="96">
        <f>'Додаток 3'!L458</f>
        <v>1500</v>
      </c>
    </row>
    <row r="2632" spans="1:10" ht="15" customHeight="1" x14ac:dyDescent="0.25">
      <c r="A2632" s="292"/>
      <c r="B2632" s="290"/>
      <c r="C2632" s="7" t="s">
        <v>359</v>
      </c>
      <c r="D2632" s="290"/>
      <c r="E2632" s="279"/>
      <c r="F2632" s="279"/>
      <c r="G2632" s="279"/>
      <c r="H2632" s="279"/>
      <c r="I2632" s="106"/>
      <c r="J2632" s="106"/>
    </row>
    <row r="2633" spans="1:10" ht="15" customHeight="1" x14ac:dyDescent="0.25">
      <c r="A2633" s="292"/>
      <c r="B2633" s="290"/>
      <c r="C2633" s="7" t="s">
        <v>1344</v>
      </c>
      <c r="D2633" s="290"/>
      <c r="E2633" s="142" t="s">
        <v>9</v>
      </c>
      <c r="F2633" s="142"/>
      <c r="G2633" s="9"/>
      <c r="H2633" s="2"/>
      <c r="I2633" s="106"/>
      <c r="J2633" s="105">
        <f>'Додаток 3'!L459</f>
        <v>150</v>
      </c>
    </row>
    <row r="2634" spans="1:10" ht="11.25" hidden="1" customHeight="1" x14ac:dyDescent="0.25">
      <c r="A2634" s="292"/>
      <c r="B2634" s="290"/>
      <c r="C2634" s="7" t="s">
        <v>389</v>
      </c>
      <c r="D2634" s="290"/>
      <c r="E2634" s="141" t="s">
        <v>9</v>
      </c>
      <c r="F2634" s="108"/>
      <c r="G2634" s="24">
        <f>'Додаток 3'!I460</f>
        <v>35</v>
      </c>
      <c r="H2634" s="24"/>
      <c r="I2634" s="106"/>
      <c r="J2634" s="106"/>
    </row>
    <row r="2635" spans="1:10" ht="15" hidden="1" customHeight="1" x14ac:dyDescent="0.25">
      <c r="A2635" s="292"/>
      <c r="B2635" s="290"/>
      <c r="C2635" s="7" t="s">
        <v>390</v>
      </c>
      <c r="D2635" s="290"/>
      <c r="E2635" s="141" t="s">
        <v>9</v>
      </c>
      <c r="F2635" s="108"/>
      <c r="G2635" s="24">
        <f>'Додаток 3'!I461</f>
        <v>20</v>
      </c>
      <c r="H2635" s="24"/>
      <c r="I2635" s="106"/>
      <c r="J2635" s="106"/>
    </row>
    <row r="2636" spans="1:10" x14ac:dyDescent="0.25">
      <c r="A2636" s="292"/>
      <c r="B2636" s="290"/>
      <c r="C2636" s="280" t="s">
        <v>11</v>
      </c>
      <c r="D2636" s="280"/>
      <c r="E2636" s="280"/>
      <c r="F2636" s="280"/>
      <c r="G2636" s="280"/>
      <c r="H2636" s="280"/>
      <c r="I2636" s="280"/>
      <c r="J2636" s="280"/>
    </row>
    <row r="2637" spans="1:10" x14ac:dyDescent="0.25">
      <c r="A2637" s="292"/>
      <c r="B2637" s="290"/>
      <c r="C2637" s="7" t="s">
        <v>503</v>
      </c>
      <c r="D2637" s="141" t="s">
        <v>310</v>
      </c>
      <c r="E2637" s="141" t="s">
        <v>65</v>
      </c>
      <c r="F2637" s="108"/>
      <c r="G2637" s="159"/>
      <c r="H2637" s="159"/>
      <c r="I2637" s="106"/>
      <c r="J2637" s="168">
        <v>0.58699999999999997</v>
      </c>
    </row>
    <row r="2638" spans="1:10" x14ac:dyDescent="0.25">
      <c r="A2638" s="292"/>
      <c r="B2638" s="290"/>
      <c r="C2638" s="280" t="s">
        <v>12</v>
      </c>
      <c r="D2638" s="280"/>
      <c r="E2638" s="280"/>
      <c r="F2638" s="280"/>
      <c r="G2638" s="280"/>
      <c r="H2638" s="280"/>
      <c r="I2638" s="280"/>
      <c r="J2638" s="280"/>
    </row>
    <row r="2639" spans="1:10" x14ac:dyDescent="0.25">
      <c r="A2639" s="292"/>
      <c r="B2639" s="290"/>
      <c r="C2639" s="7" t="s">
        <v>787</v>
      </c>
      <c r="D2639" s="141" t="s">
        <v>39</v>
      </c>
      <c r="E2639" s="141" t="s">
        <v>197</v>
      </c>
      <c r="F2639" s="158"/>
      <c r="G2639" s="159"/>
      <c r="H2639" s="159"/>
      <c r="I2639" s="106"/>
      <c r="J2639" s="136">
        <f>J2631/J2637</f>
        <v>2555.3662691652471</v>
      </c>
    </row>
    <row r="2640" spans="1:10" x14ac:dyDescent="0.25">
      <c r="A2640" s="292"/>
      <c r="B2640" s="290"/>
      <c r="C2640" s="280" t="s">
        <v>14</v>
      </c>
      <c r="D2640" s="280"/>
      <c r="E2640" s="280"/>
      <c r="F2640" s="280"/>
      <c r="G2640" s="280"/>
      <c r="H2640" s="280"/>
      <c r="I2640" s="280"/>
      <c r="J2640" s="280"/>
    </row>
    <row r="2641" spans="1:14" ht="30" x14ac:dyDescent="0.25">
      <c r="A2641" s="292"/>
      <c r="B2641" s="290"/>
      <c r="C2641" s="59" t="s">
        <v>388</v>
      </c>
      <c r="D2641" s="141" t="s">
        <v>42</v>
      </c>
      <c r="E2641" s="141" t="s">
        <v>40</v>
      </c>
      <c r="F2641" s="51"/>
      <c r="G2641" s="141"/>
      <c r="H2641" s="141"/>
      <c r="I2641" s="106"/>
      <c r="J2641" s="173">
        <v>100</v>
      </c>
    </row>
    <row r="2642" spans="1:14" ht="19.5" customHeight="1" x14ac:dyDescent="0.25">
      <c r="A2642" s="292" t="s">
        <v>345</v>
      </c>
      <c r="B2642" s="290" t="s">
        <v>66</v>
      </c>
      <c r="C2642" s="293" t="s">
        <v>1298</v>
      </c>
      <c r="D2642" s="293"/>
      <c r="E2642" s="293"/>
      <c r="F2642" s="293"/>
      <c r="G2642" s="293"/>
      <c r="H2642" s="293"/>
      <c r="I2642" s="293"/>
      <c r="J2642" s="293"/>
    </row>
    <row r="2643" spans="1:14" x14ac:dyDescent="0.25">
      <c r="A2643" s="292"/>
      <c r="B2643" s="290"/>
      <c r="C2643" s="280" t="s">
        <v>10</v>
      </c>
      <c r="D2643" s="280"/>
      <c r="E2643" s="280"/>
      <c r="F2643" s="280"/>
      <c r="G2643" s="280"/>
      <c r="H2643" s="280"/>
      <c r="I2643" s="280"/>
      <c r="J2643" s="280"/>
    </row>
    <row r="2644" spans="1:14" x14ac:dyDescent="0.25">
      <c r="A2644" s="292"/>
      <c r="B2644" s="290"/>
      <c r="C2644" s="59" t="s">
        <v>596</v>
      </c>
      <c r="D2644" s="289" t="s">
        <v>15</v>
      </c>
      <c r="E2644" s="51" t="s">
        <v>9</v>
      </c>
      <c r="F2644" s="108">
        <f>'Додаток 3'!H463</f>
        <v>3851.7779999999998</v>
      </c>
      <c r="G2644" s="108">
        <f>'Додаток 3'!I463</f>
        <v>2654.6779999999999</v>
      </c>
      <c r="H2644" s="1"/>
      <c r="I2644" s="106"/>
      <c r="J2644" s="106"/>
    </row>
    <row r="2645" spans="1:14" hidden="1" x14ac:dyDescent="0.25">
      <c r="A2645" s="292"/>
      <c r="B2645" s="290"/>
      <c r="C2645" s="6" t="s">
        <v>359</v>
      </c>
      <c r="D2645" s="289"/>
      <c r="E2645" s="279"/>
      <c r="F2645" s="279"/>
      <c r="G2645" s="279"/>
      <c r="H2645" s="279"/>
      <c r="I2645" s="106"/>
      <c r="J2645" s="106"/>
    </row>
    <row r="2646" spans="1:14" hidden="1" x14ac:dyDescent="0.25">
      <c r="A2646" s="292"/>
      <c r="B2646" s="290"/>
      <c r="C2646" s="6" t="s">
        <v>595</v>
      </c>
      <c r="D2646" s="289"/>
      <c r="E2646" s="142" t="s">
        <v>9</v>
      </c>
      <c r="F2646" s="9">
        <f>'Додаток 3'!H464</f>
        <v>70.203000000000003</v>
      </c>
      <c r="G2646" s="142"/>
      <c r="H2646" s="142"/>
      <c r="I2646" s="106"/>
      <c r="J2646" s="106"/>
    </row>
    <row r="2647" spans="1:14" hidden="1" x14ac:dyDescent="0.25">
      <c r="A2647" s="292"/>
      <c r="B2647" s="290"/>
      <c r="C2647" s="59" t="s">
        <v>55</v>
      </c>
      <c r="D2647" s="289"/>
      <c r="E2647" s="142" t="s">
        <v>9</v>
      </c>
      <c r="F2647" s="9">
        <f>'Додаток 3'!H465</f>
        <v>29.36999999999999</v>
      </c>
      <c r="G2647" s="9">
        <f>'Додаток 3'!I465</f>
        <v>63.468000000000004</v>
      </c>
      <c r="H2647" s="9"/>
      <c r="I2647" s="106"/>
      <c r="J2647" s="106"/>
    </row>
    <row r="2648" spans="1:14" hidden="1" x14ac:dyDescent="0.25">
      <c r="A2648" s="292"/>
      <c r="B2648" s="290"/>
      <c r="C2648" s="59" t="s">
        <v>28</v>
      </c>
      <c r="D2648" s="289"/>
      <c r="E2648" s="142" t="s">
        <v>9</v>
      </c>
      <c r="F2648" s="9"/>
      <c r="G2648" s="9">
        <f>'Додаток 3'!I466</f>
        <v>24.178999999999998</v>
      </c>
      <c r="H2648" s="9"/>
      <c r="I2648" s="106"/>
      <c r="J2648" s="106"/>
    </row>
    <row r="2649" spans="1:14" x14ac:dyDescent="0.25">
      <c r="A2649" s="292"/>
      <c r="B2649" s="290"/>
      <c r="C2649" s="291" t="s">
        <v>11</v>
      </c>
      <c r="D2649" s="291"/>
      <c r="E2649" s="291"/>
      <c r="F2649" s="291"/>
      <c r="G2649" s="291"/>
      <c r="H2649" s="291"/>
      <c r="I2649" s="291"/>
      <c r="J2649" s="291"/>
    </row>
    <row r="2650" spans="1:14" x14ac:dyDescent="0.25">
      <c r="A2650" s="292"/>
      <c r="B2650" s="290"/>
      <c r="C2650" s="7" t="s">
        <v>597</v>
      </c>
      <c r="D2650" s="141" t="s">
        <v>310</v>
      </c>
      <c r="E2650" s="141" t="s">
        <v>65</v>
      </c>
      <c r="F2650" s="108">
        <v>1.71</v>
      </c>
      <c r="G2650" s="159">
        <v>1.2749999999999999</v>
      </c>
      <c r="H2650" s="10"/>
      <c r="I2650" s="106"/>
      <c r="J2650" s="134"/>
      <c r="M2650" s="41"/>
      <c r="N2650" s="41"/>
    </row>
    <row r="2651" spans="1:14" x14ac:dyDescent="0.25">
      <c r="A2651" s="292"/>
      <c r="B2651" s="290"/>
      <c r="C2651" s="280" t="s">
        <v>12</v>
      </c>
      <c r="D2651" s="280"/>
      <c r="E2651" s="280"/>
      <c r="F2651" s="280"/>
      <c r="G2651" s="280"/>
      <c r="H2651" s="280"/>
      <c r="I2651" s="280"/>
      <c r="J2651" s="280"/>
    </row>
    <row r="2652" spans="1:14" ht="30" x14ac:dyDescent="0.25">
      <c r="A2652" s="292"/>
      <c r="B2652" s="290"/>
      <c r="C2652" s="7" t="s">
        <v>598</v>
      </c>
      <c r="D2652" s="141" t="s">
        <v>39</v>
      </c>
      <c r="E2652" s="141" t="s">
        <v>197</v>
      </c>
      <c r="F2652" s="108">
        <f>F2644/F2650</f>
        <v>2252.5017543859649</v>
      </c>
      <c r="G2652" s="159">
        <f>G2644/G2650</f>
        <v>2082.1003921568627</v>
      </c>
      <c r="H2652" s="24"/>
      <c r="I2652" s="106"/>
      <c r="J2652" s="106"/>
    </row>
    <row r="2653" spans="1:14" x14ac:dyDescent="0.25">
      <c r="A2653" s="292"/>
      <c r="B2653" s="290"/>
      <c r="C2653" s="280" t="s">
        <v>14</v>
      </c>
      <c r="D2653" s="280"/>
      <c r="E2653" s="280"/>
      <c r="F2653" s="280"/>
      <c r="G2653" s="280"/>
      <c r="H2653" s="280"/>
      <c r="I2653" s="280"/>
      <c r="J2653" s="280"/>
    </row>
    <row r="2654" spans="1:14" ht="30" x14ac:dyDescent="0.25">
      <c r="A2654" s="292"/>
      <c r="B2654" s="290"/>
      <c r="C2654" s="59" t="s">
        <v>367</v>
      </c>
      <c r="D2654" s="141" t="s">
        <v>42</v>
      </c>
      <c r="E2654" s="141" t="s">
        <v>40</v>
      </c>
      <c r="F2654" s="141">
        <v>100</v>
      </c>
      <c r="G2654" s="141">
        <v>100</v>
      </c>
      <c r="H2654" s="143"/>
      <c r="I2654" s="106"/>
      <c r="J2654" s="106"/>
    </row>
    <row r="2655" spans="1:14" ht="21" customHeight="1" x14ac:dyDescent="0.25">
      <c r="A2655" s="296" t="s">
        <v>346</v>
      </c>
      <c r="B2655" s="290" t="s">
        <v>66</v>
      </c>
      <c r="C2655" s="293" t="s">
        <v>67</v>
      </c>
      <c r="D2655" s="293"/>
      <c r="E2655" s="293"/>
      <c r="F2655" s="293"/>
      <c r="G2655" s="293"/>
      <c r="H2655" s="293"/>
      <c r="I2655" s="293"/>
      <c r="J2655" s="293"/>
    </row>
    <row r="2656" spans="1:14" ht="21" customHeight="1" x14ac:dyDescent="0.25">
      <c r="A2656" s="296"/>
      <c r="B2656" s="290"/>
      <c r="C2656" s="280" t="s">
        <v>10</v>
      </c>
      <c r="D2656" s="280"/>
      <c r="E2656" s="280"/>
      <c r="F2656" s="280"/>
      <c r="G2656" s="280"/>
      <c r="H2656" s="280"/>
      <c r="I2656" s="280"/>
      <c r="J2656" s="280"/>
    </row>
    <row r="2657" spans="1:10" ht="30" x14ac:dyDescent="0.25">
      <c r="A2657" s="296"/>
      <c r="B2657" s="290"/>
      <c r="C2657" s="59" t="s">
        <v>391</v>
      </c>
      <c r="D2657" s="51" t="s">
        <v>91</v>
      </c>
      <c r="E2657" s="51" t="s">
        <v>9</v>
      </c>
      <c r="F2657" s="108"/>
      <c r="G2657" s="159"/>
      <c r="H2657" s="159"/>
      <c r="I2657" s="106"/>
      <c r="J2657" s="96">
        <f>'Додаток 3'!L467</f>
        <v>600</v>
      </c>
    </row>
    <row r="2658" spans="1:10" ht="16.5" customHeight="1" x14ac:dyDescent="0.25">
      <c r="A2658" s="296"/>
      <c r="B2658" s="290"/>
      <c r="C2658" s="280" t="s">
        <v>11</v>
      </c>
      <c r="D2658" s="280"/>
      <c r="E2658" s="280"/>
      <c r="F2658" s="280"/>
      <c r="G2658" s="280"/>
      <c r="H2658" s="280"/>
      <c r="I2658" s="280"/>
      <c r="J2658" s="280"/>
    </row>
    <row r="2659" spans="1:10" x14ac:dyDescent="0.25">
      <c r="A2659" s="296"/>
      <c r="B2659" s="290"/>
      <c r="C2659" s="59" t="s">
        <v>117</v>
      </c>
      <c r="D2659" s="143" t="s">
        <v>39</v>
      </c>
      <c r="E2659" s="141" t="s">
        <v>17</v>
      </c>
      <c r="F2659" s="169"/>
      <c r="G2659" s="169"/>
      <c r="H2659" s="169"/>
      <c r="I2659" s="106"/>
      <c r="J2659" s="168">
        <v>1</v>
      </c>
    </row>
    <row r="2660" spans="1:10" ht="17.25" customHeight="1" x14ac:dyDescent="0.25">
      <c r="A2660" s="296"/>
      <c r="B2660" s="290"/>
      <c r="C2660" s="280" t="s">
        <v>12</v>
      </c>
      <c r="D2660" s="280"/>
      <c r="E2660" s="280"/>
      <c r="F2660" s="280"/>
      <c r="G2660" s="280"/>
      <c r="H2660" s="280"/>
      <c r="I2660" s="280"/>
      <c r="J2660" s="280"/>
    </row>
    <row r="2661" spans="1:10" x14ac:dyDescent="0.25">
      <c r="A2661" s="296"/>
      <c r="B2661" s="290"/>
      <c r="C2661" s="59" t="s">
        <v>392</v>
      </c>
      <c r="D2661" s="141" t="s">
        <v>39</v>
      </c>
      <c r="E2661" s="141" t="s">
        <v>68</v>
      </c>
      <c r="F2661" s="159"/>
      <c r="G2661" s="159"/>
      <c r="H2661" s="159"/>
      <c r="I2661" s="106"/>
      <c r="J2661" s="136">
        <f>J2657/J2659</f>
        <v>600</v>
      </c>
    </row>
    <row r="2662" spans="1:10" ht="18" customHeight="1" x14ac:dyDescent="0.25">
      <c r="A2662" s="296"/>
      <c r="B2662" s="290"/>
      <c r="C2662" s="280" t="s">
        <v>14</v>
      </c>
      <c r="D2662" s="280"/>
      <c r="E2662" s="280"/>
      <c r="F2662" s="280"/>
      <c r="G2662" s="280"/>
      <c r="H2662" s="280"/>
      <c r="I2662" s="280"/>
      <c r="J2662" s="280"/>
    </row>
    <row r="2663" spans="1:10" ht="12.75" customHeight="1" x14ac:dyDescent="0.25">
      <c r="A2663" s="296"/>
      <c r="B2663" s="290"/>
      <c r="C2663" s="7" t="s">
        <v>47</v>
      </c>
      <c r="D2663" s="141" t="s">
        <v>42</v>
      </c>
      <c r="E2663" s="141" t="s">
        <v>40</v>
      </c>
      <c r="F2663" s="141"/>
      <c r="G2663" s="141"/>
      <c r="H2663" s="141"/>
      <c r="I2663" s="106"/>
      <c r="J2663" s="168">
        <v>100</v>
      </c>
    </row>
    <row r="2664" spans="1:10" ht="19.5" customHeight="1" x14ac:dyDescent="0.25">
      <c r="A2664" s="292" t="s">
        <v>347</v>
      </c>
      <c r="B2664" s="289" t="str">
        <f>B2655</f>
        <v>Організація належного утримання міських доріг</v>
      </c>
      <c r="C2664" s="293" t="s">
        <v>69</v>
      </c>
      <c r="D2664" s="293"/>
      <c r="E2664" s="293"/>
      <c r="F2664" s="293"/>
      <c r="G2664" s="293"/>
      <c r="H2664" s="293"/>
      <c r="I2664" s="293"/>
      <c r="J2664" s="293"/>
    </row>
    <row r="2665" spans="1:10" ht="20.25" customHeight="1" x14ac:dyDescent="0.25">
      <c r="A2665" s="292"/>
      <c r="B2665" s="289"/>
      <c r="C2665" s="280" t="s">
        <v>10</v>
      </c>
      <c r="D2665" s="280"/>
      <c r="E2665" s="280"/>
      <c r="F2665" s="280"/>
      <c r="G2665" s="280"/>
      <c r="H2665" s="280"/>
      <c r="I2665" s="280"/>
      <c r="J2665" s="280"/>
    </row>
    <row r="2666" spans="1:10" ht="20.25" customHeight="1" x14ac:dyDescent="0.25">
      <c r="A2666" s="292"/>
      <c r="B2666" s="289"/>
      <c r="C2666" s="8" t="s">
        <v>70</v>
      </c>
      <c r="D2666" s="141" t="s">
        <v>15</v>
      </c>
      <c r="E2666" s="141" t="s">
        <v>19</v>
      </c>
      <c r="F2666" s="159">
        <f>'Додаток 3'!H468</f>
        <v>1600.067</v>
      </c>
      <c r="G2666" s="159">
        <f>'Додаток 3'!I468</f>
        <v>1413.99</v>
      </c>
      <c r="H2666" s="159">
        <f>'Додаток 3'!J468</f>
        <v>1723</v>
      </c>
      <c r="I2666" s="173">
        <f>'Додаток 3'!K468</f>
        <v>2457.0720000000001</v>
      </c>
      <c r="J2666" s="173">
        <f>'Додаток 3'!L468</f>
        <v>2014.98</v>
      </c>
    </row>
    <row r="2667" spans="1:10" ht="18.75" customHeight="1" x14ac:dyDescent="0.25">
      <c r="A2667" s="292"/>
      <c r="B2667" s="289"/>
      <c r="C2667" s="280" t="s">
        <v>11</v>
      </c>
      <c r="D2667" s="280"/>
      <c r="E2667" s="280"/>
      <c r="F2667" s="280"/>
      <c r="G2667" s="280"/>
      <c r="H2667" s="280"/>
      <c r="I2667" s="280"/>
      <c r="J2667" s="280"/>
    </row>
    <row r="2668" spans="1:10" x14ac:dyDescent="0.25">
      <c r="A2668" s="292"/>
      <c r="B2668" s="289"/>
      <c r="C2668" s="3" t="s">
        <v>71</v>
      </c>
      <c r="D2668" s="141" t="s">
        <v>377</v>
      </c>
      <c r="E2668" s="141" t="s">
        <v>65</v>
      </c>
      <c r="F2668" s="159">
        <v>142.48599999999999</v>
      </c>
      <c r="G2668" s="159">
        <v>142.48599999999999</v>
      </c>
      <c r="H2668" s="159">
        <v>142.48599999999999</v>
      </c>
      <c r="I2668" s="173">
        <v>142.48599999999999</v>
      </c>
      <c r="J2668" s="173">
        <v>142.48599999999999</v>
      </c>
    </row>
    <row r="2669" spans="1:10" ht="17.25" customHeight="1" x14ac:dyDescent="0.25">
      <c r="A2669" s="292"/>
      <c r="B2669" s="289"/>
      <c r="C2669" s="280" t="s">
        <v>12</v>
      </c>
      <c r="D2669" s="280"/>
      <c r="E2669" s="280"/>
      <c r="F2669" s="280"/>
      <c r="G2669" s="280"/>
      <c r="H2669" s="280"/>
      <c r="I2669" s="280"/>
      <c r="J2669" s="280"/>
    </row>
    <row r="2670" spans="1:10" x14ac:dyDescent="0.25">
      <c r="A2670" s="292"/>
      <c r="B2670" s="289"/>
      <c r="C2670" s="7" t="s">
        <v>358</v>
      </c>
      <c r="D2670" s="141" t="s">
        <v>39</v>
      </c>
      <c r="E2670" s="141" t="s">
        <v>197</v>
      </c>
      <c r="F2670" s="163">
        <f>F2666/F2668</f>
        <v>11.229643614109458</v>
      </c>
      <c r="G2670" s="163">
        <v>12.79</v>
      </c>
      <c r="H2670" s="163">
        <f>H2666/H2668</f>
        <v>12.09241609702006</v>
      </c>
      <c r="I2670" s="136">
        <f>I2666/I2668</f>
        <v>17.244304703620006</v>
      </c>
      <c r="J2670" s="136">
        <f>J2666/J2668</f>
        <v>14.141599876479093</v>
      </c>
    </row>
    <row r="2671" spans="1:10" ht="18" customHeight="1" x14ac:dyDescent="0.25">
      <c r="A2671" s="292"/>
      <c r="B2671" s="289"/>
      <c r="C2671" s="280" t="s">
        <v>14</v>
      </c>
      <c r="D2671" s="280"/>
      <c r="E2671" s="280"/>
      <c r="F2671" s="280"/>
      <c r="G2671" s="280"/>
      <c r="H2671" s="280"/>
      <c r="I2671" s="280"/>
      <c r="J2671" s="280"/>
    </row>
    <row r="2672" spans="1:10" x14ac:dyDescent="0.25">
      <c r="A2672" s="292"/>
      <c r="B2672" s="289"/>
      <c r="C2672" s="7" t="s">
        <v>72</v>
      </c>
      <c r="D2672" s="141" t="s">
        <v>42</v>
      </c>
      <c r="E2672" s="141" t="s">
        <v>40</v>
      </c>
      <c r="F2672" s="141">
        <v>100</v>
      </c>
      <c r="G2672" s="141">
        <v>100</v>
      </c>
      <c r="H2672" s="141">
        <v>100</v>
      </c>
      <c r="I2672" s="173">
        <v>100</v>
      </c>
      <c r="J2672" s="173">
        <v>100</v>
      </c>
    </row>
    <row r="2673" spans="1:12" ht="18.75" hidden="1" customHeight="1" x14ac:dyDescent="0.25">
      <c r="A2673" s="283" t="s">
        <v>348</v>
      </c>
      <c r="B2673" s="288" t="str">
        <f>B2664</f>
        <v>Організація належного утримання міських доріг</v>
      </c>
      <c r="C2673" s="328" t="s">
        <v>74</v>
      </c>
      <c r="D2673" s="328"/>
      <c r="E2673" s="328"/>
      <c r="F2673" s="328"/>
      <c r="G2673" s="328"/>
      <c r="H2673" s="328"/>
    </row>
    <row r="2674" spans="1:12" ht="18" hidden="1" customHeight="1" x14ac:dyDescent="0.25">
      <c r="A2674" s="292"/>
      <c r="B2674" s="289"/>
      <c r="C2674" s="280" t="s">
        <v>10</v>
      </c>
      <c r="D2674" s="280"/>
      <c r="E2674" s="280"/>
      <c r="F2674" s="280"/>
      <c r="G2674" s="280"/>
      <c r="H2674" s="280"/>
    </row>
    <row r="2675" spans="1:12" ht="28.5" hidden="1" customHeight="1" x14ac:dyDescent="0.25">
      <c r="A2675" s="292"/>
      <c r="B2675" s="289"/>
      <c r="C2675" s="5" t="s">
        <v>73</v>
      </c>
      <c r="D2675" s="51" t="s">
        <v>15</v>
      </c>
      <c r="E2675" s="51" t="s">
        <v>9</v>
      </c>
      <c r="F2675" s="108"/>
      <c r="G2675" s="108"/>
      <c r="H2675" s="108">
        <f>'Додаток 3'!J469</f>
        <v>0</v>
      </c>
    </row>
    <row r="2676" spans="1:12" ht="17.25" hidden="1" customHeight="1" x14ac:dyDescent="0.25">
      <c r="A2676" s="292"/>
      <c r="B2676" s="289"/>
      <c r="C2676" s="291" t="s">
        <v>11</v>
      </c>
      <c r="D2676" s="291"/>
      <c r="E2676" s="291"/>
      <c r="F2676" s="291"/>
      <c r="G2676" s="291"/>
      <c r="H2676" s="291"/>
    </row>
    <row r="2677" spans="1:12" ht="29.25" hidden="1" customHeight="1" x14ac:dyDescent="0.25">
      <c r="A2677" s="292"/>
      <c r="B2677" s="289"/>
      <c r="C2677" s="5" t="s">
        <v>76</v>
      </c>
      <c r="D2677" s="51" t="s">
        <v>310</v>
      </c>
      <c r="E2677" s="51" t="s">
        <v>65</v>
      </c>
      <c r="F2677" s="108"/>
      <c r="G2677" s="108"/>
      <c r="H2677" s="108">
        <v>0.1</v>
      </c>
    </row>
    <row r="2678" spans="1:12" ht="16.5" hidden="1" customHeight="1" x14ac:dyDescent="0.25">
      <c r="A2678" s="292"/>
      <c r="B2678" s="289"/>
      <c r="C2678" s="291" t="s">
        <v>12</v>
      </c>
      <c r="D2678" s="291"/>
      <c r="E2678" s="291"/>
      <c r="F2678" s="291"/>
      <c r="G2678" s="291"/>
      <c r="H2678" s="291"/>
    </row>
    <row r="2679" spans="1:12" hidden="1" x14ac:dyDescent="0.25">
      <c r="A2679" s="292"/>
      <c r="B2679" s="289"/>
      <c r="C2679" s="59" t="s">
        <v>602</v>
      </c>
      <c r="D2679" s="142" t="s">
        <v>39</v>
      </c>
      <c r="E2679" s="51" t="s">
        <v>197</v>
      </c>
      <c r="F2679" s="158"/>
      <c r="G2679" s="158"/>
      <c r="H2679" s="158">
        <f>H2675/H2677</f>
        <v>0</v>
      </c>
    </row>
    <row r="2680" spans="1:12" ht="15.75" hidden="1" customHeight="1" x14ac:dyDescent="0.25">
      <c r="A2680" s="292"/>
      <c r="B2680" s="289"/>
      <c r="C2680" s="280" t="s">
        <v>14</v>
      </c>
      <c r="D2680" s="280"/>
      <c r="E2680" s="280"/>
      <c r="F2680" s="280"/>
      <c r="G2680" s="280"/>
      <c r="H2680" s="280"/>
    </row>
    <row r="2681" spans="1:12" ht="30" hidden="1" x14ac:dyDescent="0.25">
      <c r="A2681" s="281"/>
      <c r="B2681" s="287"/>
      <c r="C2681" s="73" t="s">
        <v>378</v>
      </c>
      <c r="D2681" s="150" t="s">
        <v>42</v>
      </c>
      <c r="E2681" s="150" t="s">
        <v>40</v>
      </c>
      <c r="F2681" s="150"/>
      <c r="G2681" s="150"/>
      <c r="H2681" s="150">
        <v>100</v>
      </c>
    </row>
    <row r="2682" spans="1:12" ht="18.75" customHeight="1" x14ac:dyDescent="0.25">
      <c r="A2682" s="292" t="s">
        <v>348</v>
      </c>
      <c r="B2682" s="289" t="str">
        <f>B2673</f>
        <v>Організація належного утримання міських доріг</v>
      </c>
      <c r="C2682" s="293" t="s">
        <v>523</v>
      </c>
      <c r="D2682" s="293"/>
      <c r="E2682" s="293"/>
      <c r="F2682" s="293"/>
      <c r="G2682" s="293"/>
      <c r="H2682" s="293"/>
      <c r="I2682" s="293"/>
      <c r="J2682" s="293"/>
    </row>
    <row r="2683" spans="1:12" ht="18" customHeight="1" x14ac:dyDescent="0.25">
      <c r="A2683" s="292"/>
      <c r="B2683" s="289"/>
      <c r="C2683" s="280" t="s">
        <v>10</v>
      </c>
      <c r="D2683" s="280"/>
      <c r="E2683" s="280"/>
      <c r="F2683" s="280"/>
      <c r="G2683" s="280"/>
      <c r="H2683" s="280"/>
      <c r="I2683" s="280"/>
      <c r="J2683" s="280"/>
    </row>
    <row r="2684" spans="1:12" ht="14.25" customHeight="1" x14ac:dyDescent="0.25">
      <c r="A2684" s="292"/>
      <c r="B2684" s="289"/>
      <c r="C2684" s="5" t="s">
        <v>73</v>
      </c>
      <c r="D2684" s="51" t="s">
        <v>15</v>
      </c>
      <c r="E2684" s="51" t="s">
        <v>9</v>
      </c>
      <c r="F2684" s="108">
        <f>'Додаток 3'!H470</f>
        <v>48.384999999999998</v>
      </c>
      <c r="G2684" s="108">
        <f>'Додаток 3'!I470</f>
        <v>49.924999999999997</v>
      </c>
      <c r="H2684" s="197">
        <f>'Додаток 3'!J470</f>
        <v>127.714</v>
      </c>
      <c r="I2684" s="168">
        <f>'Додаток 3'!K470</f>
        <v>196.45699999999999</v>
      </c>
      <c r="J2684" s="106"/>
      <c r="L2684" s="41"/>
    </row>
    <row r="2685" spans="1:12" ht="17.25" customHeight="1" x14ac:dyDescent="0.25">
      <c r="A2685" s="292"/>
      <c r="B2685" s="289"/>
      <c r="C2685" s="291" t="s">
        <v>11</v>
      </c>
      <c r="D2685" s="291"/>
      <c r="E2685" s="291"/>
      <c r="F2685" s="291"/>
      <c r="G2685" s="291"/>
      <c r="H2685" s="291"/>
      <c r="I2685" s="291"/>
      <c r="J2685" s="291"/>
    </row>
    <row r="2686" spans="1:12" x14ac:dyDescent="0.25">
      <c r="A2686" s="292"/>
      <c r="B2686" s="289"/>
      <c r="C2686" s="59" t="s">
        <v>76</v>
      </c>
      <c r="D2686" s="51" t="s">
        <v>310</v>
      </c>
      <c r="E2686" s="51" t="s">
        <v>65</v>
      </c>
      <c r="F2686" s="108">
        <v>5.8000000000000003E-2</v>
      </c>
      <c r="G2686" s="108">
        <v>0.161</v>
      </c>
      <c r="H2686" s="108">
        <v>0.255</v>
      </c>
      <c r="I2686" s="168">
        <v>0.2316</v>
      </c>
      <c r="J2686" s="106"/>
      <c r="L2686" s="135"/>
    </row>
    <row r="2687" spans="1:12" x14ac:dyDescent="0.25">
      <c r="A2687" s="292"/>
      <c r="B2687" s="289"/>
      <c r="C2687" s="291" t="s">
        <v>12</v>
      </c>
      <c r="D2687" s="291"/>
      <c r="E2687" s="291"/>
      <c r="F2687" s="291"/>
      <c r="G2687" s="291"/>
      <c r="H2687" s="291"/>
      <c r="I2687" s="291"/>
      <c r="J2687" s="291"/>
    </row>
    <row r="2688" spans="1:12" x14ac:dyDescent="0.25">
      <c r="A2688" s="292"/>
      <c r="B2688" s="289"/>
      <c r="C2688" s="59" t="s">
        <v>602</v>
      </c>
      <c r="D2688" s="142" t="s">
        <v>39</v>
      </c>
      <c r="E2688" s="51" t="s">
        <v>197</v>
      </c>
      <c r="F2688" s="158">
        <f>F2684/F2686</f>
        <v>834.22413793103442</v>
      </c>
      <c r="G2688" s="158">
        <f>G2684/G2686</f>
        <v>310.09316770186331</v>
      </c>
      <c r="H2688" s="158">
        <f>H2684/H2686</f>
        <v>500.83921568627449</v>
      </c>
      <c r="I2688" s="105">
        <f>I2684/I2686</f>
        <v>848.25993091537134</v>
      </c>
      <c r="J2688" s="106"/>
    </row>
    <row r="2689" spans="1:10" ht="18" customHeight="1" x14ac:dyDescent="0.25">
      <c r="A2689" s="292"/>
      <c r="B2689" s="289"/>
      <c r="C2689" s="280" t="s">
        <v>14</v>
      </c>
      <c r="D2689" s="280"/>
      <c r="E2689" s="280"/>
      <c r="F2689" s="280"/>
      <c r="G2689" s="280"/>
      <c r="H2689" s="280"/>
      <c r="I2689" s="280"/>
      <c r="J2689" s="280"/>
    </row>
    <row r="2690" spans="1:10" ht="30" x14ac:dyDescent="0.25">
      <c r="A2690" s="292"/>
      <c r="B2690" s="289"/>
      <c r="C2690" s="59" t="s">
        <v>378</v>
      </c>
      <c r="D2690" s="141" t="s">
        <v>42</v>
      </c>
      <c r="E2690" s="141" t="s">
        <v>40</v>
      </c>
      <c r="F2690" s="141">
        <v>100</v>
      </c>
      <c r="G2690" s="141">
        <v>100</v>
      </c>
      <c r="H2690" s="141">
        <v>100</v>
      </c>
      <c r="I2690" s="173">
        <v>100</v>
      </c>
      <c r="J2690" s="106"/>
    </row>
    <row r="2691" spans="1:10" ht="19.5" customHeight="1" x14ac:dyDescent="0.25">
      <c r="A2691" s="292" t="s">
        <v>349</v>
      </c>
      <c r="B2691" s="289" t="str">
        <f>B2682</f>
        <v>Організація належного утримання міських доріг</v>
      </c>
      <c r="C2691" s="293" t="s">
        <v>524</v>
      </c>
      <c r="D2691" s="293"/>
      <c r="E2691" s="293"/>
      <c r="F2691" s="293"/>
      <c r="G2691" s="293"/>
      <c r="H2691" s="293"/>
      <c r="I2691" s="293"/>
      <c r="J2691" s="293"/>
    </row>
    <row r="2692" spans="1:10" ht="18" customHeight="1" x14ac:dyDescent="0.25">
      <c r="A2692" s="292"/>
      <c r="B2692" s="289"/>
      <c r="C2692" s="280" t="s">
        <v>10</v>
      </c>
      <c r="D2692" s="280"/>
      <c r="E2692" s="280"/>
      <c r="F2692" s="280"/>
      <c r="G2692" s="280"/>
      <c r="H2692" s="280"/>
      <c r="I2692" s="280"/>
      <c r="J2692" s="280"/>
    </row>
    <row r="2693" spans="1:10" ht="15.75" customHeight="1" x14ac:dyDescent="0.25">
      <c r="A2693" s="292"/>
      <c r="B2693" s="289"/>
      <c r="C2693" s="32" t="s">
        <v>73</v>
      </c>
      <c r="D2693" s="51" t="s">
        <v>15</v>
      </c>
      <c r="E2693" s="51" t="s">
        <v>9</v>
      </c>
      <c r="F2693" s="108">
        <f>'Додаток 3'!H471</f>
        <v>1.2709999999999999</v>
      </c>
      <c r="G2693" s="108">
        <f>'Додаток 3'!I471</f>
        <v>2.1779999999999999</v>
      </c>
      <c r="H2693" s="108">
        <f>'Додаток 3'!J471</f>
        <v>2.3250000000000002</v>
      </c>
      <c r="I2693" s="173">
        <f>'Додаток 3'!K471</f>
        <v>3.6549999999999998</v>
      </c>
      <c r="J2693" s="106"/>
    </row>
    <row r="2694" spans="1:10" ht="18.75" customHeight="1" x14ac:dyDescent="0.25">
      <c r="A2694" s="292"/>
      <c r="B2694" s="289"/>
      <c r="C2694" s="291" t="s">
        <v>11</v>
      </c>
      <c r="D2694" s="291"/>
      <c r="E2694" s="291"/>
      <c r="F2694" s="291"/>
      <c r="G2694" s="291"/>
      <c r="H2694" s="291"/>
      <c r="I2694" s="291"/>
      <c r="J2694" s="291"/>
    </row>
    <row r="2695" spans="1:10" x14ac:dyDescent="0.25">
      <c r="A2695" s="292"/>
      <c r="B2695" s="289"/>
      <c r="C2695" s="59" t="s">
        <v>76</v>
      </c>
      <c r="D2695" s="51" t="s">
        <v>310</v>
      </c>
      <c r="E2695" s="51" t="s">
        <v>65</v>
      </c>
      <c r="F2695" s="108">
        <v>2E-3</v>
      </c>
      <c r="G2695" s="17">
        <v>1.2800000000000001E-2</v>
      </c>
      <c r="H2695" s="17">
        <v>1.2800000000000001E-2</v>
      </c>
      <c r="I2695" s="168">
        <v>1.2800000000000001E-2</v>
      </c>
      <c r="J2695" s="106"/>
    </row>
    <row r="2696" spans="1:10" ht="17.25" customHeight="1" x14ac:dyDescent="0.25">
      <c r="A2696" s="292"/>
      <c r="B2696" s="289"/>
      <c r="C2696" s="291" t="s">
        <v>12</v>
      </c>
      <c r="D2696" s="291"/>
      <c r="E2696" s="291"/>
      <c r="F2696" s="291"/>
      <c r="G2696" s="291"/>
      <c r="H2696" s="291"/>
      <c r="I2696" s="291"/>
      <c r="J2696" s="291"/>
    </row>
    <row r="2697" spans="1:10" x14ac:dyDescent="0.25">
      <c r="A2697" s="292"/>
      <c r="B2697" s="289"/>
      <c r="C2697" s="59" t="s">
        <v>602</v>
      </c>
      <c r="D2697" s="142" t="s">
        <v>39</v>
      </c>
      <c r="E2697" s="51" t="s">
        <v>197</v>
      </c>
      <c r="F2697" s="158">
        <f>F2693/F2695</f>
        <v>635.49999999999989</v>
      </c>
      <c r="G2697" s="158">
        <f>G2693/G2695</f>
        <v>170.15625</v>
      </c>
      <c r="H2697" s="158">
        <f>H2693/H2695</f>
        <v>181.640625</v>
      </c>
      <c r="I2697" s="105">
        <f>I2693/I2695</f>
        <v>285.54687499999994</v>
      </c>
      <c r="J2697" s="106"/>
    </row>
    <row r="2698" spans="1:10" ht="16.5" customHeight="1" x14ac:dyDescent="0.25">
      <c r="A2698" s="292"/>
      <c r="B2698" s="289"/>
      <c r="C2698" s="280" t="s">
        <v>14</v>
      </c>
      <c r="D2698" s="280"/>
      <c r="E2698" s="280"/>
      <c r="F2698" s="280"/>
      <c r="G2698" s="280"/>
      <c r="H2698" s="280"/>
      <c r="I2698" s="280"/>
      <c r="J2698" s="280"/>
    </row>
    <row r="2699" spans="1:10" ht="30" x14ac:dyDescent="0.25">
      <c r="A2699" s="292"/>
      <c r="B2699" s="289"/>
      <c r="C2699" s="59" t="s">
        <v>378</v>
      </c>
      <c r="D2699" s="141" t="s">
        <v>42</v>
      </c>
      <c r="E2699" s="141" t="s">
        <v>40</v>
      </c>
      <c r="F2699" s="141">
        <v>100</v>
      </c>
      <c r="G2699" s="141">
        <v>100</v>
      </c>
      <c r="H2699" s="141">
        <v>100</v>
      </c>
      <c r="I2699" s="173">
        <v>100</v>
      </c>
      <c r="J2699" s="106"/>
    </row>
    <row r="2700" spans="1:10" ht="21" customHeight="1" x14ac:dyDescent="0.25">
      <c r="A2700" s="292" t="s">
        <v>350</v>
      </c>
      <c r="B2700" s="289" t="str">
        <f>B2691</f>
        <v>Організація належного утримання міських доріг</v>
      </c>
      <c r="C2700" s="293" t="s">
        <v>1500</v>
      </c>
      <c r="D2700" s="293"/>
      <c r="E2700" s="293"/>
      <c r="F2700" s="293"/>
      <c r="G2700" s="293"/>
      <c r="H2700" s="293"/>
      <c r="I2700" s="293"/>
      <c r="J2700" s="293"/>
    </row>
    <row r="2701" spans="1:10" ht="15.75" customHeight="1" x14ac:dyDescent="0.25">
      <c r="A2701" s="292"/>
      <c r="B2701" s="289"/>
      <c r="C2701" s="280" t="s">
        <v>10</v>
      </c>
      <c r="D2701" s="280"/>
      <c r="E2701" s="280"/>
      <c r="F2701" s="280"/>
      <c r="G2701" s="280"/>
      <c r="H2701" s="280"/>
      <c r="I2701" s="280"/>
      <c r="J2701" s="280"/>
    </row>
    <row r="2702" spans="1:10" ht="16.5" customHeight="1" x14ac:dyDescent="0.25">
      <c r="A2702" s="292"/>
      <c r="B2702" s="289"/>
      <c r="C2702" s="5" t="s">
        <v>73</v>
      </c>
      <c r="D2702" s="51" t="s">
        <v>15</v>
      </c>
      <c r="E2702" s="51" t="s">
        <v>9</v>
      </c>
      <c r="F2702" s="108">
        <f>'Додаток 3'!H472</f>
        <v>20.962</v>
      </c>
      <c r="G2702" s="108">
        <f>'Додаток 3'!I472</f>
        <v>35.170999999999999</v>
      </c>
      <c r="H2702" s="108">
        <f>'Додаток 3'!J472</f>
        <v>84.081000000000003</v>
      </c>
      <c r="I2702" s="173">
        <f>'Додаток 3'!K472</f>
        <v>45.429000000000002</v>
      </c>
      <c r="J2702" s="106"/>
    </row>
    <row r="2703" spans="1:10" ht="17.25" customHeight="1" x14ac:dyDescent="0.25">
      <c r="A2703" s="292"/>
      <c r="B2703" s="289"/>
      <c r="C2703" s="291" t="s">
        <v>11</v>
      </c>
      <c r="D2703" s="291"/>
      <c r="E2703" s="291"/>
      <c r="F2703" s="291"/>
      <c r="G2703" s="291"/>
      <c r="H2703" s="291"/>
      <c r="I2703" s="291"/>
      <c r="J2703" s="291"/>
    </row>
    <row r="2704" spans="1:10" x14ac:dyDescent="0.25">
      <c r="A2704" s="292"/>
      <c r="B2704" s="289"/>
      <c r="C2704" s="59" t="s">
        <v>76</v>
      </c>
      <c r="D2704" s="51" t="s">
        <v>310</v>
      </c>
      <c r="E2704" s="51" t="s">
        <v>65</v>
      </c>
      <c r="F2704" s="108">
        <v>3.3000000000000002E-2</v>
      </c>
      <c r="G2704" s="108">
        <v>9.6000000000000002E-2</v>
      </c>
      <c r="H2704" s="108">
        <v>0.155</v>
      </c>
      <c r="I2704" s="168">
        <v>8.5000000000000006E-2</v>
      </c>
      <c r="J2704" s="106"/>
    </row>
    <row r="2705" spans="1:10" ht="15.75" customHeight="1" x14ac:dyDescent="0.25">
      <c r="A2705" s="292"/>
      <c r="B2705" s="289"/>
      <c r="C2705" s="291" t="s">
        <v>12</v>
      </c>
      <c r="D2705" s="291"/>
      <c r="E2705" s="291"/>
      <c r="F2705" s="291"/>
      <c r="G2705" s="291"/>
      <c r="H2705" s="291"/>
      <c r="I2705" s="291"/>
      <c r="J2705" s="291"/>
    </row>
    <row r="2706" spans="1:10" x14ac:dyDescent="0.25">
      <c r="A2706" s="292"/>
      <c r="B2706" s="289"/>
      <c r="C2706" s="59" t="s">
        <v>602</v>
      </c>
      <c r="D2706" s="142" t="s">
        <v>39</v>
      </c>
      <c r="E2706" s="51" t="s">
        <v>197</v>
      </c>
      <c r="F2706" s="158">
        <f>F2702/F2704</f>
        <v>635.21212121212113</v>
      </c>
      <c r="G2706" s="158">
        <f>G2702/G2704</f>
        <v>366.36458333333331</v>
      </c>
      <c r="H2706" s="158">
        <f>H2702/H2704</f>
        <v>542.45806451612907</v>
      </c>
      <c r="I2706" s="105">
        <f>I2702/I2704</f>
        <v>534.4588235294118</v>
      </c>
      <c r="J2706" s="106"/>
    </row>
    <row r="2707" spans="1:10" ht="15" customHeight="1" x14ac:dyDescent="0.25">
      <c r="A2707" s="292"/>
      <c r="B2707" s="289"/>
      <c r="C2707" s="280" t="s">
        <v>14</v>
      </c>
      <c r="D2707" s="280"/>
      <c r="E2707" s="280"/>
      <c r="F2707" s="280"/>
      <c r="G2707" s="280"/>
      <c r="H2707" s="280"/>
      <c r="I2707" s="280"/>
      <c r="J2707" s="280"/>
    </row>
    <row r="2708" spans="1:10" ht="30" x14ac:dyDescent="0.25">
      <c r="A2708" s="292"/>
      <c r="B2708" s="289"/>
      <c r="C2708" s="59" t="s">
        <v>378</v>
      </c>
      <c r="D2708" s="141" t="s">
        <v>42</v>
      </c>
      <c r="E2708" s="141" t="s">
        <v>40</v>
      </c>
      <c r="F2708" s="141">
        <v>100</v>
      </c>
      <c r="G2708" s="141">
        <v>100</v>
      </c>
      <c r="H2708" s="141">
        <v>100</v>
      </c>
      <c r="I2708" s="173">
        <v>100</v>
      </c>
      <c r="J2708" s="106"/>
    </row>
    <row r="2709" spans="1:10" ht="18.75" customHeight="1" x14ac:dyDescent="0.25">
      <c r="A2709" s="292" t="s">
        <v>351</v>
      </c>
      <c r="B2709" s="289" t="str">
        <f>B2700</f>
        <v>Організація належного утримання міських доріг</v>
      </c>
      <c r="C2709" s="293" t="s">
        <v>525</v>
      </c>
      <c r="D2709" s="293"/>
      <c r="E2709" s="293"/>
      <c r="F2709" s="293"/>
      <c r="G2709" s="293"/>
      <c r="H2709" s="293"/>
      <c r="I2709" s="293"/>
      <c r="J2709" s="293"/>
    </row>
    <row r="2710" spans="1:10" ht="17.25" customHeight="1" x14ac:dyDescent="0.25">
      <c r="A2710" s="292"/>
      <c r="B2710" s="289"/>
      <c r="C2710" s="280" t="s">
        <v>10</v>
      </c>
      <c r="D2710" s="280"/>
      <c r="E2710" s="280"/>
      <c r="F2710" s="280"/>
      <c r="G2710" s="280"/>
      <c r="H2710" s="280"/>
      <c r="I2710" s="280"/>
      <c r="J2710" s="280"/>
    </row>
    <row r="2711" spans="1:10" ht="16.5" customHeight="1" x14ac:dyDescent="0.25">
      <c r="A2711" s="292"/>
      <c r="B2711" s="289"/>
      <c r="C2711" s="5" t="s">
        <v>73</v>
      </c>
      <c r="D2711" s="51" t="s">
        <v>15</v>
      </c>
      <c r="E2711" s="51" t="s">
        <v>9</v>
      </c>
      <c r="F2711" s="108">
        <f>'Додаток 3'!H473</f>
        <v>1.2709999999999999</v>
      </c>
      <c r="G2711" s="108">
        <f>'Додаток 3'!I473</f>
        <v>13.785</v>
      </c>
      <c r="H2711" s="108">
        <f>'Додаток 3'!J473</f>
        <v>30.547000000000001</v>
      </c>
      <c r="I2711" s="173">
        <f>'Додаток 3'!K473</f>
        <v>29.957000000000001</v>
      </c>
      <c r="J2711" s="106"/>
    </row>
    <row r="2712" spans="1:10" ht="17.25" customHeight="1" x14ac:dyDescent="0.25">
      <c r="A2712" s="292"/>
      <c r="B2712" s="289"/>
      <c r="C2712" s="291" t="s">
        <v>11</v>
      </c>
      <c r="D2712" s="291"/>
      <c r="E2712" s="291"/>
      <c r="F2712" s="291"/>
      <c r="G2712" s="291"/>
      <c r="H2712" s="291"/>
      <c r="I2712" s="291"/>
      <c r="J2712" s="291"/>
    </row>
    <row r="2713" spans="1:10" x14ac:dyDescent="0.25">
      <c r="A2713" s="292"/>
      <c r="B2713" s="289"/>
      <c r="C2713" s="59" t="s">
        <v>76</v>
      </c>
      <c r="D2713" s="51" t="s">
        <v>310</v>
      </c>
      <c r="E2713" s="51" t="s">
        <v>65</v>
      </c>
      <c r="F2713" s="108">
        <v>2E-3</v>
      </c>
      <c r="G2713" s="28">
        <v>6.0850000000000001E-2</v>
      </c>
      <c r="H2713" s="28">
        <v>8.0850000000000005E-2</v>
      </c>
      <c r="I2713" s="168">
        <v>6.5850000000000006E-2</v>
      </c>
      <c r="J2713" s="106"/>
    </row>
    <row r="2714" spans="1:10" ht="15" customHeight="1" x14ac:dyDescent="0.25">
      <c r="A2714" s="292"/>
      <c r="B2714" s="289"/>
      <c r="C2714" s="291" t="s">
        <v>12</v>
      </c>
      <c r="D2714" s="291"/>
      <c r="E2714" s="291"/>
      <c r="F2714" s="291"/>
      <c r="G2714" s="291"/>
      <c r="H2714" s="291"/>
      <c r="I2714" s="291"/>
      <c r="J2714" s="291"/>
    </row>
    <row r="2715" spans="1:10" x14ac:dyDescent="0.25">
      <c r="A2715" s="292"/>
      <c r="B2715" s="289"/>
      <c r="C2715" s="59" t="s">
        <v>602</v>
      </c>
      <c r="D2715" s="142" t="s">
        <v>39</v>
      </c>
      <c r="E2715" s="51" t="s">
        <v>197</v>
      </c>
      <c r="F2715" s="158">
        <f>F2711/F2713</f>
        <v>635.49999999999989</v>
      </c>
      <c r="G2715" s="158">
        <f>G2711/G2713</f>
        <v>226.54067378800329</v>
      </c>
      <c r="H2715" s="158">
        <f>H2711/H2713</f>
        <v>377.82312925170066</v>
      </c>
      <c r="I2715" s="105">
        <f>I2711/I2713</f>
        <v>454.92786636294608</v>
      </c>
      <c r="J2715" s="106"/>
    </row>
    <row r="2716" spans="1:10" x14ac:dyDescent="0.25">
      <c r="A2716" s="292"/>
      <c r="B2716" s="289"/>
      <c r="C2716" s="280" t="s">
        <v>14</v>
      </c>
      <c r="D2716" s="280"/>
      <c r="E2716" s="280"/>
      <c r="F2716" s="280"/>
      <c r="G2716" s="280"/>
      <c r="H2716" s="280"/>
      <c r="I2716" s="280"/>
      <c r="J2716" s="280"/>
    </row>
    <row r="2717" spans="1:10" ht="30" x14ac:dyDescent="0.25">
      <c r="A2717" s="292"/>
      <c r="B2717" s="289"/>
      <c r="C2717" s="59" t="s">
        <v>378</v>
      </c>
      <c r="D2717" s="141" t="s">
        <v>42</v>
      </c>
      <c r="E2717" s="141" t="s">
        <v>40</v>
      </c>
      <c r="F2717" s="141">
        <v>100</v>
      </c>
      <c r="G2717" s="141">
        <v>100</v>
      </c>
      <c r="H2717" s="141">
        <v>100</v>
      </c>
      <c r="I2717" s="173">
        <v>100</v>
      </c>
      <c r="J2717" s="106"/>
    </row>
    <row r="2718" spans="1:10" ht="18.75" customHeight="1" x14ac:dyDescent="0.25">
      <c r="A2718" s="292" t="s">
        <v>480</v>
      </c>
      <c r="B2718" s="289" t="str">
        <f>B2709</f>
        <v>Організація належного утримання міських доріг</v>
      </c>
      <c r="C2718" s="293" t="s">
        <v>526</v>
      </c>
      <c r="D2718" s="293"/>
      <c r="E2718" s="293"/>
      <c r="F2718" s="293"/>
      <c r="G2718" s="293"/>
      <c r="H2718" s="293"/>
      <c r="I2718" s="293"/>
      <c r="J2718" s="293"/>
    </row>
    <row r="2719" spans="1:10" ht="17.25" customHeight="1" x14ac:dyDescent="0.25">
      <c r="A2719" s="292"/>
      <c r="B2719" s="289"/>
      <c r="C2719" s="280" t="s">
        <v>10</v>
      </c>
      <c r="D2719" s="280"/>
      <c r="E2719" s="280"/>
      <c r="F2719" s="280"/>
      <c r="G2719" s="280"/>
      <c r="H2719" s="280"/>
      <c r="I2719" s="280"/>
      <c r="J2719" s="280"/>
    </row>
    <row r="2720" spans="1:10" ht="12.75" customHeight="1" x14ac:dyDescent="0.25">
      <c r="A2720" s="292"/>
      <c r="B2720" s="289"/>
      <c r="C2720" s="59" t="s">
        <v>73</v>
      </c>
      <c r="D2720" s="51" t="s">
        <v>15</v>
      </c>
      <c r="E2720" s="51" t="s">
        <v>9</v>
      </c>
      <c r="F2720" s="108">
        <f>'Додаток 3'!H474</f>
        <v>5.0819999999999999</v>
      </c>
      <c r="G2720" s="108">
        <f>'Додаток 3'!I474</f>
        <v>16.408000000000001</v>
      </c>
      <c r="H2720" s="108">
        <f>'Додаток 3'!J474</f>
        <v>17.286999999999999</v>
      </c>
      <c r="I2720" s="106"/>
      <c r="J2720" s="106"/>
    </row>
    <row r="2721" spans="1:10" x14ac:dyDescent="0.25">
      <c r="A2721" s="292"/>
      <c r="B2721" s="289"/>
      <c r="C2721" s="291" t="s">
        <v>11</v>
      </c>
      <c r="D2721" s="291"/>
      <c r="E2721" s="291"/>
      <c r="F2721" s="291"/>
      <c r="G2721" s="291"/>
      <c r="H2721" s="291"/>
      <c r="I2721" s="291"/>
      <c r="J2721" s="291"/>
    </row>
    <row r="2722" spans="1:10" x14ac:dyDescent="0.25">
      <c r="A2722" s="292"/>
      <c r="B2722" s="289"/>
      <c r="C2722" s="59" t="s">
        <v>76</v>
      </c>
      <c r="D2722" s="51" t="s">
        <v>310</v>
      </c>
      <c r="E2722" s="51" t="s">
        <v>65</v>
      </c>
      <c r="F2722" s="108">
        <v>8.0000000000000002E-3</v>
      </c>
      <c r="G2722" s="17">
        <v>5.5300000000000002E-2</v>
      </c>
      <c r="H2722" s="17">
        <v>5.5300000000000002E-2</v>
      </c>
      <c r="I2722" s="106"/>
      <c r="J2722" s="106"/>
    </row>
    <row r="2723" spans="1:10" ht="18" customHeight="1" x14ac:dyDescent="0.25">
      <c r="A2723" s="292"/>
      <c r="B2723" s="289"/>
      <c r="C2723" s="291" t="s">
        <v>12</v>
      </c>
      <c r="D2723" s="291"/>
      <c r="E2723" s="291"/>
      <c r="F2723" s="291"/>
      <c r="G2723" s="291"/>
      <c r="H2723" s="291"/>
      <c r="I2723" s="291"/>
      <c r="J2723" s="291"/>
    </row>
    <row r="2724" spans="1:10" x14ac:dyDescent="0.25">
      <c r="A2724" s="292"/>
      <c r="B2724" s="289"/>
      <c r="C2724" s="59" t="s">
        <v>602</v>
      </c>
      <c r="D2724" s="142" t="s">
        <v>39</v>
      </c>
      <c r="E2724" s="51" t="s">
        <v>197</v>
      </c>
      <c r="F2724" s="158">
        <f>F2720/F2722</f>
        <v>635.25</v>
      </c>
      <c r="G2724" s="158">
        <f>G2720/G2722</f>
        <v>296.70886075949369</v>
      </c>
      <c r="H2724" s="158">
        <f>H2720/H2722</f>
        <v>312.60397830018081</v>
      </c>
      <c r="I2724" s="106"/>
      <c r="J2724" s="106"/>
    </row>
    <row r="2725" spans="1:10" x14ac:dyDescent="0.25">
      <c r="A2725" s="292"/>
      <c r="B2725" s="289"/>
      <c r="C2725" s="280" t="s">
        <v>14</v>
      </c>
      <c r="D2725" s="280"/>
      <c r="E2725" s="280"/>
      <c r="F2725" s="280"/>
      <c r="G2725" s="280"/>
      <c r="H2725" s="280"/>
      <c r="I2725" s="280"/>
      <c r="J2725" s="280"/>
    </row>
    <row r="2726" spans="1:10" ht="30" x14ac:dyDescent="0.25">
      <c r="A2726" s="292"/>
      <c r="B2726" s="289"/>
      <c r="C2726" s="59" t="s">
        <v>378</v>
      </c>
      <c r="D2726" s="141" t="s">
        <v>42</v>
      </c>
      <c r="E2726" s="141" t="s">
        <v>40</v>
      </c>
      <c r="F2726" s="141">
        <v>100</v>
      </c>
      <c r="G2726" s="141">
        <v>100</v>
      </c>
      <c r="H2726" s="141">
        <v>100</v>
      </c>
      <c r="I2726" s="106"/>
      <c r="J2726" s="106"/>
    </row>
    <row r="2727" spans="1:10" ht="19.5" customHeight="1" x14ac:dyDescent="0.25">
      <c r="A2727" s="292" t="s">
        <v>534</v>
      </c>
      <c r="B2727" s="289" t="str">
        <f>B2718</f>
        <v>Організація належного утримання міських доріг</v>
      </c>
      <c r="C2727" s="293" t="s">
        <v>528</v>
      </c>
      <c r="D2727" s="293"/>
      <c r="E2727" s="293"/>
      <c r="F2727" s="293"/>
      <c r="G2727" s="293"/>
      <c r="H2727" s="293"/>
      <c r="I2727" s="293"/>
      <c r="J2727" s="293"/>
    </row>
    <row r="2728" spans="1:10" x14ac:dyDescent="0.25">
      <c r="A2728" s="292"/>
      <c r="B2728" s="289"/>
      <c r="C2728" s="280" t="s">
        <v>10</v>
      </c>
      <c r="D2728" s="280"/>
      <c r="E2728" s="280"/>
      <c r="F2728" s="280"/>
      <c r="G2728" s="280"/>
      <c r="H2728" s="280"/>
      <c r="I2728" s="280"/>
      <c r="J2728" s="280"/>
    </row>
    <row r="2729" spans="1:10" ht="17.25" customHeight="1" x14ac:dyDescent="0.25">
      <c r="A2729" s="292"/>
      <c r="B2729" s="289"/>
      <c r="C2729" s="5" t="s">
        <v>73</v>
      </c>
      <c r="D2729" s="51" t="s">
        <v>15</v>
      </c>
      <c r="E2729" s="51" t="s">
        <v>9</v>
      </c>
      <c r="F2729" s="108">
        <f>'Додаток 3'!H475</f>
        <v>17.151</v>
      </c>
      <c r="G2729" s="108">
        <f>'Додаток 3'!I475</f>
        <v>19.420000000000002</v>
      </c>
      <c r="H2729" s="108"/>
      <c r="I2729" s="106"/>
      <c r="J2729" s="106"/>
    </row>
    <row r="2730" spans="1:10" ht="17.25" customHeight="1" x14ac:dyDescent="0.25">
      <c r="A2730" s="292"/>
      <c r="B2730" s="289"/>
      <c r="C2730" s="291" t="s">
        <v>11</v>
      </c>
      <c r="D2730" s="291"/>
      <c r="E2730" s="291"/>
      <c r="F2730" s="291"/>
      <c r="G2730" s="291"/>
      <c r="H2730" s="291"/>
      <c r="I2730" s="291"/>
      <c r="J2730" s="291"/>
    </row>
    <row r="2731" spans="1:10" x14ac:dyDescent="0.25">
      <c r="A2731" s="292"/>
      <c r="B2731" s="289"/>
      <c r="C2731" s="59" t="s">
        <v>76</v>
      </c>
      <c r="D2731" s="51" t="s">
        <v>310</v>
      </c>
      <c r="E2731" s="51" t="s">
        <v>65</v>
      </c>
      <c r="F2731" s="108">
        <v>2.7E-2</v>
      </c>
      <c r="G2731" s="108">
        <v>1</v>
      </c>
      <c r="H2731" s="108"/>
      <c r="I2731" s="106"/>
      <c r="J2731" s="106"/>
    </row>
    <row r="2732" spans="1:10" ht="13.5" customHeight="1" x14ac:dyDescent="0.25">
      <c r="A2732" s="292"/>
      <c r="B2732" s="289"/>
      <c r="C2732" s="291" t="s">
        <v>12</v>
      </c>
      <c r="D2732" s="291"/>
      <c r="E2732" s="291"/>
      <c r="F2732" s="291"/>
      <c r="G2732" s="291"/>
      <c r="H2732" s="291"/>
      <c r="I2732" s="291"/>
      <c r="J2732" s="291"/>
    </row>
    <row r="2733" spans="1:10" x14ac:dyDescent="0.25">
      <c r="A2733" s="292"/>
      <c r="B2733" s="289"/>
      <c r="C2733" s="59" t="s">
        <v>602</v>
      </c>
      <c r="D2733" s="142" t="s">
        <v>39</v>
      </c>
      <c r="E2733" s="51" t="s">
        <v>197</v>
      </c>
      <c r="F2733" s="158">
        <f>F2729/F2731</f>
        <v>635.22222222222217</v>
      </c>
      <c r="G2733" s="158">
        <f>G2729/G2731</f>
        <v>19.420000000000002</v>
      </c>
      <c r="H2733" s="158"/>
      <c r="I2733" s="106"/>
      <c r="J2733" s="106"/>
    </row>
    <row r="2734" spans="1:10" x14ac:dyDescent="0.25">
      <c r="A2734" s="292"/>
      <c r="B2734" s="289"/>
      <c r="C2734" s="280" t="s">
        <v>14</v>
      </c>
      <c r="D2734" s="280"/>
      <c r="E2734" s="280"/>
      <c r="F2734" s="280"/>
      <c r="G2734" s="280"/>
      <c r="H2734" s="280"/>
      <c r="I2734" s="280"/>
      <c r="J2734" s="280"/>
    </row>
    <row r="2735" spans="1:10" ht="30" x14ac:dyDescent="0.25">
      <c r="A2735" s="292"/>
      <c r="B2735" s="289"/>
      <c r="C2735" s="59" t="s">
        <v>378</v>
      </c>
      <c r="D2735" s="141" t="s">
        <v>42</v>
      </c>
      <c r="E2735" s="141" t="s">
        <v>40</v>
      </c>
      <c r="F2735" s="141">
        <v>100</v>
      </c>
      <c r="G2735" s="141">
        <v>100</v>
      </c>
      <c r="H2735" s="141"/>
      <c r="I2735" s="106"/>
      <c r="J2735" s="106"/>
    </row>
    <row r="2736" spans="1:10" ht="20.25" customHeight="1" x14ac:dyDescent="0.25">
      <c r="A2736" s="292" t="s">
        <v>535</v>
      </c>
      <c r="B2736" s="289" t="str">
        <f>B2727</f>
        <v>Організація належного утримання міських доріг</v>
      </c>
      <c r="C2736" s="293" t="s">
        <v>588</v>
      </c>
      <c r="D2736" s="293"/>
      <c r="E2736" s="293"/>
      <c r="F2736" s="293"/>
      <c r="G2736" s="293"/>
      <c r="H2736" s="293"/>
      <c r="I2736" s="293"/>
      <c r="J2736" s="293"/>
    </row>
    <row r="2737" spans="1:12" x14ac:dyDescent="0.25">
      <c r="A2737" s="292"/>
      <c r="B2737" s="289"/>
      <c r="C2737" s="280" t="s">
        <v>10</v>
      </c>
      <c r="D2737" s="280"/>
      <c r="E2737" s="280"/>
      <c r="F2737" s="280"/>
      <c r="G2737" s="280"/>
      <c r="H2737" s="280"/>
      <c r="I2737" s="280"/>
      <c r="J2737" s="280"/>
    </row>
    <row r="2738" spans="1:12" ht="29.25" customHeight="1" x14ac:dyDescent="0.25">
      <c r="A2738" s="292"/>
      <c r="B2738" s="289"/>
      <c r="C2738" s="59" t="s">
        <v>73</v>
      </c>
      <c r="D2738" s="51" t="s">
        <v>15</v>
      </c>
      <c r="E2738" s="51" t="s">
        <v>9</v>
      </c>
      <c r="F2738" s="108">
        <v>20.326000000000001</v>
      </c>
      <c r="G2738" s="108">
        <f>'Додаток 3'!I476</f>
        <v>48.319000000000003</v>
      </c>
      <c r="H2738" s="108">
        <f>'Додаток 3'!J476</f>
        <v>58.640999999999998</v>
      </c>
      <c r="I2738" s="173">
        <f>'Додаток 3'!K476</f>
        <v>58.781999999999996</v>
      </c>
      <c r="J2738" s="106"/>
    </row>
    <row r="2739" spans="1:12" x14ac:dyDescent="0.25">
      <c r="A2739" s="292"/>
      <c r="B2739" s="289"/>
      <c r="C2739" s="291" t="s">
        <v>11</v>
      </c>
      <c r="D2739" s="291"/>
      <c r="E2739" s="291"/>
      <c r="F2739" s="291"/>
      <c r="G2739" s="291"/>
      <c r="H2739" s="291"/>
      <c r="I2739" s="291"/>
      <c r="J2739" s="291"/>
    </row>
    <row r="2740" spans="1:12" x14ac:dyDescent="0.25">
      <c r="A2740" s="292"/>
      <c r="B2740" s="289"/>
      <c r="C2740" s="59" t="s">
        <v>76</v>
      </c>
      <c r="D2740" s="51" t="s">
        <v>310</v>
      </c>
      <c r="E2740" s="51" t="s">
        <v>65</v>
      </c>
      <c r="F2740" s="108">
        <v>3.2000000000000001E-2</v>
      </c>
      <c r="G2740" s="108">
        <v>0.3448</v>
      </c>
      <c r="H2740" s="108">
        <v>0.35499999999999998</v>
      </c>
      <c r="I2740" s="136">
        <v>0.33</v>
      </c>
      <c r="J2740" s="106"/>
    </row>
    <row r="2741" spans="1:12" ht="18.75" customHeight="1" x14ac:dyDescent="0.25">
      <c r="A2741" s="292"/>
      <c r="B2741" s="289"/>
      <c r="C2741" s="291" t="s">
        <v>12</v>
      </c>
      <c r="D2741" s="291"/>
      <c r="E2741" s="291"/>
      <c r="F2741" s="291"/>
      <c r="G2741" s="291"/>
      <c r="H2741" s="291"/>
      <c r="I2741" s="291"/>
      <c r="J2741" s="291"/>
    </row>
    <row r="2742" spans="1:12" x14ac:dyDescent="0.25">
      <c r="A2742" s="292"/>
      <c r="B2742" s="289"/>
      <c r="C2742" s="59" t="s">
        <v>602</v>
      </c>
      <c r="D2742" s="142" t="s">
        <v>39</v>
      </c>
      <c r="E2742" s="51" t="s">
        <v>197</v>
      </c>
      <c r="F2742" s="158">
        <f>F2738/F2740</f>
        <v>635.1875</v>
      </c>
      <c r="G2742" s="158">
        <f>G2738/G2740</f>
        <v>140.1363109048724</v>
      </c>
      <c r="H2742" s="158">
        <f>H2738/H2740</f>
        <v>165.18591549295775</v>
      </c>
      <c r="I2742" s="105">
        <f>I2738/I2740</f>
        <v>178.1272727272727</v>
      </c>
      <c r="J2742" s="106"/>
    </row>
    <row r="2743" spans="1:12" x14ac:dyDescent="0.25">
      <c r="A2743" s="292"/>
      <c r="B2743" s="289"/>
      <c r="C2743" s="280" t="s">
        <v>14</v>
      </c>
      <c r="D2743" s="280"/>
      <c r="E2743" s="280"/>
      <c r="F2743" s="280"/>
      <c r="G2743" s="280"/>
      <c r="H2743" s="280"/>
      <c r="I2743" s="280"/>
      <c r="J2743" s="280"/>
    </row>
    <row r="2744" spans="1:12" ht="28.5" customHeight="1" x14ac:dyDescent="0.25">
      <c r="A2744" s="292"/>
      <c r="B2744" s="289"/>
      <c r="C2744" s="59" t="s">
        <v>378</v>
      </c>
      <c r="D2744" s="141" t="s">
        <v>42</v>
      </c>
      <c r="E2744" s="141" t="s">
        <v>40</v>
      </c>
      <c r="F2744" s="141">
        <v>100</v>
      </c>
      <c r="G2744" s="141">
        <v>100</v>
      </c>
      <c r="H2744" s="141">
        <v>100</v>
      </c>
      <c r="I2744" s="173">
        <v>100</v>
      </c>
      <c r="J2744" s="106"/>
    </row>
    <row r="2745" spans="1:12" ht="18.75" customHeight="1" x14ac:dyDescent="0.25">
      <c r="A2745" s="292" t="s">
        <v>536</v>
      </c>
      <c r="B2745" s="289" t="str">
        <f>B2736</f>
        <v>Організація належного утримання міських доріг</v>
      </c>
      <c r="C2745" s="293" t="s">
        <v>529</v>
      </c>
      <c r="D2745" s="293"/>
      <c r="E2745" s="293"/>
      <c r="F2745" s="293"/>
      <c r="G2745" s="293"/>
      <c r="H2745" s="293"/>
      <c r="I2745" s="293"/>
      <c r="J2745" s="293"/>
    </row>
    <row r="2746" spans="1:12" x14ac:dyDescent="0.25">
      <c r="A2746" s="292"/>
      <c r="B2746" s="289"/>
      <c r="C2746" s="280" t="s">
        <v>10</v>
      </c>
      <c r="D2746" s="280"/>
      <c r="E2746" s="280"/>
      <c r="F2746" s="280"/>
      <c r="G2746" s="280"/>
      <c r="H2746" s="280"/>
      <c r="I2746" s="280"/>
      <c r="J2746" s="280"/>
    </row>
    <row r="2747" spans="1:12" ht="27" customHeight="1" x14ac:dyDescent="0.25">
      <c r="A2747" s="292"/>
      <c r="B2747" s="289"/>
      <c r="C2747" s="6" t="s">
        <v>73</v>
      </c>
      <c r="D2747" s="51" t="s">
        <v>15</v>
      </c>
      <c r="E2747" s="51" t="s">
        <v>9</v>
      </c>
      <c r="F2747" s="108">
        <f>'Додаток 3'!H477</f>
        <v>14.61</v>
      </c>
      <c r="G2747" s="108">
        <f>'Додаток 3'!I477</f>
        <v>23.038</v>
      </c>
      <c r="H2747" s="108">
        <f>'Додаток 3'!J477</f>
        <v>64.281999999999996</v>
      </c>
      <c r="I2747" s="173">
        <f>'Додаток 3'!K477</f>
        <v>25.916</v>
      </c>
      <c r="J2747" s="106"/>
      <c r="K2747" s="41"/>
      <c r="L2747" s="41"/>
    </row>
    <row r="2748" spans="1:12" x14ac:dyDescent="0.25">
      <c r="A2748" s="292"/>
      <c r="B2748" s="289"/>
      <c r="C2748" s="291" t="s">
        <v>11</v>
      </c>
      <c r="D2748" s="291"/>
      <c r="E2748" s="291"/>
      <c r="F2748" s="291"/>
      <c r="G2748" s="291"/>
      <c r="H2748" s="291"/>
      <c r="I2748" s="291"/>
      <c r="J2748" s="291"/>
    </row>
    <row r="2749" spans="1:12" x14ac:dyDescent="0.25">
      <c r="A2749" s="292"/>
      <c r="B2749" s="289"/>
      <c r="C2749" s="59" t="s">
        <v>76</v>
      </c>
      <c r="D2749" s="51" t="s">
        <v>310</v>
      </c>
      <c r="E2749" s="51" t="s">
        <v>65</v>
      </c>
      <c r="F2749" s="108">
        <v>2.3E-2</v>
      </c>
      <c r="G2749" s="108">
        <f>0.025+0.05</f>
        <v>7.5000000000000011E-2</v>
      </c>
      <c r="H2749" s="108">
        <v>0.125</v>
      </c>
      <c r="I2749" s="173">
        <v>6.5000000000000002E-2</v>
      </c>
      <c r="J2749" s="106"/>
    </row>
    <row r="2750" spans="1:12" ht="20.25" customHeight="1" x14ac:dyDescent="0.25">
      <c r="A2750" s="292"/>
      <c r="B2750" s="289"/>
      <c r="C2750" s="291" t="s">
        <v>12</v>
      </c>
      <c r="D2750" s="291"/>
      <c r="E2750" s="291"/>
      <c r="F2750" s="291"/>
      <c r="G2750" s="291"/>
      <c r="H2750" s="291"/>
      <c r="I2750" s="291"/>
      <c r="J2750" s="291"/>
    </row>
    <row r="2751" spans="1:12" x14ac:dyDescent="0.25">
      <c r="A2751" s="292"/>
      <c r="B2751" s="289"/>
      <c r="C2751" s="59" t="s">
        <v>602</v>
      </c>
      <c r="D2751" s="142" t="s">
        <v>39</v>
      </c>
      <c r="E2751" s="51" t="s">
        <v>197</v>
      </c>
      <c r="F2751" s="158">
        <f>F2747/F2749</f>
        <v>635.21739130434776</v>
      </c>
      <c r="G2751" s="158">
        <f>G2747/G2749</f>
        <v>307.17333333333329</v>
      </c>
      <c r="H2751" s="158">
        <f>H2747/H2749</f>
        <v>514.25599999999997</v>
      </c>
      <c r="I2751" s="105">
        <f>I2747/I2749</f>
        <v>398.7076923076923</v>
      </c>
      <c r="J2751" s="106"/>
    </row>
    <row r="2752" spans="1:12" ht="18.75" customHeight="1" x14ac:dyDescent="0.25">
      <c r="A2752" s="292"/>
      <c r="B2752" s="289"/>
      <c r="C2752" s="280" t="s">
        <v>14</v>
      </c>
      <c r="D2752" s="280"/>
      <c r="E2752" s="280"/>
      <c r="F2752" s="280"/>
      <c r="G2752" s="280"/>
      <c r="H2752" s="280"/>
      <c r="I2752" s="280"/>
      <c r="J2752" s="280"/>
    </row>
    <row r="2753" spans="1:10" ht="30" x14ac:dyDescent="0.25">
      <c r="A2753" s="292"/>
      <c r="B2753" s="289"/>
      <c r="C2753" s="59" t="s">
        <v>378</v>
      </c>
      <c r="D2753" s="141" t="s">
        <v>42</v>
      </c>
      <c r="E2753" s="141" t="s">
        <v>40</v>
      </c>
      <c r="F2753" s="141">
        <v>100</v>
      </c>
      <c r="G2753" s="141">
        <v>100</v>
      </c>
      <c r="H2753" s="141">
        <v>100</v>
      </c>
      <c r="I2753" s="173">
        <v>100</v>
      </c>
      <c r="J2753" s="106"/>
    </row>
    <row r="2754" spans="1:10" ht="20.25" customHeight="1" x14ac:dyDescent="0.25">
      <c r="A2754" s="292" t="s">
        <v>537</v>
      </c>
      <c r="B2754" s="289" t="str">
        <f>B2745</f>
        <v>Організація належного утримання міських доріг</v>
      </c>
      <c r="C2754" s="293" t="s">
        <v>527</v>
      </c>
      <c r="D2754" s="293"/>
      <c r="E2754" s="293"/>
      <c r="F2754" s="293"/>
      <c r="G2754" s="293"/>
      <c r="H2754" s="293"/>
      <c r="I2754" s="293"/>
      <c r="J2754" s="293"/>
    </row>
    <row r="2755" spans="1:10" x14ac:dyDescent="0.25">
      <c r="A2755" s="292"/>
      <c r="B2755" s="289"/>
      <c r="C2755" s="280" t="s">
        <v>10</v>
      </c>
      <c r="D2755" s="280"/>
      <c r="E2755" s="280"/>
      <c r="F2755" s="280"/>
      <c r="G2755" s="280"/>
      <c r="H2755" s="280"/>
      <c r="I2755" s="280"/>
      <c r="J2755" s="280"/>
    </row>
    <row r="2756" spans="1:10" ht="19.5" customHeight="1" x14ac:dyDescent="0.25">
      <c r="A2756" s="292"/>
      <c r="B2756" s="289"/>
      <c r="C2756" s="5" t="s">
        <v>73</v>
      </c>
      <c r="D2756" s="51" t="s">
        <v>15</v>
      </c>
      <c r="E2756" s="51" t="s">
        <v>9</v>
      </c>
      <c r="F2756" s="108">
        <f>'Додаток 3'!H478</f>
        <v>26.879000000000001</v>
      </c>
      <c r="G2756" s="108">
        <f>'Додаток 3'!I478</f>
        <v>2.641</v>
      </c>
      <c r="H2756" s="108">
        <f>'Додаток 3'!J478</f>
        <v>42.997999999999998</v>
      </c>
      <c r="I2756" s="173">
        <f>'Додаток 3'!K478</f>
        <v>17.420999999999999</v>
      </c>
      <c r="J2756" s="106"/>
    </row>
    <row r="2757" spans="1:10" x14ac:dyDescent="0.25">
      <c r="A2757" s="292"/>
      <c r="B2757" s="289"/>
      <c r="C2757" s="291" t="s">
        <v>11</v>
      </c>
      <c r="D2757" s="291"/>
      <c r="E2757" s="291"/>
      <c r="F2757" s="291"/>
      <c r="G2757" s="291"/>
      <c r="H2757" s="291"/>
      <c r="I2757" s="291"/>
      <c r="J2757" s="291"/>
    </row>
    <row r="2758" spans="1:10" x14ac:dyDescent="0.25">
      <c r="A2758" s="292"/>
      <c r="B2758" s="289"/>
      <c r="C2758" s="59" t="s">
        <v>76</v>
      </c>
      <c r="D2758" s="51" t="s">
        <v>310</v>
      </c>
      <c r="E2758" s="51" t="s">
        <v>65</v>
      </c>
      <c r="F2758" s="108">
        <v>2.8000000000000001E-2</v>
      </c>
      <c r="G2758" s="108">
        <v>4.2999999999999997E-2</v>
      </c>
      <c r="H2758" s="17">
        <v>9.2100000000000001E-2</v>
      </c>
      <c r="I2758" s="168">
        <v>5.21E-2</v>
      </c>
      <c r="J2758" s="106"/>
    </row>
    <row r="2759" spans="1:10" ht="15.75" customHeight="1" x14ac:dyDescent="0.25">
      <c r="A2759" s="292"/>
      <c r="B2759" s="289"/>
      <c r="C2759" s="291" t="s">
        <v>12</v>
      </c>
      <c r="D2759" s="291"/>
      <c r="E2759" s="291"/>
      <c r="F2759" s="291"/>
      <c r="G2759" s="291"/>
      <c r="H2759" s="291"/>
      <c r="I2759" s="291"/>
      <c r="J2759" s="291"/>
    </row>
    <row r="2760" spans="1:10" x14ac:dyDescent="0.25">
      <c r="A2760" s="292"/>
      <c r="B2760" s="289"/>
      <c r="C2760" s="59" t="s">
        <v>602</v>
      </c>
      <c r="D2760" s="142" t="s">
        <v>39</v>
      </c>
      <c r="E2760" s="51" t="s">
        <v>197</v>
      </c>
      <c r="F2760" s="158">
        <f>F2756/F2758</f>
        <v>959.96428571428578</v>
      </c>
      <c r="G2760" s="158">
        <f>G2756/G2758</f>
        <v>61.418604651162795</v>
      </c>
      <c r="H2760" s="158">
        <f>H2756/H2758</f>
        <v>466.86210640608033</v>
      </c>
      <c r="I2760" s="105">
        <f>I2756/I2758</f>
        <v>334.37619961612285</v>
      </c>
      <c r="J2760" s="106"/>
    </row>
    <row r="2761" spans="1:10" x14ac:dyDescent="0.25">
      <c r="A2761" s="292"/>
      <c r="B2761" s="289"/>
      <c r="C2761" s="280" t="s">
        <v>14</v>
      </c>
      <c r="D2761" s="280"/>
      <c r="E2761" s="280"/>
      <c r="F2761" s="280"/>
      <c r="G2761" s="280"/>
      <c r="H2761" s="280"/>
      <c r="I2761" s="280"/>
      <c r="J2761" s="280"/>
    </row>
    <row r="2762" spans="1:10" ht="30" x14ac:dyDescent="0.25">
      <c r="A2762" s="292"/>
      <c r="B2762" s="289"/>
      <c r="C2762" s="59" t="s">
        <v>378</v>
      </c>
      <c r="D2762" s="141" t="s">
        <v>42</v>
      </c>
      <c r="E2762" s="141" t="s">
        <v>40</v>
      </c>
      <c r="F2762" s="141">
        <v>100</v>
      </c>
      <c r="G2762" s="141">
        <v>100</v>
      </c>
      <c r="H2762" s="141">
        <v>100</v>
      </c>
      <c r="I2762" s="173">
        <v>100</v>
      </c>
      <c r="J2762" s="106"/>
    </row>
    <row r="2763" spans="1:10" ht="20.25" customHeight="1" x14ac:dyDescent="0.25">
      <c r="A2763" s="292" t="s">
        <v>1164</v>
      </c>
      <c r="B2763" s="289" t="str">
        <f>B2754</f>
        <v>Організація належного утримання міських доріг</v>
      </c>
      <c r="C2763" s="293" t="s">
        <v>587</v>
      </c>
      <c r="D2763" s="293"/>
      <c r="E2763" s="293"/>
      <c r="F2763" s="293"/>
      <c r="G2763" s="293"/>
      <c r="H2763" s="293"/>
      <c r="I2763" s="293"/>
      <c r="J2763" s="293"/>
    </row>
    <row r="2764" spans="1:10" x14ac:dyDescent="0.25">
      <c r="A2764" s="292"/>
      <c r="B2764" s="289"/>
      <c r="C2764" s="280" t="s">
        <v>10</v>
      </c>
      <c r="D2764" s="280"/>
      <c r="E2764" s="280"/>
      <c r="F2764" s="280"/>
      <c r="G2764" s="280"/>
      <c r="H2764" s="280"/>
      <c r="I2764" s="280"/>
      <c r="J2764" s="280"/>
    </row>
    <row r="2765" spans="1:10" ht="18.75" customHeight="1" x14ac:dyDescent="0.25">
      <c r="A2765" s="292"/>
      <c r="B2765" s="289"/>
      <c r="C2765" s="5" t="s">
        <v>73</v>
      </c>
      <c r="D2765" s="51" t="s">
        <v>15</v>
      </c>
      <c r="E2765" s="51" t="s">
        <v>9</v>
      </c>
      <c r="F2765" s="108">
        <v>221.26400000000001</v>
      </c>
      <c r="G2765" s="108"/>
      <c r="H2765" s="108"/>
      <c r="I2765" s="106"/>
      <c r="J2765" s="106"/>
    </row>
    <row r="2766" spans="1:10" x14ac:dyDescent="0.25">
      <c r="A2766" s="292"/>
      <c r="B2766" s="289"/>
      <c r="C2766" s="291" t="s">
        <v>11</v>
      </c>
      <c r="D2766" s="291"/>
      <c r="E2766" s="291"/>
      <c r="F2766" s="291"/>
      <c r="G2766" s="291"/>
      <c r="H2766" s="291"/>
      <c r="I2766" s="291"/>
      <c r="J2766" s="291"/>
    </row>
    <row r="2767" spans="1:10" x14ac:dyDescent="0.25">
      <c r="A2767" s="292"/>
      <c r="B2767" s="289"/>
      <c r="C2767" s="59" t="s">
        <v>76</v>
      </c>
      <c r="D2767" s="51" t="s">
        <v>310</v>
      </c>
      <c r="E2767" s="51" t="s">
        <v>65</v>
      </c>
      <c r="F2767" s="108">
        <v>0.19600000000000001</v>
      </c>
      <c r="G2767" s="108"/>
      <c r="H2767" s="108"/>
      <c r="I2767" s="106"/>
      <c r="J2767" s="106"/>
    </row>
    <row r="2768" spans="1:10" x14ac:dyDescent="0.25">
      <c r="A2768" s="292"/>
      <c r="B2768" s="289"/>
      <c r="C2768" s="291" t="s">
        <v>12</v>
      </c>
      <c r="D2768" s="291"/>
      <c r="E2768" s="291"/>
      <c r="F2768" s="291"/>
      <c r="G2768" s="291"/>
      <c r="H2768" s="291"/>
      <c r="I2768" s="291"/>
      <c r="J2768" s="291"/>
    </row>
    <row r="2769" spans="1:10" x14ac:dyDescent="0.25">
      <c r="A2769" s="292"/>
      <c r="B2769" s="289"/>
      <c r="C2769" s="59" t="s">
        <v>602</v>
      </c>
      <c r="D2769" s="142" t="s">
        <v>39</v>
      </c>
      <c r="E2769" s="51" t="s">
        <v>197</v>
      </c>
      <c r="F2769" s="158">
        <f>F2765/F2767</f>
        <v>1128.8979591836735</v>
      </c>
      <c r="G2769" s="158"/>
      <c r="H2769" s="158"/>
      <c r="I2769" s="106"/>
      <c r="J2769" s="106"/>
    </row>
    <row r="2770" spans="1:10" ht="14.25" customHeight="1" x14ac:dyDescent="0.25">
      <c r="A2770" s="292"/>
      <c r="B2770" s="289"/>
      <c r="C2770" s="280" t="s">
        <v>14</v>
      </c>
      <c r="D2770" s="280"/>
      <c r="E2770" s="280"/>
      <c r="F2770" s="280"/>
      <c r="G2770" s="280"/>
      <c r="H2770" s="280"/>
      <c r="I2770" s="280"/>
      <c r="J2770" s="280"/>
    </row>
    <row r="2771" spans="1:10" ht="30" x14ac:dyDescent="0.25">
      <c r="A2771" s="292"/>
      <c r="B2771" s="289"/>
      <c r="C2771" s="59" t="s">
        <v>378</v>
      </c>
      <c r="D2771" s="141" t="s">
        <v>42</v>
      </c>
      <c r="E2771" s="141" t="s">
        <v>40</v>
      </c>
      <c r="F2771" s="141">
        <v>100</v>
      </c>
      <c r="G2771" s="141"/>
      <c r="H2771" s="141"/>
      <c r="I2771" s="106"/>
      <c r="J2771" s="106"/>
    </row>
    <row r="2772" spans="1:10" ht="21" customHeight="1" x14ac:dyDescent="0.25">
      <c r="A2772" s="292" t="s">
        <v>538</v>
      </c>
      <c r="B2772" s="289" t="str">
        <f>B2763</f>
        <v>Організація належного утримання міських доріг</v>
      </c>
      <c r="C2772" s="293" t="s">
        <v>648</v>
      </c>
      <c r="D2772" s="293"/>
      <c r="E2772" s="293"/>
      <c r="F2772" s="293"/>
      <c r="G2772" s="293"/>
      <c r="H2772" s="293"/>
      <c r="I2772" s="293"/>
      <c r="J2772" s="293"/>
    </row>
    <row r="2773" spans="1:10" x14ac:dyDescent="0.25">
      <c r="A2773" s="292"/>
      <c r="B2773" s="289"/>
      <c r="C2773" s="280" t="s">
        <v>10</v>
      </c>
      <c r="D2773" s="280"/>
      <c r="E2773" s="280"/>
      <c r="F2773" s="280"/>
      <c r="G2773" s="280"/>
      <c r="H2773" s="280"/>
      <c r="I2773" s="280"/>
      <c r="J2773" s="280"/>
    </row>
    <row r="2774" spans="1:10" ht="15" customHeight="1" x14ac:dyDescent="0.25">
      <c r="A2774" s="292"/>
      <c r="B2774" s="289"/>
      <c r="C2774" s="5" t="s">
        <v>73</v>
      </c>
      <c r="D2774" s="51" t="s">
        <v>15</v>
      </c>
      <c r="E2774" s="51" t="s">
        <v>9</v>
      </c>
      <c r="F2774" s="108"/>
      <c r="G2774" s="108">
        <f>'Додаток 3'!I480</f>
        <v>3.5790000000000002</v>
      </c>
      <c r="H2774" s="108">
        <f>'Додаток 3'!J480</f>
        <v>4.0519999999999996</v>
      </c>
      <c r="I2774" s="173">
        <f>'Додаток 3'!K480</f>
        <v>5.7080000000000002</v>
      </c>
      <c r="J2774" s="106"/>
    </row>
    <row r="2775" spans="1:10" x14ac:dyDescent="0.25">
      <c r="A2775" s="292"/>
      <c r="B2775" s="289"/>
      <c r="C2775" s="291" t="s">
        <v>11</v>
      </c>
      <c r="D2775" s="291"/>
      <c r="E2775" s="291"/>
      <c r="F2775" s="291"/>
      <c r="G2775" s="291"/>
      <c r="H2775" s="291"/>
      <c r="I2775" s="291"/>
      <c r="J2775" s="291"/>
    </row>
    <row r="2776" spans="1:10" x14ac:dyDescent="0.25">
      <c r="A2776" s="292"/>
      <c r="B2776" s="289"/>
      <c r="C2776" s="59" t="s">
        <v>76</v>
      </c>
      <c r="D2776" s="51" t="s">
        <v>310</v>
      </c>
      <c r="E2776" s="51" t="s">
        <v>65</v>
      </c>
      <c r="F2776" s="108"/>
      <c r="G2776" s="108">
        <v>5.0999999999999997E-2</v>
      </c>
      <c r="H2776" s="17">
        <v>5.1001400000000002E-2</v>
      </c>
      <c r="I2776" s="233">
        <v>5.1001400000000002E-2</v>
      </c>
      <c r="J2776" s="106"/>
    </row>
    <row r="2777" spans="1:10" x14ac:dyDescent="0.25">
      <c r="A2777" s="292"/>
      <c r="B2777" s="289"/>
      <c r="C2777" s="291" t="s">
        <v>12</v>
      </c>
      <c r="D2777" s="291"/>
      <c r="E2777" s="291"/>
      <c r="F2777" s="291"/>
      <c r="G2777" s="291"/>
      <c r="H2777" s="291"/>
      <c r="I2777" s="291"/>
      <c r="J2777" s="291"/>
    </row>
    <row r="2778" spans="1:10" x14ac:dyDescent="0.25">
      <c r="A2778" s="292"/>
      <c r="B2778" s="289"/>
      <c r="C2778" s="59" t="s">
        <v>602</v>
      </c>
      <c r="D2778" s="142" t="s">
        <v>39</v>
      </c>
      <c r="E2778" s="51" t="s">
        <v>197</v>
      </c>
      <c r="F2778" s="158"/>
      <c r="G2778" s="158">
        <f>G2774/G2776</f>
        <v>70.176470588235304</v>
      </c>
      <c r="H2778" s="158">
        <f>H2774/H2776</f>
        <v>79.448799444721118</v>
      </c>
      <c r="I2778" s="105">
        <f>I2774/I2776</f>
        <v>111.91849635500202</v>
      </c>
      <c r="J2778" s="106"/>
    </row>
    <row r="2779" spans="1:10" x14ac:dyDescent="0.25">
      <c r="A2779" s="292"/>
      <c r="B2779" s="289"/>
      <c r="C2779" s="280" t="s">
        <v>14</v>
      </c>
      <c r="D2779" s="280"/>
      <c r="E2779" s="280"/>
      <c r="F2779" s="280"/>
      <c r="G2779" s="280"/>
      <c r="H2779" s="280"/>
      <c r="I2779" s="280"/>
      <c r="J2779" s="280"/>
    </row>
    <row r="2780" spans="1:10" ht="36" customHeight="1" x14ac:dyDescent="0.25">
      <c r="A2780" s="292"/>
      <c r="B2780" s="289"/>
      <c r="C2780" s="59" t="s">
        <v>378</v>
      </c>
      <c r="D2780" s="141" t="s">
        <v>42</v>
      </c>
      <c r="E2780" s="141" t="s">
        <v>40</v>
      </c>
      <c r="F2780" s="141"/>
      <c r="G2780" s="141">
        <v>100</v>
      </c>
      <c r="H2780" s="141">
        <v>100</v>
      </c>
      <c r="I2780" s="173">
        <v>100</v>
      </c>
      <c r="J2780" s="106"/>
    </row>
    <row r="2781" spans="1:10" ht="15.75" customHeight="1" x14ac:dyDescent="0.25">
      <c r="A2781" s="292" t="s">
        <v>539</v>
      </c>
      <c r="B2781" s="289" t="str">
        <f>B2772</f>
        <v>Організація належного утримання міських доріг</v>
      </c>
      <c r="C2781" s="293" t="s">
        <v>1340</v>
      </c>
      <c r="D2781" s="293"/>
      <c r="E2781" s="293"/>
      <c r="F2781" s="293"/>
      <c r="G2781" s="293"/>
      <c r="H2781" s="293"/>
      <c r="I2781" s="293"/>
      <c r="J2781" s="293"/>
    </row>
    <row r="2782" spans="1:10" x14ac:dyDescent="0.25">
      <c r="A2782" s="292"/>
      <c r="B2782" s="289"/>
      <c r="C2782" s="280" t="s">
        <v>10</v>
      </c>
      <c r="D2782" s="280"/>
      <c r="E2782" s="280"/>
      <c r="F2782" s="280"/>
      <c r="G2782" s="280"/>
      <c r="H2782" s="280"/>
      <c r="I2782" s="280"/>
      <c r="J2782" s="280"/>
    </row>
    <row r="2783" spans="1:10" ht="20.25" customHeight="1" x14ac:dyDescent="0.25">
      <c r="A2783" s="292"/>
      <c r="B2783" s="289"/>
      <c r="C2783" s="5" t="s">
        <v>73</v>
      </c>
      <c r="D2783" s="51" t="s">
        <v>15</v>
      </c>
      <c r="E2783" s="51" t="s">
        <v>9</v>
      </c>
      <c r="F2783" s="108"/>
      <c r="G2783" s="108">
        <f>'Додаток 3'!I481</f>
        <v>0.91</v>
      </c>
      <c r="H2783" s="108">
        <f>'Додаток 3'!J481</f>
        <v>1.026</v>
      </c>
      <c r="I2783" s="173">
        <f>'Додаток 3'!K481</f>
        <v>1.4670000000000001</v>
      </c>
      <c r="J2783" s="106"/>
    </row>
    <row r="2784" spans="1:10" x14ac:dyDescent="0.25">
      <c r="A2784" s="292"/>
      <c r="B2784" s="289"/>
      <c r="C2784" s="291" t="s">
        <v>11</v>
      </c>
      <c r="D2784" s="291"/>
      <c r="E2784" s="291"/>
      <c r="F2784" s="291"/>
      <c r="G2784" s="291"/>
      <c r="H2784" s="291"/>
      <c r="I2784" s="291"/>
      <c r="J2784" s="291"/>
    </row>
    <row r="2785" spans="1:10" x14ac:dyDescent="0.25">
      <c r="A2785" s="292"/>
      <c r="B2785" s="289"/>
      <c r="C2785" s="59" t="s">
        <v>76</v>
      </c>
      <c r="D2785" s="51" t="s">
        <v>310</v>
      </c>
      <c r="E2785" s="51" t="s">
        <v>65</v>
      </c>
      <c r="F2785" s="108"/>
      <c r="G2785" s="108">
        <v>0.01</v>
      </c>
      <c r="H2785" s="108">
        <v>0.01</v>
      </c>
      <c r="I2785" s="136">
        <v>0.01</v>
      </c>
      <c r="J2785" s="106"/>
    </row>
    <row r="2786" spans="1:10" x14ac:dyDescent="0.25">
      <c r="A2786" s="292"/>
      <c r="B2786" s="289"/>
      <c r="C2786" s="291" t="s">
        <v>12</v>
      </c>
      <c r="D2786" s="291"/>
      <c r="E2786" s="291"/>
      <c r="F2786" s="291"/>
      <c r="G2786" s="291"/>
      <c r="H2786" s="291"/>
      <c r="I2786" s="291"/>
      <c r="J2786" s="291"/>
    </row>
    <row r="2787" spans="1:10" x14ac:dyDescent="0.25">
      <c r="A2787" s="292"/>
      <c r="B2787" s="289"/>
      <c r="C2787" s="59" t="s">
        <v>602</v>
      </c>
      <c r="D2787" s="142" t="s">
        <v>39</v>
      </c>
      <c r="E2787" s="51" t="s">
        <v>197</v>
      </c>
      <c r="F2787" s="158"/>
      <c r="G2787" s="158">
        <f>G2783/G2785</f>
        <v>91</v>
      </c>
      <c r="H2787" s="158">
        <f>H2783/H2785</f>
        <v>102.6</v>
      </c>
      <c r="I2787" s="105">
        <f>I2783/I2785</f>
        <v>146.70000000000002</v>
      </c>
      <c r="J2787" s="106"/>
    </row>
    <row r="2788" spans="1:10" x14ac:dyDescent="0.25">
      <c r="A2788" s="292"/>
      <c r="B2788" s="289"/>
      <c r="C2788" s="280" t="s">
        <v>14</v>
      </c>
      <c r="D2788" s="280"/>
      <c r="E2788" s="280"/>
      <c r="F2788" s="280"/>
      <c r="G2788" s="280"/>
      <c r="H2788" s="280"/>
      <c r="I2788" s="280"/>
      <c r="J2788" s="280"/>
    </row>
    <row r="2789" spans="1:10" ht="30" x14ac:dyDescent="0.25">
      <c r="A2789" s="292"/>
      <c r="B2789" s="289"/>
      <c r="C2789" s="59" t="s">
        <v>378</v>
      </c>
      <c r="D2789" s="141" t="s">
        <v>42</v>
      </c>
      <c r="E2789" s="141" t="s">
        <v>40</v>
      </c>
      <c r="F2789" s="141"/>
      <c r="G2789" s="141">
        <v>100</v>
      </c>
      <c r="H2789" s="141">
        <v>100</v>
      </c>
      <c r="I2789" s="173">
        <v>100</v>
      </c>
      <c r="J2789" s="106"/>
    </row>
    <row r="2790" spans="1:10" ht="15.75" customHeight="1" x14ac:dyDescent="0.25">
      <c r="A2790" s="292" t="s">
        <v>540</v>
      </c>
      <c r="B2790" s="289" t="str">
        <f>B2781</f>
        <v>Організація належного утримання міських доріг</v>
      </c>
      <c r="C2790" s="293" t="s">
        <v>649</v>
      </c>
      <c r="D2790" s="293"/>
      <c r="E2790" s="293"/>
      <c r="F2790" s="293"/>
      <c r="G2790" s="293"/>
      <c r="H2790" s="293"/>
      <c r="I2790" s="293"/>
      <c r="J2790" s="293"/>
    </row>
    <row r="2791" spans="1:10" x14ac:dyDescent="0.25">
      <c r="A2791" s="292"/>
      <c r="B2791" s="289"/>
      <c r="C2791" s="280" t="s">
        <v>10</v>
      </c>
      <c r="D2791" s="280"/>
      <c r="E2791" s="280"/>
      <c r="F2791" s="280"/>
      <c r="G2791" s="280"/>
      <c r="H2791" s="280"/>
      <c r="I2791" s="280"/>
      <c r="J2791" s="280"/>
    </row>
    <row r="2792" spans="1:10" ht="18" customHeight="1" x14ac:dyDescent="0.25">
      <c r="A2792" s="292"/>
      <c r="B2792" s="289"/>
      <c r="C2792" s="5" t="s">
        <v>73</v>
      </c>
      <c r="D2792" s="51" t="s">
        <v>15</v>
      </c>
      <c r="E2792" s="51" t="s">
        <v>9</v>
      </c>
      <c r="F2792" s="108"/>
      <c r="G2792" s="108">
        <f>'Додаток 3'!I482</f>
        <v>3.7909999999999999</v>
      </c>
      <c r="H2792" s="108">
        <f>'Додаток 3'!J482</f>
        <v>4.29</v>
      </c>
      <c r="I2792" s="173">
        <f>'Додаток 3'!K482</f>
        <v>6.0430000000000001</v>
      </c>
      <c r="J2792" s="106"/>
    </row>
    <row r="2793" spans="1:10" x14ac:dyDescent="0.25">
      <c r="A2793" s="292"/>
      <c r="B2793" s="289"/>
      <c r="C2793" s="291" t="s">
        <v>11</v>
      </c>
      <c r="D2793" s="291"/>
      <c r="E2793" s="291"/>
      <c r="F2793" s="291"/>
      <c r="G2793" s="291"/>
      <c r="H2793" s="291"/>
      <c r="I2793" s="291"/>
      <c r="J2793" s="291"/>
    </row>
    <row r="2794" spans="1:10" x14ac:dyDescent="0.25">
      <c r="A2794" s="292"/>
      <c r="B2794" s="289"/>
      <c r="C2794" s="59" t="s">
        <v>76</v>
      </c>
      <c r="D2794" s="51" t="s">
        <v>310</v>
      </c>
      <c r="E2794" s="51" t="s">
        <v>65</v>
      </c>
      <c r="F2794" s="108"/>
      <c r="G2794" s="108">
        <v>5.3999999999999999E-2</v>
      </c>
      <c r="H2794" s="108">
        <v>5.3999999999999999E-2</v>
      </c>
      <c r="I2794" s="168">
        <v>5.3999999999999999E-2</v>
      </c>
      <c r="J2794" s="106"/>
    </row>
    <row r="2795" spans="1:10" x14ac:dyDescent="0.25">
      <c r="A2795" s="292"/>
      <c r="B2795" s="289"/>
      <c r="C2795" s="291" t="s">
        <v>12</v>
      </c>
      <c r="D2795" s="291"/>
      <c r="E2795" s="291"/>
      <c r="F2795" s="291"/>
      <c r="G2795" s="291"/>
      <c r="H2795" s="291"/>
      <c r="I2795" s="291"/>
      <c r="J2795" s="291"/>
    </row>
    <row r="2796" spans="1:10" x14ac:dyDescent="0.25">
      <c r="A2796" s="292"/>
      <c r="B2796" s="289"/>
      <c r="C2796" s="59" t="s">
        <v>602</v>
      </c>
      <c r="D2796" s="142" t="s">
        <v>39</v>
      </c>
      <c r="E2796" s="51" t="s">
        <v>197</v>
      </c>
      <c r="F2796" s="158"/>
      <c r="G2796" s="158">
        <f>G2792/G2794</f>
        <v>70.203703703703709</v>
      </c>
      <c r="H2796" s="158">
        <f>H2792/H2794</f>
        <v>79.444444444444443</v>
      </c>
      <c r="I2796" s="105">
        <f>I2792/I2794</f>
        <v>111.9074074074074</v>
      </c>
      <c r="J2796" s="106"/>
    </row>
    <row r="2797" spans="1:10" x14ac:dyDescent="0.25">
      <c r="A2797" s="292"/>
      <c r="B2797" s="289"/>
      <c r="C2797" s="280" t="s">
        <v>14</v>
      </c>
      <c r="D2797" s="280"/>
      <c r="E2797" s="280"/>
      <c r="F2797" s="280"/>
      <c r="G2797" s="280"/>
      <c r="H2797" s="280"/>
      <c r="I2797" s="280"/>
      <c r="J2797" s="280"/>
    </row>
    <row r="2798" spans="1:10" ht="30" x14ac:dyDescent="0.25">
      <c r="A2798" s="292"/>
      <c r="B2798" s="289"/>
      <c r="C2798" s="59" t="s">
        <v>378</v>
      </c>
      <c r="D2798" s="141" t="s">
        <v>42</v>
      </c>
      <c r="E2798" s="141" t="s">
        <v>40</v>
      </c>
      <c r="F2798" s="141"/>
      <c r="G2798" s="141">
        <v>100</v>
      </c>
      <c r="H2798" s="141">
        <v>100</v>
      </c>
      <c r="I2798" s="173">
        <v>100</v>
      </c>
      <c r="J2798" s="106"/>
    </row>
    <row r="2799" spans="1:10" ht="24.75" hidden="1" customHeight="1" x14ac:dyDescent="0.25">
      <c r="A2799" s="292" t="s">
        <v>540</v>
      </c>
      <c r="B2799" s="289" t="str">
        <f>B2790</f>
        <v>Організація належного утримання міських доріг</v>
      </c>
      <c r="C2799" s="293" t="s">
        <v>1498</v>
      </c>
      <c r="D2799" s="293"/>
      <c r="E2799" s="293"/>
      <c r="F2799" s="293"/>
      <c r="G2799" s="293"/>
      <c r="H2799" s="293"/>
      <c r="I2799" s="293"/>
      <c r="J2799" s="293"/>
    </row>
    <row r="2800" spans="1:10" hidden="1" x14ac:dyDescent="0.25">
      <c r="A2800" s="292"/>
      <c r="B2800" s="289"/>
      <c r="C2800" s="280" t="s">
        <v>10</v>
      </c>
      <c r="D2800" s="280"/>
      <c r="E2800" s="280"/>
      <c r="F2800" s="280"/>
      <c r="G2800" s="280"/>
      <c r="H2800" s="280"/>
      <c r="I2800" s="280"/>
      <c r="J2800" s="280"/>
    </row>
    <row r="2801" spans="1:10" ht="30" hidden="1" x14ac:dyDescent="0.25">
      <c r="A2801" s="292"/>
      <c r="B2801" s="289"/>
      <c r="C2801" s="5" t="s">
        <v>73</v>
      </c>
      <c r="D2801" s="51" t="s">
        <v>15</v>
      </c>
      <c r="E2801" s="51" t="s">
        <v>9</v>
      </c>
      <c r="F2801" s="108"/>
      <c r="G2801" s="108"/>
      <c r="H2801" s="108">
        <f>'Додаток 3'!J483</f>
        <v>0</v>
      </c>
      <c r="I2801" s="106"/>
      <c r="J2801" s="106"/>
    </row>
    <row r="2802" spans="1:10" hidden="1" x14ac:dyDescent="0.25">
      <c r="A2802" s="292"/>
      <c r="B2802" s="289"/>
      <c r="C2802" s="291" t="s">
        <v>11</v>
      </c>
      <c r="D2802" s="291"/>
      <c r="E2802" s="291"/>
      <c r="F2802" s="291"/>
      <c r="G2802" s="291"/>
      <c r="H2802" s="291"/>
      <c r="I2802" s="291"/>
      <c r="J2802" s="291"/>
    </row>
    <row r="2803" spans="1:10" hidden="1" x14ac:dyDescent="0.25">
      <c r="A2803" s="292"/>
      <c r="B2803" s="289"/>
      <c r="C2803" s="59" t="s">
        <v>76</v>
      </c>
      <c r="D2803" s="51" t="s">
        <v>310</v>
      </c>
      <c r="E2803" s="51" t="s">
        <v>65</v>
      </c>
      <c r="F2803" s="108"/>
      <c r="G2803" s="108"/>
      <c r="H2803" s="108">
        <v>5.6000000000000001E-2</v>
      </c>
      <c r="I2803" s="106"/>
      <c r="J2803" s="106"/>
    </row>
    <row r="2804" spans="1:10" hidden="1" x14ac:dyDescent="0.25">
      <c r="A2804" s="292"/>
      <c r="B2804" s="289"/>
      <c r="C2804" s="291" t="s">
        <v>12</v>
      </c>
      <c r="D2804" s="291"/>
      <c r="E2804" s="291"/>
      <c r="F2804" s="291"/>
      <c r="G2804" s="291"/>
      <c r="H2804" s="291"/>
      <c r="I2804" s="291"/>
      <c r="J2804" s="291"/>
    </row>
    <row r="2805" spans="1:10" hidden="1" x14ac:dyDescent="0.25">
      <c r="A2805" s="292"/>
      <c r="B2805" s="289"/>
      <c r="C2805" s="59" t="s">
        <v>602</v>
      </c>
      <c r="D2805" s="142" t="s">
        <v>39</v>
      </c>
      <c r="E2805" s="51" t="s">
        <v>197</v>
      </c>
      <c r="F2805" s="158"/>
      <c r="G2805" s="158"/>
      <c r="H2805" s="158">
        <f>H2801/H2803</f>
        <v>0</v>
      </c>
      <c r="I2805" s="106"/>
      <c r="J2805" s="106"/>
    </row>
    <row r="2806" spans="1:10" hidden="1" x14ac:dyDescent="0.25">
      <c r="A2806" s="292"/>
      <c r="B2806" s="289"/>
      <c r="C2806" s="280" t="s">
        <v>14</v>
      </c>
      <c r="D2806" s="280"/>
      <c r="E2806" s="280"/>
      <c r="F2806" s="280"/>
      <c r="G2806" s="280"/>
      <c r="H2806" s="280"/>
      <c r="I2806" s="280"/>
      <c r="J2806" s="280"/>
    </row>
    <row r="2807" spans="1:10" ht="30" hidden="1" x14ac:dyDescent="0.25">
      <c r="A2807" s="292"/>
      <c r="B2807" s="289"/>
      <c r="C2807" s="59" t="s">
        <v>378</v>
      </c>
      <c r="D2807" s="141" t="s">
        <v>42</v>
      </c>
      <c r="E2807" s="141" t="s">
        <v>40</v>
      </c>
      <c r="F2807" s="141"/>
      <c r="G2807" s="141"/>
      <c r="H2807" s="141">
        <v>100</v>
      </c>
      <c r="I2807" s="106"/>
      <c r="J2807" s="106"/>
    </row>
    <row r="2808" spans="1:10" x14ac:dyDescent="0.25">
      <c r="A2808" s="292" t="s">
        <v>541</v>
      </c>
      <c r="B2808" s="289" t="str">
        <f>B2799</f>
        <v>Організація належного утримання міських доріг</v>
      </c>
      <c r="C2808" s="293" t="str">
        <f>'Додаток 3'!B483</f>
        <v xml:space="preserve">Поточний ремонт проїзду від вул. Хіміків до вул. Геннадія Савельєва м.Южного Одеського району  Одеської області </v>
      </c>
      <c r="D2808" s="293"/>
      <c r="E2808" s="293"/>
      <c r="F2808" s="293"/>
      <c r="G2808" s="293"/>
      <c r="H2808" s="293"/>
      <c r="I2808" s="293"/>
      <c r="J2808" s="293"/>
    </row>
    <row r="2809" spans="1:10" x14ac:dyDescent="0.25">
      <c r="A2809" s="292"/>
      <c r="B2809" s="289"/>
      <c r="C2809" s="280" t="s">
        <v>10</v>
      </c>
      <c r="D2809" s="280"/>
      <c r="E2809" s="280"/>
      <c r="F2809" s="280"/>
      <c r="G2809" s="280"/>
      <c r="H2809" s="280"/>
      <c r="I2809" s="280"/>
      <c r="J2809" s="280"/>
    </row>
    <row r="2810" spans="1:10" ht="15.75" customHeight="1" x14ac:dyDescent="0.25">
      <c r="A2810" s="292"/>
      <c r="B2810" s="289"/>
      <c r="C2810" s="5" t="s">
        <v>73</v>
      </c>
      <c r="D2810" s="51" t="s">
        <v>15</v>
      </c>
      <c r="E2810" s="51" t="s">
        <v>9</v>
      </c>
      <c r="F2810" s="108"/>
      <c r="G2810" s="108"/>
      <c r="H2810" s="108"/>
      <c r="I2810" s="173">
        <f>'Додаток 3'!K483</f>
        <v>143.11699999999999</v>
      </c>
      <c r="J2810" s="106"/>
    </row>
    <row r="2811" spans="1:10" x14ac:dyDescent="0.25">
      <c r="A2811" s="292"/>
      <c r="B2811" s="289"/>
      <c r="C2811" s="291" t="s">
        <v>11</v>
      </c>
      <c r="D2811" s="291"/>
      <c r="E2811" s="291"/>
      <c r="F2811" s="291"/>
      <c r="G2811" s="291"/>
      <c r="H2811" s="291"/>
      <c r="I2811" s="291"/>
      <c r="J2811" s="291"/>
    </row>
    <row r="2812" spans="1:10" x14ac:dyDescent="0.25">
      <c r="A2812" s="292"/>
      <c r="B2812" s="289"/>
      <c r="C2812" s="59" t="s">
        <v>76</v>
      </c>
      <c r="D2812" s="51" t="s">
        <v>310</v>
      </c>
      <c r="E2812" s="51" t="s">
        <v>65</v>
      </c>
      <c r="F2812" s="108"/>
      <c r="G2812" s="108"/>
      <c r="H2812" s="108"/>
      <c r="I2812" s="136">
        <v>0.1</v>
      </c>
      <c r="J2812" s="106"/>
    </row>
    <row r="2813" spans="1:10" x14ac:dyDescent="0.25">
      <c r="A2813" s="292"/>
      <c r="B2813" s="289"/>
      <c r="C2813" s="291" t="s">
        <v>12</v>
      </c>
      <c r="D2813" s="291"/>
      <c r="E2813" s="291"/>
      <c r="F2813" s="291"/>
      <c r="G2813" s="291"/>
      <c r="H2813" s="291"/>
      <c r="I2813" s="291"/>
      <c r="J2813" s="291"/>
    </row>
    <row r="2814" spans="1:10" x14ac:dyDescent="0.25">
      <c r="A2814" s="292"/>
      <c r="B2814" s="289"/>
      <c r="C2814" s="59" t="s">
        <v>602</v>
      </c>
      <c r="D2814" s="142" t="s">
        <v>39</v>
      </c>
      <c r="E2814" s="51" t="s">
        <v>197</v>
      </c>
      <c r="F2814" s="158"/>
      <c r="G2814" s="158"/>
      <c r="H2814" s="158"/>
      <c r="I2814" s="105">
        <f>I2810/I2812</f>
        <v>1431.1699999999998</v>
      </c>
      <c r="J2814" s="106"/>
    </row>
    <row r="2815" spans="1:10" x14ac:dyDescent="0.25">
      <c r="A2815" s="292"/>
      <c r="B2815" s="289"/>
      <c r="C2815" s="280" t="s">
        <v>14</v>
      </c>
      <c r="D2815" s="280"/>
      <c r="E2815" s="280"/>
      <c r="F2815" s="280"/>
      <c r="G2815" s="280"/>
      <c r="H2815" s="280"/>
      <c r="I2815" s="280"/>
      <c r="J2815" s="280"/>
    </row>
    <row r="2816" spans="1:10" ht="30" x14ac:dyDescent="0.25">
      <c r="A2816" s="292"/>
      <c r="B2816" s="289"/>
      <c r="C2816" s="59" t="s">
        <v>378</v>
      </c>
      <c r="D2816" s="141" t="s">
        <v>42</v>
      </c>
      <c r="E2816" s="141" t="s">
        <v>40</v>
      </c>
      <c r="F2816" s="141"/>
      <c r="G2816" s="141"/>
      <c r="H2816" s="141"/>
      <c r="I2816" s="173">
        <v>100</v>
      </c>
      <c r="J2816" s="106"/>
    </row>
    <row r="2817" spans="1:10" ht="19.5" customHeight="1" x14ac:dyDescent="0.25">
      <c r="A2817" s="292" t="s">
        <v>542</v>
      </c>
      <c r="B2817" s="290" t="str">
        <f>B2790</f>
        <v>Організація належного утримання міських доріг</v>
      </c>
      <c r="C2817" s="293" t="s">
        <v>746</v>
      </c>
      <c r="D2817" s="293"/>
      <c r="E2817" s="293"/>
      <c r="F2817" s="293"/>
      <c r="G2817" s="293"/>
      <c r="H2817" s="293"/>
      <c r="I2817" s="293"/>
      <c r="J2817" s="293"/>
    </row>
    <row r="2818" spans="1:10" x14ac:dyDescent="0.25">
      <c r="A2818" s="292"/>
      <c r="B2818" s="290"/>
      <c r="C2818" s="280" t="s">
        <v>10</v>
      </c>
      <c r="D2818" s="280"/>
      <c r="E2818" s="280"/>
      <c r="F2818" s="280"/>
      <c r="G2818" s="280"/>
      <c r="H2818" s="280"/>
      <c r="I2818" s="280"/>
      <c r="J2818" s="280"/>
    </row>
    <row r="2819" spans="1:10" ht="30" x14ac:dyDescent="0.25">
      <c r="A2819" s="292"/>
      <c r="B2819" s="290"/>
      <c r="C2819" s="7" t="s">
        <v>768</v>
      </c>
      <c r="D2819" s="141" t="s">
        <v>91</v>
      </c>
      <c r="E2819" s="141" t="s">
        <v>19</v>
      </c>
      <c r="F2819" s="108"/>
      <c r="G2819" s="108">
        <f>'Додаток 3'!I484</f>
        <v>48.95</v>
      </c>
      <c r="H2819" s="159"/>
      <c r="I2819" s="106"/>
      <c r="J2819" s="106"/>
    </row>
    <row r="2820" spans="1:10" x14ac:dyDescent="0.25">
      <c r="A2820" s="292"/>
      <c r="B2820" s="290"/>
      <c r="C2820" s="280" t="s">
        <v>11</v>
      </c>
      <c r="D2820" s="280"/>
      <c r="E2820" s="280"/>
      <c r="F2820" s="280"/>
      <c r="G2820" s="280"/>
      <c r="H2820" s="280"/>
      <c r="I2820" s="280"/>
      <c r="J2820" s="280"/>
    </row>
    <row r="2821" spans="1:10" ht="30" x14ac:dyDescent="0.25">
      <c r="A2821" s="292"/>
      <c r="B2821" s="290"/>
      <c r="C2821" s="7" t="s">
        <v>788</v>
      </c>
      <c r="D2821" s="141" t="s">
        <v>39</v>
      </c>
      <c r="E2821" s="141" t="s">
        <v>17</v>
      </c>
      <c r="F2821" s="108"/>
      <c r="G2821" s="169">
        <v>1</v>
      </c>
      <c r="H2821" s="169"/>
      <c r="I2821" s="106"/>
      <c r="J2821" s="106"/>
    </row>
    <row r="2822" spans="1:10" x14ac:dyDescent="0.25">
      <c r="A2822" s="292"/>
      <c r="B2822" s="290"/>
      <c r="C2822" s="280" t="s">
        <v>12</v>
      </c>
      <c r="D2822" s="280"/>
      <c r="E2822" s="280"/>
      <c r="F2822" s="280"/>
      <c r="G2822" s="280"/>
      <c r="H2822" s="280"/>
      <c r="I2822" s="280"/>
      <c r="J2822" s="280"/>
    </row>
    <row r="2823" spans="1:10" ht="30" x14ac:dyDescent="0.25">
      <c r="A2823" s="292"/>
      <c r="B2823" s="290"/>
      <c r="C2823" s="7" t="s">
        <v>769</v>
      </c>
      <c r="D2823" s="141" t="s">
        <v>39</v>
      </c>
      <c r="E2823" s="141" t="s">
        <v>13</v>
      </c>
      <c r="F2823" s="158"/>
      <c r="G2823" s="159">
        <f>G2819/G2821</f>
        <v>48.95</v>
      </c>
      <c r="H2823" s="159"/>
      <c r="I2823" s="106"/>
      <c r="J2823" s="106"/>
    </row>
    <row r="2824" spans="1:10" x14ac:dyDescent="0.25">
      <c r="A2824" s="292"/>
      <c r="B2824" s="290"/>
      <c r="C2824" s="280" t="s">
        <v>14</v>
      </c>
      <c r="D2824" s="280"/>
      <c r="E2824" s="280"/>
      <c r="F2824" s="280"/>
      <c r="G2824" s="280"/>
      <c r="H2824" s="280"/>
      <c r="I2824" s="280"/>
      <c r="J2824" s="280"/>
    </row>
    <row r="2825" spans="1:10" x14ac:dyDescent="0.25">
      <c r="A2825" s="292"/>
      <c r="B2825" s="290"/>
      <c r="C2825" s="59" t="s">
        <v>789</v>
      </c>
      <c r="D2825" s="141" t="s">
        <v>42</v>
      </c>
      <c r="E2825" s="141" t="s">
        <v>40</v>
      </c>
      <c r="F2825" s="141"/>
      <c r="G2825" s="141">
        <v>100</v>
      </c>
      <c r="H2825" s="141"/>
      <c r="I2825" s="106"/>
      <c r="J2825" s="106"/>
    </row>
    <row r="2826" spans="1:10" ht="20.25" customHeight="1" x14ac:dyDescent="0.25">
      <c r="A2826" s="292" t="s">
        <v>594</v>
      </c>
      <c r="B2826" s="290" t="str">
        <f>B2853</f>
        <v>Організація належного утримання міських доріг</v>
      </c>
      <c r="C2826" s="293" t="s">
        <v>737</v>
      </c>
      <c r="D2826" s="293"/>
      <c r="E2826" s="293"/>
      <c r="F2826" s="293"/>
      <c r="G2826" s="293"/>
      <c r="H2826" s="293"/>
      <c r="I2826" s="293"/>
      <c r="J2826" s="293"/>
    </row>
    <row r="2827" spans="1:10" x14ac:dyDescent="0.25">
      <c r="A2827" s="292"/>
      <c r="B2827" s="290"/>
      <c r="C2827" s="280" t="s">
        <v>10</v>
      </c>
      <c r="D2827" s="280"/>
      <c r="E2827" s="280"/>
      <c r="F2827" s="280"/>
      <c r="G2827" s="280"/>
      <c r="H2827" s="280"/>
      <c r="I2827" s="280"/>
      <c r="J2827" s="280"/>
    </row>
    <row r="2828" spans="1:10" ht="32.25" customHeight="1" x14ac:dyDescent="0.25">
      <c r="A2828" s="292"/>
      <c r="B2828" s="290"/>
      <c r="C2828" s="7" t="s">
        <v>768</v>
      </c>
      <c r="D2828" s="141" t="s">
        <v>91</v>
      </c>
      <c r="E2828" s="141" t="s">
        <v>19</v>
      </c>
      <c r="F2828" s="108"/>
      <c r="G2828" s="108">
        <f>'Додаток 3'!I485</f>
        <v>9.3699999999999992</v>
      </c>
      <c r="H2828" s="159"/>
      <c r="I2828" s="106"/>
      <c r="J2828" s="106"/>
    </row>
    <row r="2829" spans="1:10" x14ac:dyDescent="0.25">
      <c r="A2829" s="292"/>
      <c r="B2829" s="290"/>
      <c r="C2829" s="280" t="s">
        <v>11</v>
      </c>
      <c r="D2829" s="280"/>
      <c r="E2829" s="280"/>
      <c r="F2829" s="280"/>
      <c r="G2829" s="280"/>
      <c r="H2829" s="280"/>
      <c r="I2829" s="280"/>
      <c r="J2829" s="280"/>
    </row>
    <row r="2830" spans="1:10" ht="30" x14ac:dyDescent="0.25">
      <c r="A2830" s="292"/>
      <c r="B2830" s="290"/>
      <c r="C2830" s="7" t="s">
        <v>788</v>
      </c>
      <c r="D2830" s="141" t="s">
        <v>39</v>
      </c>
      <c r="E2830" s="141" t="s">
        <v>17</v>
      </c>
      <c r="F2830" s="108"/>
      <c r="G2830" s="169">
        <v>1</v>
      </c>
      <c r="H2830" s="169"/>
      <c r="I2830" s="106"/>
      <c r="J2830" s="106"/>
    </row>
    <row r="2831" spans="1:10" x14ac:dyDescent="0.25">
      <c r="A2831" s="292"/>
      <c r="B2831" s="290"/>
      <c r="C2831" s="280" t="s">
        <v>12</v>
      </c>
      <c r="D2831" s="280"/>
      <c r="E2831" s="280"/>
      <c r="F2831" s="280"/>
      <c r="G2831" s="280"/>
      <c r="H2831" s="280"/>
      <c r="I2831" s="280"/>
      <c r="J2831" s="280"/>
    </row>
    <row r="2832" spans="1:10" ht="30" x14ac:dyDescent="0.25">
      <c r="A2832" s="292"/>
      <c r="B2832" s="290"/>
      <c r="C2832" s="7" t="s">
        <v>769</v>
      </c>
      <c r="D2832" s="141" t="s">
        <v>39</v>
      </c>
      <c r="E2832" s="141" t="s">
        <v>13</v>
      </c>
      <c r="F2832" s="158"/>
      <c r="G2832" s="159">
        <f>G2828/G2830</f>
        <v>9.3699999999999992</v>
      </c>
      <c r="H2832" s="159"/>
      <c r="I2832" s="106"/>
      <c r="J2832" s="106"/>
    </row>
    <row r="2833" spans="1:10" x14ac:dyDescent="0.25">
      <c r="A2833" s="292"/>
      <c r="B2833" s="290"/>
      <c r="C2833" s="280" t="s">
        <v>14</v>
      </c>
      <c r="D2833" s="280"/>
      <c r="E2833" s="280"/>
      <c r="F2833" s="280"/>
      <c r="G2833" s="280"/>
      <c r="H2833" s="280"/>
      <c r="I2833" s="280"/>
      <c r="J2833" s="280"/>
    </row>
    <row r="2834" spans="1:10" x14ac:dyDescent="0.25">
      <c r="A2834" s="292"/>
      <c r="B2834" s="290"/>
      <c r="C2834" s="59" t="s">
        <v>789</v>
      </c>
      <c r="D2834" s="141" t="s">
        <v>42</v>
      </c>
      <c r="E2834" s="141" t="s">
        <v>40</v>
      </c>
      <c r="F2834" s="141"/>
      <c r="G2834" s="141">
        <v>100</v>
      </c>
      <c r="H2834" s="141"/>
      <c r="I2834" s="106"/>
      <c r="J2834" s="106"/>
    </row>
    <row r="2835" spans="1:10" ht="21" customHeight="1" x14ac:dyDescent="0.25">
      <c r="A2835" s="292" t="s">
        <v>664</v>
      </c>
      <c r="B2835" s="290" t="s">
        <v>66</v>
      </c>
      <c r="C2835" s="293" t="s">
        <v>783</v>
      </c>
      <c r="D2835" s="293"/>
      <c r="E2835" s="293"/>
      <c r="F2835" s="293"/>
      <c r="G2835" s="293"/>
      <c r="H2835" s="293"/>
      <c r="I2835" s="293"/>
      <c r="J2835" s="293"/>
    </row>
    <row r="2836" spans="1:10" x14ac:dyDescent="0.25">
      <c r="A2836" s="292"/>
      <c r="B2836" s="290"/>
      <c r="C2836" s="280" t="s">
        <v>10</v>
      </c>
      <c r="D2836" s="280"/>
      <c r="E2836" s="280"/>
      <c r="F2836" s="280"/>
      <c r="G2836" s="280"/>
      <c r="H2836" s="280"/>
      <c r="I2836" s="280"/>
      <c r="J2836" s="280"/>
    </row>
    <row r="2837" spans="1:10" ht="30" x14ac:dyDescent="0.25">
      <c r="A2837" s="292"/>
      <c r="B2837" s="290"/>
      <c r="C2837" s="7" t="s">
        <v>768</v>
      </c>
      <c r="D2837" s="141" t="s">
        <v>91</v>
      </c>
      <c r="E2837" s="141" t="s">
        <v>19</v>
      </c>
      <c r="F2837" s="108"/>
      <c r="G2837" s="108"/>
      <c r="H2837" s="108"/>
      <c r="I2837" s="96">
        <f>'Додаток 3'!K486</f>
        <v>48.38</v>
      </c>
      <c r="J2837" s="106"/>
    </row>
    <row r="2838" spans="1:10" x14ac:dyDescent="0.25">
      <c r="A2838" s="292"/>
      <c r="B2838" s="290"/>
      <c r="C2838" s="280" t="s">
        <v>11</v>
      </c>
      <c r="D2838" s="280"/>
      <c r="E2838" s="280"/>
      <c r="F2838" s="280"/>
      <c r="G2838" s="280"/>
      <c r="H2838" s="280"/>
      <c r="I2838" s="280"/>
      <c r="J2838" s="280"/>
    </row>
    <row r="2839" spans="1:10" ht="30" x14ac:dyDescent="0.25">
      <c r="A2839" s="292"/>
      <c r="B2839" s="290"/>
      <c r="C2839" s="7" t="s">
        <v>788</v>
      </c>
      <c r="D2839" s="141" t="s">
        <v>39</v>
      </c>
      <c r="E2839" s="141" t="s">
        <v>17</v>
      </c>
      <c r="F2839" s="108"/>
      <c r="G2839" s="169"/>
      <c r="H2839" s="169"/>
      <c r="I2839" s="173">
        <v>1</v>
      </c>
      <c r="J2839" s="106"/>
    </row>
    <row r="2840" spans="1:10" x14ac:dyDescent="0.25">
      <c r="A2840" s="292"/>
      <c r="B2840" s="290"/>
      <c r="C2840" s="280" t="s">
        <v>12</v>
      </c>
      <c r="D2840" s="280"/>
      <c r="E2840" s="280"/>
      <c r="F2840" s="280"/>
      <c r="G2840" s="280"/>
      <c r="H2840" s="280"/>
      <c r="I2840" s="280"/>
      <c r="J2840" s="280"/>
    </row>
    <row r="2841" spans="1:10" ht="30" x14ac:dyDescent="0.25">
      <c r="A2841" s="292"/>
      <c r="B2841" s="290"/>
      <c r="C2841" s="7" t="s">
        <v>769</v>
      </c>
      <c r="D2841" s="141" t="s">
        <v>39</v>
      </c>
      <c r="E2841" s="141" t="s">
        <v>13</v>
      </c>
      <c r="F2841" s="158"/>
      <c r="G2841" s="159"/>
      <c r="H2841" s="159"/>
      <c r="I2841" s="96">
        <v>48.38</v>
      </c>
      <c r="J2841" s="106"/>
    </row>
    <row r="2842" spans="1:10" x14ac:dyDescent="0.25">
      <c r="A2842" s="292"/>
      <c r="B2842" s="290"/>
      <c r="C2842" s="280" t="s">
        <v>14</v>
      </c>
      <c r="D2842" s="280"/>
      <c r="E2842" s="280"/>
      <c r="F2842" s="280"/>
      <c r="G2842" s="280"/>
      <c r="H2842" s="280"/>
      <c r="I2842" s="280"/>
      <c r="J2842" s="280"/>
    </row>
    <row r="2843" spans="1:10" x14ac:dyDescent="0.25">
      <c r="A2843" s="292"/>
      <c r="B2843" s="290"/>
      <c r="C2843" s="59" t="s">
        <v>789</v>
      </c>
      <c r="D2843" s="141" t="s">
        <v>42</v>
      </c>
      <c r="E2843" s="141" t="s">
        <v>40</v>
      </c>
      <c r="F2843" s="141"/>
      <c r="G2843" s="141"/>
      <c r="H2843" s="141"/>
      <c r="I2843" s="168">
        <v>100</v>
      </c>
      <c r="J2843" s="106"/>
    </row>
    <row r="2844" spans="1:10" ht="18" customHeight="1" x14ac:dyDescent="0.25">
      <c r="A2844" s="292" t="s">
        <v>665</v>
      </c>
      <c r="B2844" s="290" t="s">
        <v>66</v>
      </c>
      <c r="C2844" s="293" t="s">
        <v>784</v>
      </c>
      <c r="D2844" s="293"/>
      <c r="E2844" s="293"/>
      <c r="F2844" s="293"/>
      <c r="G2844" s="293"/>
      <c r="H2844" s="293"/>
      <c r="I2844" s="293"/>
      <c r="J2844" s="293"/>
    </row>
    <row r="2845" spans="1:10" x14ac:dyDescent="0.25">
      <c r="A2845" s="292"/>
      <c r="B2845" s="290"/>
      <c r="C2845" s="280" t="s">
        <v>10</v>
      </c>
      <c r="D2845" s="280"/>
      <c r="E2845" s="280"/>
      <c r="F2845" s="280"/>
      <c r="G2845" s="280"/>
      <c r="H2845" s="280"/>
      <c r="I2845" s="280"/>
      <c r="J2845" s="280"/>
    </row>
    <row r="2846" spans="1:10" ht="30" x14ac:dyDescent="0.25">
      <c r="A2846" s="292"/>
      <c r="B2846" s="290"/>
      <c r="C2846" s="7" t="s">
        <v>768</v>
      </c>
      <c r="D2846" s="141" t="s">
        <v>91</v>
      </c>
      <c r="E2846" s="141" t="s">
        <v>19</v>
      </c>
      <c r="F2846" s="108"/>
      <c r="G2846" s="108"/>
      <c r="H2846" s="108"/>
      <c r="I2846" s="96">
        <v>32.840000000000003</v>
      </c>
      <c r="J2846" s="106"/>
    </row>
    <row r="2847" spans="1:10" x14ac:dyDescent="0.25">
      <c r="A2847" s="292"/>
      <c r="B2847" s="290"/>
      <c r="C2847" s="280" t="s">
        <v>11</v>
      </c>
      <c r="D2847" s="280"/>
      <c r="E2847" s="280"/>
      <c r="F2847" s="280"/>
      <c r="G2847" s="280"/>
      <c r="H2847" s="280"/>
      <c r="I2847" s="280"/>
      <c r="J2847" s="280"/>
    </row>
    <row r="2848" spans="1:10" ht="30" x14ac:dyDescent="0.25">
      <c r="A2848" s="292"/>
      <c r="B2848" s="290"/>
      <c r="C2848" s="7" t="s">
        <v>788</v>
      </c>
      <c r="D2848" s="141" t="s">
        <v>39</v>
      </c>
      <c r="E2848" s="141" t="s">
        <v>17</v>
      </c>
      <c r="F2848" s="108"/>
      <c r="G2848" s="169"/>
      <c r="H2848" s="169"/>
      <c r="I2848" s="173">
        <v>1</v>
      </c>
      <c r="J2848" s="106"/>
    </row>
    <row r="2849" spans="1:10" x14ac:dyDescent="0.25">
      <c r="A2849" s="292"/>
      <c r="B2849" s="290"/>
      <c r="C2849" s="280" t="s">
        <v>12</v>
      </c>
      <c r="D2849" s="280"/>
      <c r="E2849" s="280"/>
      <c r="F2849" s="280"/>
      <c r="G2849" s="280"/>
      <c r="H2849" s="280"/>
      <c r="I2849" s="280"/>
      <c r="J2849" s="280"/>
    </row>
    <row r="2850" spans="1:10" ht="30" x14ac:dyDescent="0.25">
      <c r="A2850" s="292"/>
      <c r="B2850" s="290"/>
      <c r="C2850" s="7" t="s">
        <v>769</v>
      </c>
      <c r="D2850" s="141" t="s">
        <v>39</v>
      </c>
      <c r="E2850" s="141" t="s">
        <v>13</v>
      </c>
      <c r="F2850" s="158"/>
      <c r="G2850" s="159"/>
      <c r="H2850" s="159"/>
      <c r="I2850" s="96">
        <v>32.840000000000003</v>
      </c>
      <c r="J2850" s="106"/>
    </row>
    <row r="2851" spans="1:10" x14ac:dyDescent="0.25">
      <c r="A2851" s="292"/>
      <c r="B2851" s="290"/>
      <c r="C2851" s="280" t="s">
        <v>14</v>
      </c>
      <c r="D2851" s="280"/>
      <c r="E2851" s="280"/>
      <c r="F2851" s="280"/>
      <c r="G2851" s="280"/>
      <c r="H2851" s="280"/>
      <c r="I2851" s="280"/>
      <c r="J2851" s="280"/>
    </row>
    <row r="2852" spans="1:10" x14ac:dyDescent="0.25">
      <c r="A2852" s="292"/>
      <c r="B2852" s="290"/>
      <c r="C2852" s="59" t="s">
        <v>789</v>
      </c>
      <c r="D2852" s="141" t="s">
        <v>42</v>
      </c>
      <c r="E2852" s="141" t="s">
        <v>40</v>
      </c>
      <c r="F2852" s="141"/>
      <c r="G2852" s="141"/>
      <c r="H2852" s="141"/>
      <c r="I2852" s="168">
        <v>100</v>
      </c>
      <c r="J2852" s="106"/>
    </row>
    <row r="2853" spans="1:10" ht="15" customHeight="1" x14ac:dyDescent="0.25">
      <c r="A2853" s="292" t="s">
        <v>666</v>
      </c>
      <c r="B2853" s="289" t="str">
        <f>B2673</f>
        <v>Організація належного утримання міських доріг</v>
      </c>
      <c r="C2853" s="293" t="s">
        <v>1372</v>
      </c>
      <c r="D2853" s="293"/>
      <c r="E2853" s="293"/>
      <c r="F2853" s="293"/>
      <c r="G2853" s="293"/>
      <c r="H2853" s="293"/>
      <c r="I2853" s="293"/>
      <c r="J2853" s="293"/>
    </row>
    <row r="2854" spans="1:10" x14ac:dyDescent="0.25">
      <c r="A2854" s="292"/>
      <c r="B2854" s="289"/>
      <c r="C2854" s="291" t="s">
        <v>10</v>
      </c>
      <c r="D2854" s="291"/>
      <c r="E2854" s="291"/>
      <c r="F2854" s="291"/>
      <c r="G2854" s="291"/>
      <c r="H2854" s="291"/>
      <c r="I2854" s="291"/>
      <c r="J2854" s="291"/>
    </row>
    <row r="2855" spans="1:10" ht="18.75" customHeight="1" x14ac:dyDescent="0.25">
      <c r="A2855" s="292"/>
      <c r="B2855" s="289"/>
      <c r="C2855" s="59" t="s">
        <v>481</v>
      </c>
      <c r="D2855" s="289" t="str">
        <f>D2675</f>
        <v>кошторис</v>
      </c>
      <c r="E2855" s="51" t="s">
        <v>19</v>
      </c>
      <c r="F2855" s="1"/>
      <c r="G2855" s="108"/>
      <c r="H2855" s="108"/>
      <c r="I2855" s="106"/>
      <c r="J2855" s="96">
        <f>'Додаток 3'!L488</f>
        <v>5472.25</v>
      </c>
    </row>
    <row r="2856" spans="1:10" hidden="1" x14ac:dyDescent="0.25">
      <c r="A2856" s="292"/>
      <c r="B2856" s="289"/>
      <c r="C2856" s="6" t="s">
        <v>359</v>
      </c>
      <c r="D2856" s="289"/>
      <c r="E2856" s="279"/>
      <c r="F2856" s="279"/>
      <c r="G2856" s="279"/>
      <c r="H2856" s="279"/>
      <c r="I2856" s="106"/>
      <c r="J2856" s="106"/>
    </row>
    <row r="2857" spans="1:10" hidden="1" x14ac:dyDescent="0.25">
      <c r="A2857" s="292"/>
      <c r="B2857" s="289"/>
      <c r="C2857" s="59" t="s">
        <v>44</v>
      </c>
      <c r="D2857" s="289"/>
      <c r="E2857" s="51" t="s">
        <v>19</v>
      </c>
      <c r="F2857" s="9"/>
      <c r="G2857" s="108">
        <v>172.25</v>
      </c>
      <c r="H2857" s="9"/>
      <c r="I2857" s="106"/>
      <c r="J2857" s="106"/>
    </row>
    <row r="2858" spans="1:10" x14ac:dyDescent="0.25">
      <c r="A2858" s="292"/>
      <c r="B2858" s="289"/>
      <c r="C2858" s="291" t="s">
        <v>11</v>
      </c>
      <c r="D2858" s="291"/>
      <c r="E2858" s="291"/>
      <c r="F2858" s="291"/>
      <c r="G2858" s="291"/>
      <c r="H2858" s="291"/>
      <c r="I2858" s="291"/>
      <c r="J2858" s="291"/>
    </row>
    <row r="2859" spans="1:10" x14ac:dyDescent="0.25">
      <c r="A2859" s="292"/>
      <c r="B2859" s="289"/>
      <c r="C2859" s="92" t="s">
        <v>482</v>
      </c>
      <c r="D2859" s="51" t="s">
        <v>310</v>
      </c>
      <c r="E2859" s="51" t="s">
        <v>65</v>
      </c>
      <c r="F2859" s="11"/>
      <c r="G2859" s="108"/>
      <c r="H2859" s="108"/>
      <c r="I2859" s="106"/>
      <c r="J2859" s="168">
        <v>4.5179999999999998</v>
      </c>
    </row>
    <row r="2860" spans="1:10" x14ac:dyDescent="0.25">
      <c r="A2860" s="292"/>
      <c r="B2860" s="289"/>
      <c r="C2860" s="291" t="s">
        <v>12</v>
      </c>
      <c r="D2860" s="291"/>
      <c r="E2860" s="291"/>
      <c r="F2860" s="291"/>
      <c r="G2860" s="291"/>
      <c r="H2860" s="291"/>
      <c r="I2860" s="291"/>
      <c r="J2860" s="291"/>
    </row>
    <row r="2861" spans="1:10" x14ac:dyDescent="0.25">
      <c r="A2861" s="292"/>
      <c r="B2861" s="289"/>
      <c r="C2861" s="59" t="s">
        <v>603</v>
      </c>
      <c r="D2861" s="142" t="s">
        <v>39</v>
      </c>
      <c r="E2861" s="51" t="s">
        <v>357</v>
      </c>
      <c r="F2861" s="12"/>
      <c r="G2861" s="108"/>
      <c r="H2861" s="108"/>
      <c r="I2861" s="106"/>
      <c r="J2861" s="136">
        <f>J2855/J2859</f>
        <v>1211.2107127047366</v>
      </c>
    </row>
    <row r="2862" spans="1:10" ht="16.5" customHeight="1" x14ac:dyDescent="0.25">
      <c r="A2862" s="292"/>
      <c r="B2862" s="289"/>
      <c r="C2862" s="291" t="s">
        <v>14</v>
      </c>
      <c r="D2862" s="291"/>
      <c r="E2862" s="291"/>
      <c r="F2862" s="291"/>
      <c r="G2862" s="291"/>
      <c r="H2862" s="291"/>
      <c r="I2862" s="291"/>
      <c r="J2862" s="291"/>
    </row>
    <row r="2863" spans="1:10" ht="30" x14ac:dyDescent="0.25">
      <c r="A2863" s="292"/>
      <c r="B2863" s="289"/>
      <c r="C2863" s="59" t="s">
        <v>378</v>
      </c>
      <c r="D2863" s="51" t="s">
        <v>42</v>
      </c>
      <c r="E2863" s="51" t="s">
        <v>40</v>
      </c>
      <c r="F2863" s="142"/>
      <c r="G2863" s="51"/>
      <c r="H2863" s="51"/>
      <c r="I2863" s="106"/>
      <c r="J2863" s="173">
        <v>100</v>
      </c>
    </row>
    <row r="2864" spans="1:10" ht="21" customHeight="1" x14ac:dyDescent="0.25">
      <c r="A2864" s="292" t="s">
        <v>727</v>
      </c>
      <c r="B2864" s="289" t="str">
        <f>B2853</f>
        <v>Організація належного утримання міських доріг</v>
      </c>
      <c r="C2864" s="293" t="s">
        <v>963</v>
      </c>
      <c r="D2864" s="293"/>
      <c r="E2864" s="293"/>
      <c r="F2864" s="293"/>
      <c r="G2864" s="293"/>
      <c r="H2864" s="293"/>
      <c r="I2864" s="293"/>
      <c r="J2864" s="293"/>
    </row>
    <row r="2865" spans="1:10" x14ac:dyDescent="0.25">
      <c r="A2865" s="292"/>
      <c r="B2865" s="289"/>
      <c r="C2865" s="291" t="s">
        <v>10</v>
      </c>
      <c r="D2865" s="291"/>
      <c r="E2865" s="291"/>
      <c r="F2865" s="291"/>
      <c r="G2865" s="291"/>
      <c r="H2865" s="291"/>
      <c r="I2865" s="291"/>
      <c r="J2865" s="291"/>
    </row>
    <row r="2866" spans="1:10" ht="29.25" customHeight="1" x14ac:dyDescent="0.25">
      <c r="A2866" s="292"/>
      <c r="B2866" s="289"/>
      <c r="C2866" s="59" t="s">
        <v>500</v>
      </c>
      <c r="D2866" s="289" t="str">
        <f>D2855</f>
        <v>кошторис</v>
      </c>
      <c r="E2866" s="51" t="s">
        <v>9</v>
      </c>
      <c r="F2866" s="13"/>
      <c r="G2866" s="108"/>
      <c r="H2866" s="108"/>
      <c r="I2866" s="106"/>
      <c r="J2866" s="96">
        <f>'Додаток 3'!L490</f>
        <v>3345.3</v>
      </c>
    </row>
    <row r="2867" spans="1:10" hidden="1" x14ac:dyDescent="0.25">
      <c r="A2867" s="292"/>
      <c r="B2867" s="289"/>
      <c r="C2867" s="5" t="s">
        <v>359</v>
      </c>
      <c r="D2867" s="289"/>
      <c r="E2867" s="279"/>
      <c r="F2867" s="279"/>
      <c r="G2867" s="279"/>
      <c r="H2867" s="279"/>
      <c r="I2867" s="106"/>
      <c r="J2867" s="106"/>
    </row>
    <row r="2868" spans="1:10" hidden="1" x14ac:dyDescent="0.25">
      <c r="A2868" s="292"/>
      <c r="B2868" s="289"/>
      <c r="C2868" s="92" t="s">
        <v>44</v>
      </c>
      <c r="D2868" s="289"/>
      <c r="E2868" s="51" t="s">
        <v>9</v>
      </c>
      <c r="F2868" s="1"/>
      <c r="G2868" s="108">
        <v>105.3</v>
      </c>
      <c r="H2868" s="9"/>
      <c r="I2868" s="106"/>
      <c r="J2868" s="106"/>
    </row>
    <row r="2869" spans="1:10" x14ac:dyDescent="0.25">
      <c r="A2869" s="292"/>
      <c r="B2869" s="289"/>
      <c r="C2869" s="291" t="s">
        <v>11</v>
      </c>
      <c r="D2869" s="291"/>
      <c r="E2869" s="291"/>
      <c r="F2869" s="291"/>
      <c r="G2869" s="291"/>
      <c r="H2869" s="291"/>
      <c r="I2869" s="291"/>
      <c r="J2869" s="291"/>
    </row>
    <row r="2870" spans="1:10" x14ac:dyDescent="0.25">
      <c r="A2870" s="292"/>
      <c r="B2870" s="289"/>
      <c r="C2870" s="59" t="s">
        <v>501</v>
      </c>
      <c r="D2870" s="51" t="s">
        <v>310</v>
      </c>
      <c r="E2870" s="51" t="s">
        <v>65</v>
      </c>
      <c r="F2870" s="11"/>
      <c r="G2870" s="108"/>
      <c r="H2870" s="35"/>
      <c r="I2870" s="106"/>
      <c r="J2870" s="136">
        <v>3.29</v>
      </c>
    </row>
    <row r="2871" spans="1:10" x14ac:dyDescent="0.25">
      <c r="A2871" s="292"/>
      <c r="B2871" s="289"/>
      <c r="C2871" s="291" t="s">
        <v>12</v>
      </c>
      <c r="D2871" s="291"/>
      <c r="E2871" s="291"/>
      <c r="F2871" s="291"/>
      <c r="G2871" s="291"/>
      <c r="H2871" s="291"/>
      <c r="I2871" s="291"/>
      <c r="J2871" s="291"/>
    </row>
    <row r="2872" spans="1:10" x14ac:dyDescent="0.25">
      <c r="A2872" s="292"/>
      <c r="B2872" s="289"/>
      <c r="C2872" s="92" t="s">
        <v>604</v>
      </c>
      <c r="D2872" s="142" t="s">
        <v>39</v>
      </c>
      <c r="E2872" s="51" t="s">
        <v>197</v>
      </c>
      <c r="F2872" s="12"/>
      <c r="G2872" s="108"/>
      <c r="H2872" s="21"/>
      <c r="I2872" s="106"/>
      <c r="J2872" s="136">
        <f>J2866/J2870</f>
        <v>1016.8085106382979</v>
      </c>
    </row>
    <row r="2873" spans="1:10" ht="16.5" customHeight="1" x14ac:dyDescent="0.25">
      <c r="A2873" s="292"/>
      <c r="B2873" s="289"/>
      <c r="C2873" s="291" t="s">
        <v>14</v>
      </c>
      <c r="D2873" s="291"/>
      <c r="E2873" s="291"/>
      <c r="F2873" s="291"/>
      <c r="G2873" s="291"/>
      <c r="H2873" s="291"/>
      <c r="I2873" s="291"/>
      <c r="J2873" s="291"/>
    </row>
    <row r="2874" spans="1:10" ht="30" x14ac:dyDescent="0.25">
      <c r="A2874" s="292"/>
      <c r="B2874" s="289"/>
      <c r="C2874" s="59" t="s">
        <v>379</v>
      </c>
      <c r="D2874" s="51" t="s">
        <v>42</v>
      </c>
      <c r="E2874" s="51" t="s">
        <v>40</v>
      </c>
      <c r="F2874" s="51"/>
      <c r="G2874" s="51"/>
      <c r="H2874" s="51"/>
      <c r="I2874" s="106"/>
      <c r="J2874" s="173">
        <v>100</v>
      </c>
    </row>
    <row r="2875" spans="1:10" ht="18.75" customHeight="1" x14ac:dyDescent="0.25">
      <c r="A2875" s="320" t="s">
        <v>728</v>
      </c>
      <c r="B2875" s="289" t="str">
        <f>B2864</f>
        <v>Організація належного утримання міських доріг</v>
      </c>
      <c r="C2875" s="293" t="s">
        <v>964</v>
      </c>
      <c r="D2875" s="293"/>
      <c r="E2875" s="293"/>
      <c r="F2875" s="293"/>
      <c r="G2875" s="293"/>
      <c r="H2875" s="293"/>
      <c r="I2875" s="293"/>
      <c r="J2875" s="293"/>
    </row>
    <row r="2876" spans="1:10" x14ac:dyDescent="0.25">
      <c r="A2876" s="320"/>
      <c r="B2876" s="289"/>
      <c r="C2876" s="291" t="s">
        <v>10</v>
      </c>
      <c r="D2876" s="291"/>
      <c r="E2876" s="291"/>
      <c r="F2876" s="291"/>
      <c r="G2876" s="291"/>
      <c r="H2876" s="291"/>
      <c r="I2876" s="291"/>
      <c r="J2876" s="291"/>
    </row>
    <row r="2877" spans="1:10" x14ac:dyDescent="0.25">
      <c r="A2877" s="320"/>
      <c r="B2877" s="289"/>
      <c r="C2877" s="59" t="s">
        <v>481</v>
      </c>
      <c r="D2877" s="289" t="s">
        <v>15</v>
      </c>
      <c r="E2877" s="51" t="str">
        <f>E2868</f>
        <v>тис. грн.</v>
      </c>
      <c r="F2877" s="59"/>
      <c r="G2877" s="108"/>
      <c r="H2877" s="51"/>
      <c r="I2877" s="106"/>
      <c r="J2877" s="136">
        <f>'Додаток 3'!L492</f>
        <v>10608.95</v>
      </c>
    </row>
    <row r="2878" spans="1:10" hidden="1" x14ac:dyDescent="0.25">
      <c r="A2878" s="320"/>
      <c r="B2878" s="289"/>
      <c r="C2878" s="59" t="s">
        <v>359</v>
      </c>
      <c r="D2878" s="289"/>
      <c r="E2878" s="289"/>
      <c r="F2878" s="289"/>
      <c r="G2878" s="289"/>
      <c r="H2878" s="289"/>
      <c r="I2878" s="106"/>
      <c r="J2878" s="106"/>
    </row>
    <row r="2879" spans="1:10" hidden="1" x14ac:dyDescent="0.25">
      <c r="A2879" s="320"/>
      <c r="B2879" s="289"/>
      <c r="C2879" s="92" t="s">
        <v>44</v>
      </c>
      <c r="D2879" s="289"/>
      <c r="E2879" s="51" t="str">
        <f>E2877</f>
        <v>тис. грн.</v>
      </c>
      <c r="F2879" s="59"/>
      <c r="G2879" s="108">
        <v>333.95</v>
      </c>
      <c r="H2879" s="59"/>
      <c r="I2879" s="106"/>
      <c r="J2879" s="106"/>
    </row>
    <row r="2880" spans="1:10" x14ac:dyDescent="0.25">
      <c r="A2880" s="320"/>
      <c r="B2880" s="289"/>
      <c r="C2880" s="295" t="s">
        <v>11</v>
      </c>
      <c r="D2880" s="295"/>
      <c r="E2880" s="295"/>
      <c r="F2880" s="295"/>
      <c r="G2880" s="295"/>
      <c r="H2880" s="295"/>
      <c r="I2880" s="295"/>
      <c r="J2880" s="295"/>
    </row>
    <row r="2881" spans="1:10" x14ac:dyDescent="0.25">
      <c r="A2881" s="320"/>
      <c r="B2881" s="289"/>
      <c r="C2881" s="59" t="s">
        <v>482</v>
      </c>
      <c r="D2881" s="51" t="s">
        <v>310</v>
      </c>
      <c r="E2881" s="51" t="str">
        <f>E2870</f>
        <v>тис.м²</v>
      </c>
      <c r="F2881" s="20"/>
      <c r="G2881" s="108"/>
      <c r="H2881" s="108"/>
      <c r="I2881" s="106"/>
      <c r="J2881" s="136">
        <v>10.24</v>
      </c>
    </row>
    <row r="2882" spans="1:10" x14ac:dyDescent="0.25">
      <c r="A2882" s="320"/>
      <c r="B2882" s="289"/>
      <c r="C2882" s="295" t="s">
        <v>12</v>
      </c>
      <c r="D2882" s="295"/>
      <c r="E2882" s="295"/>
      <c r="F2882" s="295"/>
      <c r="G2882" s="295"/>
      <c r="H2882" s="295"/>
      <c r="I2882" s="295"/>
      <c r="J2882" s="295"/>
    </row>
    <row r="2883" spans="1:10" x14ac:dyDescent="0.25">
      <c r="A2883" s="320"/>
      <c r="B2883" s="289"/>
      <c r="C2883" s="59" t="s">
        <v>603</v>
      </c>
      <c r="D2883" s="51" t="s">
        <v>39</v>
      </c>
      <c r="E2883" s="51" t="s">
        <v>197</v>
      </c>
      <c r="F2883" s="21"/>
      <c r="G2883" s="108"/>
      <c r="H2883" s="108"/>
      <c r="I2883" s="106"/>
      <c r="J2883" s="136">
        <f>J2877/J2881</f>
        <v>1036.0302734375</v>
      </c>
    </row>
    <row r="2884" spans="1:10" ht="17.25" customHeight="1" x14ac:dyDescent="0.25">
      <c r="A2884" s="320"/>
      <c r="B2884" s="289"/>
      <c r="C2884" s="295" t="s">
        <v>14</v>
      </c>
      <c r="D2884" s="295"/>
      <c r="E2884" s="295"/>
      <c r="F2884" s="295"/>
      <c r="G2884" s="295"/>
      <c r="H2884" s="295"/>
      <c r="I2884" s="295"/>
      <c r="J2884" s="295"/>
    </row>
    <row r="2885" spans="1:10" ht="30" x14ac:dyDescent="0.25">
      <c r="A2885" s="320"/>
      <c r="B2885" s="289"/>
      <c r="C2885" s="59" t="s">
        <v>379</v>
      </c>
      <c r="D2885" s="51" t="s">
        <v>42</v>
      </c>
      <c r="E2885" s="51" t="s">
        <v>40</v>
      </c>
      <c r="F2885" s="51"/>
      <c r="G2885" s="51"/>
      <c r="H2885" s="51"/>
      <c r="I2885" s="106"/>
      <c r="J2885" s="173">
        <v>100</v>
      </c>
    </row>
    <row r="2886" spans="1:10" ht="20.25" customHeight="1" x14ac:dyDescent="0.25">
      <c r="A2886" s="320" t="s">
        <v>1499</v>
      </c>
      <c r="B2886" s="289" t="str">
        <f>B2875</f>
        <v>Організація належного утримання міських доріг</v>
      </c>
      <c r="C2886" s="337" t="s">
        <v>965</v>
      </c>
      <c r="D2886" s="338"/>
      <c r="E2886" s="338"/>
      <c r="F2886" s="338"/>
      <c r="G2886" s="338"/>
      <c r="H2886" s="338"/>
      <c r="I2886" s="338"/>
      <c r="J2886" s="339"/>
    </row>
    <row r="2887" spans="1:10" x14ac:dyDescent="0.25">
      <c r="A2887" s="320"/>
      <c r="B2887" s="289"/>
      <c r="C2887" s="280" t="s">
        <v>10</v>
      </c>
      <c r="D2887" s="280"/>
      <c r="E2887" s="280"/>
      <c r="F2887" s="280"/>
      <c r="G2887" s="280"/>
      <c r="H2887" s="280"/>
      <c r="I2887" s="280"/>
      <c r="J2887" s="280"/>
    </row>
    <row r="2888" spans="1:10" x14ac:dyDescent="0.25">
      <c r="A2888" s="320"/>
      <c r="B2888" s="289"/>
      <c r="C2888" s="8" t="s">
        <v>481</v>
      </c>
      <c r="D2888" s="290" t="s">
        <v>15</v>
      </c>
      <c r="E2888" s="141" t="s">
        <v>9</v>
      </c>
      <c r="F2888" s="10"/>
      <c r="G2888" s="159"/>
      <c r="H2888" s="159"/>
      <c r="I2888" s="106"/>
      <c r="J2888" s="136">
        <f>'Додаток 3'!L494</f>
        <v>6283.8</v>
      </c>
    </row>
    <row r="2889" spans="1:10" ht="20.25" hidden="1" customHeight="1" x14ac:dyDescent="0.25">
      <c r="A2889" s="320"/>
      <c r="B2889" s="289"/>
      <c r="C2889" s="7" t="s">
        <v>359</v>
      </c>
      <c r="D2889" s="290"/>
      <c r="E2889" s="297"/>
      <c r="F2889" s="297"/>
      <c r="G2889" s="297"/>
      <c r="H2889" s="297"/>
      <c r="I2889" s="106"/>
      <c r="J2889" s="106"/>
    </row>
    <row r="2890" spans="1:10" hidden="1" x14ac:dyDescent="0.25">
      <c r="A2890" s="320"/>
      <c r="B2890" s="289"/>
      <c r="C2890" s="7" t="s">
        <v>44</v>
      </c>
      <c r="D2890" s="290"/>
      <c r="E2890" s="141" t="s">
        <v>9</v>
      </c>
      <c r="F2890" s="24"/>
      <c r="G2890" s="159"/>
      <c r="H2890" s="159">
        <v>197.8</v>
      </c>
      <c r="I2890" s="106"/>
      <c r="J2890" s="106"/>
    </row>
    <row r="2891" spans="1:10" x14ac:dyDescent="0.25">
      <c r="A2891" s="320"/>
      <c r="B2891" s="289"/>
      <c r="C2891" s="280" t="s">
        <v>11</v>
      </c>
      <c r="D2891" s="280"/>
      <c r="E2891" s="280"/>
      <c r="F2891" s="280"/>
      <c r="G2891" s="280"/>
      <c r="H2891" s="280"/>
      <c r="I2891" s="280"/>
      <c r="J2891" s="280"/>
    </row>
    <row r="2892" spans="1:10" x14ac:dyDescent="0.25">
      <c r="A2892" s="320"/>
      <c r="B2892" s="289"/>
      <c r="C2892" s="7" t="s">
        <v>482</v>
      </c>
      <c r="D2892" s="141" t="s">
        <v>310</v>
      </c>
      <c r="E2892" s="141" t="s">
        <v>65</v>
      </c>
      <c r="F2892" s="18"/>
      <c r="G2892" s="159"/>
      <c r="H2892" s="108"/>
      <c r="I2892" s="106"/>
      <c r="J2892" s="136">
        <v>5.75</v>
      </c>
    </row>
    <row r="2893" spans="1:10" x14ac:dyDescent="0.25">
      <c r="A2893" s="320"/>
      <c r="B2893" s="289"/>
      <c r="C2893" s="280" t="s">
        <v>12</v>
      </c>
      <c r="D2893" s="280"/>
      <c r="E2893" s="280"/>
      <c r="F2893" s="280"/>
      <c r="G2893" s="280"/>
      <c r="H2893" s="280"/>
      <c r="I2893" s="280"/>
      <c r="J2893" s="280"/>
    </row>
    <row r="2894" spans="1:10" x14ac:dyDescent="0.25">
      <c r="A2894" s="320"/>
      <c r="B2894" s="289"/>
      <c r="C2894" s="7" t="s">
        <v>603</v>
      </c>
      <c r="D2894" s="143" t="s">
        <v>39</v>
      </c>
      <c r="E2894" s="141" t="s">
        <v>197</v>
      </c>
      <c r="F2894" s="14"/>
      <c r="G2894" s="159"/>
      <c r="H2894" s="158"/>
      <c r="I2894" s="106"/>
      <c r="J2894" s="136">
        <f>J2888/J2892</f>
        <v>1092.8347826086956</v>
      </c>
    </row>
    <row r="2895" spans="1:10" ht="16.5" customHeight="1" x14ac:dyDescent="0.25">
      <c r="A2895" s="320"/>
      <c r="B2895" s="289"/>
      <c r="C2895" s="280" t="s">
        <v>14</v>
      </c>
      <c r="D2895" s="280"/>
      <c r="E2895" s="280"/>
      <c r="F2895" s="280"/>
      <c r="G2895" s="280"/>
      <c r="H2895" s="280"/>
      <c r="I2895" s="280"/>
      <c r="J2895" s="280"/>
    </row>
    <row r="2896" spans="1:10" ht="30" x14ac:dyDescent="0.25">
      <c r="A2896" s="320"/>
      <c r="B2896" s="289"/>
      <c r="C2896" s="59" t="s">
        <v>379</v>
      </c>
      <c r="D2896" s="141" t="s">
        <v>42</v>
      </c>
      <c r="E2896" s="141" t="s">
        <v>40</v>
      </c>
      <c r="F2896" s="143"/>
      <c r="G2896" s="141"/>
      <c r="H2896" s="141"/>
      <c r="I2896" s="106"/>
      <c r="J2896" s="173">
        <v>100</v>
      </c>
    </row>
    <row r="2897" spans="1:10" ht="19.5" customHeight="1" x14ac:dyDescent="0.25">
      <c r="A2897" s="320" t="s">
        <v>785</v>
      </c>
      <c r="B2897" s="289" t="str">
        <f>B2886</f>
        <v>Організація належного утримання міських доріг</v>
      </c>
      <c r="C2897" s="293" t="s">
        <v>978</v>
      </c>
      <c r="D2897" s="293"/>
      <c r="E2897" s="293"/>
      <c r="F2897" s="293"/>
      <c r="G2897" s="293"/>
      <c r="H2897" s="293"/>
      <c r="I2897" s="293"/>
      <c r="J2897" s="293"/>
    </row>
    <row r="2898" spans="1:10" ht="19.5" customHeight="1" x14ac:dyDescent="0.25">
      <c r="A2898" s="320"/>
      <c r="B2898" s="289"/>
      <c r="C2898" s="280" t="s">
        <v>10</v>
      </c>
      <c r="D2898" s="280"/>
      <c r="E2898" s="280"/>
      <c r="F2898" s="280"/>
      <c r="G2898" s="280"/>
      <c r="H2898" s="280"/>
      <c r="I2898" s="280"/>
      <c r="J2898" s="280"/>
    </row>
    <row r="2899" spans="1:10" x14ac:dyDescent="0.25">
      <c r="A2899" s="320"/>
      <c r="B2899" s="289"/>
      <c r="C2899" s="8" t="s">
        <v>481</v>
      </c>
      <c r="D2899" s="290" t="s">
        <v>15</v>
      </c>
      <c r="E2899" s="141" t="s">
        <v>9</v>
      </c>
      <c r="F2899" s="1"/>
      <c r="G2899" s="2"/>
      <c r="H2899" s="108"/>
      <c r="I2899" s="136"/>
      <c r="J2899" s="96">
        <f>'Додаток 3'!L496</f>
        <v>6447.95</v>
      </c>
    </row>
    <row r="2900" spans="1:10" ht="19.5" hidden="1" customHeight="1" x14ac:dyDescent="0.25">
      <c r="A2900" s="320"/>
      <c r="B2900" s="289"/>
      <c r="C2900" s="7" t="s">
        <v>359</v>
      </c>
      <c r="D2900" s="290"/>
      <c r="E2900" s="297"/>
      <c r="F2900" s="297"/>
      <c r="G2900" s="297"/>
      <c r="H2900" s="297"/>
      <c r="I2900" s="106"/>
      <c r="J2900" s="106"/>
    </row>
    <row r="2901" spans="1:10" ht="18" hidden="1" customHeight="1" x14ac:dyDescent="0.25">
      <c r="A2901" s="320"/>
      <c r="B2901" s="289"/>
      <c r="C2901" s="7" t="s">
        <v>44</v>
      </c>
      <c r="D2901" s="290"/>
      <c r="E2901" s="141" t="str">
        <f>E2899</f>
        <v>тис. грн.</v>
      </c>
      <c r="F2901" s="2"/>
      <c r="G2901" s="2"/>
      <c r="H2901" s="158">
        <f>'Додаток 3'!J497</f>
        <v>0</v>
      </c>
      <c r="I2901" s="106"/>
      <c r="J2901" s="106"/>
    </row>
    <row r="2902" spans="1:10" x14ac:dyDescent="0.25">
      <c r="A2902" s="320"/>
      <c r="B2902" s="289"/>
      <c r="C2902" s="291" t="s">
        <v>11</v>
      </c>
      <c r="D2902" s="291"/>
      <c r="E2902" s="291"/>
      <c r="F2902" s="291"/>
      <c r="G2902" s="291"/>
      <c r="H2902" s="291"/>
      <c r="I2902" s="291"/>
      <c r="J2902" s="291"/>
    </row>
    <row r="2903" spans="1:10" x14ac:dyDescent="0.25">
      <c r="A2903" s="320"/>
      <c r="B2903" s="289"/>
      <c r="C2903" s="59" t="s">
        <v>482</v>
      </c>
      <c r="D2903" s="51" t="s">
        <v>310</v>
      </c>
      <c r="E2903" s="51" t="s">
        <v>65</v>
      </c>
      <c r="F2903" s="11"/>
      <c r="G2903" s="11"/>
      <c r="H2903" s="108"/>
      <c r="I2903" s="168"/>
      <c r="J2903" s="173">
        <v>5.383</v>
      </c>
    </row>
    <row r="2904" spans="1:10" x14ac:dyDescent="0.25">
      <c r="A2904" s="320"/>
      <c r="B2904" s="289"/>
      <c r="C2904" s="291" t="s">
        <v>12</v>
      </c>
      <c r="D2904" s="291"/>
      <c r="E2904" s="291"/>
      <c r="F2904" s="291"/>
      <c r="G2904" s="291"/>
      <c r="H2904" s="291"/>
      <c r="I2904" s="291"/>
      <c r="J2904" s="291"/>
    </row>
    <row r="2905" spans="1:10" x14ac:dyDescent="0.25">
      <c r="A2905" s="320"/>
      <c r="B2905" s="289"/>
      <c r="C2905" s="92" t="s">
        <v>603</v>
      </c>
      <c r="D2905" s="51" t="s">
        <v>39</v>
      </c>
      <c r="E2905" s="51" t="s">
        <v>197</v>
      </c>
      <c r="F2905" s="12"/>
      <c r="G2905" s="12"/>
      <c r="H2905" s="158"/>
      <c r="I2905" s="136"/>
      <c r="J2905" s="96">
        <f>J2899/J2903</f>
        <v>1197.8357793052201</v>
      </c>
    </row>
    <row r="2906" spans="1:10" ht="15.75" customHeight="1" x14ac:dyDescent="0.25">
      <c r="A2906" s="320"/>
      <c r="B2906" s="289"/>
      <c r="C2906" s="280" t="s">
        <v>14</v>
      </c>
      <c r="D2906" s="280"/>
      <c r="E2906" s="280"/>
      <c r="F2906" s="280"/>
      <c r="G2906" s="280"/>
      <c r="H2906" s="280"/>
      <c r="I2906" s="280"/>
      <c r="J2906" s="280"/>
    </row>
    <row r="2907" spans="1:10" ht="30" x14ac:dyDescent="0.25">
      <c r="A2907" s="320"/>
      <c r="B2907" s="289"/>
      <c r="C2907" s="59" t="s">
        <v>379</v>
      </c>
      <c r="D2907" s="141" t="s">
        <v>42</v>
      </c>
      <c r="E2907" s="141" t="s">
        <v>40</v>
      </c>
      <c r="F2907" s="51"/>
      <c r="G2907" s="51"/>
      <c r="H2907" s="51"/>
      <c r="I2907" s="173"/>
      <c r="J2907" s="173">
        <v>100</v>
      </c>
    </row>
    <row r="2908" spans="1:10" ht="19.5" customHeight="1" x14ac:dyDescent="0.25">
      <c r="A2908" s="292" t="s">
        <v>786</v>
      </c>
      <c r="B2908" s="289" t="str">
        <f>B2897</f>
        <v>Організація належного утримання міських доріг</v>
      </c>
      <c r="C2908" s="293" t="s">
        <v>967</v>
      </c>
      <c r="D2908" s="293"/>
      <c r="E2908" s="293"/>
      <c r="F2908" s="293"/>
      <c r="G2908" s="293"/>
      <c r="H2908" s="293"/>
      <c r="I2908" s="293"/>
      <c r="J2908" s="293"/>
    </row>
    <row r="2909" spans="1:10" x14ac:dyDescent="0.25">
      <c r="A2909" s="292"/>
      <c r="B2909" s="289"/>
      <c r="C2909" s="280" t="s">
        <v>10</v>
      </c>
      <c r="D2909" s="280"/>
      <c r="E2909" s="280"/>
      <c r="F2909" s="280"/>
      <c r="G2909" s="280"/>
      <c r="H2909" s="280"/>
      <c r="I2909" s="280"/>
      <c r="J2909" s="280"/>
    </row>
    <row r="2910" spans="1:10" ht="17.25" customHeight="1" x14ac:dyDescent="0.25">
      <c r="A2910" s="292"/>
      <c r="B2910" s="289"/>
      <c r="C2910" s="3" t="s">
        <v>502</v>
      </c>
      <c r="D2910" s="290" t="s">
        <v>15</v>
      </c>
      <c r="E2910" s="141" t="s">
        <v>9</v>
      </c>
      <c r="F2910" s="1"/>
      <c r="G2910" s="158"/>
      <c r="H2910" s="108"/>
      <c r="I2910" s="106"/>
      <c r="J2910" s="96">
        <f>'Додаток 3'!L498</f>
        <v>6000</v>
      </c>
    </row>
    <row r="2911" spans="1:10" hidden="1" x14ac:dyDescent="0.25">
      <c r="A2911" s="292"/>
      <c r="B2911" s="289"/>
      <c r="C2911" s="3" t="s">
        <v>359</v>
      </c>
      <c r="D2911" s="290"/>
      <c r="E2911" s="297"/>
      <c r="F2911" s="297"/>
      <c r="G2911" s="297"/>
      <c r="H2911" s="297"/>
      <c r="I2911" s="106"/>
      <c r="J2911" s="106"/>
    </row>
    <row r="2912" spans="1:10" hidden="1" x14ac:dyDescent="0.25">
      <c r="A2912" s="292"/>
      <c r="B2912" s="289"/>
      <c r="C2912" s="3" t="s">
        <v>44</v>
      </c>
      <c r="D2912" s="290"/>
      <c r="E2912" s="141" t="str">
        <f>E2910</f>
        <v>тис. грн.</v>
      </c>
      <c r="F2912" s="2"/>
      <c r="G2912" s="2">
        <f>'Додаток 3'!I499</f>
        <v>150</v>
      </c>
      <c r="H2912" s="108"/>
      <c r="I2912" s="106"/>
      <c r="J2912" s="106"/>
    </row>
    <row r="2913" spans="1:10" hidden="1" x14ac:dyDescent="0.25">
      <c r="A2913" s="292"/>
      <c r="B2913" s="289"/>
      <c r="C2913" s="3" t="s">
        <v>2</v>
      </c>
      <c r="D2913" s="141"/>
      <c r="E2913" s="141" t="s">
        <v>19</v>
      </c>
      <c r="F2913" s="2"/>
      <c r="G2913" s="2">
        <f>'Додаток 3'!I500</f>
        <v>85</v>
      </c>
      <c r="H2913" s="108"/>
      <c r="I2913" s="106"/>
      <c r="J2913" s="106"/>
    </row>
    <row r="2914" spans="1:10" hidden="1" x14ac:dyDescent="0.25">
      <c r="A2914" s="292"/>
      <c r="B2914" s="289"/>
      <c r="C2914" s="3" t="s">
        <v>25</v>
      </c>
      <c r="D2914" s="141"/>
      <c r="E2914" s="141" t="s">
        <v>19</v>
      </c>
      <c r="F2914" s="2"/>
      <c r="G2914" s="2">
        <f>'Додаток 3'!I501</f>
        <v>22</v>
      </c>
      <c r="H2914" s="108"/>
      <c r="I2914" s="106"/>
      <c r="J2914" s="106"/>
    </row>
    <row r="2915" spans="1:10" x14ac:dyDescent="0.25">
      <c r="A2915" s="292"/>
      <c r="B2915" s="289"/>
      <c r="C2915" s="291" t="s">
        <v>11</v>
      </c>
      <c r="D2915" s="291"/>
      <c r="E2915" s="291"/>
      <c r="F2915" s="291"/>
      <c r="G2915" s="291"/>
      <c r="H2915" s="291"/>
      <c r="I2915" s="291"/>
      <c r="J2915" s="291"/>
    </row>
    <row r="2916" spans="1:10" x14ac:dyDescent="0.25">
      <c r="A2916" s="292"/>
      <c r="B2916" s="289"/>
      <c r="C2916" s="92" t="s">
        <v>503</v>
      </c>
      <c r="D2916" s="51" t="s">
        <v>310</v>
      </c>
      <c r="E2916" s="51" t="s">
        <v>65</v>
      </c>
      <c r="F2916" s="11"/>
      <c r="G2916" s="157"/>
      <c r="H2916" s="157"/>
      <c r="I2916" s="106"/>
      <c r="J2916" s="105">
        <v>4</v>
      </c>
    </row>
    <row r="2917" spans="1:10" x14ac:dyDescent="0.25">
      <c r="A2917" s="292"/>
      <c r="B2917" s="289"/>
      <c r="C2917" s="291" t="s">
        <v>12</v>
      </c>
      <c r="D2917" s="291"/>
      <c r="E2917" s="291"/>
      <c r="F2917" s="291"/>
      <c r="G2917" s="291"/>
      <c r="H2917" s="291"/>
      <c r="I2917" s="291"/>
      <c r="J2917" s="291"/>
    </row>
    <row r="2918" spans="1:10" x14ac:dyDescent="0.25">
      <c r="A2918" s="292"/>
      <c r="B2918" s="289"/>
      <c r="C2918" s="59" t="s">
        <v>605</v>
      </c>
      <c r="D2918" s="51" t="s">
        <v>39</v>
      </c>
      <c r="E2918" s="51" t="s">
        <v>197</v>
      </c>
      <c r="F2918" s="12"/>
      <c r="G2918" s="108"/>
      <c r="H2918" s="108"/>
      <c r="I2918" s="106"/>
      <c r="J2918" s="136">
        <f>J2910/J2916</f>
        <v>1500</v>
      </c>
    </row>
    <row r="2919" spans="1:10" x14ac:dyDescent="0.25">
      <c r="A2919" s="292"/>
      <c r="B2919" s="289"/>
      <c r="C2919" s="280" t="s">
        <v>14</v>
      </c>
      <c r="D2919" s="280"/>
      <c r="E2919" s="280"/>
      <c r="F2919" s="280"/>
      <c r="G2919" s="280"/>
      <c r="H2919" s="280"/>
      <c r="I2919" s="280"/>
      <c r="J2919" s="280"/>
    </row>
    <row r="2920" spans="1:10" ht="30" x14ac:dyDescent="0.25">
      <c r="A2920" s="292"/>
      <c r="B2920" s="289"/>
      <c r="C2920" s="59" t="str">
        <f>C2907</f>
        <v>рівень відповідності дорожнього покриття автомобільних доріг до належного експлуатаційного стану</v>
      </c>
      <c r="D2920" s="141" t="s">
        <v>42</v>
      </c>
      <c r="E2920" s="141" t="s">
        <v>40</v>
      </c>
      <c r="F2920" s="51"/>
      <c r="G2920" s="51"/>
      <c r="H2920" s="51"/>
      <c r="I2920" s="106"/>
      <c r="J2920" s="173">
        <v>100</v>
      </c>
    </row>
    <row r="2921" spans="1:10" ht="14.25" customHeight="1" x14ac:dyDescent="0.25">
      <c r="A2921" s="292" t="s">
        <v>850</v>
      </c>
      <c r="B2921" s="289" t="str">
        <f>B2908</f>
        <v>Організація належного утримання міських доріг</v>
      </c>
      <c r="C2921" s="293" t="s">
        <v>933</v>
      </c>
      <c r="D2921" s="293"/>
      <c r="E2921" s="293"/>
      <c r="F2921" s="293"/>
      <c r="G2921" s="293"/>
      <c r="H2921" s="293"/>
      <c r="I2921" s="293"/>
      <c r="J2921" s="293"/>
    </row>
    <row r="2922" spans="1:10" ht="15.75" customHeight="1" x14ac:dyDescent="0.25">
      <c r="A2922" s="292"/>
      <c r="B2922" s="289"/>
      <c r="C2922" s="295" t="s">
        <v>10</v>
      </c>
      <c r="D2922" s="295"/>
      <c r="E2922" s="295"/>
      <c r="F2922" s="295"/>
      <c r="G2922" s="295"/>
      <c r="H2922" s="295"/>
      <c r="I2922" s="295"/>
      <c r="J2922" s="295"/>
    </row>
    <row r="2923" spans="1:10" ht="28.5" customHeight="1" x14ac:dyDescent="0.25">
      <c r="A2923" s="292"/>
      <c r="B2923" s="289"/>
      <c r="C2923" s="59" t="s">
        <v>935</v>
      </c>
      <c r="D2923" s="141" t="s">
        <v>15</v>
      </c>
      <c r="E2923" s="141" t="s">
        <v>9</v>
      </c>
      <c r="F2923" s="51"/>
      <c r="G2923" s="108"/>
      <c r="H2923" s="108"/>
      <c r="I2923" s="106"/>
      <c r="J2923" s="96">
        <f>'Додаток 3'!L502</f>
        <v>500</v>
      </c>
    </row>
    <row r="2924" spans="1:10" ht="19.5" customHeight="1" x14ac:dyDescent="0.25">
      <c r="A2924" s="292"/>
      <c r="B2924" s="289"/>
      <c r="C2924" s="295" t="s">
        <v>11</v>
      </c>
      <c r="D2924" s="295"/>
      <c r="E2924" s="295"/>
      <c r="F2924" s="295"/>
      <c r="G2924" s="295"/>
      <c r="H2924" s="295"/>
      <c r="I2924" s="295"/>
      <c r="J2924" s="295"/>
    </row>
    <row r="2925" spans="1:10" ht="16.5" customHeight="1" x14ac:dyDescent="0.25">
      <c r="A2925" s="292"/>
      <c r="B2925" s="289"/>
      <c r="C2925" s="59" t="s">
        <v>918</v>
      </c>
      <c r="D2925" s="141" t="s">
        <v>39</v>
      </c>
      <c r="E2925" s="141" t="s">
        <v>17</v>
      </c>
      <c r="F2925" s="51"/>
      <c r="G2925" s="51"/>
      <c r="H2925" s="51"/>
      <c r="I2925" s="106"/>
      <c r="J2925" s="168">
        <v>1</v>
      </c>
    </row>
    <row r="2926" spans="1:10" ht="18.75" customHeight="1" x14ac:dyDescent="0.25">
      <c r="A2926" s="292"/>
      <c r="B2926" s="289"/>
      <c r="C2926" s="295" t="s">
        <v>12</v>
      </c>
      <c r="D2926" s="295"/>
      <c r="E2926" s="295"/>
      <c r="F2926" s="295"/>
      <c r="G2926" s="295"/>
      <c r="H2926" s="295"/>
      <c r="I2926" s="295"/>
      <c r="J2926" s="295"/>
    </row>
    <row r="2927" spans="1:10" ht="32.25" customHeight="1" x14ac:dyDescent="0.25">
      <c r="A2927" s="292"/>
      <c r="B2927" s="289"/>
      <c r="C2927" s="59" t="s">
        <v>936</v>
      </c>
      <c r="D2927" s="141" t="s">
        <v>39</v>
      </c>
      <c r="E2927" s="141" t="s">
        <v>559</v>
      </c>
      <c r="F2927" s="51"/>
      <c r="G2927" s="108"/>
      <c r="H2927" s="108"/>
      <c r="I2927" s="106"/>
      <c r="J2927" s="96">
        <f>J2923/J2925</f>
        <v>500</v>
      </c>
    </row>
    <row r="2928" spans="1:10" ht="15.75" customHeight="1" x14ac:dyDescent="0.25">
      <c r="A2928" s="292"/>
      <c r="B2928" s="289"/>
      <c r="C2928" s="295" t="s">
        <v>14</v>
      </c>
      <c r="D2928" s="295"/>
      <c r="E2928" s="295"/>
      <c r="F2928" s="295"/>
      <c r="G2928" s="295"/>
      <c r="H2928" s="295"/>
      <c r="I2928" s="295"/>
      <c r="J2928" s="295"/>
    </row>
    <row r="2929" spans="1:10" ht="19.5" customHeight="1" x14ac:dyDescent="0.25">
      <c r="A2929" s="292"/>
      <c r="B2929" s="289"/>
      <c r="C2929" s="59" t="s">
        <v>875</v>
      </c>
      <c r="D2929" s="141" t="s">
        <v>42</v>
      </c>
      <c r="E2929" s="141" t="s">
        <v>40</v>
      </c>
      <c r="F2929" s="51"/>
      <c r="G2929" s="51"/>
      <c r="H2929" s="51"/>
      <c r="I2929" s="106"/>
      <c r="J2929" s="173">
        <v>100</v>
      </c>
    </row>
    <row r="2930" spans="1:10" ht="19.5" customHeight="1" x14ac:dyDescent="0.25">
      <c r="A2930" s="292" t="s">
        <v>862</v>
      </c>
      <c r="B2930" s="289" t="str">
        <f>B2921</f>
        <v>Організація належного утримання міських доріг</v>
      </c>
      <c r="C2930" s="293" t="s">
        <v>1068</v>
      </c>
      <c r="D2930" s="293"/>
      <c r="E2930" s="293"/>
      <c r="F2930" s="293"/>
      <c r="G2930" s="293"/>
      <c r="H2930" s="293"/>
      <c r="I2930" s="293"/>
      <c r="J2930" s="293"/>
    </row>
    <row r="2931" spans="1:10" ht="15.75" customHeight="1" x14ac:dyDescent="0.25">
      <c r="A2931" s="292"/>
      <c r="B2931" s="289"/>
      <c r="C2931" s="295" t="s">
        <v>10</v>
      </c>
      <c r="D2931" s="295"/>
      <c r="E2931" s="295"/>
      <c r="F2931" s="295"/>
      <c r="G2931" s="295"/>
      <c r="H2931" s="295"/>
      <c r="I2931" s="295"/>
      <c r="J2931" s="295"/>
    </row>
    <row r="2932" spans="1:10" ht="25.5" customHeight="1" x14ac:dyDescent="0.25">
      <c r="A2932" s="292"/>
      <c r="B2932" s="289"/>
      <c r="C2932" s="59" t="s">
        <v>1071</v>
      </c>
      <c r="D2932" s="141" t="s">
        <v>15</v>
      </c>
      <c r="E2932" s="141" t="s">
        <v>9</v>
      </c>
      <c r="F2932" s="51"/>
      <c r="G2932" s="108"/>
      <c r="H2932" s="108"/>
      <c r="I2932" s="96">
        <f>'Додаток 3'!K503</f>
        <v>68.900000000000006</v>
      </c>
      <c r="J2932" s="106"/>
    </row>
    <row r="2933" spans="1:10" ht="17.25" customHeight="1" x14ac:dyDescent="0.25">
      <c r="A2933" s="292"/>
      <c r="B2933" s="289"/>
      <c r="C2933" s="295" t="s">
        <v>11</v>
      </c>
      <c r="D2933" s="295"/>
      <c r="E2933" s="295"/>
      <c r="F2933" s="295"/>
      <c r="G2933" s="295"/>
      <c r="H2933" s="295"/>
      <c r="I2933" s="295"/>
      <c r="J2933" s="295"/>
    </row>
    <row r="2934" spans="1:10" ht="19.5" customHeight="1" x14ac:dyDescent="0.25">
      <c r="A2934" s="292"/>
      <c r="B2934" s="289"/>
      <c r="C2934" s="59" t="s">
        <v>1045</v>
      </c>
      <c r="D2934" s="141" t="s">
        <v>39</v>
      </c>
      <c r="E2934" s="141" t="s">
        <v>17</v>
      </c>
      <c r="F2934" s="51"/>
      <c r="G2934" s="51"/>
      <c r="H2934" s="51"/>
      <c r="I2934" s="173">
        <v>1</v>
      </c>
      <c r="J2934" s="106"/>
    </row>
    <row r="2935" spans="1:10" ht="15" customHeight="1" x14ac:dyDescent="0.25">
      <c r="A2935" s="292"/>
      <c r="B2935" s="289"/>
      <c r="C2935" s="295" t="s">
        <v>12</v>
      </c>
      <c r="D2935" s="295"/>
      <c r="E2935" s="295"/>
      <c r="F2935" s="295"/>
      <c r="G2935" s="295"/>
      <c r="H2935" s="295"/>
      <c r="I2935" s="295"/>
      <c r="J2935" s="295"/>
    </row>
    <row r="2936" spans="1:10" ht="17.25" customHeight="1" x14ac:dyDescent="0.25">
      <c r="A2936" s="292"/>
      <c r="B2936" s="289"/>
      <c r="C2936" s="59" t="s">
        <v>1072</v>
      </c>
      <c r="D2936" s="141" t="s">
        <v>39</v>
      </c>
      <c r="E2936" s="141" t="s">
        <v>559</v>
      </c>
      <c r="F2936" s="51"/>
      <c r="G2936" s="108"/>
      <c r="H2936" s="108"/>
      <c r="I2936" s="96">
        <f>I2932/I2934</f>
        <v>68.900000000000006</v>
      </c>
      <c r="J2936" s="106"/>
    </row>
    <row r="2937" spans="1:10" ht="18" customHeight="1" x14ac:dyDescent="0.25">
      <c r="A2937" s="292"/>
      <c r="B2937" s="289"/>
      <c r="C2937" s="295" t="s">
        <v>14</v>
      </c>
      <c r="D2937" s="295"/>
      <c r="E2937" s="295"/>
      <c r="F2937" s="295"/>
      <c r="G2937" s="295"/>
      <c r="H2937" s="295"/>
      <c r="I2937" s="295"/>
      <c r="J2937" s="295"/>
    </row>
    <row r="2938" spans="1:10" ht="18.75" customHeight="1" x14ac:dyDescent="0.25">
      <c r="A2938" s="292"/>
      <c r="B2938" s="289"/>
      <c r="C2938" s="59" t="s">
        <v>1073</v>
      </c>
      <c r="D2938" s="141" t="s">
        <v>42</v>
      </c>
      <c r="E2938" s="141" t="s">
        <v>40</v>
      </c>
      <c r="F2938" s="51"/>
      <c r="G2938" s="51"/>
      <c r="H2938" s="51"/>
      <c r="I2938" s="173">
        <v>100</v>
      </c>
      <c r="J2938" s="106"/>
    </row>
    <row r="2939" spans="1:10" ht="15.75" customHeight="1" x14ac:dyDescent="0.25">
      <c r="A2939" s="320" t="s">
        <v>863</v>
      </c>
      <c r="B2939" s="290" t="str">
        <f>B2908</f>
        <v>Організація належного утримання міських доріг</v>
      </c>
      <c r="C2939" s="293" t="s">
        <v>979</v>
      </c>
      <c r="D2939" s="293"/>
      <c r="E2939" s="293"/>
      <c r="F2939" s="293"/>
      <c r="G2939" s="293"/>
      <c r="H2939" s="293"/>
      <c r="I2939" s="293"/>
      <c r="J2939" s="293"/>
    </row>
    <row r="2940" spans="1:10" ht="18" customHeight="1" x14ac:dyDescent="0.25">
      <c r="A2940" s="320"/>
      <c r="B2940" s="290"/>
      <c r="C2940" s="280" t="s">
        <v>10</v>
      </c>
      <c r="D2940" s="280"/>
      <c r="E2940" s="280"/>
      <c r="F2940" s="280"/>
      <c r="G2940" s="280"/>
      <c r="H2940" s="280"/>
      <c r="I2940" s="280"/>
      <c r="J2940" s="280"/>
    </row>
    <row r="2941" spans="1:10" x14ac:dyDescent="0.25">
      <c r="A2941" s="320"/>
      <c r="B2941" s="290"/>
      <c r="C2941" s="3" t="s">
        <v>504</v>
      </c>
      <c r="D2941" s="290" t="s">
        <v>15</v>
      </c>
      <c r="E2941" s="141" t="s">
        <v>9</v>
      </c>
      <c r="F2941" s="1"/>
      <c r="G2941" s="2"/>
      <c r="H2941" s="108"/>
      <c r="I2941" s="106"/>
      <c r="J2941" s="136">
        <f>'Додаток 3'!L504</f>
        <v>2428.4499999999998</v>
      </c>
    </row>
    <row r="2942" spans="1:10" ht="16.5" customHeight="1" x14ac:dyDescent="0.25">
      <c r="A2942" s="320"/>
      <c r="B2942" s="290"/>
      <c r="C2942" s="3" t="s">
        <v>359</v>
      </c>
      <c r="D2942" s="290"/>
      <c r="E2942" s="297"/>
      <c r="F2942" s="297"/>
      <c r="G2942" s="297"/>
      <c r="H2942" s="297"/>
      <c r="I2942" s="106"/>
      <c r="J2942" s="106"/>
    </row>
    <row r="2943" spans="1:10" ht="18" customHeight="1" x14ac:dyDescent="0.25">
      <c r="A2943" s="320"/>
      <c r="B2943" s="290"/>
      <c r="C2943" s="7" t="s">
        <v>44</v>
      </c>
      <c r="D2943" s="290"/>
      <c r="E2943" s="141" t="str">
        <f>E2941</f>
        <v>тис. грн.</v>
      </c>
      <c r="F2943" s="2"/>
      <c r="G2943" s="2"/>
      <c r="H2943" s="108"/>
      <c r="I2943" s="106"/>
      <c r="J2943" s="96">
        <v>76.45</v>
      </c>
    </row>
    <row r="2944" spans="1:10" x14ac:dyDescent="0.25">
      <c r="A2944" s="320"/>
      <c r="B2944" s="290"/>
      <c r="C2944" s="291" t="s">
        <v>11</v>
      </c>
      <c r="D2944" s="291"/>
      <c r="E2944" s="291"/>
      <c r="F2944" s="291"/>
      <c r="G2944" s="291"/>
      <c r="H2944" s="291"/>
      <c r="I2944" s="291"/>
      <c r="J2944" s="291"/>
    </row>
    <row r="2945" spans="1:11" x14ac:dyDescent="0.25">
      <c r="A2945" s="320"/>
      <c r="B2945" s="290"/>
      <c r="C2945" s="59" t="s">
        <v>505</v>
      </c>
      <c r="D2945" s="51" t="s">
        <v>310</v>
      </c>
      <c r="E2945" s="51" t="s">
        <v>65</v>
      </c>
      <c r="F2945" s="11"/>
      <c r="G2945" s="11"/>
      <c r="H2945" s="108"/>
      <c r="I2945" s="106"/>
      <c r="J2945" s="168">
        <v>2.4790000000000001</v>
      </c>
    </row>
    <row r="2946" spans="1:11" x14ac:dyDescent="0.25">
      <c r="A2946" s="320"/>
      <c r="B2946" s="290"/>
      <c r="C2946" s="291" t="s">
        <v>12</v>
      </c>
      <c r="D2946" s="291"/>
      <c r="E2946" s="291"/>
      <c r="F2946" s="291"/>
      <c r="G2946" s="291"/>
      <c r="H2946" s="291"/>
      <c r="I2946" s="291"/>
      <c r="J2946" s="291"/>
    </row>
    <row r="2947" spans="1:11" x14ac:dyDescent="0.25">
      <c r="A2947" s="320"/>
      <c r="B2947" s="290"/>
      <c r="C2947" s="59" t="s">
        <v>606</v>
      </c>
      <c r="D2947" s="51" t="s">
        <v>39</v>
      </c>
      <c r="E2947" s="51" t="s">
        <v>197</v>
      </c>
      <c r="F2947" s="12"/>
      <c r="G2947" s="12"/>
      <c r="H2947" s="158"/>
      <c r="I2947" s="106"/>
      <c r="J2947" s="136">
        <f>J2941/J2945</f>
        <v>979.60871319080263</v>
      </c>
    </row>
    <row r="2948" spans="1:11" x14ac:dyDescent="0.25">
      <c r="A2948" s="320"/>
      <c r="B2948" s="290"/>
      <c r="C2948" s="280" t="s">
        <v>14</v>
      </c>
      <c r="D2948" s="280"/>
      <c r="E2948" s="280"/>
      <c r="F2948" s="280"/>
      <c r="G2948" s="280"/>
      <c r="H2948" s="280"/>
      <c r="I2948" s="280"/>
      <c r="J2948" s="280"/>
    </row>
    <row r="2949" spans="1:11" ht="33.75" customHeight="1" x14ac:dyDescent="0.25">
      <c r="A2949" s="320"/>
      <c r="B2949" s="290"/>
      <c r="C2949" s="59" t="str">
        <f>C2920</f>
        <v>рівень відповідності дорожнього покриття автомобільних доріг до належного експлуатаційного стану</v>
      </c>
      <c r="D2949" s="141" t="s">
        <v>42</v>
      </c>
      <c r="E2949" s="141" t="s">
        <v>40</v>
      </c>
      <c r="F2949" s="51"/>
      <c r="G2949" s="51"/>
      <c r="H2949" s="51"/>
      <c r="I2949" s="106"/>
      <c r="J2949" s="173">
        <v>100</v>
      </c>
    </row>
    <row r="2950" spans="1:11" ht="28.5" customHeight="1" x14ac:dyDescent="0.25">
      <c r="A2950" s="281" t="s">
        <v>864</v>
      </c>
      <c r="B2950" s="306" t="s">
        <v>865</v>
      </c>
      <c r="C2950" s="347" t="s">
        <v>1705</v>
      </c>
      <c r="D2950" s="347"/>
      <c r="E2950" s="347"/>
      <c r="F2950" s="347"/>
      <c r="G2950" s="347"/>
      <c r="H2950" s="347"/>
      <c r="I2950" s="347"/>
      <c r="J2950" s="347"/>
    </row>
    <row r="2951" spans="1:11" ht="15.75" customHeight="1" x14ac:dyDescent="0.25">
      <c r="A2951" s="282"/>
      <c r="B2951" s="319"/>
      <c r="C2951" s="280" t="s">
        <v>10</v>
      </c>
      <c r="D2951" s="280"/>
      <c r="E2951" s="280"/>
      <c r="F2951" s="280"/>
      <c r="G2951" s="280"/>
      <c r="H2951" s="280"/>
      <c r="I2951" s="280"/>
      <c r="J2951" s="280"/>
    </row>
    <row r="2952" spans="1:11" ht="22.5" customHeight="1" x14ac:dyDescent="0.25">
      <c r="A2952" s="282"/>
      <c r="B2952" s="319"/>
      <c r="C2952" s="3" t="s">
        <v>1163</v>
      </c>
      <c r="D2952" s="290" t="s">
        <v>15</v>
      </c>
      <c r="E2952" s="141" t="s">
        <v>9</v>
      </c>
      <c r="F2952" s="1"/>
      <c r="G2952" s="108">
        <f>'Додаток 3'!I506</f>
        <v>398.29300000000001</v>
      </c>
      <c r="H2952" s="108"/>
      <c r="I2952" s="173">
        <f>'Додаток 3'!K506</f>
        <v>7925.5789999999997</v>
      </c>
      <c r="J2952" s="173"/>
    </row>
    <row r="2953" spans="1:11" ht="18.75" customHeight="1" x14ac:dyDescent="0.25">
      <c r="A2953" s="282"/>
      <c r="B2953" s="319"/>
      <c r="C2953" s="3" t="s">
        <v>359</v>
      </c>
      <c r="D2953" s="290"/>
      <c r="E2953" s="297"/>
      <c r="F2953" s="297"/>
      <c r="G2953" s="297"/>
      <c r="H2953" s="297"/>
      <c r="I2953" s="106"/>
      <c r="J2953" s="106"/>
    </row>
    <row r="2954" spans="1:11" ht="16.5" customHeight="1" x14ac:dyDescent="0.25">
      <c r="A2954" s="282"/>
      <c r="B2954" s="319"/>
      <c r="C2954" s="7" t="s">
        <v>893</v>
      </c>
      <c r="D2954" s="290"/>
      <c r="E2954" s="306" t="str">
        <f>E2952</f>
        <v>тис. грн.</v>
      </c>
      <c r="F2954" s="2"/>
      <c r="G2954" s="9">
        <f>'Додаток 3'!I507</f>
        <v>398.29300000000001</v>
      </c>
      <c r="H2954" s="108"/>
      <c r="I2954" s="106"/>
      <c r="J2954" s="106"/>
    </row>
    <row r="2955" spans="1:11" ht="16.5" customHeight="1" x14ac:dyDescent="0.25">
      <c r="A2955" s="282"/>
      <c r="B2955" s="319"/>
      <c r="C2955" s="7" t="s">
        <v>1694</v>
      </c>
      <c r="D2955" s="141"/>
      <c r="E2955" s="307"/>
      <c r="F2955" s="2"/>
      <c r="G2955" s="9"/>
      <c r="H2955" s="108"/>
      <c r="I2955" s="168">
        <f>'Додаток 3'!K515</f>
        <v>76.822999999999993</v>
      </c>
      <c r="J2955" s="106"/>
    </row>
    <row r="2956" spans="1:11" ht="19.5" customHeight="1" x14ac:dyDescent="0.25">
      <c r="A2956" s="282"/>
      <c r="B2956" s="319"/>
      <c r="C2956" s="291" t="s">
        <v>11</v>
      </c>
      <c r="D2956" s="291"/>
      <c r="E2956" s="291"/>
      <c r="F2956" s="291"/>
      <c r="G2956" s="291"/>
      <c r="H2956" s="291"/>
      <c r="I2956" s="291"/>
      <c r="J2956" s="291"/>
    </row>
    <row r="2957" spans="1:11" ht="48" customHeight="1" x14ac:dyDescent="0.25">
      <c r="A2957" s="282"/>
      <c r="B2957" s="319"/>
      <c r="C2957" s="59" t="s">
        <v>1584</v>
      </c>
      <c r="D2957" s="287" t="s">
        <v>310</v>
      </c>
      <c r="E2957" s="51" t="s">
        <v>65</v>
      </c>
      <c r="F2957" s="11"/>
      <c r="G2957" s="157"/>
      <c r="H2957" s="108"/>
      <c r="I2957" s="96">
        <v>1.583</v>
      </c>
      <c r="J2957" s="136"/>
      <c r="K2957" s="255"/>
    </row>
    <row r="2958" spans="1:11" ht="22.5" customHeight="1" x14ac:dyDescent="0.25">
      <c r="A2958" s="282"/>
      <c r="B2958" s="319"/>
      <c r="C2958" s="59" t="s">
        <v>1465</v>
      </c>
      <c r="D2958" s="288"/>
      <c r="E2958" s="287" t="s">
        <v>17</v>
      </c>
      <c r="F2958" s="11"/>
      <c r="G2958" s="157">
        <v>1</v>
      </c>
      <c r="H2958" s="108"/>
      <c r="I2958" s="106"/>
      <c r="J2958" s="106"/>
      <c r="K2958" s="224"/>
    </row>
    <row r="2959" spans="1:11" ht="22.5" customHeight="1" x14ac:dyDescent="0.25">
      <c r="A2959" s="282"/>
      <c r="B2959" s="319"/>
      <c r="C2959" s="59" t="s">
        <v>1697</v>
      </c>
      <c r="D2959" s="152"/>
      <c r="E2959" s="288"/>
      <c r="F2959" s="11"/>
      <c r="G2959" s="157"/>
      <c r="H2959" s="108"/>
      <c r="I2959" s="173">
        <v>1</v>
      </c>
      <c r="J2959" s="106"/>
      <c r="K2959" s="224"/>
    </row>
    <row r="2960" spans="1:11" ht="17.25" customHeight="1" x14ac:dyDescent="0.25">
      <c r="A2960" s="282"/>
      <c r="B2960" s="319"/>
      <c r="C2960" s="291" t="s">
        <v>12</v>
      </c>
      <c r="D2960" s="291"/>
      <c r="E2960" s="291"/>
      <c r="F2960" s="291"/>
      <c r="G2960" s="291"/>
      <c r="H2960" s="291"/>
      <c r="I2960" s="291"/>
      <c r="J2960" s="291"/>
    </row>
    <row r="2961" spans="1:10" ht="12.75" customHeight="1" x14ac:dyDescent="0.25">
      <c r="A2961" s="282"/>
      <c r="B2961" s="319"/>
      <c r="C2961" s="59" t="s">
        <v>1585</v>
      </c>
      <c r="D2961" s="287" t="s">
        <v>39</v>
      </c>
      <c r="E2961" s="51" t="s">
        <v>197</v>
      </c>
      <c r="F2961" s="12"/>
      <c r="G2961" s="108">
        <f>G2952/G2958</f>
        <v>398.29300000000001</v>
      </c>
      <c r="H2961" s="17"/>
      <c r="I2961" s="136">
        <f>I2952/I2957</f>
        <v>5006.6828806064432</v>
      </c>
      <c r="J2961" s="233"/>
    </row>
    <row r="2962" spans="1:10" ht="16.5" customHeight="1" x14ac:dyDescent="0.25">
      <c r="A2962" s="282"/>
      <c r="B2962" s="319"/>
      <c r="C2962" s="59" t="s">
        <v>1405</v>
      </c>
      <c r="D2962" s="288"/>
      <c r="E2962" s="287" t="s">
        <v>559</v>
      </c>
      <c r="F2962" s="12"/>
      <c r="G2962" s="108"/>
      <c r="H2962" s="158"/>
      <c r="I2962" s="106"/>
      <c r="J2962" s="106"/>
    </row>
    <row r="2963" spans="1:10" ht="16.5" customHeight="1" x14ac:dyDescent="0.25">
      <c r="A2963" s="282"/>
      <c r="B2963" s="319"/>
      <c r="C2963" s="59" t="s">
        <v>1703</v>
      </c>
      <c r="D2963" s="152"/>
      <c r="E2963" s="288"/>
      <c r="F2963" s="12"/>
      <c r="G2963" s="108"/>
      <c r="H2963" s="158"/>
      <c r="I2963" s="173">
        <f>I2955/I2959</f>
        <v>76.822999999999993</v>
      </c>
      <c r="J2963" s="106"/>
    </row>
    <row r="2964" spans="1:10" ht="18.75" customHeight="1" x14ac:dyDescent="0.25">
      <c r="A2964" s="282"/>
      <c r="B2964" s="319"/>
      <c r="C2964" s="280" t="s">
        <v>14</v>
      </c>
      <c r="D2964" s="280"/>
      <c r="E2964" s="280"/>
      <c r="F2964" s="280"/>
      <c r="G2964" s="280"/>
      <c r="H2964" s="280"/>
      <c r="I2964" s="280"/>
      <c r="J2964" s="280"/>
    </row>
    <row r="2965" spans="1:10" ht="27" customHeight="1" x14ac:dyDescent="0.25">
      <c r="A2965" s="282"/>
      <c r="B2965" s="319"/>
      <c r="C2965" s="59" t="str">
        <f>C2920</f>
        <v>рівень відповідності дорожнього покриття автомобільних доріг до належного експлуатаційного стану</v>
      </c>
      <c r="D2965" s="306" t="s">
        <v>42</v>
      </c>
      <c r="E2965" s="141" t="s">
        <v>40</v>
      </c>
      <c r="F2965" s="51"/>
      <c r="G2965" s="51">
        <v>4.8</v>
      </c>
      <c r="H2965" s="51"/>
      <c r="I2965" s="173">
        <v>100</v>
      </c>
      <c r="J2965" s="168"/>
    </row>
    <row r="2966" spans="1:10" ht="23.25" hidden="1" customHeight="1" x14ac:dyDescent="0.25">
      <c r="A2966" s="282"/>
      <c r="B2966" s="319"/>
      <c r="C2966" s="59" t="s">
        <v>875</v>
      </c>
      <c r="D2966" s="307"/>
      <c r="E2966" s="141" t="s">
        <v>40</v>
      </c>
      <c r="F2966" s="51"/>
      <c r="G2966" s="51">
        <v>100</v>
      </c>
      <c r="H2966" s="51"/>
      <c r="I2966" s="106"/>
      <c r="J2966" s="106"/>
    </row>
    <row r="2967" spans="1:10" ht="19.5" hidden="1" customHeight="1" x14ac:dyDescent="0.25">
      <c r="A2967" s="282"/>
      <c r="B2967" s="319"/>
      <c r="C2967" s="293" t="s">
        <v>1000</v>
      </c>
      <c r="D2967" s="293"/>
      <c r="E2967" s="293"/>
      <c r="F2967" s="293"/>
      <c r="G2967" s="293"/>
      <c r="H2967" s="293"/>
      <c r="I2967" s="293"/>
      <c r="J2967" s="293"/>
    </row>
    <row r="2968" spans="1:10" ht="16.5" hidden="1" customHeight="1" x14ac:dyDescent="0.25">
      <c r="A2968" s="282"/>
      <c r="B2968" s="319"/>
      <c r="C2968" s="302" t="s">
        <v>10</v>
      </c>
      <c r="D2968" s="302"/>
      <c r="E2968" s="302"/>
      <c r="F2968" s="302"/>
      <c r="G2968" s="302"/>
      <c r="H2968" s="302"/>
      <c r="I2968" s="302"/>
      <c r="J2968" s="302"/>
    </row>
    <row r="2969" spans="1:10" ht="27" hidden="1" customHeight="1" x14ac:dyDescent="0.25">
      <c r="A2969" s="282"/>
      <c r="B2969" s="319"/>
      <c r="C2969" s="7" t="s">
        <v>851</v>
      </c>
      <c r="D2969" s="141" t="s">
        <v>91</v>
      </c>
      <c r="E2969" s="141" t="s">
        <v>19</v>
      </c>
      <c r="F2969" s="159"/>
      <c r="G2969" s="159">
        <f>'Додаток 3'!I508</f>
        <v>0</v>
      </c>
      <c r="H2969" s="24"/>
      <c r="I2969" s="106"/>
      <c r="J2969" s="106"/>
    </row>
    <row r="2970" spans="1:10" ht="16.5" hidden="1" customHeight="1" x14ac:dyDescent="0.25">
      <c r="A2970" s="282"/>
      <c r="B2970" s="319"/>
      <c r="C2970" s="280" t="s">
        <v>11</v>
      </c>
      <c r="D2970" s="280"/>
      <c r="E2970" s="280"/>
      <c r="F2970" s="280"/>
      <c r="G2970" s="280"/>
      <c r="H2970" s="280"/>
      <c r="I2970" s="280"/>
      <c r="J2970" s="280"/>
    </row>
    <row r="2971" spans="1:10" ht="15.75" hidden="1" customHeight="1" x14ac:dyDescent="0.25">
      <c r="A2971" s="282"/>
      <c r="B2971" s="319"/>
      <c r="C2971" s="7" t="s">
        <v>852</v>
      </c>
      <c r="D2971" s="141" t="s">
        <v>39</v>
      </c>
      <c r="E2971" s="141" t="s">
        <v>17</v>
      </c>
      <c r="F2971" s="169"/>
      <c r="G2971" s="169">
        <v>1</v>
      </c>
      <c r="H2971" s="10"/>
      <c r="I2971" s="106"/>
      <c r="J2971" s="106"/>
    </row>
    <row r="2972" spans="1:10" ht="13.5" hidden="1" customHeight="1" x14ac:dyDescent="0.25">
      <c r="A2972" s="282"/>
      <c r="B2972" s="319"/>
      <c r="C2972" s="280" t="s">
        <v>12</v>
      </c>
      <c r="D2972" s="280"/>
      <c r="E2972" s="280"/>
      <c r="F2972" s="280"/>
      <c r="G2972" s="280"/>
      <c r="H2972" s="280"/>
      <c r="I2972" s="280"/>
      <c r="J2972" s="280"/>
    </row>
    <row r="2973" spans="1:10" ht="33.75" hidden="1" customHeight="1" x14ac:dyDescent="0.25">
      <c r="A2973" s="282"/>
      <c r="B2973" s="319"/>
      <c r="C2973" s="7" t="s">
        <v>853</v>
      </c>
      <c r="D2973" s="141" t="s">
        <v>39</v>
      </c>
      <c r="E2973" s="141" t="s">
        <v>355</v>
      </c>
      <c r="F2973" s="159"/>
      <c r="G2973" s="159">
        <f>G2969/G2971</f>
        <v>0</v>
      </c>
      <c r="H2973" s="24"/>
      <c r="I2973" s="106"/>
      <c r="J2973" s="106"/>
    </row>
    <row r="2974" spans="1:10" ht="13.5" hidden="1" customHeight="1" x14ac:dyDescent="0.25">
      <c r="A2974" s="282"/>
      <c r="B2974" s="319"/>
      <c r="C2974" s="280" t="s">
        <v>14</v>
      </c>
      <c r="D2974" s="280"/>
      <c r="E2974" s="280"/>
      <c r="F2974" s="280"/>
      <c r="G2974" s="280"/>
      <c r="H2974" s="280"/>
      <c r="I2974" s="280"/>
      <c r="J2974" s="280"/>
    </row>
    <row r="2975" spans="1:10" ht="33.75" hidden="1" customHeight="1" x14ac:dyDescent="0.25">
      <c r="A2975" s="282"/>
      <c r="B2975" s="319"/>
      <c r="C2975" s="59" t="s">
        <v>854</v>
      </c>
      <c r="D2975" s="141" t="s">
        <v>42</v>
      </c>
      <c r="E2975" s="141" t="s">
        <v>40</v>
      </c>
      <c r="F2975" s="141"/>
      <c r="G2975" s="141">
        <v>100</v>
      </c>
      <c r="H2975" s="7"/>
      <c r="I2975" s="106"/>
      <c r="J2975" s="106"/>
    </row>
    <row r="2976" spans="1:10" ht="18" hidden="1" customHeight="1" x14ac:dyDescent="0.25">
      <c r="A2976" s="282"/>
      <c r="B2976" s="319"/>
      <c r="C2976" s="293" t="s">
        <v>1001</v>
      </c>
      <c r="D2976" s="293"/>
      <c r="E2976" s="293"/>
      <c r="F2976" s="293"/>
      <c r="G2976" s="293"/>
      <c r="H2976" s="293"/>
      <c r="I2976" s="293"/>
      <c r="J2976" s="293"/>
    </row>
    <row r="2977" spans="1:10" ht="15" hidden="1" customHeight="1" x14ac:dyDescent="0.25">
      <c r="A2977" s="282"/>
      <c r="B2977" s="319"/>
      <c r="C2977" s="302" t="s">
        <v>10</v>
      </c>
      <c r="D2977" s="302"/>
      <c r="E2977" s="302"/>
      <c r="F2977" s="302"/>
      <c r="G2977" s="302"/>
      <c r="H2977" s="302"/>
      <c r="I2977" s="302"/>
      <c r="J2977" s="302"/>
    </row>
    <row r="2978" spans="1:10" ht="31.5" hidden="1" customHeight="1" x14ac:dyDescent="0.25">
      <c r="A2978" s="282"/>
      <c r="B2978" s="319"/>
      <c r="C2978" s="7" t="s">
        <v>855</v>
      </c>
      <c r="D2978" s="141" t="s">
        <v>91</v>
      </c>
      <c r="E2978" s="141" t="s">
        <v>19</v>
      </c>
      <c r="F2978" s="159"/>
      <c r="G2978" s="159">
        <f>'Додаток 3'!I509</f>
        <v>0</v>
      </c>
      <c r="H2978" s="24"/>
      <c r="I2978" s="106"/>
      <c r="J2978" s="106"/>
    </row>
    <row r="2979" spans="1:10" ht="18" hidden="1" customHeight="1" x14ac:dyDescent="0.25">
      <c r="A2979" s="282"/>
      <c r="B2979" s="319"/>
      <c r="C2979" s="280" t="s">
        <v>11</v>
      </c>
      <c r="D2979" s="280"/>
      <c r="E2979" s="280"/>
      <c r="F2979" s="280"/>
      <c r="G2979" s="280"/>
      <c r="H2979" s="280"/>
      <c r="I2979" s="280"/>
      <c r="J2979" s="280"/>
    </row>
    <row r="2980" spans="1:10" ht="15.75" hidden="1" customHeight="1" x14ac:dyDescent="0.25">
      <c r="A2980" s="282"/>
      <c r="B2980" s="319"/>
      <c r="C2980" s="7" t="s">
        <v>761</v>
      </c>
      <c r="D2980" s="141" t="s">
        <v>39</v>
      </c>
      <c r="E2980" s="141" t="s">
        <v>17</v>
      </c>
      <c r="F2980" s="169"/>
      <c r="G2980" s="169">
        <v>1</v>
      </c>
      <c r="H2980" s="10"/>
      <c r="I2980" s="106"/>
      <c r="J2980" s="106"/>
    </row>
    <row r="2981" spans="1:10" ht="18.75" hidden="1" customHeight="1" x14ac:dyDescent="0.25">
      <c r="A2981" s="282"/>
      <c r="B2981" s="319"/>
      <c r="C2981" s="280" t="s">
        <v>12</v>
      </c>
      <c r="D2981" s="280"/>
      <c r="E2981" s="280"/>
      <c r="F2981" s="280"/>
      <c r="G2981" s="280"/>
      <c r="H2981" s="280"/>
      <c r="I2981" s="280"/>
      <c r="J2981" s="280"/>
    </row>
    <row r="2982" spans="1:10" ht="33.75" hidden="1" customHeight="1" x14ac:dyDescent="0.25">
      <c r="A2982" s="282"/>
      <c r="B2982" s="319"/>
      <c r="C2982" s="7" t="s">
        <v>762</v>
      </c>
      <c r="D2982" s="141" t="s">
        <v>39</v>
      </c>
      <c r="E2982" s="141" t="s">
        <v>355</v>
      </c>
      <c r="F2982" s="159"/>
      <c r="G2982" s="159">
        <f>G2978/G2980</f>
        <v>0</v>
      </c>
      <c r="H2982" s="24"/>
      <c r="I2982" s="106"/>
      <c r="J2982" s="106"/>
    </row>
    <row r="2983" spans="1:10" ht="15" hidden="1" customHeight="1" x14ac:dyDescent="0.25">
      <c r="A2983" s="282"/>
      <c r="B2983" s="319"/>
      <c r="C2983" s="280" t="s">
        <v>14</v>
      </c>
      <c r="D2983" s="280"/>
      <c r="E2983" s="280"/>
      <c r="F2983" s="280"/>
      <c r="G2983" s="280"/>
      <c r="H2983" s="280"/>
      <c r="I2983" s="280"/>
      <c r="J2983" s="280"/>
    </row>
    <row r="2984" spans="1:10" ht="33.75" hidden="1" customHeight="1" x14ac:dyDescent="0.25">
      <c r="A2984" s="282"/>
      <c r="B2984" s="319"/>
      <c r="C2984" s="59" t="s">
        <v>854</v>
      </c>
      <c r="D2984" s="141" t="s">
        <v>42</v>
      </c>
      <c r="E2984" s="141" t="s">
        <v>40</v>
      </c>
      <c r="F2984" s="141"/>
      <c r="G2984" s="141">
        <v>100</v>
      </c>
      <c r="H2984" s="7"/>
      <c r="I2984" s="106"/>
      <c r="J2984" s="106"/>
    </row>
    <row r="2985" spans="1:10" ht="18" hidden="1" customHeight="1" x14ac:dyDescent="0.25">
      <c r="A2985" s="282"/>
      <c r="B2985" s="319"/>
      <c r="C2985" s="293" t="s">
        <v>849</v>
      </c>
      <c r="D2985" s="293"/>
      <c r="E2985" s="293"/>
      <c r="F2985" s="293"/>
      <c r="G2985" s="293"/>
      <c r="H2985" s="293"/>
      <c r="I2985" s="293"/>
      <c r="J2985" s="293"/>
    </row>
    <row r="2986" spans="1:10" ht="16.5" hidden="1" customHeight="1" x14ac:dyDescent="0.25">
      <c r="A2986" s="282"/>
      <c r="B2986" s="319"/>
      <c r="C2986" s="302" t="s">
        <v>10</v>
      </c>
      <c r="D2986" s="302"/>
      <c r="E2986" s="302"/>
      <c r="F2986" s="302"/>
      <c r="G2986" s="302"/>
      <c r="H2986" s="302"/>
      <c r="I2986" s="302"/>
      <c r="J2986" s="302"/>
    </row>
    <row r="2987" spans="1:10" ht="24" hidden="1" customHeight="1" x14ac:dyDescent="0.25">
      <c r="A2987" s="282"/>
      <c r="B2987" s="319"/>
      <c r="C2987" s="7" t="s">
        <v>856</v>
      </c>
      <c r="D2987" s="141" t="s">
        <v>91</v>
      </c>
      <c r="E2987" s="141" t="s">
        <v>19</v>
      </c>
      <c r="F2987" s="159"/>
      <c r="G2987" s="159">
        <f>'Додаток 3'!I510</f>
        <v>0</v>
      </c>
      <c r="H2987" s="24"/>
      <c r="I2987" s="106"/>
      <c r="J2987" s="106"/>
    </row>
    <row r="2988" spans="1:10" ht="16.5" hidden="1" customHeight="1" x14ac:dyDescent="0.25">
      <c r="A2988" s="282"/>
      <c r="B2988" s="319"/>
      <c r="C2988" s="280" t="s">
        <v>11</v>
      </c>
      <c r="D2988" s="280"/>
      <c r="E2988" s="280"/>
      <c r="F2988" s="280"/>
      <c r="G2988" s="280"/>
      <c r="H2988" s="280"/>
      <c r="I2988" s="280"/>
      <c r="J2988" s="280"/>
    </row>
    <row r="2989" spans="1:10" ht="13.5" hidden="1" customHeight="1" x14ac:dyDescent="0.25">
      <c r="A2989" s="282"/>
      <c r="B2989" s="319"/>
      <c r="C2989" s="7" t="s">
        <v>857</v>
      </c>
      <c r="D2989" s="141" t="s">
        <v>39</v>
      </c>
      <c r="E2989" s="141" t="s">
        <v>17</v>
      </c>
      <c r="F2989" s="169"/>
      <c r="G2989" s="169">
        <v>1</v>
      </c>
      <c r="H2989" s="10"/>
      <c r="I2989" s="106"/>
      <c r="J2989" s="106"/>
    </row>
    <row r="2990" spans="1:10" ht="13.5" hidden="1" customHeight="1" x14ac:dyDescent="0.25">
      <c r="A2990" s="282"/>
      <c r="B2990" s="319"/>
      <c r="C2990" s="280" t="s">
        <v>12</v>
      </c>
      <c r="D2990" s="280"/>
      <c r="E2990" s="280"/>
      <c r="F2990" s="280"/>
      <c r="G2990" s="280"/>
      <c r="H2990" s="280"/>
      <c r="I2990" s="280"/>
      <c r="J2990" s="280"/>
    </row>
    <row r="2991" spans="1:10" ht="27.75" hidden="1" customHeight="1" x14ac:dyDescent="0.25">
      <c r="A2991" s="282"/>
      <c r="B2991" s="319"/>
      <c r="C2991" s="7" t="s">
        <v>858</v>
      </c>
      <c r="D2991" s="141" t="s">
        <v>39</v>
      </c>
      <c r="E2991" s="141" t="s">
        <v>355</v>
      </c>
      <c r="F2991" s="159"/>
      <c r="G2991" s="159">
        <f>G2987/G2989</f>
        <v>0</v>
      </c>
      <c r="H2991" s="24"/>
      <c r="I2991" s="106"/>
      <c r="J2991" s="106"/>
    </row>
    <row r="2992" spans="1:10" ht="12.75" hidden="1" customHeight="1" x14ac:dyDescent="0.25">
      <c r="A2992" s="282"/>
      <c r="B2992" s="319"/>
      <c r="C2992" s="280" t="s">
        <v>14</v>
      </c>
      <c r="D2992" s="280"/>
      <c r="E2992" s="280"/>
      <c r="F2992" s="280"/>
      <c r="G2992" s="280"/>
      <c r="H2992" s="280"/>
      <c r="I2992" s="280"/>
      <c r="J2992" s="280"/>
    </row>
    <row r="2993" spans="1:10" ht="33.75" hidden="1" customHeight="1" x14ac:dyDescent="0.25">
      <c r="A2993" s="282"/>
      <c r="B2993" s="319"/>
      <c r="C2993" s="59" t="s">
        <v>854</v>
      </c>
      <c r="D2993" s="141" t="s">
        <v>42</v>
      </c>
      <c r="E2993" s="141" t="s">
        <v>40</v>
      </c>
      <c r="F2993" s="141"/>
      <c r="G2993" s="141">
        <v>100</v>
      </c>
      <c r="H2993" s="7"/>
      <c r="I2993" s="106"/>
      <c r="J2993" s="106"/>
    </row>
    <row r="2994" spans="1:10" ht="18" hidden="1" customHeight="1" x14ac:dyDescent="0.25">
      <c r="A2994" s="282"/>
      <c r="B2994" s="319"/>
      <c r="C2994" s="293" t="s">
        <v>1003</v>
      </c>
      <c r="D2994" s="293"/>
      <c r="E2994" s="293"/>
      <c r="F2994" s="293"/>
      <c r="G2994" s="293"/>
      <c r="H2994" s="293"/>
      <c r="I2994" s="293"/>
      <c r="J2994" s="293"/>
    </row>
    <row r="2995" spans="1:10" ht="12.75" hidden="1" customHeight="1" x14ac:dyDescent="0.25">
      <c r="A2995" s="282"/>
      <c r="B2995" s="319"/>
      <c r="C2995" s="302" t="s">
        <v>10</v>
      </c>
      <c r="D2995" s="302"/>
      <c r="E2995" s="302"/>
      <c r="F2995" s="302"/>
      <c r="G2995" s="302"/>
      <c r="H2995" s="302"/>
      <c r="I2995" s="302"/>
      <c r="J2995" s="302"/>
    </row>
    <row r="2996" spans="1:10" ht="27.75" hidden="1" customHeight="1" x14ac:dyDescent="0.25">
      <c r="A2996" s="282"/>
      <c r="B2996" s="319"/>
      <c r="C2996" s="7" t="s">
        <v>859</v>
      </c>
      <c r="D2996" s="141" t="s">
        <v>91</v>
      </c>
      <c r="E2996" s="141" t="s">
        <v>19</v>
      </c>
      <c r="F2996" s="159"/>
      <c r="G2996" s="159">
        <f>'Додаток 3'!I511</f>
        <v>0</v>
      </c>
      <c r="H2996" s="24"/>
      <c r="I2996" s="106"/>
      <c r="J2996" s="106"/>
    </row>
    <row r="2997" spans="1:10" ht="16.5" hidden="1" customHeight="1" x14ac:dyDescent="0.25">
      <c r="A2997" s="282"/>
      <c r="B2997" s="319"/>
      <c r="C2997" s="280" t="s">
        <v>11</v>
      </c>
      <c r="D2997" s="280"/>
      <c r="E2997" s="280"/>
      <c r="F2997" s="280"/>
      <c r="G2997" s="280"/>
      <c r="H2997" s="280"/>
      <c r="I2997" s="280"/>
      <c r="J2997" s="280"/>
    </row>
    <row r="2998" spans="1:10" ht="15" hidden="1" customHeight="1" x14ac:dyDescent="0.25">
      <c r="A2998" s="282"/>
      <c r="B2998" s="319"/>
      <c r="C2998" s="7" t="s">
        <v>860</v>
      </c>
      <c r="D2998" s="141" t="s">
        <v>39</v>
      </c>
      <c r="E2998" s="141" t="s">
        <v>17</v>
      </c>
      <c r="F2998" s="169"/>
      <c r="G2998" s="169">
        <v>1</v>
      </c>
      <c r="H2998" s="10"/>
      <c r="I2998" s="106"/>
      <c r="J2998" s="106"/>
    </row>
    <row r="2999" spans="1:10" ht="18" hidden="1" customHeight="1" x14ac:dyDescent="0.25">
      <c r="A2999" s="282"/>
      <c r="B2999" s="319"/>
      <c r="C2999" s="280" t="s">
        <v>12</v>
      </c>
      <c r="D2999" s="280"/>
      <c r="E2999" s="280"/>
      <c r="F2999" s="280"/>
      <c r="G2999" s="280"/>
      <c r="H2999" s="280"/>
      <c r="I2999" s="280"/>
      <c r="J2999" s="280"/>
    </row>
    <row r="3000" spans="1:10" ht="33.75" hidden="1" customHeight="1" x14ac:dyDescent="0.25">
      <c r="A3000" s="282"/>
      <c r="B3000" s="319"/>
      <c r="C3000" s="7" t="s">
        <v>861</v>
      </c>
      <c r="D3000" s="141" t="s">
        <v>39</v>
      </c>
      <c r="E3000" s="141" t="s">
        <v>355</v>
      </c>
      <c r="F3000" s="159"/>
      <c r="G3000" s="159">
        <f>G2996/G2998</f>
        <v>0</v>
      </c>
      <c r="H3000" s="24"/>
      <c r="I3000" s="106"/>
      <c r="J3000" s="106"/>
    </row>
    <row r="3001" spans="1:10" ht="15.75" hidden="1" customHeight="1" x14ac:dyDescent="0.25">
      <c r="A3001" s="282"/>
      <c r="B3001" s="319"/>
      <c r="C3001" s="280" t="s">
        <v>14</v>
      </c>
      <c r="D3001" s="280"/>
      <c r="E3001" s="280"/>
      <c r="F3001" s="280"/>
      <c r="G3001" s="280"/>
      <c r="H3001" s="280"/>
      <c r="I3001" s="280"/>
      <c r="J3001" s="280"/>
    </row>
    <row r="3002" spans="1:10" ht="33.75" hidden="1" customHeight="1" x14ac:dyDescent="0.25">
      <c r="A3002" s="282"/>
      <c r="B3002" s="319"/>
      <c r="C3002" s="59" t="s">
        <v>854</v>
      </c>
      <c r="D3002" s="141" t="s">
        <v>42</v>
      </c>
      <c r="E3002" s="141" t="s">
        <v>40</v>
      </c>
      <c r="F3002" s="141"/>
      <c r="G3002" s="141">
        <v>100</v>
      </c>
      <c r="H3002" s="7"/>
      <c r="I3002" s="106"/>
      <c r="J3002" s="106"/>
    </row>
    <row r="3003" spans="1:10" ht="16.5" hidden="1" customHeight="1" x14ac:dyDescent="0.25">
      <c r="A3003" s="282"/>
      <c r="B3003" s="319"/>
      <c r="C3003" s="293" t="s">
        <v>1435</v>
      </c>
      <c r="D3003" s="293"/>
      <c r="E3003" s="293"/>
      <c r="F3003" s="293"/>
      <c r="G3003" s="293"/>
      <c r="H3003" s="293"/>
      <c r="I3003" s="293"/>
      <c r="J3003" s="293"/>
    </row>
    <row r="3004" spans="1:10" ht="19.5" hidden="1" customHeight="1" x14ac:dyDescent="0.25">
      <c r="A3004" s="282"/>
      <c r="B3004" s="319"/>
      <c r="C3004" s="302" t="s">
        <v>10</v>
      </c>
      <c r="D3004" s="302"/>
      <c r="E3004" s="302"/>
      <c r="F3004" s="302"/>
      <c r="G3004" s="302"/>
      <c r="H3004" s="302"/>
      <c r="I3004" s="302"/>
      <c r="J3004" s="302"/>
    </row>
    <row r="3005" spans="1:10" ht="18.75" hidden="1" customHeight="1" x14ac:dyDescent="0.25">
      <c r="A3005" s="282"/>
      <c r="B3005" s="319"/>
      <c r="C3005" s="7" t="s">
        <v>1436</v>
      </c>
      <c r="D3005" s="306" t="s">
        <v>644</v>
      </c>
      <c r="E3005" s="306" t="s">
        <v>19</v>
      </c>
      <c r="F3005" s="159"/>
      <c r="G3005" s="159">
        <f>'Додаток 3'!I513</f>
        <v>0</v>
      </c>
      <c r="H3005" s="159"/>
      <c r="I3005" s="159"/>
      <c r="J3005" s="106"/>
    </row>
    <row r="3006" spans="1:10" ht="20.25" hidden="1" customHeight="1" x14ac:dyDescent="0.25">
      <c r="A3006" s="282"/>
      <c r="B3006" s="319"/>
      <c r="C3006" s="7" t="s">
        <v>1437</v>
      </c>
      <c r="D3006" s="307"/>
      <c r="E3006" s="307"/>
      <c r="F3006" s="159"/>
      <c r="G3006" s="159">
        <f>'Додаток 3'!I514</f>
        <v>0</v>
      </c>
      <c r="H3006" s="159">
        <f>'Додаток 3'!J514</f>
        <v>0</v>
      </c>
      <c r="I3006" s="159"/>
      <c r="J3006" s="106"/>
    </row>
    <row r="3007" spans="1:10" ht="15" hidden="1" customHeight="1" x14ac:dyDescent="0.25">
      <c r="A3007" s="282"/>
      <c r="B3007" s="319"/>
      <c r="C3007" s="280" t="s">
        <v>11</v>
      </c>
      <c r="D3007" s="280"/>
      <c r="E3007" s="280"/>
      <c r="F3007" s="280"/>
      <c r="G3007" s="280"/>
      <c r="H3007" s="280"/>
      <c r="I3007" s="280"/>
      <c r="J3007" s="280"/>
    </row>
    <row r="3008" spans="1:10" ht="19.5" hidden="1" customHeight="1" x14ac:dyDescent="0.25">
      <c r="A3008" s="282"/>
      <c r="B3008" s="319"/>
      <c r="C3008" s="7" t="s">
        <v>1438</v>
      </c>
      <c r="D3008" s="306" t="s">
        <v>39</v>
      </c>
      <c r="E3008" s="306" t="s">
        <v>17</v>
      </c>
      <c r="F3008" s="169"/>
      <c r="G3008" s="169">
        <v>1</v>
      </c>
      <c r="H3008" s="169"/>
      <c r="I3008" s="173"/>
      <c r="J3008" s="106"/>
    </row>
    <row r="3009" spans="1:10" ht="17.25" hidden="1" customHeight="1" x14ac:dyDescent="0.25">
      <c r="A3009" s="282"/>
      <c r="B3009" s="319"/>
      <c r="C3009" s="7" t="s">
        <v>1439</v>
      </c>
      <c r="D3009" s="307"/>
      <c r="E3009" s="307"/>
      <c r="F3009" s="169"/>
      <c r="G3009" s="169">
        <v>2</v>
      </c>
      <c r="H3009" s="169">
        <v>12</v>
      </c>
      <c r="I3009" s="173"/>
      <c r="J3009" s="106"/>
    </row>
    <row r="3010" spans="1:10" ht="13.5" hidden="1" customHeight="1" x14ac:dyDescent="0.25">
      <c r="A3010" s="282"/>
      <c r="B3010" s="319"/>
      <c r="C3010" s="280" t="s">
        <v>12</v>
      </c>
      <c r="D3010" s="280"/>
      <c r="E3010" s="280"/>
      <c r="F3010" s="280"/>
      <c r="G3010" s="280"/>
      <c r="H3010" s="280"/>
      <c r="I3010" s="280"/>
      <c r="J3010" s="280"/>
    </row>
    <row r="3011" spans="1:10" ht="15.75" hidden="1" customHeight="1" x14ac:dyDescent="0.25">
      <c r="A3011" s="282"/>
      <c r="B3011" s="319"/>
      <c r="C3011" s="7" t="s">
        <v>1440</v>
      </c>
      <c r="D3011" s="306" t="s">
        <v>39</v>
      </c>
      <c r="E3011" s="306" t="s">
        <v>355</v>
      </c>
      <c r="F3011" s="159"/>
      <c r="G3011" s="159">
        <f>G3005/G3008</f>
        <v>0</v>
      </c>
      <c r="H3011" s="159"/>
      <c r="I3011" s="159"/>
      <c r="J3011" s="106"/>
    </row>
    <row r="3012" spans="1:10" ht="19.5" hidden="1" customHeight="1" x14ac:dyDescent="0.25">
      <c r="A3012" s="282"/>
      <c r="B3012" s="319"/>
      <c r="C3012" s="7" t="s">
        <v>1441</v>
      </c>
      <c r="D3012" s="307"/>
      <c r="E3012" s="307"/>
      <c r="F3012" s="159"/>
      <c r="G3012" s="159">
        <f>G3006/G3009</f>
        <v>0</v>
      </c>
      <c r="H3012" s="159">
        <f>H3006/H3009</f>
        <v>0</v>
      </c>
      <c r="I3012" s="159"/>
      <c r="J3012" s="106"/>
    </row>
    <row r="3013" spans="1:10" ht="16.5" hidden="1" customHeight="1" x14ac:dyDescent="0.25">
      <c r="A3013" s="282"/>
      <c r="B3013" s="319"/>
      <c r="C3013" s="280" t="s">
        <v>14</v>
      </c>
      <c r="D3013" s="280"/>
      <c r="E3013" s="280"/>
      <c r="F3013" s="280"/>
      <c r="G3013" s="280"/>
      <c r="H3013" s="280"/>
      <c r="I3013" s="280"/>
      <c r="J3013" s="280"/>
    </row>
    <row r="3014" spans="1:10" ht="33" hidden="1" customHeight="1" x14ac:dyDescent="0.25">
      <c r="A3014" s="282"/>
      <c r="B3014" s="319"/>
      <c r="C3014" s="59" t="s">
        <v>854</v>
      </c>
      <c r="D3014" s="141" t="s">
        <v>42</v>
      </c>
      <c r="E3014" s="141" t="s">
        <v>40</v>
      </c>
      <c r="F3014" s="141"/>
      <c r="G3014" s="141">
        <v>100</v>
      </c>
      <c r="H3014" s="141">
        <v>100</v>
      </c>
      <c r="I3014" s="173"/>
      <c r="J3014" s="106"/>
    </row>
    <row r="3015" spans="1:10" ht="29.25" hidden="1" customHeight="1" x14ac:dyDescent="0.25">
      <c r="A3015" s="283"/>
      <c r="B3015" s="307"/>
      <c r="C3015" s="59" t="s">
        <v>875</v>
      </c>
      <c r="D3015" s="141" t="s">
        <v>42</v>
      </c>
      <c r="E3015" s="141" t="s">
        <v>40</v>
      </c>
      <c r="F3015" s="141"/>
      <c r="G3015" s="141">
        <v>100</v>
      </c>
      <c r="H3015" s="141"/>
      <c r="I3015" s="173"/>
      <c r="J3015" s="106"/>
    </row>
    <row r="3016" spans="1:10" ht="22.5" hidden="1" customHeight="1" x14ac:dyDescent="0.25">
      <c r="A3016" s="367" t="s">
        <v>1243</v>
      </c>
      <c r="B3016" s="368" t="s">
        <v>865</v>
      </c>
      <c r="C3016" s="309" t="s">
        <v>1228</v>
      </c>
      <c r="D3016" s="309"/>
      <c r="E3016" s="309"/>
      <c r="F3016" s="309"/>
      <c r="G3016" s="309"/>
      <c r="H3016" s="309"/>
      <c r="I3016" s="309"/>
      <c r="J3016" s="309"/>
    </row>
    <row r="3017" spans="1:10" ht="21" hidden="1" customHeight="1" x14ac:dyDescent="0.25">
      <c r="A3017" s="367"/>
      <c r="B3017" s="368"/>
      <c r="C3017" s="310" t="s">
        <v>10</v>
      </c>
      <c r="D3017" s="310"/>
      <c r="E3017" s="310"/>
      <c r="F3017" s="310"/>
      <c r="G3017" s="310"/>
      <c r="H3017" s="310"/>
      <c r="I3017" s="310"/>
      <c r="J3017" s="310"/>
    </row>
    <row r="3018" spans="1:10" ht="15" hidden="1" customHeight="1" x14ac:dyDescent="0.25">
      <c r="A3018" s="367"/>
      <c r="B3018" s="368"/>
      <c r="C3018" s="270" t="s">
        <v>1230</v>
      </c>
      <c r="D3018" s="271" t="s">
        <v>15</v>
      </c>
      <c r="E3018" s="271" t="s">
        <v>9</v>
      </c>
      <c r="F3018" s="189"/>
      <c r="G3018" s="189"/>
      <c r="H3018" s="189"/>
      <c r="I3018" s="272"/>
      <c r="J3018" s="231"/>
    </row>
    <row r="3019" spans="1:10" ht="15.75" hidden="1" customHeight="1" x14ac:dyDescent="0.25">
      <c r="A3019" s="367"/>
      <c r="B3019" s="368"/>
      <c r="C3019" s="308" t="s">
        <v>11</v>
      </c>
      <c r="D3019" s="308"/>
      <c r="E3019" s="308"/>
      <c r="F3019" s="308"/>
      <c r="G3019" s="308"/>
      <c r="H3019" s="308"/>
      <c r="I3019" s="308"/>
      <c r="J3019" s="308"/>
    </row>
    <row r="3020" spans="1:10" ht="16.5" hidden="1" customHeight="1" x14ac:dyDescent="0.25">
      <c r="A3020" s="367"/>
      <c r="B3020" s="368"/>
      <c r="C3020" s="273" t="s">
        <v>1231</v>
      </c>
      <c r="D3020" s="271" t="s">
        <v>310</v>
      </c>
      <c r="E3020" s="271" t="s">
        <v>65</v>
      </c>
      <c r="F3020" s="189"/>
      <c r="G3020" s="189"/>
      <c r="H3020" s="189"/>
      <c r="I3020" s="272">
        <v>1.35</v>
      </c>
      <c r="J3020" s="231"/>
    </row>
    <row r="3021" spans="1:10" ht="16.5" hidden="1" customHeight="1" x14ac:dyDescent="0.25">
      <c r="A3021" s="367"/>
      <c r="B3021" s="368"/>
      <c r="C3021" s="308" t="s">
        <v>12</v>
      </c>
      <c r="D3021" s="308"/>
      <c r="E3021" s="308"/>
      <c r="F3021" s="308"/>
      <c r="G3021" s="308"/>
      <c r="H3021" s="308"/>
      <c r="I3021" s="308"/>
      <c r="J3021" s="308"/>
    </row>
    <row r="3022" spans="1:10" ht="21.75" hidden="1" customHeight="1" x14ac:dyDescent="0.25">
      <c r="A3022" s="367"/>
      <c r="B3022" s="368"/>
      <c r="C3022" s="273" t="s">
        <v>602</v>
      </c>
      <c r="D3022" s="271" t="s">
        <v>39</v>
      </c>
      <c r="E3022" s="271" t="s">
        <v>197</v>
      </c>
      <c r="F3022" s="264"/>
      <c r="G3022" s="264"/>
      <c r="H3022" s="264"/>
      <c r="I3022" s="192">
        <f>I3018/I3020</f>
        <v>0</v>
      </c>
      <c r="J3022" s="231"/>
    </row>
    <row r="3023" spans="1:10" ht="18.75" hidden="1" customHeight="1" x14ac:dyDescent="0.25">
      <c r="A3023" s="367"/>
      <c r="B3023" s="368"/>
      <c r="C3023" s="310" t="s">
        <v>14</v>
      </c>
      <c r="D3023" s="310"/>
      <c r="E3023" s="310"/>
      <c r="F3023" s="310"/>
      <c r="G3023" s="310"/>
      <c r="H3023" s="310"/>
      <c r="I3023" s="310"/>
      <c r="J3023" s="310"/>
    </row>
    <row r="3024" spans="1:10" ht="28.5" hidden="1" customHeight="1" x14ac:dyDescent="0.25">
      <c r="A3024" s="367"/>
      <c r="B3024" s="368"/>
      <c r="C3024" s="273" t="s">
        <v>378</v>
      </c>
      <c r="D3024" s="274" t="s">
        <v>42</v>
      </c>
      <c r="E3024" s="274" t="s">
        <v>40</v>
      </c>
      <c r="F3024" s="274"/>
      <c r="G3024" s="274"/>
      <c r="H3024" s="274"/>
      <c r="I3024" s="268">
        <v>100</v>
      </c>
      <c r="J3024" s="231"/>
    </row>
    <row r="3025" spans="1:10" ht="21.75" hidden="1" customHeight="1" x14ac:dyDescent="0.25">
      <c r="A3025" s="367" t="s">
        <v>1739</v>
      </c>
      <c r="B3025" s="368" t="str">
        <f>B3016</f>
        <v>Організація належного утримання  доріг</v>
      </c>
      <c r="C3025" s="309" t="s">
        <v>1229</v>
      </c>
      <c r="D3025" s="309"/>
      <c r="E3025" s="309"/>
      <c r="F3025" s="309"/>
      <c r="G3025" s="309"/>
      <c r="H3025" s="309"/>
      <c r="I3025" s="309"/>
      <c r="J3025" s="309"/>
    </row>
    <row r="3026" spans="1:10" ht="13.5" hidden="1" customHeight="1" x14ac:dyDescent="0.25">
      <c r="A3026" s="367"/>
      <c r="B3026" s="368"/>
      <c r="C3026" s="310" t="s">
        <v>10</v>
      </c>
      <c r="D3026" s="310"/>
      <c r="E3026" s="310"/>
      <c r="F3026" s="310"/>
      <c r="G3026" s="310"/>
      <c r="H3026" s="310"/>
      <c r="I3026" s="231"/>
      <c r="J3026" s="231"/>
    </row>
    <row r="3027" spans="1:10" ht="13.5" hidden="1" customHeight="1" x14ac:dyDescent="0.25">
      <c r="A3027" s="367"/>
      <c r="B3027" s="368"/>
      <c r="C3027" s="270" t="s">
        <v>1230</v>
      </c>
      <c r="D3027" s="271" t="s">
        <v>15</v>
      </c>
      <c r="E3027" s="271" t="s">
        <v>9</v>
      </c>
      <c r="F3027" s="189"/>
      <c r="G3027" s="189"/>
      <c r="H3027" s="189"/>
      <c r="I3027" s="272"/>
      <c r="J3027" s="231"/>
    </row>
    <row r="3028" spans="1:10" ht="15.75" hidden="1" customHeight="1" x14ac:dyDescent="0.25">
      <c r="A3028" s="367"/>
      <c r="B3028" s="368"/>
      <c r="C3028" s="308" t="s">
        <v>11</v>
      </c>
      <c r="D3028" s="308"/>
      <c r="E3028" s="308"/>
      <c r="F3028" s="308"/>
      <c r="G3028" s="308"/>
      <c r="H3028" s="308"/>
      <c r="I3028" s="231"/>
      <c r="J3028" s="231"/>
    </row>
    <row r="3029" spans="1:10" ht="21.75" hidden="1" customHeight="1" x14ac:dyDescent="0.25">
      <c r="A3029" s="367"/>
      <c r="B3029" s="368"/>
      <c r="C3029" s="273" t="s">
        <v>1231</v>
      </c>
      <c r="D3029" s="271" t="s">
        <v>310</v>
      </c>
      <c r="E3029" s="271" t="s">
        <v>65</v>
      </c>
      <c r="F3029" s="189"/>
      <c r="G3029" s="189"/>
      <c r="H3029" s="189"/>
      <c r="I3029" s="268">
        <v>0.47799999999999998</v>
      </c>
      <c r="J3029" s="231"/>
    </row>
    <row r="3030" spans="1:10" ht="15.75" hidden="1" customHeight="1" x14ac:dyDescent="0.25">
      <c r="A3030" s="367"/>
      <c r="B3030" s="368"/>
      <c r="C3030" s="308" t="s">
        <v>12</v>
      </c>
      <c r="D3030" s="308"/>
      <c r="E3030" s="308"/>
      <c r="F3030" s="308"/>
      <c r="G3030" s="308"/>
      <c r="H3030" s="308"/>
      <c r="I3030" s="231"/>
      <c r="J3030" s="231"/>
    </row>
    <row r="3031" spans="1:10" ht="21" hidden="1" customHeight="1" x14ac:dyDescent="0.25">
      <c r="A3031" s="367"/>
      <c r="B3031" s="368"/>
      <c r="C3031" s="273" t="s">
        <v>602</v>
      </c>
      <c r="D3031" s="271" t="s">
        <v>39</v>
      </c>
      <c r="E3031" s="271" t="s">
        <v>197</v>
      </c>
      <c r="F3031" s="264"/>
      <c r="G3031" s="264"/>
      <c r="H3031" s="189"/>
      <c r="I3031" s="192">
        <f>I3027/I3029</f>
        <v>0</v>
      </c>
      <c r="J3031" s="231"/>
    </row>
    <row r="3032" spans="1:10" ht="15" hidden="1" customHeight="1" x14ac:dyDescent="0.25">
      <c r="A3032" s="367"/>
      <c r="B3032" s="368"/>
      <c r="C3032" s="310" t="s">
        <v>14</v>
      </c>
      <c r="D3032" s="310"/>
      <c r="E3032" s="310"/>
      <c r="F3032" s="310"/>
      <c r="G3032" s="310"/>
      <c r="H3032" s="310"/>
      <c r="I3032" s="231"/>
      <c r="J3032" s="231"/>
    </row>
    <row r="3033" spans="1:10" ht="33.75" hidden="1" customHeight="1" x14ac:dyDescent="0.25">
      <c r="A3033" s="367"/>
      <c r="B3033" s="368"/>
      <c r="C3033" s="273" t="s">
        <v>378</v>
      </c>
      <c r="D3033" s="274" t="s">
        <v>42</v>
      </c>
      <c r="E3033" s="274" t="s">
        <v>40</v>
      </c>
      <c r="F3033" s="274"/>
      <c r="G3033" s="274"/>
      <c r="H3033" s="274"/>
      <c r="I3033" s="268">
        <v>100</v>
      </c>
      <c r="J3033" s="231"/>
    </row>
    <row r="3034" spans="1:10" ht="19.5" customHeight="1" x14ac:dyDescent="0.25">
      <c r="A3034" s="320" t="s">
        <v>866</v>
      </c>
      <c r="B3034" s="290" t="s">
        <v>865</v>
      </c>
      <c r="C3034" s="293" t="s">
        <v>1342</v>
      </c>
      <c r="D3034" s="293"/>
      <c r="E3034" s="293"/>
      <c r="F3034" s="293"/>
      <c r="G3034" s="293"/>
      <c r="H3034" s="293"/>
      <c r="I3034" s="293"/>
      <c r="J3034" s="293"/>
    </row>
    <row r="3035" spans="1:10" ht="15.75" customHeight="1" x14ac:dyDescent="0.25">
      <c r="A3035" s="320"/>
      <c r="B3035" s="290"/>
      <c r="C3035" s="280" t="s">
        <v>10</v>
      </c>
      <c r="D3035" s="280"/>
      <c r="E3035" s="280"/>
      <c r="F3035" s="280"/>
      <c r="G3035" s="280"/>
      <c r="H3035" s="280"/>
      <c r="I3035" s="280"/>
      <c r="J3035" s="280"/>
    </row>
    <row r="3036" spans="1:10" ht="18.75" customHeight="1" x14ac:dyDescent="0.25">
      <c r="A3036" s="320"/>
      <c r="B3036" s="290"/>
      <c r="C3036" s="3" t="s">
        <v>1232</v>
      </c>
      <c r="D3036" s="290" t="s">
        <v>15</v>
      </c>
      <c r="E3036" s="141" t="s">
        <v>9</v>
      </c>
      <c r="F3036" s="1"/>
      <c r="G3036" s="2"/>
      <c r="H3036" s="108"/>
      <c r="I3036" s="106"/>
      <c r="J3036" s="96">
        <f>'Додаток 3'!L518</f>
        <v>11500</v>
      </c>
    </row>
    <row r="3037" spans="1:10" ht="15.75" customHeight="1" x14ac:dyDescent="0.25">
      <c r="A3037" s="320"/>
      <c r="B3037" s="290"/>
      <c r="C3037" s="3" t="s">
        <v>359</v>
      </c>
      <c r="D3037" s="290"/>
      <c r="E3037" s="297"/>
      <c r="F3037" s="297"/>
      <c r="G3037" s="297"/>
      <c r="H3037" s="297"/>
      <c r="I3037" s="106"/>
      <c r="J3037" s="106"/>
    </row>
    <row r="3038" spans="1:10" ht="17.25" customHeight="1" x14ac:dyDescent="0.25">
      <c r="A3038" s="320"/>
      <c r="B3038" s="290"/>
      <c r="C3038" s="7" t="s">
        <v>893</v>
      </c>
      <c r="D3038" s="290"/>
      <c r="E3038" s="141" t="str">
        <f>E3036</f>
        <v>тис. грн.</v>
      </c>
      <c r="F3038" s="2"/>
      <c r="G3038" s="2"/>
      <c r="H3038" s="108"/>
      <c r="I3038" s="106"/>
      <c r="J3038" s="173">
        <v>846.928</v>
      </c>
    </row>
    <row r="3039" spans="1:10" ht="18" customHeight="1" x14ac:dyDescent="0.25">
      <c r="A3039" s="320"/>
      <c r="B3039" s="290"/>
      <c r="C3039" s="291" t="s">
        <v>11</v>
      </c>
      <c r="D3039" s="291"/>
      <c r="E3039" s="291"/>
      <c r="F3039" s="291"/>
      <c r="G3039" s="291"/>
      <c r="H3039" s="291"/>
      <c r="I3039" s="291"/>
      <c r="J3039" s="291"/>
    </row>
    <row r="3040" spans="1:10" ht="15.75" customHeight="1" x14ac:dyDescent="0.25">
      <c r="A3040" s="320"/>
      <c r="B3040" s="290"/>
      <c r="C3040" s="59" t="s">
        <v>1233</v>
      </c>
      <c r="D3040" s="51" t="s">
        <v>310</v>
      </c>
      <c r="E3040" s="51" t="s">
        <v>65</v>
      </c>
      <c r="F3040" s="11"/>
      <c r="G3040" s="11"/>
      <c r="H3040" s="108"/>
      <c r="I3040" s="106"/>
      <c r="J3040" s="168">
        <v>4.6550000000000002</v>
      </c>
    </row>
    <row r="3041" spans="1:10" ht="16.5" customHeight="1" x14ac:dyDescent="0.25">
      <c r="A3041" s="320"/>
      <c r="B3041" s="290"/>
      <c r="C3041" s="291" t="s">
        <v>12</v>
      </c>
      <c r="D3041" s="291"/>
      <c r="E3041" s="291"/>
      <c r="F3041" s="291"/>
      <c r="G3041" s="291"/>
      <c r="H3041" s="291"/>
      <c r="I3041" s="291"/>
      <c r="J3041" s="291"/>
    </row>
    <row r="3042" spans="1:10" ht="20.25" customHeight="1" x14ac:dyDescent="0.25">
      <c r="A3042" s="320"/>
      <c r="B3042" s="290"/>
      <c r="C3042" s="59" t="s">
        <v>1234</v>
      </c>
      <c r="D3042" s="51" t="s">
        <v>39</v>
      </c>
      <c r="E3042" s="51" t="s">
        <v>197</v>
      </c>
      <c r="F3042" s="12"/>
      <c r="G3042" s="12"/>
      <c r="H3042" s="158"/>
      <c r="I3042" s="106"/>
      <c r="J3042" s="136">
        <f>J3036/J3040</f>
        <v>2470.4618689581093</v>
      </c>
    </row>
    <row r="3043" spans="1:10" ht="16.5" customHeight="1" x14ac:dyDescent="0.25">
      <c r="A3043" s="320"/>
      <c r="B3043" s="290"/>
      <c r="C3043" s="280" t="s">
        <v>14</v>
      </c>
      <c r="D3043" s="280"/>
      <c r="E3043" s="280"/>
      <c r="F3043" s="280"/>
      <c r="G3043" s="280"/>
      <c r="H3043" s="280"/>
      <c r="I3043" s="280"/>
      <c r="J3043" s="280"/>
    </row>
    <row r="3044" spans="1:10" ht="27" customHeight="1" x14ac:dyDescent="0.25">
      <c r="A3044" s="320"/>
      <c r="B3044" s="290"/>
      <c r="C3044" s="59" t="s">
        <v>378</v>
      </c>
      <c r="D3044" s="141" t="s">
        <v>42</v>
      </c>
      <c r="E3044" s="141" t="s">
        <v>40</v>
      </c>
      <c r="F3044" s="51"/>
      <c r="G3044" s="51"/>
      <c r="H3044" s="51"/>
      <c r="I3044" s="106"/>
      <c r="J3044" s="173">
        <v>100</v>
      </c>
    </row>
    <row r="3045" spans="1:10" ht="33.75" hidden="1" customHeight="1" x14ac:dyDescent="0.25">
      <c r="A3045" s="320" t="s">
        <v>1241</v>
      </c>
      <c r="B3045" s="290" t="s">
        <v>865</v>
      </c>
      <c r="C3045" s="293" t="s">
        <v>1244</v>
      </c>
      <c r="D3045" s="293"/>
      <c r="E3045" s="293"/>
      <c r="F3045" s="293"/>
      <c r="G3045" s="293"/>
      <c r="H3045" s="293"/>
      <c r="I3045" s="106"/>
      <c r="J3045" s="106"/>
    </row>
    <row r="3046" spans="1:10" ht="15.75" hidden="1" customHeight="1" x14ac:dyDescent="0.25">
      <c r="A3046" s="320"/>
      <c r="B3046" s="290"/>
      <c r="C3046" s="280" t="s">
        <v>10</v>
      </c>
      <c r="D3046" s="280"/>
      <c r="E3046" s="280"/>
      <c r="F3046" s="280"/>
      <c r="G3046" s="280"/>
      <c r="H3046" s="280"/>
      <c r="I3046" s="106"/>
      <c r="J3046" s="106"/>
    </row>
    <row r="3047" spans="1:10" ht="33.75" hidden="1" customHeight="1" x14ac:dyDescent="0.25">
      <c r="A3047" s="320"/>
      <c r="B3047" s="290"/>
      <c r="C3047" s="3" t="s">
        <v>1232</v>
      </c>
      <c r="D3047" s="290" t="s">
        <v>15</v>
      </c>
      <c r="E3047" s="141" t="s">
        <v>9</v>
      </c>
      <c r="F3047" s="1"/>
      <c r="G3047" s="2"/>
      <c r="H3047" s="108">
        <f>'Додаток 3'!J628</f>
        <v>0</v>
      </c>
      <c r="I3047" s="106"/>
      <c r="J3047" s="106"/>
    </row>
    <row r="3048" spans="1:10" ht="18" hidden="1" customHeight="1" x14ac:dyDescent="0.25">
      <c r="A3048" s="320"/>
      <c r="B3048" s="290"/>
      <c r="C3048" s="3" t="s">
        <v>359</v>
      </c>
      <c r="D3048" s="290"/>
      <c r="E3048" s="297"/>
      <c r="F3048" s="297"/>
      <c r="G3048" s="297"/>
      <c r="H3048" s="297"/>
      <c r="I3048" s="106"/>
      <c r="J3048" s="106"/>
    </row>
    <row r="3049" spans="1:10" ht="33.75" hidden="1" customHeight="1" x14ac:dyDescent="0.25">
      <c r="A3049" s="320"/>
      <c r="B3049" s="290"/>
      <c r="C3049" s="7" t="s">
        <v>893</v>
      </c>
      <c r="D3049" s="290"/>
      <c r="E3049" s="141" t="str">
        <f>E3047</f>
        <v>тис. грн.</v>
      </c>
      <c r="F3049" s="2"/>
      <c r="G3049" s="2"/>
      <c r="H3049" s="108">
        <f>'Додаток 3'!J629</f>
        <v>0</v>
      </c>
      <c r="I3049" s="106"/>
      <c r="J3049" s="106"/>
    </row>
    <row r="3050" spans="1:10" ht="15" hidden="1" customHeight="1" x14ac:dyDescent="0.25">
      <c r="A3050" s="320"/>
      <c r="B3050" s="290"/>
      <c r="C3050" s="291" t="s">
        <v>11</v>
      </c>
      <c r="D3050" s="291"/>
      <c r="E3050" s="291"/>
      <c r="F3050" s="291"/>
      <c r="G3050" s="291"/>
      <c r="H3050" s="291"/>
      <c r="I3050" s="106"/>
      <c r="J3050" s="106"/>
    </row>
    <row r="3051" spans="1:10" ht="33.75" hidden="1" customHeight="1" x14ac:dyDescent="0.25">
      <c r="A3051" s="320"/>
      <c r="B3051" s="290"/>
      <c r="C3051" s="59" t="s">
        <v>1233</v>
      </c>
      <c r="D3051" s="51" t="s">
        <v>310</v>
      </c>
      <c r="E3051" s="51" t="s">
        <v>65</v>
      </c>
      <c r="F3051" s="11"/>
      <c r="G3051" s="11"/>
      <c r="H3051" s="108"/>
      <c r="I3051" s="106"/>
      <c r="J3051" s="106"/>
    </row>
    <row r="3052" spans="1:10" ht="20.25" hidden="1" customHeight="1" x14ac:dyDescent="0.25">
      <c r="A3052" s="320"/>
      <c r="B3052" s="290"/>
      <c r="C3052" s="291" t="s">
        <v>12</v>
      </c>
      <c r="D3052" s="291"/>
      <c r="E3052" s="291"/>
      <c r="F3052" s="291"/>
      <c r="G3052" s="291"/>
      <c r="H3052" s="291"/>
      <c r="I3052" s="106"/>
      <c r="J3052" s="106"/>
    </row>
    <row r="3053" spans="1:10" ht="33.75" hidden="1" customHeight="1" x14ac:dyDescent="0.25">
      <c r="A3053" s="320"/>
      <c r="B3053" s="290"/>
      <c r="C3053" s="59" t="s">
        <v>1234</v>
      </c>
      <c r="D3053" s="51" t="s">
        <v>39</v>
      </c>
      <c r="E3053" s="51" t="s">
        <v>197</v>
      </c>
      <c r="F3053" s="12"/>
      <c r="G3053" s="12"/>
      <c r="H3053" s="158"/>
      <c r="I3053" s="106"/>
      <c r="J3053" s="106"/>
    </row>
    <row r="3054" spans="1:10" ht="16.5" hidden="1" customHeight="1" x14ac:dyDescent="0.25">
      <c r="A3054" s="320"/>
      <c r="B3054" s="290"/>
      <c r="C3054" s="280" t="s">
        <v>14</v>
      </c>
      <c r="D3054" s="280"/>
      <c r="E3054" s="280"/>
      <c r="F3054" s="280"/>
      <c r="G3054" s="280"/>
      <c r="H3054" s="280"/>
      <c r="I3054" s="106"/>
      <c r="J3054" s="106"/>
    </row>
    <row r="3055" spans="1:10" ht="33.75" hidden="1" customHeight="1" x14ac:dyDescent="0.25">
      <c r="A3055" s="320"/>
      <c r="B3055" s="290"/>
      <c r="C3055" s="59" t="s">
        <v>378</v>
      </c>
      <c r="D3055" s="141" t="s">
        <v>42</v>
      </c>
      <c r="E3055" s="141" t="s">
        <v>40</v>
      </c>
      <c r="F3055" s="51"/>
      <c r="G3055" s="51"/>
      <c r="H3055" s="51">
        <v>100</v>
      </c>
      <c r="I3055" s="106"/>
      <c r="J3055" s="106"/>
    </row>
    <row r="3056" spans="1:10" ht="33.75" hidden="1" customHeight="1" x14ac:dyDescent="0.25">
      <c r="A3056" s="320" t="s">
        <v>1242</v>
      </c>
      <c r="B3056" s="290" t="s">
        <v>865</v>
      </c>
      <c r="C3056" s="293" t="s">
        <v>1246</v>
      </c>
      <c r="D3056" s="293"/>
      <c r="E3056" s="293"/>
      <c r="F3056" s="293"/>
      <c r="G3056" s="293"/>
      <c r="H3056" s="293"/>
      <c r="I3056" s="106"/>
      <c r="J3056" s="106"/>
    </row>
    <row r="3057" spans="1:10" ht="15" hidden="1" customHeight="1" x14ac:dyDescent="0.25">
      <c r="A3057" s="320"/>
      <c r="B3057" s="290"/>
      <c r="C3057" s="280" t="s">
        <v>10</v>
      </c>
      <c r="D3057" s="280"/>
      <c r="E3057" s="280"/>
      <c r="F3057" s="280"/>
      <c r="G3057" s="280"/>
      <c r="H3057" s="280"/>
      <c r="I3057" s="106"/>
      <c r="J3057" s="106"/>
    </row>
    <row r="3058" spans="1:10" ht="33.75" hidden="1" customHeight="1" x14ac:dyDescent="0.25">
      <c r="A3058" s="320"/>
      <c r="B3058" s="290"/>
      <c r="C3058" s="3" t="s">
        <v>1232</v>
      </c>
      <c r="D3058" s="290" t="s">
        <v>15</v>
      </c>
      <c r="E3058" s="141" t="s">
        <v>9</v>
      </c>
      <c r="F3058" s="1"/>
      <c r="G3058" s="2"/>
      <c r="H3058" s="108">
        <f>'Додаток 3'!J639</f>
        <v>0</v>
      </c>
      <c r="I3058" s="106"/>
      <c r="J3058" s="106"/>
    </row>
    <row r="3059" spans="1:10" ht="13.5" hidden="1" customHeight="1" x14ac:dyDescent="0.25">
      <c r="A3059" s="320"/>
      <c r="B3059" s="290"/>
      <c r="C3059" s="3" t="s">
        <v>359</v>
      </c>
      <c r="D3059" s="290"/>
      <c r="E3059" s="297"/>
      <c r="F3059" s="297"/>
      <c r="G3059" s="297"/>
      <c r="H3059" s="297"/>
      <c r="I3059" s="106"/>
      <c r="J3059" s="106"/>
    </row>
    <row r="3060" spans="1:10" ht="33.75" hidden="1" customHeight="1" x14ac:dyDescent="0.25">
      <c r="A3060" s="320"/>
      <c r="B3060" s="290"/>
      <c r="C3060" s="7" t="s">
        <v>893</v>
      </c>
      <c r="D3060" s="290"/>
      <c r="E3060" s="141" t="str">
        <f>E3058</f>
        <v>тис. грн.</v>
      </c>
      <c r="F3060" s="2"/>
      <c r="G3060" s="2"/>
      <c r="H3060" s="108">
        <f>'Додаток 3'!J640</f>
        <v>0</v>
      </c>
      <c r="I3060" s="106"/>
      <c r="J3060" s="106"/>
    </row>
    <row r="3061" spans="1:10" ht="24.75" hidden="1" customHeight="1" x14ac:dyDescent="0.25">
      <c r="A3061" s="320"/>
      <c r="B3061" s="290"/>
      <c r="C3061" s="291" t="s">
        <v>11</v>
      </c>
      <c r="D3061" s="291"/>
      <c r="E3061" s="291"/>
      <c r="F3061" s="291"/>
      <c r="G3061" s="291"/>
      <c r="H3061" s="291"/>
      <c r="I3061" s="106"/>
      <c r="J3061" s="106"/>
    </row>
    <row r="3062" spans="1:10" ht="33.75" hidden="1" customHeight="1" x14ac:dyDescent="0.25">
      <c r="A3062" s="320"/>
      <c r="B3062" s="290"/>
      <c r="C3062" s="59" t="s">
        <v>1233</v>
      </c>
      <c r="D3062" s="51" t="s">
        <v>310</v>
      </c>
      <c r="E3062" s="51" t="s">
        <v>65</v>
      </c>
      <c r="F3062" s="11"/>
      <c r="G3062" s="11"/>
      <c r="H3062" s="108"/>
      <c r="I3062" s="106"/>
      <c r="J3062" s="106"/>
    </row>
    <row r="3063" spans="1:10" ht="16.5" hidden="1" customHeight="1" x14ac:dyDescent="0.25">
      <c r="A3063" s="320"/>
      <c r="B3063" s="290"/>
      <c r="C3063" s="291" t="s">
        <v>12</v>
      </c>
      <c r="D3063" s="291"/>
      <c r="E3063" s="291"/>
      <c r="F3063" s="291"/>
      <c r="G3063" s="291"/>
      <c r="H3063" s="291"/>
      <c r="I3063" s="106"/>
      <c r="J3063" s="106"/>
    </row>
    <row r="3064" spans="1:10" ht="33.75" hidden="1" customHeight="1" x14ac:dyDescent="0.25">
      <c r="A3064" s="320"/>
      <c r="B3064" s="290"/>
      <c r="C3064" s="59" t="s">
        <v>1234</v>
      </c>
      <c r="D3064" s="51" t="s">
        <v>39</v>
      </c>
      <c r="E3064" s="51" t="s">
        <v>197</v>
      </c>
      <c r="F3064" s="12"/>
      <c r="G3064" s="12"/>
      <c r="H3064" s="158"/>
      <c r="I3064" s="106"/>
      <c r="J3064" s="106"/>
    </row>
    <row r="3065" spans="1:10" ht="15.75" hidden="1" customHeight="1" x14ac:dyDescent="0.25">
      <c r="A3065" s="320"/>
      <c r="B3065" s="290"/>
      <c r="C3065" s="280" t="s">
        <v>14</v>
      </c>
      <c r="D3065" s="280"/>
      <c r="E3065" s="280"/>
      <c r="F3065" s="280"/>
      <c r="G3065" s="280"/>
      <c r="H3065" s="280"/>
      <c r="I3065" s="106"/>
      <c r="J3065" s="106"/>
    </row>
    <row r="3066" spans="1:10" ht="33.75" hidden="1" customHeight="1" x14ac:dyDescent="0.25">
      <c r="A3066" s="320"/>
      <c r="B3066" s="290"/>
      <c r="C3066" s="59" t="s">
        <v>378</v>
      </c>
      <c r="D3066" s="141" t="s">
        <v>42</v>
      </c>
      <c r="E3066" s="141" t="s">
        <v>40</v>
      </c>
      <c r="F3066" s="51"/>
      <c r="G3066" s="51"/>
      <c r="H3066" s="51">
        <v>100</v>
      </c>
      <c r="I3066" s="106"/>
      <c r="J3066" s="106"/>
    </row>
    <row r="3067" spans="1:10" ht="19.5" customHeight="1" x14ac:dyDescent="0.25">
      <c r="A3067" s="320" t="s">
        <v>934</v>
      </c>
      <c r="B3067" s="290" t="s">
        <v>865</v>
      </c>
      <c r="C3067" s="293" t="s">
        <v>1245</v>
      </c>
      <c r="D3067" s="293"/>
      <c r="E3067" s="293"/>
      <c r="F3067" s="293"/>
      <c r="G3067" s="293"/>
      <c r="H3067" s="293"/>
      <c r="I3067" s="293"/>
      <c r="J3067" s="293"/>
    </row>
    <row r="3068" spans="1:10" ht="15.75" customHeight="1" x14ac:dyDescent="0.25">
      <c r="A3068" s="320"/>
      <c r="B3068" s="290"/>
      <c r="C3068" s="280" t="s">
        <v>10</v>
      </c>
      <c r="D3068" s="280"/>
      <c r="E3068" s="280"/>
      <c r="F3068" s="280"/>
      <c r="G3068" s="280"/>
      <c r="H3068" s="280"/>
      <c r="I3068" s="280"/>
      <c r="J3068" s="280"/>
    </row>
    <row r="3069" spans="1:10" ht="16.5" customHeight="1" x14ac:dyDescent="0.25">
      <c r="A3069" s="320"/>
      <c r="B3069" s="290"/>
      <c r="C3069" s="3" t="s">
        <v>1232</v>
      </c>
      <c r="D3069" s="290" t="s">
        <v>15</v>
      </c>
      <c r="E3069" s="141" t="s">
        <v>9</v>
      </c>
      <c r="F3069" s="1"/>
      <c r="G3069" s="2"/>
      <c r="H3069" s="108"/>
      <c r="I3069" s="106"/>
      <c r="J3069" s="96">
        <f>'Додаток 3'!L524</f>
        <v>5890</v>
      </c>
    </row>
    <row r="3070" spans="1:10" ht="18.75" customHeight="1" x14ac:dyDescent="0.25">
      <c r="A3070" s="320"/>
      <c r="B3070" s="290"/>
      <c r="C3070" s="3" t="s">
        <v>359</v>
      </c>
      <c r="D3070" s="290"/>
      <c r="E3070" s="297"/>
      <c r="F3070" s="297"/>
      <c r="G3070" s="297"/>
      <c r="H3070" s="297"/>
      <c r="I3070" s="106"/>
      <c r="J3070" s="106"/>
    </row>
    <row r="3071" spans="1:10" ht="15.75" customHeight="1" x14ac:dyDescent="0.25">
      <c r="A3071" s="320"/>
      <c r="B3071" s="290"/>
      <c r="C3071" s="7" t="s">
        <v>893</v>
      </c>
      <c r="D3071" s="290"/>
      <c r="E3071" s="141" t="str">
        <f>E3069</f>
        <v>тис. грн.</v>
      </c>
      <c r="F3071" s="2"/>
      <c r="G3071" s="2"/>
      <c r="H3071" s="108"/>
      <c r="I3071" s="106"/>
      <c r="J3071" s="136">
        <f>'Додаток 3'!L525</f>
        <v>420</v>
      </c>
    </row>
    <row r="3072" spans="1:10" ht="16.5" customHeight="1" x14ac:dyDescent="0.25">
      <c r="A3072" s="320"/>
      <c r="B3072" s="290"/>
      <c r="C3072" s="291" t="s">
        <v>11</v>
      </c>
      <c r="D3072" s="291"/>
      <c r="E3072" s="291"/>
      <c r="F3072" s="291"/>
      <c r="G3072" s="291"/>
      <c r="H3072" s="291"/>
      <c r="I3072" s="291"/>
      <c r="J3072" s="291"/>
    </row>
    <row r="3073" spans="1:10" ht="19.5" customHeight="1" x14ac:dyDescent="0.25">
      <c r="A3073" s="320"/>
      <c r="B3073" s="290"/>
      <c r="C3073" s="59" t="s">
        <v>1233</v>
      </c>
      <c r="D3073" s="51" t="s">
        <v>310</v>
      </c>
      <c r="E3073" s="51" t="s">
        <v>65</v>
      </c>
      <c r="F3073" s="11"/>
      <c r="G3073" s="11"/>
      <c r="H3073" s="108"/>
      <c r="I3073" s="106"/>
      <c r="J3073" s="173">
        <v>2.3559999999999999</v>
      </c>
    </row>
    <row r="3074" spans="1:10" ht="18.75" customHeight="1" x14ac:dyDescent="0.25">
      <c r="A3074" s="320"/>
      <c r="B3074" s="290"/>
      <c r="C3074" s="291" t="s">
        <v>12</v>
      </c>
      <c r="D3074" s="291"/>
      <c r="E3074" s="291"/>
      <c r="F3074" s="291"/>
      <c r="G3074" s="291"/>
      <c r="H3074" s="291"/>
      <c r="I3074" s="291"/>
      <c r="J3074" s="291"/>
    </row>
    <row r="3075" spans="1:10" ht="18.75" customHeight="1" x14ac:dyDescent="0.25">
      <c r="A3075" s="320"/>
      <c r="B3075" s="290"/>
      <c r="C3075" s="59" t="s">
        <v>1234</v>
      </c>
      <c r="D3075" s="51" t="s">
        <v>39</v>
      </c>
      <c r="E3075" s="51" t="s">
        <v>197</v>
      </c>
      <c r="F3075" s="12"/>
      <c r="G3075" s="12"/>
      <c r="H3075" s="158"/>
      <c r="I3075" s="106"/>
      <c r="J3075" s="136">
        <f>J3069/J3073</f>
        <v>2500</v>
      </c>
    </row>
    <row r="3076" spans="1:10" ht="13.5" customHeight="1" x14ac:dyDescent="0.25">
      <c r="A3076" s="320"/>
      <c r="B3076" s="290"/>
      <c r="C3076" s="280" t="s">
        <v>14</v>
      </c>
      <c r="D3076" s="280"/>
      <c r="E3076" s="280"/>
      <c r="F3076" s="280"/>
      <c r="G3076" s="280"/>
      <c r="H3076" s="280"/>
      <c r="I3076" s="280"/>
      <c r="J3076" s="280"/>
    </row>
    <row r="3077" spans="1:10" ht="30.75" customHeight="1" x14ac:dyDescent="0.25">
      <c r="A3077" s="320"/>
      <c r="B3077" s="290"/>
      <c r="C3077" s="59" t="s">
        <v>378</v>
      </c>
      <c r="D3077" s="141" t="s">
        <v>42</v>
      </c>
      <c r="E3077" s="141" t="s">
        <v>40</v>
      </c>
      <c r="F3077" s="51"/>
      <c r="G3077" s="51"/>
      <c r="H3077" s="51"/>
      <c r="I3077" s="106"/>
      <c r="J3077" s="173">
        <v>100</v>
      </c>
    </row>
    <row r="3078" spans="1:10" ht="17.25" customHeight="1" x14ac:dyDescent="0.25">
      <c r="A3078" s="320" t="s">
        <v>1007</v>
      </c>
      <c r="B3078" s="290" t="s">
        <v>865</v>
      </c>
      <c r="C3078" s="293" t="s">
        <v>1247</v>
      </c>
      <c r="D3078" s="293"/>
      <c r="E3078" s="293"/>
      <c r="F3078" s="293"/>
      <c r="G3078" s="293"/>
      <c r="H3078" s="293"/>
      <c r="I3078" s="293"/>
      <c r="J3078" s="293"/>
    </row>
    <row r="3079" spans="1:10" ht="16.5" customHeight="1" x14ac:dyDescent="0.25">
      <c r="A3079" s="320"/>
      <c r="B3079" s="290"/>
      <c r="C3079" s="280" t="s">
        <v>10</v>
      </c>
      <c r="D3079" s="280"/>
      <c r="E3079" s="280"/>
      <c r="F3079" s="280"/>
      <c r="G3079" s="280"/>
      <c r="H3079" s="280"/>
      <c r="I3079" s="280"/>
      <c r="J3079" s="280"/>
    </row>
    <row r="3080" spans="1:10" ht="18.75" customHeight="1" x14ac:dyDescent="0.25">
      <c r="A3080" s="320"/>
      <c r="B3080" s="290"/>
      <c r="C3080" s="3" t="s">
        <v>1232</v>
      </c>
      <c r="D3080" s="290" t="s">
        <v>15</v>
      </c>
      <c r="E3080" s="141" t="s">
        <v>9</v>
      </c>
      <c r="F3080" s="1"/>
      <c r="G3080" s="2"/>
      <c r="H3080" s="108"/>
      <c r="I3080" s="106"/>
      <c r="J3080" s="96">
        <f>'Додаток 3'!L526</f>
        <v>2125</v>
      </c>
    </row>
    <row r="3081" spans="1:10" ht="18" customHeight="1" x14ac:dyDescent="0.25">
      <c r="A3081" s="320"/>
      <c r="B3081" s="290"/>
      <c r="C3081" s="3" t="s">
        <v>359</v>
      </c>
      <c r="D3081" s="290"/>
      <c r="E3081" s="297"/>
      <c r="F3081" s="297"/>
      <c r="G3081" s="297"/>
      <c r="H3081" s="297"/>
      <c r="I3081" s="106"/>
      <c r="J3081" s="106"/>
    </row>
    <row r="3082" spans="1:10" ht="19.5" customHeight="1" x14ac:dyDescent="0.25">
      <c r="A3082" s="320"/>
      <c r="B3082" s="290"/>
      <c r="C3082" s="7" t="s">
        <v>893</v>
      </c>
      <c r="D3082" s="290"/>
      <c r="E3082" s="141" t="str">
        <f>E3080</f>
        <v>тис. грн.</v>
      </c>
      <c r="F3082" s="2"/>
      <c r="G3082" s="2"/>
      <c r="H3082" s="108"/>
      <c r="I3082" s="106"/>
      <c r="J3082" s="96">
        <f>'Додаток 3'!L527</f>
        <v>200</v>
      </c>
    </row>
    <row r="3083" spans="1:10" ht="16.5" customHeight="1" x14ac:dyDescent="0.25">
      <c r="A3083" s="320"/>
      <c r="B3083" s="290"/>
      <c r="C3083" s="291" t="s">
        <v>11</v>
      </c>
      <c r="D3083" s="291"/>
      <c r="E3083" s="291"/>
      <c r="F3083" s="291"/>
      <c r="G3083" s="291"/>
      <c r="H3083" s="291"/>
      <c r="I3083" s="291"/>
      <c r="J3083" s="291"/>
    </row>
    <row r="3084" spans="1:10" ht="18.75" customHeight="1" x14ac:dyDescent="0.25">
      <c r="A3084" s="320"/>
      <c r="B3084" s="290"/>
      <c r="C3084" s="59" t="s">
        <v>1233</v>
      </c>
      <c r="D3084" s="51" t="s">
        <v>310</v>
      </c>
      <c r="E3084" s="51" t="s">
        <v>65</v>
      </c>
      <c r="F3084" s="11"/>
      <c r="G3084" s="11"/>
      <c r="H3084" s="108"/>
      <c r="I3084" s="106"/>
      <c r="J3084" s="96">
        <v>0.85</v>
      </c>
    </row>
    <row r="3085" spans="1:10" ht="16.5" customHeight="1" x14ac:dyDescent="0.25">
      <c r="A3085" s="320"/>
      <c r="B3085" s="290"/>
      <c r="C3085" s="291" t="s">
        <v>12</v>
      </c>
      <c r="D3085" s="291"/>
      <c r="E3085" s="291"/>
      <c r="F3085" s="291"/>
      <c r="G3085" s="291"/>
      <c r="H3085" s="291"/>
      <c r="I3085" s="291"/>
      <c r="J3085" s="291"/>
    </row>
    <row r="3086" spans="1:10" ht="15.75" customHeight="1" x14ac:dyDescent="0.25">
      <c r="A3086" s="320"/>
      <c r="B3086" s="290"/>
      <c r="C3086" s="59" t="s">
        <v>1234</v>
      </c>
      <c r="D3086" s="51" t="s">
        <v>39</v>
      </c>
      <c r="E3086" s="51" t="s">
        <v>197</v>
      </c>
      <c r="F3086" s="12"/>
      <c r="G3086" s="12"/>
      <c r="H3086" s="158"/>
      <c r="I3086" s="106"/>
      <c r="J3086" s="96">
        <f>J3080/J3084</f>
        <v>2500</v>
      </c>
    </row>
    <row r="3087" spans="1:10" ht="18.75" customHeight="1" x14ac:dyDescent="0.25">
      <c r="A3087" s="320"/>
      <c r="B3087" s="290"/>
      <c r="C3087" s="280" t="s">
        <v>14</v>
      </c>
      <c r="D3087" s="280"/>
      <c r="E3087" s="280"/>
      <c r="F3087" s="280"/>
      <c r="G3087" s="280"/>
      <c r="H3087" s="280"/>
      <c r="I3087" s="280"/>
      <c r="J3087" s="280"/>
    </row>
    <row r="3088" spans="1:10" ht="27.75" customHeight="1" x14ac:dyDescent="0.25">
      <c r="A3088" s="320"/>
      <c r="B3088" s="290"/>
      <c r="C3088" s="59" t="s">
        <v>378</v>
      </c>
      <c r="D3088" s="141" t="s">
        <v>42</v>
      </c>
      <c r="E3088" s="141" t="s">
        <v>40</v>
      </c>
      <c r="F3088" s="51"/>
      <c r="G3088" s="51"/>
      <c r="H3088" s="51"/>
      <c r="I3088" s="106"/>
      <c r="J3088" s="173">
        <v>100</v>
      </c>
    </row>
    <row r="3089" spans="1:10" ht="12.75" hidden="1" customHeight="1" x14ac:dyDescent="0.25">
      <c r="A3089" s="292" t="s">
        <v>1070</v>
      </c>
      <c r="B3089" s="289" t="s">
        <v>865</v>
      </c>
      <c r="C3089" s="321" t="str">
        <f>'Додаток 3'!B530</f>
        <v>Коригування проектно-вишукувальної документації "Капітальний ремонт проїжджої частини вул. Приморської від вул. Будівельників до просп. Григорівського десанту м. Южного Одеської області"</v>
      </c>
      <c r="D3089" s="321"/>
      <c r="E3089" s="321"/>
      <c r="F3089" s="321"/>
      <c r="G3089" s="321"/>
      <c r="H3089" s="321"/>
      <c r="I3089" s="321"/>
      <c r="J3089" s="321"/>
    </row>
    <row r="3090" spans="1:10" ht="20.25" hidden="1" customHeight="1" x14ac:dyDescent="0.25">
      <c r="A3090" s="292"/>
      <c r="B3090" s="289"/>
      <c r="C3090" s="295" t="s">
        <v>10</v>
      </c>
      <c r="D3090" s="295"/>
      <c r="E3090" s="295"/>
      <c r="F3090" s="295"/>
      <c r="G3090" s="295"/>
      <c r="H3090" s="295"/>
      <c r="I3090" s="295"/>
      <c r="J3090" s="295"/>
    </row>
    <row r="3091" spans="1:10" ht="32.25" hidden="1" customHeight="1" x14ac:dyDescent="0.25">
      <c r="A3091" s="292"/>
      <c r="B3091" s="289"/>
      <c r="C3091" s="59" t="s">
        <v>1717</v>
      </c>
      <c r="D3091" s="141" t="s">
        <v>15</v>
      </c>
      <c r="E3091" s="141" t="s">
        <v>9</v>
      </c>
      <c r="F3091" s="51"/>
      <c r="G3091" s="108">
        <f>'Додаток 3'!I530</f>
        <v>0</v>
      </c>
      <c r="H3091" s="51"/>
      <c r="I3091" s="96">
        <f>'Додаток 3'!K530</f>
        <v>0</v>
      </c>
      <c r="J3091" s="106"/>
    </row>
    <row r="3092" spans="1:10" ht="18.75" hidden="1" customHeight="1" x14ac:dyDescent="0.25">
      <c r="A3092" s="292"/>
      <c r="B3092" s="289"/>
      <c r="C3092" s="295" t="s">
        <v>11</v>
      </c>
      <c r="D3092" s="295"/>
      <c r="E3092" s="295"/>
      <c r="F3092" s="295"/>
      <c r="G3092" s="295"/>
      <c r="H3092" s="295"/>
      <c r="I3092" s="295"/>
      <c r="J3092" s="295"/>
    </row>
    <row r="3093" spans="1:10" ht="21.75" hidden="1" customHeight="1" x14ac:dyDescent="0.25">
      <c r="A3093" s="292"/>
      <c r="B3093" s="289"/>
      <c r="C3093" s="59" t="s">
        <v>1622</v>
      </c>
      <c r="D3093" s="141" t="s">
        <v>39</v>
      </c>
      <c r="E3093" s="141" t="s">
        <v>17</v>
      </c>
      <c r="F3093" s="51"/>
      <c r="G3093" s="51">
        <v>1</v>
      </c>
      <c r="H3093" s="51"/>
      <c r="I3093" s="173">
        <v>1</v>
      </c>
      <c r="J3093" s="106"/>
    </row>
    <row r="3094" spans="1:10" ht="15" hidden="1" customHeight="1" x14ac:dyDescent="0.25">
      <c r="A3094" s="292"/>
      <c r="B3094" s="289"/>
      <c r="C3094" s="295" t="s">
        <v>12</v>
      </c>
      <c r="D3094" s="295"/>
      <c r="E3094" s="295"/>
      <c r="F3094" s="295"/>
      <c r="G3094" s="295"/>
      <c r="H3094" s="295"/>
      <c r="I3094" s="295"/>
      <c r="J3094" s="295"/>
    </row>
    <row r="3095" spans="1:10" ht="18" hidden="1" customHeight="1" x14ac:dyDescent="0.25">
      <c r="A3095" s="292"/>
      <c r="B3095" s="289"/>
      <c r="C3095" s="59" t="s">
        <v>1703</v>
      </c>
      <c r="D3095" s="141" t="s">
        <v>39</v>
      </c>
      <c r="E3095" s="141" t="s">
        <v>559</v>
      </c>
      <c r="F3095" s="51"/>
      <c r="G3095" s="108">
        <f>G3091/G3093</f>
        <v>0</v>
      </c>
      <c r="H3095" s="51"/>
      <c r="I3095" s="136">
        <f>I3091/I3093</f>
        <v>0</v>
      </c>
      <c r="J3095" s="106"/>
    </row>
    <row r="3096" spans="1:10" ht="18" hidden="1" customHeight="1" x14ac:dyDescent="0.25">
      <c r="A3096" s="292"/>
      <c r="B3096" s="289"/>
      <c r="C3096" s="295" t="s">
        <v>14</v>
      </c>
      <c r="D3096" s="295"/>
      <c r="E3096" s="295"/>
      <c r="F3096" s="295"/>
      <c r="G3096" s="295"/>
      <c r="H3096" s="295"/>
      <c r="I3096" s="295"/>
      <c r="J3096" s="295"/>
    </row>
    <row r="3097" spans="1:10" ht="21" hidden="1" customHeight="1" x14ac:dyDescent="0.25">
      <c r="A3097" s="292"/>
      <c r="B3097" s="289"/>
      <c r="C3097" s="59" t="s">
        <v>1718</v>
      </c>
      <c r="D3097" s="141" t="s">
        <v>42</v>
      </c>
      <c r="E3097" s="141" t="s">
        <v>40</v>
      </c>
      <c r="F3097" s="51"/>
      <c r="G3097" s="51">
        <v>100</v>
      </c>
      <c r="H3097" s="51"/>
      <c r="I3097" s="173">
        <v>100</v>
      </c>
      <c r="J3097" s="106"/>
    </row>
    <row r="3098" spans="1:10" ht="15.75" hidden="1" customHeight="1" x14ac:dyDescent="0.25">
      <c r="A3098" s="320" t="s">
        <v>1070</v>
      </c>
      <c r="B3098" s="289" t="s">
        <v>865</v>
      </c>
      <c r="C3098" s="301" t="s">
        <v>1356</v>
      </c>
      <c r="D3098" s="301"/>
      <c r="E3098" s="301"/>
      <c r="F3098" s="301"/>
      <c r="G3098" s="301"/>
      <c r="H3098" s="301"/>
      <c r="I3098" s="301"/>
      <c r="J3098" s="301"/>
    </row>
    <row r="3099" spans="1:10" ht="14.25" hidden="1" customHeight="1" x14ac:dyDescent="0.25">
      <c r="A3099" s="320"/>
      <c r="B3099" s="289"/>
      <c r="C3099" s="295" t="s">
        <v>10</v>
      </c>
      <c r="D3099" s="295"/>
      <c r="E3099" s="295"/>
      <c r="F3099" s="295"/>
      <c r="G3099" s="295"/>
      <c r="H3099" s="295"/>
      <c r="I3099" s="295"/>
      <c r="J3099" s="295"/>
    </row>
    <row r="3100" spans="1:10" ht="27.75" hidden="1" customHeight="1" x14ac:dyDescent="0.25">
      <c r="A3100" s="320"/>
      <c r="B3100" s="289"/>
      <c r="C3100" s="59" t="s">
        <v>1353</v>
      </c>
      <c r="D3100" s="51" t="s">
        <v>15</v>
      </c>
      <c r="E3100" s="51" t="s">
        <v>9</v>
      </c>
      <c r="F3100" s="108"/>
      <c r="G3100" s="108"/>
      <c r="H3100" s="108"/>
      <c r="I3100" s="96">
        <f>'Додаток 3'!K531</f>
        <v>0</v>
      </c>
      <c r="J3100" s="192"/>
    </row>
    <row r="3101" spans="1:10" ht="15" hidden="1" customHeight="1" x14ac:dyDescent="0.25">
      <c r="A3101" s="320"/>
      <c r="B3101" s="289"/>
      <c r="C3101" s="291" t="s">
        <v>11</v>
      </c>
      <c r="D3101" s="291"/>
      <c r="E3101" s="291"/>
      <c r="F3101" s="291"/>
      <c r="G3101" s="291"/>
      <c r="H3101" s="291"/>
      <c r="I3101" s="291"/>
      <c r="J3101" s="291"/>
    </row>
    <row r="3102" spans="1:10" ht="27.75" hidden="1" customHeight="1" x14ac:dyDescent="0.25">
      <c r="A3102" s="320"/>
      <c r="B3102" s="289"/>
      <c r="C3102" s="59" t="s">
        <v>1354</v>
      </c>
      <c r="D3102" s="51" t="s">
        <v>310</v>
      </c>
      <c r="E3102" s="51" t="s">
        <v>65</v>
      </c>
      <c r="F3102" s="108"/>
      <c r="G3102" s="158"/>
      <c r="H3102" s="158"/>
      <c r="I3102" s="96" t="s">
        <v>1814</v>
      </c>
      <c r="J3102" s="96"/>
    </row>
    <row r="3103" spans="1:10" ht="12.75" hidden="1" customHeight="1" x14ac:dyDescent="0.25">
      <c r="A3103" s="320"/>
      <c r="B3103" s="289"/>
      <c r="C3103" s="291" t="s">
        <v>12</v>
      </c>
      <c r="D3103" s="291"/>
      <c r="E3103" s="291"/>
      <c r="F3103" s="291"/>
      <c r="G3103" s="291"/>
      <c r="H3103" s="291"/>
      <c r="I3103" s="291"/>
      <c r="J3103" s="291"/>
    </row>
    <row r="3104" spans="1:10" ht="27.75" hidden="1" customHeight="1" x14ac:dyDescent="0.25">
      <c r="A3104" s="320"/>
      <c r="B3104" s="289"/>
      <c r="C3104" s="59" t="s">
        <v>1355</v>
      </c>
      <c r="D3104" s="51" t="s">
        <v>39</v>
      </c>
      <c r="E3104" s="51" t="s">
        <v>1368</v>
      </c>
      <c r="F3104" s="108"/>
      <c r="G3104" s="108"/>
      <c r="H3104" s="108"/>
      <c r="I3104" s="96" t="e">
        <f>I3100/I3102</f>
        <v>#VALUE!</v>
      </c>
      <c r="J3104" s="96"/>
    </row>
    <row r="3105" spans="1:10" ht="16.5" hidden="1" customHeight="1" x14ac:dyDescent="0.25">
      <c r="A3105" s="320"/>
      <c r="B3105" s="289"/>
      <c r="C3105" s="291" t="s">
        <v>14</v>
      </c>
      <c r="D3105" s="291"/>
      <c r="E3105" s="291"/>
      <c r="F3105" s="291"/>
      <c r="G3105" s="291"/>
      <c r="H3105" s="291"/>
      <c r="I3105" s="291"/>
      <c r="J3105" s="291"/>
    </row>
    <row r="3106" spans="1:10" ht="15.75" hidden="1" customHeight="1" x14ac:dyDescent="0.25">
      <c r="A3106" s="320"/>
      <c r="B3106" s="289"/>
      <c r="C3106" s="59" t="s">
        <v>361</v>
      </c>
      <c r="D3106" s="51" t="s">
        <v>42</v>
      </c>
      <c r="E3106" s="51" t="s">
        <v>40</v>
      </c>
      <c r="F3106" s="51"/>
      <c r="G3106" s="51"/>
      <c r="H3106" s="51"/>
      <c r="I3106" s="168">
        <v>100</v>
      </c>
      <c r="J3106" s="173"/>
    </row>
    <row r="3107" spans="1:10" ht="13.5" customHeight="1" x14ac:dyDescent="0.25">
      <c r="A3107" s="320" t="s">
        <v>1070</v>
      </c>
      <c r="B3107" s="290" t="s">
        <v>865</v>
      </c>
      <c r="C3107" s="293" t="s">
        <v>1428</v>
      </c>
      <c r="D3107" s="293"/>
      <c r="E3107" s="293"/>
      <c r="F3107" s="293"/>
      <c r="G3107" s="293"/>
      <c r="H3107" s="293"/>
      <c r="I3107" s="293"/>
      <c r="J3107" s="293"/>
    </row>
    <row r="3108" spans="1:10" ht="11.25" customHeight="1" x14ac:dyDescent="0.25">
      <c r="A3108" s="320"/>
      <c r="B3108" s="290"/>
      <c r="C3108" s="302" t="s">
        <v>10</v>
      </c>
      <c r="D3108" s="302"/>
      <c r="E3108" s="302"/>
      <c r="F3108" s="302"/>
      <c r="G3108" s="302"/>
      <c r="H3108" s="302"/>
      <c r="I3108" s="302"/>
      <c r="J3108" s="302"/>
    </row>
    <row r="3109" spans="1:10" ht="27.75" customHeight="1" x14ac:dyDescent="0.25">
      <c r="A3109" s="320"/>
      <c r="B3109" s="290"/>
      <c r="C3109" s="7" t="s">
        <v>1429</v>
      </c>
      <c r="D3109" s="141" t="s">
        <v>91</v>
      </c>
      <c r="E3109" s="141" t="s">
        <v>19</v>
      </c>
      <c r="F3109" s="159"/>
      <c r="G3109" s="159">
        <f>'Додаток 3'!I532</f>
        <v>2950</v>
      </c>
      <c r="H3109" s="24"/>
      <c r="I3109" s="106"/>
      <c r="J3109" s="106"/>
    </row>
    <row r="3110" spans="1:10" ht="15" customHeight="1" x14ac:dyDescent="0.25">
      <c r="A3110" s="320"/>
      <c r="B3110" s="290"/>
      <c r="C3110" s="280" t="s">
        <v>11</v>
      </c>
      <c r="D3110" s="280"/>
      <c r="E3110" s="280"/>
      <c r="F3110" s="280"/>
      <c r="G3110" s="280"/>
      <c r="H3110" s="280"/>
      <c r="I3110" s="280"/>
      <c r="J3110" s="280"/>
    </row>
    <row r="3111" spans="1:10" ht="17.25" customHeight="1" x14ac:dyDescent="0.25">
      <c r="A3111" s="320"/>
      <c r="B3111" s="290"/>
      <c r="C3111" s="7" t="s">
        <v>1430</v>
      </c>
      <c r="D3111" s="141" t="s">
        <v>39</v>
      </c>
      <c r="E3111" s="141" t="s">
        <v>17</v>
      </c>
      <c r="F3111" s="169"/>
      <c r="G3111" s="169">
        <v>1</v>
      </c>
      <c r="H3111" s="10"/>
      <c r="I3111" s="106"/>
      <c r="J3111" s="106"/>
    </row>
    <row r="3112" spans="1:10" ht="16.5" customHeight="1" x14ac:dyDescent="0.25">
      <c r="A3112" s="320"/>
      <c r="B3112" s="290"/>
      <c r="C3112" s="280" t="s">
        <v>12</v>
      </c>
      <c r="D3112" s="280"/>
      <c r="E3112" s="280"/>
      <c r="F3112" s="280"/>
      <c r="G3112" s="280"/>
      <c r="H3112" s="280"/>
      <c r="I3112" s="280"/>
      <c r="J3112" s="280"/>
    </row>
    <row r="3113" spans="1:10" ht="27.75" customHeight="1" x14ac:dyDescent="0.25">
      <c r="A3113" s="320"/>
      <c r="B3113" s="290"/>
      <c r="C3113" s="7" t="s">
        <v>1431</v>
      </c>
      <c r="D3113" s="141" t="s">
        <v>39</v>
      </c>
      <c r="E3113" s="141" t="s">
        <v>355</v>
      </c>
      <c r="F3113" s="159"/>
      <c r="G3113" s="159">
        <f>G3109/G3111</f>
        <v>2950</v>
      </c>
      <c r="H3113" s="24"/>
      <c r="I3113" s="106"/>
      <c r="J3113" s="106"/>
    </row>
    <row r="3114" spans="1:10" ht="15" customHeight="1" x14ac:dyDescent="0.25">
      <c r="A3114" s="320"/>
      <c r="B3114" s="290"/>
      <c r="C3114" s="280" t="s">
        <v>14</v>
      </c>
      <c r="D3114" s="280"/>
      <c r="E3114" s="280"/>
      <c r="F3114" s="280"/>
      <c r="G3114" s="280"/>
      <c r="H3114" s="280"/>
      <c r="I3114" s="280"/>
      <c r="J3114" s="280"/>
    </row>
    <row r="3115" spans="1:10" ht="27.75" customHeight="1" x14ac:dyDescent="0.25">
      <c r="A3115" s="320"/>
      <c r="B3115" s="290"/>
      <c r="C3115" s="59" t="s">
        <v>854</v>
      </c>
      <c r="D3115" s="141" t="s">
        <v>42</v>
      </c>
      <c r="E3115" s="141" t="s">
        <v>40</v>
      </c>
      <c r="F3115" s="141"/>
      <c r="G3115" s="141">
        <v>100</v>
      </c>
      <c r="H3115" s="7"/>
      <c r="I3115" s="106"/>
      <c r="J3115" s="106"/>
    </row>
    <row r="3116" spans="1:10" ht="18.75" hidden="1" customHeight="1" x14ac:dyDescent="0.25">
      <c r="A3116" s="320" t="s">
        <v>1241</v>
      </c>
      <c r="B3116" s="289" t="s">
        <v>865</v>
      </c>
      <c r="C3116" s="301" t="s">
        <v>1620</v>
      </c>
      <c r="D3116" s="301"/>
      <c r="E3116" s="301"/>
      <c r="F3116" s="301"/>
      <c r="G3116" s="301"/>
      <c r="H3116" s="301"/>
      <c r="I3116" s="301"/>
      <c r="J3116" s="301"/>
    </row>
    <row r="3117" spans="1:10" ht="15" hidden="1" customHeight="1" x14ac:dyDescent="0.25">
      <c r="A3117" s="320"/>
      <c r="B3117" s="289"/>
      <c r="C3117" s="295" t="s">
        <v>10</v>
      </c>
      <c r="D3117" s="295"/>
      <c r="E3117" s="295"/>
      <c r="F3117" s="295"/>
      <c r="G3117" s="295"/>
      <c r="H3117" s="295"/>
      <c r="I3117" s="295"/>
      <c r="J3117" s="295"/>
    </row>
    <row r="3118" spans="1:10" ht="21" hidden="1" customHeight="1" x14ac:dyDescent="0.25">
      <c r="A3118" s="320"/>
      <c r="B3118" s="289"/>
      <c r="C3118" s="59" t="s">
        <v>1650</v>
      </c>
      <c r="D3118" s="51" t="s">
        <v>15</v>
      </c>
      <c r="E3118" s="51" t="s">
        <v>9</v>
      </c>
      <c r="F3118" s="108"/>
      <c r="G3118" s="108"/>
      <c r="H3118" s="108"/>
      <c r="I3118" s="96">
        <f>'Додаток 3'!K533</f>
        <v>0</v>
      </c>
      <c r="J3118" s="106"/>
    </row>
    <row r="3119" spans="1:10" ht="18" hidden="1" customHeight="1" x14ac:dyDescent="0.25">
      <c r="A3119" s="320"/>
      <c r="B3119" s="289"/>
      <c r="C3119" s="291" t="s">
        <v>11</v>
      </c>
      <c r="D3119" s="291"/>
      <c r="E3119" s="291"/>
      <c r="F3119" s="291"/>
      <c r="G3119" s="291"/>
      <c r="H3119" s="291"/>
      <c r="I3119" s="291"/>
      <c r="J3119" s="291"/>
    </row>
    <row r="3120" spans="1:10" ht="13.5" hidden="1" customHeight="1" x14ac:dyDescent="0.25">
      <c r="A3120" s="320"/>
      <c r="B3120" s="289"/>
      <c r="C3120" s="59" t="s">
        <v>1651</v>
      </c>
      <c r="D3120" s="51" t="s">
        <v>310</v>
      </c>
      <c r="E3120" s="51" t="s">
        <v>65</v>
      </c>
      <c r="F3120" s="108"/>
      <c r="G3120" s="108"/>
      <c r="H3120" s="108"/>
      <c r="I3120" s="173">
        <v>3.7549999999999999</v>
      </c>
      <c r="J3120" s="106"/>
    </row>
    <row r="3121" spans="1:10" ht="15.75" hidden="1" customHeight="1" x14ac:dyDescent="0.25">
      <c r="A3121" s="320"/>
      <c r="B3121" s="289"/>
      <c r="C3121" s="291" t="s">
        <v>12</v>
      </c>
      <c r="D3121" s="291"/>
      <c r="E3121" s="291"/>
      <c r="F3121" s="291"/>
      <c r="G3121" s="291"/>
      <c r="H3121" s="291"/>
      <c r="I3121" s="291"/>
      <c r="J3121" s="291"/>
    </row>
    <row r="3122" spans="1:10" ht="12.75" hidden="1" customHeight="1" x14ac:dyDescent="0.25">
      <c r="A3122" s="320"/>
      <c r="B3122" s="289"/>
      <c r="C3122" s="59" t="s">
        <v>1652</v>
      </c>
      <c r="D3122" s="51" t="s">
        <v>39</v>
      </c>
      <c r="E3122" s="51" t="s">
        <v>1368</v>
      </c>
      <c r="F3122" s="108"/>
      <c r="G3122" s="108"/>
      <c r="H3122" s="108"/>
      <c r="I3122" s="136">
        <f>I3118/I3120</f>
        <v>0</v>
      </c>
      <c r="J3122" s="106"/>
    </row>
    <row r="3123" spans="1:10" ht="18" hidden="1" customHeight="1" x14ac:dyDescent="0.25">
      <c r="A3123" s="320"/>
      <c r="B3123" s="289"/>
      <c r="C3123" s="291" t="s">
        <v>14</v>
      </c>
      <c r="D3123" s="291"/>
      <c r="E3123" s="291"/>
      <c r="F3123" s="291"/>
      <c r="G3123" s="291"/>
      <c r="H3123" s="291"/>
      <c r="I3123" s="291"/>
      <c r="J3123" s="291"/>
    </row>
    <row r="3124" spans="1:10" ht="16.5" hidden="1" customHeight="1" x14ac:dyDescent="0.25">
      <c r="A3124" s="320"/>
      <c r="B3124" s="289"/>
      <c r="C3124" s="59" t="s">
        <v>1653</v>
      </c>
      <c r="D3124" s="51" t="s">
        <v>42</v>
      </c>
      <c r="E3124" s="51" t="s">
        <v>40</v>
      </c>
      <c r="F3124" s="51"/>
      <c r="G3124" s="51"/>
      <c r="H3124" s="142"/>
      <c r="I3124" s="168">
        <v>100</v>
      </c>
      <c r="J3124" s="106"/>
    </row>
    <row r="3125" spans="1:10" ht="14.25" customHeight="1" x14ac:dyDescent="0.25">
      <c r="A3125" s="318" t="s">
        <v>81</v>
      </c>
      <c r="B3125" s="318"/>
      <c r="C3125" s="318"/>
      <c r="D3125" s="318"/>
      <c r="E3125" s="318"/>
      <c r="F3125" s="318"/>
      <c r="G3125" s="318"/>
      <c r="H3125" s="318"/>
      <c r="I3125" s="318"/>
      <c r="J3125" s="318"/>
    </row>
    <row r="3126" spans="1:10" x14ac:dyDescent="0.25">
      <c r="A3126" s="317" t="s">
        <v>83</v>
      </c>
      <c r="B3126" s="317"/>
      <c r="C3126" s="317"/>
      <c r="D3126" s="317"/>
      <c r="E3126" s="317"/>
      <c r="F3126" s="156">
        <v>2020</v>
      </c>
      <c r="G3126" s="156">
        <v>2021</v>
      </c>
      <c r="H3126" s="156">
        <v>2022</v>
      </c>
      <c r="I3126" s="156">
        <v>2023</v>
      </c>
      <c r="J3126" s="156">
        <v>2024</v>
      </c>
    </row>
    <row r="3127" spans="1:10" x14ac:dyDescent="0.25">
      <c r="A3127" s="317"/>
      <c r="B3127" s="317"/>
      <c r="C3127" s="317"/>
      <c r="D3127" s="317"/>
      <c r="E3127" s="317"/>
      <c r="F3127" s="25">
        <f>F3130+F3141</f>
        <v>287.7</v>
      </c>
      <c r="G3127" s="25">
        <f>G3130+G3141</f>
        <v>298.11599999999999</v>
      </c>
      <c r="H3127" s="25">
        <f>H3130+H3141</f>
        <v>305.76</v>
      </c>
      <c r="I3127" s="25">
        <f>I3130+I3141</f>
        <v>0</v>
      </c>
      <c r="J3127" s="25">
        <f>J3130+J3141</f>
        <v>338.06400000000002</v>
      </c>
    </row>
    <row r="3128" spans="1:10" ht="31.5" customHeight="1" x14ac:dyDescent="0.25">
      <c r="A3128" s="296" t="s">
        <v>352</v>
      </c>
      <c r="B3128" s="289" t="s">
        <v>87</v>
      </c>
      <c r="C3128" s="365" t="s">
        <v>241</v>
      </c>
      <c r="D3128" s="365"/>
      <c r="E3128" s="365"/>
      <c r="F3128" s="365"/>
      <c r="G3128" s="365"/>
      <c r="H3128" s="365"/>
      <c r="I3128" s="365"/>
      <c r="J3128" s="365"/>
    </row>
    <row r="3129" spans="1:10" x14ac:dyDescent="0.25">
      <c r="A3129" s="296"/>
      <c r="B3129" s="289"/>
      <c r="C3129" s="280" t="s">
        <v>10</v>
      </c>
      <c r="D3129" s="280"/>
      <c r="E3129" s="280"/>
      <c r="F3129" s="280"/>
      <c r="G3129" s="280"/>
      <c r="H3129" s="280"/>
      <c r="I3129" s="280"/>
      <c r="J3129" s="280"/>
    </row>
    <row r="3130" spans="1:10" ht="60" x14ac:dyDescent="0.25">
      <c r="A3130" s="296"/>
      <c r="B3130" s="289"/>
      <c r="C3130" s="3" t="s">
        <v>354</v>
      </c>
      <c r="D3130" s="141" t="s">
        <v>15</v>
      </c>
      <c r="E3130" s="141" t="s">
        <v>19</v>
      </c>
      <c r="F3130" s="159">
        <f>'Додаток 3'!H540</f>
        <v>287.7</v>
      </c>
      <c r="G3130" s="108">
        <f>'Додаток 3'!I540</f>
        <v>298.11599999999999</v>
      </c>
      <c r="H3130" s="108">
        <f>'Додаток 3'!J540</f>
        <v>305.76</v>
      </c>
      <c r="I3130" s="96"/>
      <c r="J3130" s="96">
        <f>'Додаток 3'!L540</f>
        <v>338.06400000000002</v>
      </c>
    </row>
    <row r="3131" spans="1:10" ht="15.75" customHeight="1" x14ac:dyDescent="0.25">
      <c r="A3131" s="296"/>
      <c r="B3131" s="289"/>
      <c r="C3131" s="280" t="s">
        <v>11</v>
      </c>
      <c r="D3131" s="280"/>
      <c r="E3131" s="280"/>
      <c r="F3131" s="280"/>
      <c r="G3131" s="280"/>
      <c r="H3131" s="280"/>
      <c r="I3131" s="280"/>
      <c r="J3131" s="280"/>
    </row>
    <row r="3132" spans="1:10" ht="30" x14ac:dyDescent="0.25">
      <c r="A3132" s="296"/>
      <c r="B3132" s="289"/>
      <c r="C3132" s="7" t="s">
        <v>686</v>
      </c>
      <c r="D3132" s="290" t="s">
        <v>39</v>
      </c>
      <c r="E3132" s="141" t="s">
        <v>86</v>
      </c>
      <c r="F3132" s="159">
        <v>10.298999999999999</v>
      </c>
      <c r="G3132" s="159"/>
      <c r="H3132" s="159"/>
      <c r="I3132" s="106"/>
      <c r="J3132" s="106"/>
    </row>
    <row r="3133" spans="1:10" ht="47.25" customHeight="1" x14ac:dyDescent="0.25">
      <c r="A3133" s="296"/>
      <c r="B3133" s="289"/>
      <c r="C3133" s="7" t="s">
        <v>1444</v>
      </c>
      <c r="D3133" s="290"/>
      <c r="E3133" s="141"/>
      <c r="F3133" s="159">
        <v>37.651000000000003</v>
      </c>
      <c r="G3133" s="159">
        <v>37.26</v>
      </c>
      <c r="H3133" s="159">
        <f>H3130/H3136</f>
        <v>38.22</v>
      </c>
      <c r="I3133" s="96"/>
      <c r="J3133" s="96">
        <f>J3130/J3136</f>
        <v>42.258000000000003</v>
      </c>
    </row>
    <row r="3134" spans="1:10" ht="19.5" customHeight="1" x14ac:dyDescent="0.25">
      <c r="A3134" s="296"/>
      <c r="B3134" s="289"/>
      <c r="C3134" s="280" t="s">
        <v>12</v>
      </c>
      <c r="D3134" s="280"/>
      <c r="E3134" s="280"/>
      <c r="F3134" s="280"/>
      <c r="G3134" s="280"/>
      <c r="H3134" s="280"/>
      <c r="I3134" s="280"/>
      <c r="J3134" s="280"/>
    </row>
    <row r="3135" spans="1:10" ht="57.75" customHeight="1" x14ac:dyDescent="0.25">
      <c r="A3135" s="296"/>
      <c r="B3135" s="289"/>
      <c r="C3135" s="8" t="s">
        <v>687</v>
      </c>
      <c r="D3135" s="51" t="s">
        <v>85</v>
      </c>
      <c r="E3135" s="141" t="s">
        <v>356</v>
      </c>
      <c r="F3135" s="163">
        <v>6</v>
      </c>
      <c r="G3135" s="163"/>
      <c r="H3135" s="163"/>
      <c r="I3135" s="106"/>
      <c r="J3135" s="106"/>
    </row>
    <row r="3136" spans="1:10" ht="58.5" customHeight="1" x14ac:dyDescent="0.25">
      <c r="A3136" s="296"/>
      <c r="B3136" s="289"/>
      <c r="C3136" s="8" t="s">
        <v>1427</v>
      </c>
      <c r="D3136" s="51" t="s">
        <v>688</v>
      </c>
      <c r="E3136" s="141" t="s">
        <v>356</v>
      </c>
      <c r="F3136" s="163">
        <v>8</v>
      </c>
      <c r="G3136" s="163">
        <v>8</v>
      </c>
      <c r="H3136" s="163">
        <v>8</v>
      </c>
      <c r="I3136" s="99"/>
      <c r="J3136" s="99">
        <v>8</v>
      </c>
    </row>
    <row r="3137" spans="1:10" x14ac:dyDescent="0.25">
      <c r="A3137" s="296"/>
      <c r="B3137" s="289"/>
      <c r="C3137" s="280" t="s">
        <v>14</v>
      </c>
      <c r="D3137" s="280"/>
      <c r="E3137" s="280"/>
      <c r="F3137" s="280"/>
      <c r="G3137" s="280"/>
      <c r="H3137" s="280"/>
      <c r="I3137" s="280"/>
      <c r="J3137" s="280"/>
    </row>
    <row r="3138" spans="1:10" ht="19.5" customHeight="1" x14ac:dyDescent="0.25">
      <c r="A3138" s="296"/>
      <c r="B3138" s="289"/>
      <c r="C3138" s="7" t="s">
        <v>84</v>
      </c>
      <c r="D3138" s="141" t="s">
        <v>42</v>
      </c>
      <c r="E3138" s="141" t="s">
        <v>40</v>
      </c>
      <c r="F3138" s="141">
        <v>100</v>
      </c>
      <c r="G3138" s="141">
        <v>100</v>
      </c>
      <c r="H3138" s="141">
        <v>100</v>
      </c>
      <c r="I3138" s="173"/>
      <c r="J3138" s="173">
        <v>100</v>
      </c>
    </row>
    <row r="3139" spans="1:10" hidden="1" x14ac:dyDescent="0.25">
      <c r="A3139" s="364" t="s">
        <v>353</v>
      </c>
      <c r="B3139" s="290" t="s">
        <v>380</v>
      </c>
      <c r="C3139" s="293" t="s">
        <v>1489</v>
      </c>
      <c r="D3139" s="293"/>
      <c r="E3139" s="293"/>
      <c r="F3139" s="293"/>
      <c r="G3139" s="293"/>
      <c r="H3139" s="293"/>
      <c r="I3139" s="293"/>
      <c r="J3139" s="293"/>
    </row>
    <row r="3140" spans="1:10" hidden="1" x14ac:dyDescent="0.25">
      <c r="A3140" s="364"/>
      <c r="B3140" s="290"/>
      <c r="C3140" s="302" t="s">
        <v>10</v>
      </c>
      <c r="D3140" s="302"/>
      <c r="E3140" s="302"/>
      <c r="F3140" s="302"/>
      <c r="G3140" s="302"/>
      <c r="H3140" s="302"/>
      <c r="I3140" s="302"/>
      <c r="J3140" s="302"/>
    </row>
    <row r="3141" spans="1:10" ht="30" hidden="1" x14ac:dyDescent="0.25">
      <c r="A3141" s="364"/>
      <c r="B3141" s="290"/>
      <c r="C3141" s="7" t="s">
        <v>88</v>
      </c>
      <c r="D3141" s="143" t="s">
        <v>91</v>
      </c>
      <c r="E3141" s="141" t="s">
        <v>19</v>
      </c>
      <c r="F3141" s="159"/>
      <c r="G3141" s="159"/>
      <c r="H3141" s="159">
        <f>'Додаток 3'!J541</f>
        <v>0</v>
      </c>
      <c r="I3141" s="106"/>
      <c r="J3141" s="106"/>
    </row>
    <row r="3142" spans="1:10" hidden="1" x14ac:dyDescent="0.25">
      <c r="A3142" s="364"/>
      <c r="B3142" s="290"/>
      <c r="C3142" s="280" t="s">
        <v>11</v>
      </c>
      <c r="D3142" s="280"/>
      <c r="E3142" s="280"/>
      <c r="F3142" s="280"/>
      <c r="G3142" s="280"/>
      <c r="H3142" s="280"/>
      <c r="I3142" s="280"/>
      <c r="J3142" s="280"/>
    </row>
    <row r="3143" spans="1:10" hidden="1" x14ac:dyDescent="0.25">
      <c r="A3143" s="364"/>
      <c r="B3143" s="290"/>
      <c r="C3143" s="7" t="s">
        <v>89</v>
      </c>
      <c r="D3143" s="141" t="s">
        <v>39</v>
      </c>
      <c r="E3143" s="141" t="s">
        <v>17</v>
      </c>
      <c r="F3143" s="169"/>
      <c r="G3143" s="169"/>
      <c r="H3143" s="10">
        <v>1</v>
      </c>
      <c r="I3143" s="106"/>
      <c r="J3143" s="106"/>
    </row>
    <row r="3144" spans="1:10" hidden="1" x14ac:dyDescent="0.25">
      <c r="A3144" s="364"/>
      <c r="B3144" s="290"/>
      <c r="C3144" s="280" t="s">
        <v>12</v>
      </c>
      <c r="D3144" s="280"/>
      <c r="E3144" s="280"/>
      <c r="F3144" s="280"/>
      <c r="G3144" s="280"/>
      <c r="H3144" s="280"/>
      <c r="I3144" s="280"/>
      <c r="J3144" s="280"/>
    </row>
    <row r="3145" spans="1:10" ht="30" hidden="1" x14ac:dyDescent="0.25">
      <c r="A3145" s="364"/>
      <c r="B3145" s="290"/>
      <c r="C3145" s="7" t="s">
        <v>90</v>
      </c>
      <c r="D3145" s="141" t="s">
        <v>39</v>
      </c>
      <c r="E3145" s="141" t="s">
        <v>355</v>
      </c>
      <c r="F3145" s="159"/>
      <c r="G3145" s="159"/>
      <c r="H3145" s="159">
        <f>H3141/H3143</f>
        <v>0</v>
      </c>
      <c r="I3145" s="106"/>
      <c r="J3145" s="106"/>
    </row>
    <row r="3146" spans="1:10" ht="15" hidden="1" customHeight="1" x14ac:dyDescent="0.25">
      <c r="A3146" s="364"/>
      <c r="B3146" s="290"/>
      <c r="C3146" s="280" t="s">
        <v>14</v>
      </c>
      <c r="D3146" s="280"/>
      <c r="E3146" s="280"/>
      <c r="F3146" s="280"/>
      <c r="G3146" s="280"/>
      <c r="H3146" s="280"/>
      <c r="I3146" s="280"/>
      <c r="J3146" s="280"/>
    </row>
    <row r="3147" spans="1:10" ht="29.25" hidden="1" customHeight="1" x14ac:dyDescent="0.25">
      <c r="A3147" s="364"/>
      <c r="B3147" s="290"/>
      <c r="C3147" s="59" t="s">
        <v>372</v>
      </c>
      <c r="D3147" s="141" t="s">
        <v>42</v>
      </c>
      <c r="E3147" s="141" t="s">
        <v>40</v>
      </c>
      <c r="F3147" s="141"/>
      <c r="G3147" s="141"/>
      <c r="H3147" s="141">
        <v>100</v>
      </c>
      <c r="I3147" s="106"/>
      <c r="J3147" s="106"/>
    </row>
    <row r="3148" spans="1:10" ht="14.25" customHeight="1" x14ac:dyDescent="0.25">
      <c r="A3148" s="318" t="s">
        <v>443</v>
      </c>
      <c r="B3148" s="318"/>
      <c r="C3148" s="318"/>
      <c r="D3148" s="318"/>
      <c r="E3148" s="318"/>
      <c r="F3148" s="318"/>
      <c r="G3148" s="318"/>
      <c r="H3148" s="318"/>
      <c r="I3148" s="318"/>
      <c r="J3148" s="318"/>
    </row>
    <row r="3149" spans="1:10" x14ac:dyDescent="0.25">
      <c r="A3149" s="317" t="s">
        <v>83</v>
      </c>
      <c r="B3149" s="317"/>
      <c r="C3149" s="317"/>
      <c r="D3149" s="317"/>
      <c r="E3149" s="317"/>
      <c r="F3149" s="156">
        <v>2020</v>
      </c>
      <c r="G3149" s="156">
        <v>2021</v>
      </c>
      <c r="H3149" s="156">
        <v>2022</v>
      </c>
      <c r="I3149" s="156">
        <v>2023</v>
      </c>
      <c r="J3149" s="156">
        <v>2024</v>
      </c>
    </row>
    <row r="3150" spans="1:10" ht="14.25" customHeight="1" x14ac:dyDescent="0.25">
      <c r="A3150" s="317"/>
      <c r="B3150" s="317"/>
      <c r="C3150" s="317"/>
      <c r="D3150" s="317"/>
      <c r="E3150" s="317"/>
      <c r="F3150" s="25">
        <f>F3153+F3162+F3179+F3192+F3206+F3218+F3227</f>
        <v>541.34799999999996</v>
      </c>
      <c r="G3150" s="25">
        <f>G3206+G3218+G3227+G3162+G3179+G3192+G3239+G3248+G3270</f>
        <v>1082.162</v>
      </c>
      <c r="H3150" s="25">
        <f>H3206+H3218+H3227+H3162+H3179+H3192+H3239+H3257+H3268+H3248+H3282+H3291+H3310+H3319</f>
        <v>2832.9589999999998</v>
      </c>
      <c r="I3150" s="25">
        <f>I3206+I3218+I3227+I3162+I3179+I3192+I3239+I3257+I3268+I3300+I3319</f>
        <v>4668.0600000000004</v>
      </c>
      <c r="J3150" s="25">
        <f>J3206+J3218+J3227+J3162+J3179+J3192+J3239+J3257+J3268</f>
        <v>5939.6939999999995</v>
      </c>
    </row>
    <row r="3151" spans="1:10" ht="27" hidden="1" customHeight="1" x14ac:dyDescent="0.25">
      <c r="A3151" s="364" t="s">
        <v>479</v>
      </c>
      <c r="B3151" s="290" t="s">
        <v>445</v>
      </c>
      <c r="C3151" s="293" t="s">
        <v>444</v>
      </c>
      <c r="D3151" s="293"/>
      <c r="E3151" s="293"/>
      <c r="F3151" s="293"/>
      <c r="G3151" s="293"/>
      <c r="H3151" s="293"/>
      <c r="I3151" s="106"/>
      <c r="J3151" s="106"/>
    </row>
    <row r="3152" spans="1:10" hidden="1" x14ac:dyDescent="0.25">
      <c r="A3152" s="364"/>
      <c r="B3152" s="290"/>
      <c r="C3152" s="302" t="s">
        <v>10</v>
      </c>
      <c r="D3152" s="302"/>
      <c r="E3152" s="302"/>
      <c r="F3152" s="302"/>
      <c r="G3152" s="302"/>
      <c r="H3152" s="302"/>
      <c r="I3152" s="106"/>
      <c r="J3152" s="106"/>
    </row>
    <row r="3153" spans="1:10" ht="30" hidden="1" x14ac:dyDescent="0.25">
      <c r="A3153" s="364"/>
      <c r="B3153" s="290"/>
      <c r="C3153" s="7" t="s">
        <v>446</v>
      </c>
      <c r="D3153" s="143" t="s">
        <v>91</v>
      </c>
      <c r="E3153" s="141" t="s">
        <v>19</v>
      </c>
      <c r="F3153" s="159">
        <f>'Додаток 3'!H547</f>
        <v>0</v>
      </c>
      <c r="G3153" s="19"/>
      <c r="H3153" s="24"/>
      <c r="I3153" s="106"/>
      <c r="J3153" s="106"/>
    </row>
    <row r="3154" spans="1:10" hidden="1" x14ac:dyDescent="0.25">
      <c r="A3154" s="364"/>
      <c r="B3154" s="290"/>
      <c r="C3154" s="280" t="s">
        <v>11</v>
      </c>
      <c r="D3154" s="280"/>
      <c r="E3154" s="280"/>
      <c r="F3154" s="280"/>
      <c r="G3154" s="280"/>
      <c r="H3154" s="280"/>
      <c r="I3154" s="106"/>
      <c r="J3154" s="106"/>
    </row>
    <row r="3155" spans="1:10" hidden="1" x14ac:dyDescent="0.25">
      <c r="A3155" s="364"/>
      <c r="B3155" s="290"/>
      <c r="C3155" s="7" t="s">
        <v>544</v>
      </c>
      <c r="D3155" s="141" t="s">
        <v>39</v>
      </c>
      <c r="E3155" s="141" t="s">
        <v>17</v>
      </c>
      <c r="F3155" s="169">
        <v>1</v>
      </c>
      <c r="G3155" s="19"/>
      <c r="H3155" s="10"/>
      <c r="I3155" s="106"/>
      <c r="J3155" s="106"/>
    </row>
    <row r="3156" spans="1:10" hidden="1" x14ac:dyDescent="0.25">
      <c r="A3156" s="364"/>
      <c r="B3156" s="290"/>
      <c r="C3156" s="280" t="s">
        <v>12</v>
      </c>
      <c r="D3156" s="280"/>
      <c r="E3156" s="280"/>
      <c r="F3156" s="280"/>
      <c r="G3156" s="280"/>
      <c r="H3156" s="280"/>
      <c r="I3156" s="106"/>
      <c r="J3156" s="106"/>
    </row>
    <row r="3157" spans="1:10" ht="31.5" hidden="1" customHeight="1" x14ac:dyDescent="0.25">
      <c r="A3157" s="364"/>
      <c r="B3157" s="290"/>
      <c r="C3157" s="7" t="s">
        <v>447</v>
      </c>
      <c r="D3157" s="141" t="s">
        <v>39</v>
      </c>
      <c r="E3157" s="141" t="s">
        <v>355</v>
      </c>
      <c r="F3157" s="159">
        <f>F3153/F3155</f>
        <v>0</v>
      </c>
      <c r="G3157" s="24"/>
      <c r="H3157" s="24"/>
      <c r="I3157" s="106"/>
      <c r="J3157" s="106"/>
    </row>
    <row r="3158" spans="1:10" ht="21.75" hidden="1" customHeight="1" x14ac:dyDescent="0.25">
      <c r="A3158" s="364"/>
      <c r="B3158" s="290"/>
      <c r="C3158" s="280" t="s">
        <v>14</v>
      </c>
      <c r="D3158" s="280"/>
      <c r="E3158" s="280"/>
      <c r="F3158" s="280"/>
      <c r="G3158" s="280"/>
      <c r="H3158" s="280"/>
      <c r="I3158" s="106"/>
      <c r="J3158" s="106"/>
    </row>
    <row r="3159" spans="1:10" ht="30" hidden="1" x14ac:dyDescent="0.25">
      <c r="A3159" s="364"/>
      <c r="B3159" s="290"/>
      <c r="C3159" s="59" t="s">
        <v>448</v>
      </c>
      <c r="D3159" s="141" t="s">
        <v>42</v>
      </c>
      <c r="E3159" s="141" t="s">
        <v>40</v>
      </c>
      <c r="F3159" s="141">
        <v>100</v>
      </c>
      <c r="G3159" s="141"/>
      <c r="H3159" s="7"/>
      <c r="I3159" s="106"/>
      <c r="J3159" s="106"/>
    </row>
    <row r="3160" spans="1:10" ht="19.5" customHeight="1" x14ac:dyDescent="0.25">
      <c r="A3160" s="292" t="s">
        <v>479</v>
      </c>
      <c r="B3160" s="289" t="s">
        <v>580</v>
      </c>
      <c r="C3160" s="293" t="s">
        <v>969</v>
      </c>
      <c r="D3160" s="293"/>
      <c r="E3160" s="293"/>
      <c r="F3160" s="293"/>
      <c r="G3160" s="293"/>
      <c r="H3160" s="293"/>
      <c r="I3160" s="293"/>
      <c r="J3160" s="293"/>
    </row>
    <row r="3161" spans="1:10" ht="14.25" customHeight="1" x14ac:dyDescent="0.25">
      <c r="A3161" s="292"/>
      <c r="B3161" s="289"/>
      <c r="C3161" s="280" t="s">
        <v>10</v>
      </c>
      <c r="D3161" s="280"/>
      <c r="E3161" s="280"/>
      <c r="F3161" s="280"/>
      <c r="G3161" s="280"/>
      <c r="H3161" s="280"/>
      <c r="I3161" s="280"/>
      <c r="J3161" s="280"/>
    </row>
    <row r="3162" spans="1:10" ht="30" x14ac:dyDescent="0.25">
      <c r="A3162" s="292"/>
      <c r="B3162" s="289"/>
      <c r="C3162" s="3" t="s">
        <v>550</v>
      </c>
      <c r="D3162" s="290" t="s">
        <v>15</v>
      </c>
      <c r="E3162" s="141" t="s">
        <v>9</v>
      </c>
      <c r="F3162" s="108">
        <f>F3165</f>
        <v>49.765999999999998</v>
      </c>
      <c r="G3162" s="108"/>
      <c r="H3162" s="108"/>
      <c r="I3162" s="173"/>
      <c r="J3162" s="173">
        <f>'Додаток 3'!L548</f>
        <v>3542.886</v>
      </c>
    </row>
    <row r="3163" spans="1:10" hidden="1" x14ac:dyDescent="0.25">
      <c r="A3163" s="292"/>
      <c r="B3163" s="289"/>
      <c r="C3163" s="3" t="s">
        <v>831</v>
      </c>
      <c r="D3163" s="290"/>
      <c r="E3163" s="141"/>
      <c r="F3163" s="108"/>
      <c r="G3163" s="108"/>
      <c r="H3163" s="108"/>
      <c r="I3163" s="106"/>
      <c r="J3163" s="106"/>
    </row>
    <row r="3164" spans="1:10" hidden="1" x14ac:dyDescent="0.25">
      <c r="A3164" s="292"/>
      <c r="B3164" s="289"/>
      <c r="C3164" s="3" t="s">
        <v>359</v>
      </c>
      <c r="D3164" s="290"/>
      <c r="E3164" s="297"/>
      <c r="F3164" s="297"/>
      <c r="G3164" s="297"/>
      <c r="H3164" s="297"/>
      <c r="I3164" s="106"/>
      <c r="J3164" s="106"/>
    </row>
    <row r="3165" spans="1:10" hidden="1" x14ac:dyDescent="0.25">
      <c r="A3165" s="292"/>
      <c r="B3165" s="289"/>
      <c r="C3165" s="7" t="s">
        <v>44</v>
      </c>
      <c r="D3165" s="290"/>
      <c r="E3165" s="141" t="str">
        <f>E3162</f>
        <v>тис. грн.</v>
      </c>
      <c r="F3165" s="9">
        <f>'Додаток 3'!H548</f>
        <v>49.765999999999998</v>
      </c>
      <c r="G3165" s="9"/>
      <c r="H3165" s="108"/>
      <c r="I3165" s="106"/>
      <c r="J3165" s="106"/>
    </row>
    <row r="3166" spans="1:10" hidden="1" x14ac:dyDescent="0.25">
      <c r="A3166" s="292"/>
      <c r="B3166" s="289"/>
      <c r="C3166" s="3" t="s">
        <v>551</v>
      </c>
      <c r="D3166" s="290"/>
      <c r="E3166" s="141" t="s">
        <v>9</v>
      </c>
      <c r="F3166" s="9"/>
      <c r="G3166" s="9">
        <f>'Додаток 3'!I550</f>
        <v>43.12</v>
      </c>
      <c r="H3166" s="108"/>
      <c r="I3166" s="106"/>
      <c r="J3166" s="106"/>
    </row>
    <row r="3167" spans="1:10" hidden="1" x14ac:dyDescent="0.25">
      <c r="A3167" s="292"/>
      <c r="B3167" s="289"/>
      <c r="C3167" s="7" t="s">
        <v>25</v>
      </c>
      <c r="D3167" s="290"/>
      <c r="E3167" s="141" t="s">
        <v>9</v>
      </c>
      <c r="F3167" s="9"/>
      <c r="G3167" s="9">
        <f>'Додаток 3'!I551</f>
        <v>10</v>
      </c>
      <c r="H3167" s="108"/>
      <c r="I3167" s="106"/>
      <c r="J3167" s="106"/>
    </row>
    <row r="3168" spans="1:10" x14ac:dyDescent="0.25">
      <c r="A3168" s="292"/>
      <c r="B3168" s="289"/>
      <c r="C3168" s="291" t="s">
        <v>11</v>
      </c>
      <c r="D3168" s="291"/>
      <c r="E3168" s="291"/>
      <c r="F3168" s="291"/>
      <c r="G3168" s="291"/>
      <c r="H3168" s="291"/>
      <c r="I3168" s="291"/>
      <c r="J3168" s="291"/>
    </row>
    <row r="3169" spans="1:10" ht="18" customHeight="1" x14ac:dyDescent="0.25">
      <c r="A3169" s="292"/>
      <c r="B3169" s="289"/>
      <c r="C3169" s="92" t="s">
        <v>592</v>
      </c>
      <c r="D3169" s="51" t="s">
        <v>310</v>
      </c>
      <c r="E3169" s="51" t="s">
        <v>17</v>
      </c>
      <c r="F3169" s="157"/>
      <c r="G3169" s="157"/>
      <c r="H3169" s="157"/>
      <c r="I3169" s="173"/>
      <c r="J3169" s="168">
        <v>1</v>
      </c>
    </row>
    <row r="3170" spans="1:10" ht="16.5" customHeight="1" x14ac:dyDescent="0.25">
      <c r="A3170" s="292"/>
      <c r="B3170" s="289"/>
      <c r="C3170" s="59" t="s">
        <v>832</v>
      </c>
      <c r="D3170" s="51" t="s">
        <v>39</v>
      </c>
      <c r="E3170" s="51" t="s">
        <v>17</v>
      </c>
      <c r="F3170" s="157">
        <v>1</v>
      </c>
      <c r="G3170" s="157"/>
      <c r="H3170" s="108"/>
      <c r="I3170" s="106"/>
      <c r="J3170" s="106"/>
    </row>
    <row r="3171" spans="1:10" x14ac:dyDescent="0.25">
      <c r="A3171" s="292"/>
      <c r="B3171" s="289"/>
      <c r="C3171" s="291" t="s">
        <v>12</v>
      </c>
      <c r="D3171" s="291"/>
      <c r="E3171" s="291"/>
      <c r="F3171" s="291"/>
      <c r="G3171" s="291"/>
      <c r="H3171" s="291"/>
      <c r="I3171" s="291"/>
      <c r="J3171" s="291"/>
    </row>
    <row r="3172" spans="1:10" ht="30" x14ac:dyDescent="0.25">
      <c r="A3172" s="292"/>
      <c r="B3172" s="289"/>
      <c r="C3172" s="59" t="s">
        <v>552</v>
      </c>
      <c r="D3172" s="51" t="s">
        <v>39</v>
      </c>
      <c r="E3172" s="51" t="s">
        <v>13</v>
      </c>
      <c r="F3172" s="108"/>
      <c r="G3172" s="108"/>
      <c r="H3172" s="158"/>
      <c r="I3172" s="173"/>
      <c r="J3172" s="173">
        <f>J3162/J3169</f>
        <v>3542.886</v>
      </c>
    </row>
    <row r="3173" spans="1:10" ht="18.75" customHeight="1" x14ac:dyDescent="0.25">
      <c r="A3173" s="292"/>
      <c r="B3173" s="289"/>
      <c r="C3173" s="59" t="s">
        <v>833</v>
      </c>
      <c r="D3173" s="51" t="s">
        <v>39</v>
      </c>
      <c r="E3173" s="51" t="s">
        <v>13</v>
      </c>
      <c r="F3173" s="108">
        <f>F3162/F3170</f>
        <v>49.765999999999998</v>
      </c>
      <c r="G3173" s="108"/>
      <c r="H3173" s="158"/>
      <c r="I3173" s="106"/>
      <c r="J3173" s="106"/>
    </row>
    <row r="3174" spans="1:10" x14ac:dyDescent="0.25">
      <c r="A3174" s="292"/>
      <c r="B3174" s="289"/>
      <c r="C3174" s="280" t="s">
        <v>14</v>
      </c>
      <c r="D3174" s="280"/>
      <c r="E3174" s="280"/>
      <c r="F3174" s="280"/>
      <c r="G3174" s="280"/>
      <c r="H3174" s="280"/>
      <c r="I3174" s="280"/>
      <c r="J3174" s="280"/>
    </row>
    <row r="3175" spans="1:10" x14ac:dyDescent="0.25">
      <c r="A3175" s="292"/>
      <c r="B3175" s="289"/>
      <c r="C3175" s="59" t="s">
        <v>361</v>
      </c>
      <c r="D3175" s="290" t="s">
        <v>42</v>
      </c>
      <c r="E3175" s="290" t="s">
        <v>40</v>
      </c>
      <c r="F3175" s="51"/>
      <c r="G3175" s="51"/>
      <c r="H3175" s="51"/>
      <c r="I3175" s="168"/>
      <c r="J3175" s="168">
        <v>100</v>
      </c>
    </row>
    <row r="3176" spans="1:10" ht="14.25" customHeight="1" x14ac:dyDescent="0.25">
      <c r="A3176" s="292"/>
      <c r="B3176" s="289"/>
      <c r="C3176" s="59" t="s">
        <v>47</v>
      </c>
      <c r="D3176" s="290"/>
      <c r="E3176" s="290"/>
      <c r="F3176" s="51">
        <v>100</v>
      </c>
      <c r="G3176" s="51"/>
      <c r="H3176" s="51"/>
      <c r="I3176" s="106"/>
      <c r="J3176" s="106"/>
    </row>
    <row r="3177" spans="1:10" ht="19.5" customHeight="1" x14ac:dyDescent="0.25">
      <c r="A3177" s="292" t="s">
        <v>545</v>
      </c>
      <c r="B3177" s="290" t="str">
        <f>B3160</f>
        <v>Забезпечення проти-пожежного захисту будинку</v>
      </c>
      <c r="C3177" s="293" t="s">
        <v>970</v>
      </c>
      <c r="D3177" s="293"/>
      <c r="E3177" s="293"/>
      <c r="F3177" s="293"/>
      <c r="G3177" s="293"/>
      <c r="H3177" s="293"/>
      <c r="I3177" s="293"/>
      <c r="J3177" s="293"/>
    </row>
    <row r="3178" spans="1:10" x14ac:dyDescent="0.25">
      <c r="A3178" s="292"/>
      <c r="B3178" s="290"/>
      <c r="C3178" s="280" t="s">
        <v>10</v>
      </c>
      <c r="D3178" s="280"/>
      <c r="E3178" s="280"/>
      <c r="F3178" s="280"/>
      <c r="G3178" s="280"/>
      <c r="H3178" s="280"/>
      <c r="I3178" s="280"/>
      <c r="J3178" s="280"/>
    </row>
    <row r="3179" spans="1:10" ht="30" x14ac:dyDescent="0.25">
      <c r="A3179" s="292"/>
      <c r="B3179" s="290"/>
      <c r="C3179" s="3" t="s">
        <v>550</v>
      </c>
      <c r="D3179" s="290" t="s">
        <v>15</v>
      </c>
      <c r="E3179" s="141" t="s">
        <v>9</v>
      </c>
      <c r="F3179" s="108">
        <f>'Додаток 3'!H552</f>
        <v>255.971</v>
      </c>
      <c r="G3179" s="108">
        <f>'Додаток 3'!I552</f>
        <v>274.56799999999998</v>
      </c>
      <c r="H3179" s="108"/>
      <c r="I3179" s="106"/>
      <c r="J3179" s="106"/>
    </row>
    <row r="3180" spans="1:10" hidden="1" x14ac:dyDescent="0.25">
      <c r="A3180" s="292"/>
      <c r="B3180" s="290"/>
      <c r="C3180" s="3" t="s">
        <v>359</v>
      </c>
      <c r="D3180" s="290"/>
      <c r="E3180" s="297"/>
      <c r="F3180" s="297"/>
      <c r="G3180" s="297"/>
      <c r="H3180" s="297"/>
      <c r="I3180" s="106"/>
      <c r="J3180" s="106"/>
    </row>
    <row r="3181" spans="1:10" hidden="1" x14ac:dyDescent="0.25">
      <c r="A3181" s="292"/>
      <c r="B3181" s="290"/>
      <c r="C3181" s="7" t="s">
        <v>44</v>
      </c>
      <c r="D3181" s="290"/>
      <c r="E3181" s="141" t="str">
        <f>E3179</f>
        <v>тис. грн.</v>
      </c>
      <c r="F3181" s="9">
        <f>'Додаток 3'!H553</f>
        <v>26.754999999999999</v>
      </c>
      <c r="G3181" s="2"/>
      <c r="H3181" s="108"/>
      <c r="I3181" s="106"/>
      <c r="J3181" s="106"/>
    </row>
    <row r="3182" spans="1:10" hidden="1" x14ac:dyDescent="0.25">
      <c r="A3182" s="292"/>
      <c r="B3182" s="290"/>
      <c r="C3182" s="7" t="s">
        <v>551</v>
      </c>
      <c r="D3182" s="290"/>
      <c r="E3182" s="141" t="s">
        <v>9</v>
      </c>
      <c r="F3182" s="9"/>
      <c r="G3182" s="9">
        <f>'Додаток 3'!I554</f>
        <v>7.09</v>
      </c>
      <c r="H3182" s="108"/>
      <c r="I3182" s="106"/>
      <c r="J3182" s="106"/>
    </row>
    <row r="3183" spans="1:10" hidden="1" x14ac:dyDescent="0.25">
      <c r="A3183" s="292"/>
      <c r="B3183" s="290"/>
      <c r="C3183" s="7" t="s">
        <v>25</v>
      </c>
      <c r="D3183" s="290"/>
      <c r="E3183" s="141" t="s">
        <v>9</v>
      </c>
      <c r="F3183" s="9"/>
      <c r="G3183" s="9">
        <f>'Додаток 3'!I555</f>
        <v>1.2390000000000001</v>
      </c>
      <c r="H3183" s="108"/>
      <c r="I3183" s="106"/>
      <c r="J3183" s="106"/>
    </row>
    <row r="3184" spans="1:10" x14ac:dyDescent="0.25">
      <c r="A3184" s="292"/>
      <c r="B3184" s="290"/>
      <c r="C3184" s="291" t="s">
        <v>11</v>
      </c>
      <c r="D3184" s="291"/>
      <c r="E3184" s="291"/>
      <c r="F3184" s="291"/>
      <c r="G3184" s="291"/>
      <c r="H3184" s="291"/>
      <c r="I3184" s="291"/>
      <c r="J3184" s="291"/>
    </row>
    <row r="3185" spans="1:10" x14ac:dyDescent="0.25">
      <c r="A3185" s="292"/>
      <c r="B3185" s="290"/>
      <c r="C3185" s="59" t="s">
        <v>592</v>
      </c>
      <c r="D3185" s="51" t="s">
        <v>310</v>
      </c>
      <c r="E3185" s="51" t="s">
        <v>17</v>
      </c>
      <c r="F3185" s="157">
        <v>1</v>
      </c>
      <c r="G3185" s="157">
        <v>1</v>
      </c>
      <c r="H3185" s="108"/>
      <c r="I3185" s="106"/>
      <c r="J3185" s="106"/>
    </row>
    <row r="3186" spans="1:10" x14ac:dyDescent="0.25">
      <c r="A3186" s="292"/>
      <c r="B3186" s="290"/>
      <c r="C3186" s="291" t="s">
        <v>12</v>
      </c>
      <c r="D3186" s="291"/>
      <c r="E3186" s="291"/>
      <c r="F3186" s="291"/>
      <c r="G3186" s="291"/>
      <c r="H3186" s="291"/>
      <c r="I3186" s="291"/>
      <c r="J3186" s="291"/>
    </row>
    <row r="3187" spans="1:10" ht="30" x14ac:dyDescent="0.25">
      <c r="A3187" s="292"/>
      <c r="B3187" s="290"/>
      <c r="C3187" s="59" t="s">
        <v>552</v>
      </c>
      <c r="D3187" s="51" t="s">
        <v>39</v>
      </c>
      <c r="E3187" s="51" t="s">
        <v>13</v>
      </c>
      <c r="F3187" s="108">
        <f>F3179/F3185</f>
        <v>255.971</v>
      </c>
      <c r="G3187" s="108">
        <f>G3179/G3185</f>
        <v>274.56799999999998</v>
      </c>
      <c r="H3187" s="158"/>
      <c r="I3187" s="106"/>
      <c r="J3187" s="106"/>
    </row>
    <row r="3188" spans="1:10" x14ac:dyDescent="0.25">
      <c r="A3188" s="292"/>
      <c r="B3188" s="290"/>
      <c r="C3188" s="280" t="s">
        <v>14</v>
      </c>
      <c r="D3188" s="280"/>
      <c r="E3188" s="280"/>
      <c r="F3188" s="280"/>
      <c r="G3188" s="280"/>
      <c r="H3188" s="280"/>
      <c r="I3188" s="280"/>
      <c r="J3188" s="280"/>
    </row>
    <row r="3189" spans="1:10" x14ac:dyDescent="0.25">
      <c r="A3189" s="292"/>
      <c r="B3189" s="290"/>
      <c r="C3189" s="59" t="str">
        <f>C3175</f>
        <v xml:space="preserve">рівень готовності об'єктів капітального ремонту </v>
      </c>
      <c r="D3189" s="141" t="s">
        <v>42</v>
      </c>
      <c r="E3189" s="141" t="s">
        <v>40</v>
      </c>
      <c r="F3189" s="51">
        <v>100</v>
      </c>
      <c r="G3189" s="51">
        <v>100</v>
      </c>
      <c r="H3189" s="51"/>
      <c r="I3189" s="106"/>
      <c r="J3189" s="106"/>
    </row>
    <row r="3190" spans="1:10" ht="13.5" customHeight="1" x14ac:dyDescent="0.25">
      <c r="A3190" s="292" t="s">
        <v>546</v>
      </c>
      <c r="B3190" s="290" t="str">
        <f>B3177</f>
        <v>Забезпечення проти-пожежного захисту будинку</v>
      </c>
      <c r="C3190" s="293" t="s">
        <v>941</v>
      </c>
      <c r="D3190" s="293"/>
      <c r="E3190" s="293"/>
      <c r="F3190" s="293"/>
      <c r="G3190" s="293"/>
      <c r="H3190" s="293"/>
      <c r="I3190" s="293"/>
      <c r="J3190" s="293"/>
    </row>
    <row r="3191" spans="1:10" x14ac:dyDescent="0.25">
      <c r="A3191" s="292"/>
      <c r="B3191" s="290"/>
      <c r="C3191" s="280" t="s">
        <v>10</v>
      </c>
      <c r="D3191" s="280"/>
      <c r="E3191" s="280"/>
      <c r="F3191" s="280"/>
      <c r="G3191" s="280"/>
      <c r="H3191" s="280"/>
      <c r="I3191" s="280"/>
      <c r="J3191" s="280"/>
    </row>
    <row r="3192" spans="1:10" ht="30" x14ac:dyDescent="0.25">
      <c r="A3192" s="292"/>
      <c r="B3192" s="290"/>
      <c r="C3192" s="3" t="s">
        <v>550</v>
      </c>
      <c r="D3192" s="290" t="s">
        <v>15</v>
      </c>
      <c r="E3192" s="141" t="s">
        <v>9</v>
      </c>
      <c r="F3192" s="108">
        <f>'Додаток 3'!H556</f>
        <v>235.61099999999999</v>
      </c>
      <c r="G3192" s="108">
        <f>'Додаток 3'!I556</f>
        <v>807.59400000000005</v>
      </c>
      <c r="H3192" s="108">
        <f>'Додаток 3'!J556</f>
        <v>507.19000000000005</v>
      </c>
      <c r="I3192" s="96">
        <v>468.06</v>
      </c>
      <c r="J3192" s="106"/>
    </row>
    <row r="3193" spans="1:10" hidden="1" x14ac:dyDescent="0.25">
      <c r="A3193" s="292"/>
      <c r="B3193" s="290"/>
      <c r="C3193" s="3" t="s">
        <v>359</v>
      </c>
      <c r="D3193" s="290"/>
      <c r="E3193" s="297"/>
      <c r="F3193" s="297"/>
      <c r="G3193" s="297"/>
      <c r="H3193" s="297"/>
      <c r="I3193" s="106"/>
      <c r="J3193" s="106"/>
    </row>
    <row r="3194" spans="1:10" hidden="1" x14ac:dyDescent="0.25">
      <c r="A3194" s="292"/>
      <c r="B3194" s="290"/>
      <c r="C3194" s="7" t="s">
        <v>44</v>
      </c>
      <c r="D3194" s="290"/>
      <c r="E3194" s="141" t="str">
        <f>E3192</f>
        <v>тис. грн.</v>
      </c>
      <c r="F3194" s="9">
        <f>'Додаток 3'!H557</f>
        <v>48.2</v>
      </c>
      <c r="G3194" s="2"/>
      <c r="H3194" s="108"/>
      <c r="I3194" s="106"/>
      <c r="J3194" s="106"/>
    </row>
    <row r="3195" spans="1:10" hidden="1" x14ac:dyDescent="0.25">
      <c r="A3195" s="292"/>
      <c r="B3195" s="290"/>
      <c r="C3195" s="7" t="s">
        <v>2</v>
      </c>
      <c r="D3195" s="290"/>
      <c r="E3195" s="141" t="s">
        <v>9</v>
      </c>
      <c r="F3195" s="9"/>
      <c r="G3195" s="9">
        <f>'Додаток 3'!I558</f>
        <v>17.596</v>
      </c>
      <c r="H3195" s="108"/>
      <c r="I3195" s="106"/>
      <c r="J3195" s="106"/>
    </row>
    <row r="3196" spans="1:10" hidden="1" x14ac:dyDescent="0.25">
      <c r="A3196" s="292"/>
      <c r="B3196" s="290"/>
      <c r="C3196" s="7" t="s">
        <v>427</v>
      </c>
      <c r="D3196" s="290"/>
      <c r="E3196" s="141" t="s">
        <v>9</v>
      </c>
      <c r="F3196" s="9"/>
      <c r="G3196" s="9" t="e">
        <f>'Додаток 3'!#REF!</f>
        <v>#REF!</v>
      </c>
      <c r="H3196" s="108"/>
      <c r="I3196" s="106"/>
      <c r="J3196" s="106"/>
    </row>
    <row r="3197" spans="1:10" x14ac:dyDescent="0.25">
      <c r="A3197" s="292"/>
      <c r="B3197" s="290"/>
      <c r="C3197" s="7" t="s">
        <v>1628</v>
      </c>
      <c r="D3197" s="141"/>
      <c r="E3197" s="141"/>
      <c r="F3197" s="9"/>
      <c r="G3197" s="9"/>
      <c r="H3197" s="108"/>
      <c r="I3197" s="136">
        <f>'Додаток 3'!K559</f>
        <v>468.06</v>
      </c>
      <c r="J3197" s="106"/>
    </row>
    <row r="3198" spans="1:10" x14ac:dyDescent="0.25">
      <c r="A3198" s="292"/>
      <c r="B3198" s="290"/>
      <c r="C3198" s="291" t="s">
        <v>11</v>
      </c>
      <c r="D3198" s="291"/>
      <c r="E3198" s="291"/>
      <c r="F3198" s="291"/>
      <c r="G3198" s="291"/>
      <c r="H3198" s="291"/>
      <c r="I3198" s="291"/>
      <c r="J3198" s="291"/>
    </row>
    <row r="3199" spans="1:10" x14ac:dyDescent="0.25">
      <c r="A3199" s="292"/>
      <c r="B3199" s="290"/>
      <c r="C3199" s="59" t="s">
        <v>592</v>
      </c>
      <c r="D3199" s="51" t="s">
        <v>310</v>
      </c>
      <c r="E3199" s="51" t="s">
        <v>17</v>
      </c>
      <c r="F3199" s="157">
        <v>1</v>
      </c>
      <c r="G3199" s="157">
        <v>1</v>
      </c>
      <c r="H3199" s="157">
        <v>1</v>
      </c>
      <c r="I3199" s="168">
        <v>1</v>
      </c>
      <c r="J3199" s="106"/>
    </row>
    <row r="3200" spans="1:10" x14ac:dyDescent="0.25">
      <c r="A3200" s="292"/>
      <c r="B3200" s="290"/>
      <c r="C3200" s="291" t="s">
        <v>12</v>
      </c>
      <c r="D3200" s="291"/>
      <c r="E3200" s="291"/>
      <c r="F3200" s="291"/>
      <c r="G3200" s="291"/>
      <c r="H3200" s="291"/>
      <c r="I3200" s="291"/>
      <c r="J3200" s="291"/>
    </row>
    <row r="3201" spans="1:10" ht="30" x14ac:dyDescent="0.25">
      <c r="A3201" s="292"/>
      <c r="B3201" s="290"/>
      <c r="C3201" s="59" t="s">
        <v>552</v>
      </c>
      <c r="D3201" s="51" t="s">
        <v>39</v>
      </c>
      <c r="E3201" s="51" t="s">
        <v>13</v>
      </c>
      <c r="F3201" s="108">
        <f>F3192/F3199</f>
        <v>235.61099999999999</v>
      </c>
      <c r="G3201" s="108">
        <f>G3192/G3199</f>
        <v>807.59400000000005</v>
      </c>
      <c r="H3201" s="108">
        <f>H3192/H3199</f>
        <v>507.19000000000005</v>
      </c>
      <c r="I3201" s="96">
        <f>I3197/I3199</f>
        <v>468.06</v>
      </c>
      <c r="J3201" s="106"/>
    </row>
    <row r="3202" spans="1:10" x14ac:dyDescent="0.25">
      <c r="A3202" s="292"/>
      <c r="B3202" s="290"/>
      <c r="C3202" s="366" t="s">
        <v>14</v>
      </c>
      <c r="D3202" s="366"/>
      <c r="E3202" s="366"/>
      <c r="F3202" s="366"/>
      <c r="G3202" s="366"/>
      <c r="H3202" s="366"/>
      <c r="I3202" s="366"/>
      <c r="J3202" s="366"/>
    </row>
    <row r="3203" spans="1:10" ht="14.25" customHeight="1" x14ac:dyDescent="0.25">
      <c r="A3203" s="292"/>
      <c r="B3203" s="290"/>
      <c r="C3203" s="59" t="str">
        <f>C3189</f>
        <v xml:space="preserve">рівень готовності об'єктів капітального ремонту </v>
      </c>
      <c r="D3203" s="141" t="s">
        <v>42</v>
      </c>
      <c r="E3203" s="141" t="s">
        <v>40</v>
      </c>
      <c r="F3203" s="51">
        <v>100</v>
      </c>
      <c r="G3203" s="51">
        <v>100</v>
      </c>
      <c r="H3203" s="51">
        <v>100</v>
      </c>
      <c r="I3203" s="168">
        <v>100</v>
      </c>
      <c r="J3203" s="106"/>
    </row>
    <row r="3204" spans="1:10" ht="28.5" customHeight="1" x14ac:dyDescent="0.25">
      <c r="A3204" s="292" t="s">
        <v>547</v>
      </c>
      <c r="B3204" s="290" t="s">
        <v>579</v>
      </c>
      <c r="C3204" s="293" t="s">
        <v>980</v>
      </c>
      <c r="D3204" s="293"/>
      <c r="E3204" s="293"/>
      <c r="F3204" s="293"/>
      <c r="G3204" s="293"/>
      <c r="H3204" s="293"/>
      <c r="I3204" s="293"/>
      <c r="J3204" s="293"/>
    </row>
    <row r="3205" spans="1:10" ht="15" customHeight="1" x14ac:dyDescent="0.25">
      <c r="A3205" s="292"/>
      <c r="B3205" s="290"/>
      <c r="C3205" s="280" t="s">
        <v>10</v>
      </c>
      <c r="D3205" s="280"/>
      <c r="E3205" s="280"/>
      <c r="F3205" s="280"/>
      <c r="G3205" s="280"/>
      <c r="H3205" s="280"/>
      <c r="I3205" s="280"/>
      <c r="J3205" s="280"/>
    </row>
    <row r="3206" spans="1:10" ht="29.25" customHeight="1" x14ac:dyDescent="0.25">
      <c r="A3206" s="292"/>
      <c r="B3206" s="290"/>
      <c r="C3206" s="3" t="s">
        <v>553</v>
      </c>
      <c r="D3206" s="290" t="s">
        <v>15</v>
      </c>
      <c r="E3206" s="141" t="s">
        <v>9</v>
      </c>
      <c r="F3206" s="108"/>
      <c r="G3206" s="158"/>
      <c r="H3206" s="108"/>
      <c r="I3206" s="96"/>
      <c r="J3206" s="96">
        <f>'Додаток 3'!L560</f>
        <v>623</v>
      </c>
    </row>
    <row r="3207" spans="1:10" ht="23.25" hidden="1" customHeight="1" x14ac:dyDescent="0.25">
      <c r="A3207" s="292"/>
      <c r="B3207" s="290"/>
      <c r="C3207" s="3" t="s">
        <v>359</v>
      </c>
      <c r="D3207" s="290"/>
      <c r="E3207" s="297"/>
      <c r="F3207" s="297"/>
      <c r="G3207" s="297"/>
      <c r="H3207" s="297"/>
      <c r="I3207" s="106"/>
      <c r="J3207" s="106"/>
    </row>
    <row r="3208" spans="1:10" ht="24" hidden="1" customHeight="1" x14ac:dyDescent="0.25">
      <c r="A3208" s="292"/>
      <c r="B3208" s="290"/>
      <c r="C3208" s="7" t="s">
        <v>44</v>
      </c>
      <c r="D3208" s="290"/>
      <c r="E3208" s="141" t="str">
        <f>E3206</f>
        <v>тис. грн.</v>
      </c>
      <c r="F3208" s="9"/>
      <c r="G3208" s="158">
        <f>'Додаток 3'!I561</f>
        <v>20</v>
      </c>
      <c r="H3208" s="108"/>
      <c r="I3208" s="106"/>
      <c r="J3208" s="106"/>
    </row>
    <row r="3209" spans="1:10" ht="22.5" hidden="1" customHeight="1" x14ac:dyDescent="0.25">
      <c r="A3209" s="292"/>
      <c r="B3209" s="290"/>
      <c r="C3209" s="7" t="s">
        <v>2</v>
      </c>
      <c r="D3209" s="290"/>
      <c r="E3209" s="141" t="s">
        <v>9</v>
      </c>
      <c r="F3209" s="9"/>
      <c r="G3209" s="158">
        <f>'Додаток 3'!I562</f>
        <v>9.35</v>
      </c>
      <c r="H3209" s="108"/>
      <c r="I3209" s="106"/>
      <c r="J3209" s="106"/>
    </row>
    <row r="3210" spans="1:10" ht="20.25" customHeight="1" x14ac:dyDescent="0.25">
      <c r="A3210" s="292"/>
      <c r="B3210" s="290"/>
      <c r="C3210" s="291" t="s">
        <v>11</v>
      </c>
      <c r="D3210" s="291"/>
      <c r="E3210" s="291"/>
      <c r="F3210" s="291"/>
      <c r="G3210" s="291"/>
      <c r="H3210" s="291"/>
      <c r="I3210" s="291"/>
      <c r="J3210" s="291"/>
    </row>
    <row r="3211" spans="1:10" ht="25.5" customHeight="1" x14ac:dyDescent="0.25">
      <c r="A3211" s="292"/>
      <c r="B3211" s="290"/>
      <c r="C3211" s="59" t="s">
        <v>555</v>
      </c>
      <c r="D3211" s="51" t="s">
        <v>310</v>
      </c>
      <c r="E3211" s="51" t="s">
        <v>140</v>
      </c>
      <c r="F3211" s="158"/>
      <c r="G3211" s="158"/>
      <c r="H3211" s="108"/>
      <c r="I3211" s="96"/>
      <c r="J3211" s="96">
        <v>2.6</v>
      </c>
    </row>
    <row r="3212" spans="1:10" ht="17.25" customHeight="1" x14ac:dyDescent="0.25">
      <c r="A3212" s="292"/>
      <c r="B3212" s="290"/>
      <c r="C3212" s="360" t="s">
        <v>12</v>
      </c>
      <c r="D3212" s="360"/>
      <c r="E3212" s="360"/>
      <c r="F3212" s="360"/>
      <c r="G3212" s="360"/>
      <c r="H3212" s="360"/>
      <c r="I3212" s="360"/>
      <c r="J3212" s="360"/>
    </row>
    <row r="3213" spans="1:10" ht="33.75" customHeight="1" x14ac:dyDescent="0.25">
      <c r="A3213" s="292"/>
      <c r="B3213" s="290"/>
      <c r="C3213" s="59" t="s">
        <v>554</v>
      </c>
      <c r="D3213" s="51" t="s">
        <v>39</v>
      </c>
      <c r="E3213" s="51" t="s">
        <v>141</v>
      </c>
      <c r="F3213" s="108"/>
      <c r="G3213" s="108"/>
      <c r="H3213" s="158"/>
      <c r="I3213" s="96"/>
      <c r="J3213" s="96">
        <f>J3206/J3211</f>
        <v>239.61538461538461</v>
      </c>
    </row>
    <row r="3214" spans="1:10" ht="15" customHeight="1" x14ac:dyDescent="0.25">
      <c r="A3214" s="292"/>
      <c r="B3214" s="290"/>
      <c r="C3214" s="280" t="s">
        <v>14</v>
      </c>
      <c r="D3214" s="280"/>
      <c r="E3214" s="280"/>
      <c r="F3214" s="280"/>
      <c r="G3214" s="280"/>
      <c r="H3214" s="280"/>
      <c r="I3214" s="280"/>
      <c r="J3214" s="280"/>
    </row>
    <row r="3215" spans="1:10" ht="15.75" customHeight="1" x14ac:dyDescent="0.25">
      <c r="A3215" s="292"/>
      <c r="B3215" s="290"/>
      <c r="C3215" s="59" t="str">
        <f>C3203</f>
        <v xml:space="preserve">рівень готовності об'єктів капітального ремонту </v>
      </c>
      <c r="D3215" s="141" t="s">
        <v>42</v>
      </c>
      <c r="E3215" s="141" t="s">
        <v>40</v>
      </c>
      <c r="F3215" s="51"/>
      <c r="G3215" s="51"/>
      <c r="H3215" s="51"/>
      <c r="I3215" s="168"/>
      <c r="J3215" s="168">
        <v>100</v>
      </c>
    </row>
    <row r="3216" spans="1:10" ht="15.75" customHeight="1" x14ac:dyDescent="0.25">
      <c r="A3216" s="292" t="s">
        <v>548</v>
      </c>
      <c r="B3216" s="290" t="s">
        <v>580</v>
      </c>
      <c r="C3216" s="293" t="s">
        <v>1712</v>
      </c>
      <c r="D3216" s="293"/>
      <c r="E3216" s="293"/>
      <c r="F3216" s="293"/>
      <c r="G3216" s="293"/>
      <c r="H3216" s="293"/>
      <c r="I3216" s="293"/>
      <c r="J3216" s="293"/>
    </row>
    <row r="3217" spans="1:10" ht="15.75" customHeight="1" x14ac:dyDescent="0.25">
      <c r="A3217" s="292"/>
      <c r="B3217" s="290"/>
      <c r="C3217" s="280" t="s">
        <v>10</v>
      </c>
      <c r="D3217" s="280"/>
      <c r="E3217" s="280"/>
      <c r="F3217" s="280"/>
      <c r="G3217" s="280"/>
      <c r="H3217" s="280"/>
      <c r="I3217" s="280"/>
      <c r="J3217" s="280"/>
    </row>
    <row r="3218" spans="1:10" ht="28.5" customHeight="1" x14ac:dyDescent="0.25">
      <c r="A3218" s="292"/>
      <c r="B3218" s="290"/>
      <c r="C3218" s="7" t="s">
        <v>556</v>
      </c>
      <c r="D3218" s="141" t="s">
        <v>91</v>
      </c>
      <c r="E3218" s="141" t="s">
        <v>9</v>
      </c>
      <c r="F3218" s="108"/>
      <c r="G3218" s="108"/>
      <c r="H3218" s="108"/>
      <c r="I3218" s="173"/>
      <c r="J3218" s="173">
        <f>'Додаток 3'!L563</f>
        <v>1223.808</v>
      </c>
    </row>
    <row r="3219" spans="1:10" x14ac:dyDescent="0.25">
      <c r="A3219" s="292"/>
      <c r="B3219" s="290"/>
      <c r="C3219" s="291" t="s">
        <v>11</v>
      </c>
      <c r="D3219" s="291"/>
      <c r="E3219" s="291"/>
      <c r="F3219" s="291"/>
      <c r="G3219" s="291"/>
      <c r="H3219" s="291"/>
      <c r="I3219" s="291"/>
      <c r="J3219" s="291"/>
    </row>
    <row r="3220" spans="1:10" x14ac:dyDescent="0.25">
      <c r="A3220" s="292"/>
      <c r="B3220" s="290"/>
      <c r="C3220" s="59" t="s">
        <v>557</v>
      </c>
      <c r="D3220" s="51" t="s">
        <v>39</v>
      </c>
      <c r="E3220" s="51" t="s">
        <v>17</v>
      </c>
      <c r="F3220" s="157"/>
      <c r="G3220" s="157"/>
      <c r="H3220" s="157"/>
      <c r="I3220" s="168"/>
      <c r="J3220" s="168">
        <v>1</v>
      </c>
    </row>
    <row r="3221" spans="1:10" x14ac:dyDescent="0.25">
      <c r="A3221" s="292"/>
      <c r="B3221" s="290"/>
      <c r="C3221" s="291" t="s">
        <v>12</v>
      </c>
      <c r="D3221" s="291"/>
      <c r="E3221" s="291"/>
      <c r="F3221" s="291"/>
      <c r="G3221" s="291"/>
      <c r="H3221" s="291"/>
      <c r="I3221" s="291"/>
      <c r="J3221" s="291"/>
    </row>
    <row r="3222" spans="1:10" x14ac:dyDescent="0.25">
      <c r="A3222" s="292"/>
      <c r="B3222" s="290"/>
      <c r="C3222" s="59" t="s">
        <v>558</v>
      </c>
      <c r="D3222" s="51" t="s">
        <v>39</v>
      </c>
      <c r="E3222" s="51" t="s">
        <v>559</v>
      </c>
      <c r="F3222" s="108"/>
      <c r="G3222" s="108"/>
      <c r="H3222" s="108"/>
      <c r="I3222" s="168"/>
      <c r="J3222" s="173">
        <f>J3218/J3220</f>
        <v>1223.808</v>
      </c>
    </row>
    <row r="3223" spans="1:10" x14ac:dyDescent="0.25">
      <c r="A3223" s="292"/>
      <c r="B3223" s="290"/>
      <c r="C3223" s="280" t="s">
        <v>14</v>
      </c>
      <c r="D3223" s="280"/>
      <c r="E3223" s="280"/>
      <c r="F3223" s="280"/>
      <c r="G3223" s="280"/>
      <c r="H3223" s="280"/>
      <c r="I3223" s="280"/>
      <c r="J3223" s="280"/>
    </row>
    <row r="3224" spans="1:10" x14ac:dyDescent="0.25">
      <c r="A3224" s="292"/>
      <c r="B3224" s="290"/>
      <c r="C3224" s="59" t="s">
        <v>560</v>
      </c>
      <c r="D3224" s="141" t="s">
        <v>42</v>
      </c>
      <c r="E3224" s="141" t="s">
        <v>40</v>
      </c>
      <c r="F3224" s="51"/>
      <c r="G3224" s="51"/>
      <c r="H3224" s="51"/>
      <c r="I3224" s="168"/>
      <c r="J3224" s="168">
        <v>100</v>
      </c>
    </row>
    <row r="3225" spans="1:10" ht="13.5" customHeight="1" x14ac:dyDescent="0.25">
      <c r="A3225" s="292" t="s">
        <v>549</v>
      </c>
      <c r="B3225" s="289" t="s">
        <v>580</v>
      </c>
      <c r="C3225" s="293" t="s">
        <v>1445</v>
      </c>
      <c r="D3225" s="293"/>
      <c r="E3225" s="293"/>
      <c r="F3225" s="293"/>
      <c r="G3225" s="293"/>
      <c r="H3225" s="293"/>
      <c r="I3225" s="293"/>
      <c r="J3225" s="293"/>
    </row>
    <row r="3226" spans="1:10" ht="14.25" customHeight="1" x14ac:dyDescent="0.25">
      <c r="A3226" s="292"/>
      <c r="B3226" s="289"/>
      <c r="C3226" s="280" t="s">
        <v>10</v>
      </c>
      <c r="D3226" s="280"/>
      <c r="E3226" s="280"/>
      <c r="F3226" s="280"/>
      <c r="G3226" s="280"/>
      <c r="H3226" s="280"/>
      <c r="I3226" s="280"/>
      <c r="J3226" s="280"/>
    </row>
    <row r="3227" spans="1:10" x14ac:dyDescent="0.25">
      <c r="A3227" s="292"/>
      <c r="B3227" s="289"/>
      <c r="C3227" s="3" t="s">
        <v>561</v>
      </c>
      <c r="D3227" s="290" t="s">
        <v>15</v>
      </c>
      <c r="E3227" s="141" t="s">
        <v>9</v>
      </c>
      <c r="F3227" s="108"/>
      <c r="G3227" s="158"/>
      <c r="H3227" s="108"/>
      <c r="I3227" s="136"/>
      <c r="J3227" s="136">
        <f>'Додаток 3'!L564</f>
        <v>550</v>
      </c>
    </row>
    <row r="3228" spans="1:10" ht="18.75" hidden="1" customHeight="1" x14ac:dyDescent="0.25">
      <c r="A3228" s="292"/>
      <c r="B3228" s="289"/>
      <c r="C3228" s="3" t="s">
        <v>359</v>
      </c>
      <c r="D3228" s="290"/>
      <c r="E3228" s="297"/>
      <c r="F3228" s="297"/>
      <c r="G3228" s="297"/>
      <c r="H3228" s="297"/>
      <c r="I3228" s="106"/>
      <c r="J3228" s="106"/>
    </row>
    <row r="3229" spans="1:10" ht="18.75" hidden="1" customHeight="1" x14ac:dyDescent="0.25">
      <c r="A3229" s="292"/>
      <c r="B3229" s="289"/>
      <c r="C3229" s="7" t="s">
        <v>44</v>
      </c>
      <c r="D3229" s="290"/>
      <c r="E3229" s="141" t="str">
        <f>E3227</f>
        <v>тис. грн.</v>
      </c>
      <c r="F3229" s="9"/>
      <c r="G3229" s="2">
        <f>'Додаток 3'!I565</f>
        <v>35</v>
      </c>
      <c r="H3229" s="108"/>
      <c r="I3229" s="106"/>
      <c r="J3229" s="106"/>
    </row>
    <row r="3230" spans="1:10" ht="19.5" hidden="1" customHeight="1" x14ac:dyDescent="0.25">
      <c r="A3230" s="292"/>
      <c r="B3230" s="289"/>
      <c r="C3230" s="7" t="s">
        <v>2</v>
      </c>
      <c r="D3230" s="290"/>
      <c r="E3230" s="141" t="s">
        <v>9</v>
      </c>
      <c r="F3230" s="9"/>
      <c r="G3230" s="2">
        <f>'Додаток 3'!I566</f>
        <v>6.6</v>
      </c>
      <c r="H3230" s="108"/>
      <c r="I3230" s="106"/>
      <c r="J3230" s="106"/>
    </row>
    <row r="3231" spans="1:10" x14ac:dyDescent="0.25">
      <c r="A3231" s="292"/>
      <c r="B3231" s="289"/>
      <c r="C3231" s="291" t="s">
        <v>11</v>
      </c>
      <c r="D3231" s="291"/>
      <c r="E3231" s="291"/>
      <c r="F3231" s="291"/>
      <c r="G3231" s="291"/>
      <c r="H3231" s="291"/>
      <c r="I3231" s="291"/>
      <c r="J3231" s="291"/>
    </row>
    <row r="3232" spans="1:10" ht="18.75" customHeight="1" x14ac:dyDescent="0.25">
      <c r="A3232" s="292"/>
      <c r="B3232" s="289"/>
      <c r="C3232" s="59" t="s">
        <v>562</v>
      </c>
      <c r="D3232" s="51" t="s">
        <v>310</v>
      </c>
      <c r="E3232" s="51" t="s">
        <v>65</v>
      </c>
      <c r="F3232" s="108"/>
      <c r="G3232" s="108"/>
      <c r="H3232" s="108"/>
      <c r="I3232" s="173"/>
      <c r="J3232" s="173">
        <v>0.59399999999999997</v>
      </c>
    </row>
    <row r="3233" spans="1:10" x14ac:dyDescent="0.25">
      <c r="A3233" s="292"/>
      <c r="B3233" s="289"/>
      <c r="C3233" s="291" t="s">
        <v>12</v>
      </c>
      <c r="D3233" s="291"/>
      <c r="E3233" s="291"/>
      <c r="F3233" s="291"/>
      <c r="G3233" s="291"/>
      <c r="H3233" s="291"/>
      <c r="I3233" s="291"/>
      <c r="J3233" s="291"/>
    </row>
    <row r="3234" spans="1:10" x14ac:dyDescent="0.25">
      <c r="A3234" s="292"/>
      <c r="B3234" s="289"/>
      <c r="C3234" s="59" t="s">
        <v>563</v>
      </c>
      <c r="D3234" s="51" t="s">
        <v>39</v>
      </c>
      <c r="E3234" s="51" t="s">
        <v>197</v>
      </c>
      <c r="F3234" s="108"/>
      <c r="G3234" s="108"/>
      <c r="H3234" s="158"/>
      <c r="I3234" s="136"/>
      <c r="J3234" s="136">
        <f>J3227/J3232</f>
        <v>925.92592592592598</v>
      </c>
    </row>
    <row r="3235" spans="1:10" x14ac:dyDescent="0.25">
      <c r="A3235" s="292"/>
      <c r="B3235" s="289"/>
      <c r="C3235" s="280" t="s">
        <v>14</v>
      </c>
      <c r="D3235" s="280"/>
      <c r="E3235" s="280"/>
      <c r="F3235" s="280"/>
      <c r="G3235" s="280"/>
      <c r="H3235" s="280"/>
      <c r="I3235" s="280"/>
      <c r="J3235" s="280"/>
    </row>
    <row r="3236" spans="1:10" ht="16.5" customHeight="1" x14ac:dyDescent="0.25">
      <c r="A3236" s="292"/>
      <c r="B3236" s="289"/>
      <c r="C3236" s="59" t="s">
        <v>361</v>
      </c>
      <c r="D3236" s="141" t="s">
        <v>42</v>
      </c>
      <c r="E3236" s="141" t="s">
        <v>40</v>
      </c>
      <c r="F3236" s="51"/>
      <c r="G3236" s="51"/>
      <c r="H3236" s="51"/>
      <c r="I3236" s="168"/>
      <c r="J3236" s="168">
        <v>100</v>
      </c>
    </row>
    <row r="3237" spans="1:10" ht="25.5" hidden="1" customHeight="1" x14ac:dyDescent="0.25">
      <c r="A3237" s="292" t="s">
        <v>1062</v>
      </c>
      <c r="B3237" s="289" t="s">
        <v>580</v>
      </c>
      <c r="C3237" s="315" t="str">
        <f>'Додаток 3'!B567</f>
        <v xml:space="preserve">	Коригування проектної документації "Капітальний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v>
      </c>
      <c r="D3237" s="315"/>
      <c r="E3237" s="315"/>
      <c r="F3237" s="315"/>
      <c r="G3237" s="315"/>
      <c r="H3237" s="315"/>
      <c r="I3237" s="315"/>
      <c r="J3237" s="315"/>
    </row>
    <row r="3238" spans="1:10" hidden="1" x14ac:dyDescent="0.25">
      <c r="A3238" s="292"/>
      <c r="B3238" s="289"/>
      <c r="C3238" s="291" t="s">
        <v>10</v>
      </c>
      <c r="D3238" s="291"/>
      <c r="E3238" s="291"/>
      <c r="F3238" s="291"/>
      <c r="G3238" s="291"/>
      <c r="H3238" s="291"/>
      <c r="I3238" s="291"/>
      <c r="J3238" s="291"/>
    </row>
    <row r="3239" spans="1:10" ht="30" hidden="1" x14ac:dyDescent="0.25">
      <c r="A3239" s="292"/>
      <c r="B3239" s="289"/>
      <c r="C3239" s="59" t="s">
        <v>1063</v>
      </c>
      <c r="D3239" s="51" t="s">
        <v>91</v>
      </c>
      <c r="E3239" s="51" t="s">
        <v>9</v>
      </c>
      <c r="F3239" s="108"/>
      <c r="G3239" s="108">
        <f>'Додаток 3'!I567</f>
        <v>0</v>
      </c>
      <c r="H3239" s="108"/>
      <c r="I3239" s="106"/>
      <c r="J3239" s="106"/>
    </row>
    <row r="3240" spans="1:10" hidden="1" x14ac:dyDescent="0.25">
      <c r="A3240" s="292"/>
      <c r="B3240" s="289"/>
      <c r="C3240" s="291" t="s">
        <v>11</v>
      </c>
      <c r="D3240" s="291"/>
      <c r="E3240" s="291"/>
      <c r="F3240" s="291"/>
      <c r="G3240" s="291"/>
      <c r="H3240" s="291"/>
      <c r="I3240" s="291"/>
      <c r="J3240" s="291"/>
    </row>
    <row r="3241" spans="1:10" hidden="1" x14ac:dyDescent="0.25">
      <c r="A3241" s="292"/>
      <c r="B3241" s="289"/>
      <c r="C3241" s="59" t="s">
        <v>1045</v>
      </c>
      <c r="D3241" s="51" t="s">
        <v>39</v>
      </c>
      <c r="E3241" s="51" t="s">
        <v>17</v>
      </c>
      <c r="F3241" s="157"/>
      <c r="G3241" s="157">
        <v>1</v>
      </c>
      <c r="H3241" s="157"/>
      <c r="I3241" s="106"/>
      <c r="J3241" s="106"/>
    </row>
    <row r="3242" spans="1:10" hidden="1" x14ac:dyDescent="0.25">
      <c r="A3242" s="292"/>
      <c r="B3242" s="289"/>
      <c r="C3242" s="291" t="s">
        <v>12</v>
      </c>
      <c r="D3242" s="291"/>
      <c r="E3242" s="291"/>
      <c r="F3242" s="291"/>
      <c r="G3242" s="291"/>
      <c r="H3242" s="291"/>
      <c r="I3242" s="291"/>
      <c r="J3242" s="291"/>
    </row>
    <row r="3243" spans="1:10" ht="27.75" hidden="1" customHeight="1" x14ac:dyDescent="0.25">
      <c r="A3243" s="292"/>
      <c r="B3243" s="289"/>
      <c r="C3243" s="59" t="s">
        <v>1064</v>
      </c>
      <c r="D3243" s="51" t="s">
        <v>39</v>
      </c>
      <c r="E3243" s="51" t="s">
        <v>277</v>
      </c>
      <c r="F3243" s="108"/>
      <c r="G3243" s="108">
        <f>G3239/G3241</f>
        <v>0</v>
      </c>
      <c r="H3243" s="108"/>
      <c r="I3243" s="106"/>
      <c r="J3243" s="106"/>
    </row>
    <row r="3244" spans="1:10" hidden="1" x14ac:dyDescent="0.25">
      <c r="A3244" s="292"/>
      <c r="B3244" s="289"/>
      <c r="C3244" s="291" t="s">
        <v>14</v>
      </c>
      <c r="D3244" s="291"/>
      <c r="E3244" s="291"/>
      <c r="F3244" s="291"/>
      <c r="G3244" s="291"/>
      <c r="H3244" s="291"/>
      <c r="I3244" s="291"/>
      <c r="J3244" s="291"/>
    </row>
    <row r="3245" spans="1:10" ht="18" hidden="1" customHeight="1" x14ac:dyDescent="0.25">
      <c r="A3245" s="292"/>
      <c r="B3245" s="289"/>
      <c r="C3245" s="59" t="s">
        <v>1046</v>
      </c>
      <c r="D3245" s="51" t="s">
        <v>42</v>
      </c>
      <c r="E3245" s="51" t="s">
        <v>40</v>
      </c>
      <c r="F3245" s="51"/>
      <c r="G3245" s="51">
        <v>100</v>
      </c>
      <c r="H3245" s="142"/>
      <c r="I3245" s="106"/>
      <c r="J3245" s="106"/>
    </row>
    <row r="3246" spans="1:10" ht="12" hidden="1" customHeight="1" x14ac:dyDescent="0.25">
      <c r="A3246" s="320" t="s">
        <v>1346</v>
      </c>
      <c r="B3246" s="289" t="s">
        <v>580</v>
      </c>
      <c r="C3246" s="301" t="s">
        <v>1348</v>
      </c>
      <c r="D3246" s="301"/>
      <c r="E3246" s="301"/>
      <c r="F3246" s="301"/>
      <c r="G3246" s="301"/>
      <c r="H3246" s="301"/>
      <c r="I3246" s="301"/>
      <c r="J3246" s="301"/>
    </row>
    <row r="3247" spans="1:10" ht="12" hidden="1" customHeight="1" x14ac:dyDescent="0.25">
      <c r="A3247" s="320"/>
      <c r="B3247" s="289"/>
      <c r="C3247" s="295" t="s">
        <v>10</v>
      </c>
      <c r="D3247" s="295"/>
      <c r="E3247" s="295"/>
      <c r="F3247" s="295"/>
      <c r="G3247" s="295"/>
      <c r="H3247" s="295"/>
      <c r="I3247" s="295"/>
      <c r="J3247" s="295"/>
    </row>
    <row r="3248" spans="1:10" ht="30" hidden="1" customHeight="1" x14ac:dyDescent="0.25">
      <c r="A3248" s="320"/>
      <c r="B3248" s="289"/>
      <c r="C3248" s="59" t="s">
        <v>1349</v>
      </c>
      <c r="D3248" s="51" t="s">
        <v>15</v>
      </c>
      <c r="E3248" s="51" t="s">
        <v>9</v>
      </c>
      <c r="F3248" s="108"/>
      <c r="G3248" s="189"/>
      <c r="H3248" s="108">
        <f>'Додаток 3'!J568</f>
        <v>0</v>
      </c>
      <c r="I3248" s="106"/>
      <c r="J3248" s="106"/>
    </row>
    <row r="3249" spans="1:10" ht="17.25" hidden="1" customHeight="1" x14ac:dyDescent="0.25">
      <c r="A3249" s="320"/>
      <c r="B3249" s="289"/>
      <c r="C3249" s="291" t="s">
        <v>11</v>
      </c>
      <c r="D3249" s="291"/>
      <c r="E3249" s="291"/>
      <c r="F3249" s="291"/>
      <c r="G3249" s="291"/>
      <c r="H3249" s="291"/>
      <c r="I3249" s="291"/>
      <c r="J3249" s="291"/>
    </row>
    <row r="3250" spans="1:10" ht="30" hidden="1" customHeight="1" x14ac:dyDescent="0.25">
      <c r="A3250" s="320"/>
      <c r="B3250" s="289"/>
      <c r="C3250" s="59" t="s">
        <v>1350</v>
      </c>
      <c r="D3250" s="51" t="s">
        <v>310</v>
      </c>
      <c r="E3250" s="51" t="s">
        <v>17</v>
      </c>
      <c r="F3250" s="108"/>
      <c r="G3250" s="157"/>
      <c r="H3250" s="157">
        <v>1</v>
      </c>
      <c r="I3250" s="106"/>
      <c r="J3250" s="106"/>
    </row>
    <row r="3251" spans="1:10" ht="17.25" hidden="1" customHeight="1" x14ac:dyDescent="0.25">
      <c r="A3251" s="320"/>
      <c r="B3251" s="289"/>
      <c r="C3251" s="291" t="s">
        <v>12</v>
      </c>
      <c r="D3251" s="291"/>
      <c r="E3251" s="291"/>
      <c r="F3251" s="291"/>
      <c r="G3251" s="291"/>
      <c r="H3251" s="291"/>
      <c r="I3251" s="291"/>
      <c r="J3251" s="291"/>
    </row>
    <row r="3252" spans="1:10" ht="30" hidden="1" customHeight="1" x14ac:dyDescent="0.25">
      <c r="A3252" s="320"/>
      <c r="B3252" s="289"/>
      <c r="C3252" s="59" t="s">
        <v>1351</v>
      </c>
      <c r="D3252" s="51" t="s">
        <v>39</v>
      </c>
      <c r="E3252" s="51" t="s">
        <v>68</v>
      </c>
      <c r="F3252" s="108"/>
      <c r="G3252" s="108"/>
      <c r="H3252" s="108">
        <f>H3248/H3250</f>
        <v>0</v>
      </c>
      <c r="I3252" s="106"/>
      <c r="J3252" s="106"/>
    </row>
    <row r="3253" spans="1:10" ht="13.5" hidden="1" customHeight="1" x14ac:dyDescent="0.25">
      <c r="A3253" s="320"/>
      <c r="B3253" s="289"/>
      <c r="C3253" s="291" t="s">
        <v>14</v>
      </c>
      <c r="D3253" s="291"/>
      <c r="E3253" s="291"/>
      <c r="F3253" s="291"/>
      <c r="G3253" s="291"/>
      <c r="H3253" s="291"/>
      <c r="I3253" s="291"/>
      <c r="J3253" s="291"/>
    </row>
    <row r="3254" spans="1:10" ht="15" hidden="1" customHeight="1" x14ac:dyDescent="0.25">
      <c r="A3254" s="320"/>
      <c r="B3254" s="289"/>
      <c r="C3254" s="59" t="s">
        <v>361</v>
      </c>
      <c r="D3254" s="51" t="s">
        <v>42</v>
      </c>
      <c r="E3254" s="51" t="s">
        <v>40</v>
      </c>
      <c r="F3254" s="51"/>
      <c r="G3254" s="51"/>
      <c r="H3254" s="142">
        <v>100</v>
      </c>
      <c r="I3254" s="106"/>
      <c r="J3254" s="106"/>
    </row>
    <row r="3255" spans="1:10" ht="30.75" customHeight="1" x14ac:dyDescent="0.25">
      <c r="A3255" s="292" t="s">
        <v>1529</v>
      </c>
      <c r="B3255" s="290" t="s">
        <v>1321</v>
      </c>
      <c r="C3255" s="293" t="s">
        <v>1322</v>
      </c>
      <c r="D3255" s="293"/>
      <c r="E3255" s="293"/>
      <c r="F3255" s="293"/>
      <c r="G3255" s="293"/>
      <c r="H3255" s="293"/>
      <c r="I3255" s="293"/>
      <c r="J3255" s="293"/>
    </row>
    <row r="3256" spans="1:10" x14ac:dyDescent="0.25">
      <c r="A3256" s="292"/>
      <c r="B3256" s="290"/>
      <c r="C3256" s="280" t="s">
        <v>10</v>
      </c>
      <c r="D3256" s="280"/>
      <c r="E3256" s="280"/>
      <c r="F3256" s="280"/>
      <c r="G3256" s="280"/>
      <c r="H3256" s="280"/>
      <c r="I3256" s="280"/>
      <c r="J3256" s="280"/>
    </row>
    <row r="3257" spans="1:10" ht="30.75" customHeight="1" x14ac:dyDescent="0.25">
      <c r="A3257" s="292"/>
      <c r="B3257" s="290"/>
      <c r="C3257" s="5" t="s">
        <v>1323</v>
      </c>
      <c r="D3257" s="289" t="s">
        <v>15</v>
      </c>
      <c r="E3257" s="51" t="s">
        <v>9</v>
      </c>
      <c r="F3257" s="1"/>
      <c r="G3257" s="2"/>
      <c r="H3257" s="108"/>
      <c r="I3257" s="96">
        <f>'Додаток 3'!K569</f>
        <v>3950</v>
      </c>
      <c r="J3257" s="96"/>
    </row>
    <row r="3258" spans="1:10" x14ac:dyDescent="0.25">
      <c r="A3258" s="292"/>
      <c r="B3258" s="290"/>
      <c r="C3258" s="5" t="s">
        <v>359</v>
      </c>
      <c r="D3258" s="289"/>
      <c r="E3258" s="279"/>
      <c r="F3258" s="279"/>
      <c r="G3258" s="279"/>
      <c r="H3258" s="279"/>
      <c r="I3258" s="106"/>
      <c r="J3258" s="106"/>
    </row>
    <row r="3259" spans="1:10" x14ac:dyDescent="0.25">
      <c r="A3259" s="292"/>
      <c r="B3259" s="290"/>
      <c r="C3259" s="59" t="s">
        <v>893</v>
      </c>
      <c r="D3259" s="289"/>
      <c r="E3259" s="51" t="str">
        <f>E3257</f>
        <v>тис. грн.</v>
      </c>
      <c r="F3259" s="2"/>
      <c r="G3259" s="2"/>
      <c r="H3259" s="108"/>
      <c r="I3259" s="96">
        <v>150</v>
      </c>
      <c r="J3259" s="136"/>
    </row>
    <row r="3260" spans="1:10" x14ac:dyDescent="0.25">
      <c r="A3260" s="292"/>
      <c r="B3260" s="290"/>
      <c r="C3260" s="291" t="s">
        <v>11</v>
      </c>
      <c r="D3260" s="291"/>
      <c r="E3260" s="291"/>
      <c r="F3260" s="291"/>
      <c r="G3260" s="291"/>
      <c r="H3260" s="291"/>
      <c r="I3260" s="291"/>
      <c r="J3260" s="291"/>
    </row>
    <row r="3261" spans="1:10" ht="30" x14ac:dyDescent="0.25">
      <c r="A3261" s="292"/>
      <c r="B3261" s="290"/>
      <c r="C3261" s="59" t="s">
        <v>1334</v>
      </c>
      <c r="D3261" s="51" t="s">
        <v>310</v>
      </c>
      <c r="E3261" s="51" t="s">
        <v>17</v>
      </c>
      <c r="F3261" s="11"/>
      <c r="G3261" s="11"/>
      <c r="H3261" s="157"/>
      <c r="I3261" s="173">
        <v>3</v>
      </c>
      <c r="J3261" s="173"/>
    </row>
    <row r="3262" spans="1:10" x14ac:dyDescent="0.25">
      <c r="A3262" s="292"/>
      <c r="B3262" s="290"/>
      <c r="C3262" s="291" t="s">
        <v>12</v>
      </c>
      <c r="D3262" s="291"/>
      <c r="E3262" s="291"/>
      <c r="F3262" s="291"/>
      <c r="G3262" s="291"/>
      <c r="H3262" s="291"/>
      <c r="I3262" s="291"/>
      <c r="J3262" s="291"/>
    </row>
    <row r="3263" spans="1:10" x14ac:dyDescent="0.25">
      <c r="A3263" s="292"/>
      <c r="B3263" s="290"/>
      <c r="C3263" s="59" t="s">
        <v>1324</v>
      </c>
      <c r="D3263" s="51" t="s">
        <v>39</v>
      </c>
      <c r="E3263" s="51" t="s">
        <v>13</v>
      </c>
      <c r="F3263" s="12"/>
      <c r="G3263" s="12"/>
      <c r="H3263" s="158"/>
      <c r="I3263" s="136">
        <f>I3257/I3261</f>
        <v>1316.6666666666667</v>
      </c>
      <c r="J3263" s="136"/>
    </row>
    <row r="3264" spans="1:10" x14ac:dyDescent="0.25">
      <c r="A3264" s="292"/>
      <c r="B3264" s="290"/>
      <c r="C3264" s="291" t="s">
        <v>14</v>
      </c>
      <c r="D3264" s="291"/>
      <c r="E3264" s="291"/>
      <c r="F3264" s="291"/>
      <c r="G3264" s="291"/>
      <c r="H3264" s="291"/>
      <c r="I3264" s="291"/>
      <c r="J3264" s="291"/>
    </row>
    <row r="3265" spans="1:10" ht="21.75" customHeight="1" x14ac:dyDescent="0.25">
      <c r="A3265" s="292"/>
      <c r="B3265" s="290"/>
      <c r="C3265" s="59" t="s">
        <v>1325</v>
      </c>
      <c r="D3265" s="51" t="s">
        <v>42</v>
      </c>
      <c r="E3265" s="51" t="s">
        <v>40</v>
      </c>
      <c r="F3265" s="51"/>
      <c r="G3265" s="51"/>
      <c r="H3265" s="51"/>
      <c r="I3265" s="173">
        <v>100</v>
      </c>
      <c r="J3265" s="173"/>
    </row>
    <row r="3266" spans="1:10" ht="34.5" hidden="1" customHeight="1" x14ac:dyDescent="0.25">
      <c r="A3266" s="292" t="s">
        <v>1346</v>
      </c>
      <c r="B3266" s="289" t="s">
        <v>1327</v>
      </c>
      <c r="C3266" s="293" t="s">
        <v>1336</v>
      </c>
      <c r="D3266" s="293"/>
      <c r="E3266" s="293"/>
      <c r="F3266" s="293"/>
      <c r="G3266" s="293"/>
      <c r="H3266" s="293"/>
      <c r="I3266" s="293"/>
      <c r="J3266" s="293"/>
    </row>
    <row r="3267" spans="1:10" hidden="1" x14ac:dyDescent="0.25">
      <c r="A3267" s="292"/>
      <c r="B3267" s="289"/>
      <c r="C3267" s="280" t="s">
        <v>10</v>
      </c>
      <c r="D3267" s="280"/>
      <c r="E3267" s="280"/>
      <c r="F3267" s="280"/>
      <c r="G3267" s="280"/>
      <c r="H3267" s="280"/>
      <c r="I3267" s="280"/>
      <c r="J3267" s="280"/>
    </row>
    <row r="3268" spans="1:10" ht="34.5" hidden="1" customHeight="1" x14ac:dyDescent="0.25">
      <c r="A3268" s="292"/>
      <c r="B3268" s="289"/>
      <c r="C3268" s="7" t="s">
        <v>1326</v>
      </c>
      <c r="D3268" s="290" t="s">
        <v>15</v>
      </c>
      <c r="E3268" s="141" t="s">
        <v>19</v>
      </c>
      <c r="F3268" s="108"/>
      <c r="G3268" s="108"/>
      <c r="H3268" s="159"/>
      <c r="I3268" s="96">
        <f>'Додаток 3'!K571</f>
        <v>0</v>
      </c>
      <c r="J3268" s="96"/>
    </row>
    <row r="3269" spans="1:10" hidden="1" x14ac:dyDescent="0.25">
      <c r="A3269" s="292"/>
      <c r="B3269" s="289"/>
      <c r="C3269" s="7" t="s">
        <v>41</v>
      </c>
      <c r="D3269" s="290"/>
      <c r="E3269" s="279"/>
      <c r="F3269" s="279"/>
      <c r="G3269" s="279"/>
      <c r="H3269" s="279"/>
      <c r="I3269" s="106"/>
      <c r="J3269" s="106"/>
    </row>
    <row r="3270" spans="1:10" hidden="1" x14ac:dyDescent="0.25">
      <c r="A3270" s="292"/>
      <c r="B3270" s="289"/>
      <c r="C3270" s="7" t="s">
        <v>893</v>
      </c>
      <c r="D3270" s="290"/>
      <c r="E3270" s="142" t="s">
        <v>19</v>
      </c>
      <c r="F3270" s="142"/>
      <c r="G3270" s="108">
        <f>'Додаток 3'!I572</f>
        <v>0</v>
      </c>
      <c r="H3270" s="2"/>
      <c r="I3270" s="106"/>
      <c r="J3270" s="106"/>
    </row>
    <row r="3271" spans="1:10" hidden="1" x14ac:dyDescent="0.25">
      <c r="A3271" s="292"/>
      <c r="B3271" s="289"/>
      <c r="C3271" s="280" t="s">
        <v>11</v>
      </c>
      <c r="D3271" s="280"/>
      <c r="E3271" s="280"/>
      <c r="F3271" s="280"/>
      <c r="G3271" s="280"/>
      <c r="H3271" s="280"/>
      <c r="I3271" s="280"/>
      <c r="J3271" s="280"/>
    </row>
    <row r="3272" spans="1:10" ht="14.25" hidden="1" customHeight="1" x14ac:dyDescent="0.25">
      <c r="A3272" s="292"/>
      <c r="B3272" s="289"/>
      <c r="C3272" s="23" t="s">
        <v>1404</v>
      </c>
      <c r="D3272" s="143" t="s">
        <v>39</v>
      </c>
      <c r="E3272" s="141" t="s">
        <v>17</v>
      </c>
      <c r="F3272" s="153"/>
      <c r="G3272" s="141">
        <v>1</v>
      </c>
      <c r="H3272" s="145"/>
      <c r="I3272" s="145"/>
      <c r="J3272" s="145"/>
    </row>
    <row r="3273" spans="1:10" ht="36" hidden="1" customHeight="1" x14ac:dyDescent="0.25">
      <c r="A3273" s="292"/>
      <c r="B3273" s="289"/>
      <c r="C3273" s="7" t="s">
        <v>1328</v>
      </c>
      <c r="D3273" s="141" t="s">
        <v>310</v>
      </c>
      <c r="E3273" s="141" t="s">
        <v>140</v>
      </c>
      <c r="F3273" s="108"/>
      <c r="G3273" s="17"/>
      <c r="H3273" s="108"/>
      <c r="I3273" s="96">
        <v>1.38</v>
      </c>
      <c r="J3273" s="96"/>
    </row>
    <row r="3274" spans="1:10" hidden="1" x14ac:dyDescent="0.25">
      <c r="A3274" s="292"/>
      <c r="B3274" s="289"/>
      <c r="C3274" s="280" t="s">
        <v>12</v>
      </c>
      <c r="D3274" s="280"/>
      <c r="E3274" s="280"/>
      <c r="F3274" s="280"/>
      <c r="G3274" s="280"/>
      <c r="H3274" s="280"/>
      <c r="I3274" s="280"/>
      <c r="J3274" s="280"/>
    </row>
    <row r="3275" spans="1:10" ht="24" hidden="1" customHeight="1" x14ac:dyDescent="0.25">
      <c r="A3275" s="292"/>
      <c r="B3275" s="289"/>
      <c r="C3275" s="23" t="s">
        <v>1405</v>
      </c>
      <c r="D3275" s="306" t="s">
        <v>39</v>
      </c>
      <c r="E3275" s="23" t="s">
        <v>13</v>
      </c>
      <c r="F3275" s="159"/>
      <c r="G3275" s="141">
        <f>G3270/G3272</f>
        <v>0</v>
      </c>
      <c r="H3275" s="145"/>
      <c r="I3275" s="145"/>
      <c r="J3275" s="145"/>
    </row>
    <row r="3276" spans="1:10" ht="25.5" hidden="1" customHeight="1" x14ac:dyDescent="0.25">
      <c r="A3276" s="292"/>
      <c r="B3276" s="289"/>
      <c r="C3276" s="7" t="s">
        <v>1329</v>
      </c>
      <c r="D3276" s="307"/>
      <c r="E3276" s="141" t="s">
        <v>141</v>
      </c>
      <c r="F3276" s="158"/>
      <c r="G3276" s="108"/>
      <c r="H3276" s="159"/>
      <c r="I3276" s="96">
        <f>I3268/I3273</f>
        <v>0</v>
      </c>
      <c r="J3276" s="106"/>
    </row>
    <row r="3277" spans="1:10" hidden="1" x14ac:dyDescent="0.25">
      <c r="A3277" s="292"/>
      <c r="B3277" s="289"/>
      <c r="C3277" s="280" t="s">
        <v>14</v>
      </c>
      <c r="D3277" s="280"/>
      <c r="E3277" s="280"/>
      <c r="F3277" s="280"/>
      <c r="G3277" s="280"/>
      <c r="H3277" s="280"/>
      <c r="I3277" s="280"/>
      <c r="J3277" s="280"/>
    </row>
    <row r="3278" spans="1:10" ht="16.5" hidden="1" customHeight="1" x14ac:dyDescent="0.25">
      <c r="A3278" s="292"/>
      <c r="B3278" s="289"/>
      <c r="C3278" s="8" t="s">
        <v>1406</v>
      </c>
      <c r="D3278" s="306" t="s">
        <v>42</v>
      </c>
      <c r="E3278" s="306" t="s">
        <v>40</v>
      </c>
      <c r="F3278" s="141"/>
      <c r="G3278" s="141">
        <v>100</v>
      </c>
      <c r="H3278" s="145"/>
      <c r="I3278" s="145"/>
      <c r="J3278" s="145"/>
    </row>
    <row r="3279" spans="1:10" ht="21.75" hidden="1" customHeight="1" x14ac:dyDescent="0.25">
      <c r="A3279" s="292"/>
      <c r="B3279" s="289"/>
      <c r="C3279" s="59" t="s">
        <v>361</v>
      </c>
      <c r="D3279" s="307"/>
      <c r="E3279" s="307"/>
      <c r="F3279" s="141"/>
      <c r="G3279" s="141"/>
      <c r="H3279" s="141"/>
      <c r="I3279" s="173">
        <v>100</v>
      </c>
      <c r="J3279" s="106"/>
    </row>
    <row r="3280" spans="1:10" ht="21.75" customHeight="1" x14ac:dyDescent="0.25">
      <c r="A3280" s="292" t="s">
        <v>1346</v>
      </c>
      <c r="B3280" s="289" t="s">
        <v>1522</v>
      </c>
      <c r="C3280" s="293" t="s">
        <v>1527</v>
      </c>
      <c r="D3280" s="293"/>
      <c r="E3280" s="293"/>
      <c r="F3280" s="293"/>
      <c r="G3280" s="293"/>
      <c r="H3280" s="293"/>
      <c r="I3280" s="293"/>
      <c r="J3280" s="293"/>
    </row>
    <row r="3281" spans="1:10" x14ac:dyDescent="0.25">
      <c r="A3281" s="292"/>
      <c r="B3281" s="289"/>
      <c r="C3281" s="280" t="s">
        <v>10</v>
      </c>
      <c r="D3281" s="280"/>
      <c r="E3281" s="280"/>
      <c r="F3281" s="280"/>
      <c r="G3281" s="280"/>
      <c r="H3281" s="280"/>
      <c r="I3281" s="280"/>
      <c r="J3281" s="280"/>
    </row>
    <row r="3282" spans="1:10" ht="30" x14ac:dyDescent="0.25">
      <c r="A3282" s="292"/>
      <c r="B3282" s="289"/>
      <c r="C3282" s="5" t="s">
        <v>1523</v>
      </c>
      <c r="D3282" s="51" t="s">
        <v>15</v>
      </c>
      <c r="E3282" s="51" t="s">
        <v>9</v>
      </c>
      <c r="F3282" s="108"/>
      <c r="G3282" s="108"/>
      <c r="H3282" s="108">
        <f>'Додаток 3'!J573</f>
        <v>486</v>
      </c>
      <c r="I3282" s="106"/>
      <c r="J3282" s="106"/>
    </row>
    <row r="3283" spans="1:10" x14ac:dyDescent="0.25">
      <c r="A3283" s="292"/>
      <c r="B3283" s="289"/>
      <c r="C3283" s="291" t="s">
        <v>11</v>
      </c>
      <c r="D3283" s="291"/>
      <c r="E3283" s="291"/>
      <c r="F3283" s="291"/>
      <c r="G3283" s="291"/>
      <c r="H3283" s="291"/>
      <c r="I3283" s="291"/>
      <c r="J3283" s="291"/>
    </row>
    <row r="3284" spans="1:10" ht="15.75" customHeight="1" x14ac:dyDescent="0.25">
      <c r="A3284" s="292"/>
      <c r="B3284" s="289"/>
      <c r="C3284" s="59" t="s">
        <v>1525</v>
      </c>
      <c r="D3284" s="51" t="s">
        <v>310</v>
      </c>
      <c r="E3284" s="51" t="s">
        <v>17</v>
      </c>
      <c r="F3284" s="108"/>
      <c r="G3284" s="108"/>
      <c r="H3284" s="157">
        <v>7</v>
      </c>
      <c r="I3284" s="106"/>
      <c r="J3284" s="106"/>
    </row>
    <row r="3285" spans="1:10" x14ac:dyDescent="0.25">
      <c r="A3285" s="292"/>
      <c r="B3285" s="289"/>
      <c r="C3285" s="291" t="s">
        <v>12</v>
      </c>
      <c r="D3285" s="291"/>
      <c r="E3285" s="291"/>
      <c r="F3285" s="291"/>
      <c r="G3285" s="291"/>
      <c r="H3285" s="291"/>
      <c r="I3285" s="291"/>
      <c r="J3285" s="291"/>
    </row>
    <row r="3286" spans="1:10" ht="17.25" customHeight="1" x14ac:dyDescent="0.25">
      <c r="A3286" s="292"/>
      <c r="B3286" s="289"/>
      <c r="C3286" s="59" t="s">
        <v>1526</v>
      </c>
      <c r="D3286" s="142" t="s">
        <v>39</v>
      </c>
      <c r="E3286" s="51" t="s">
        <v>13</v>
      </c>
      <c r="F3286" s="158"/>
      <c r="G3286" s="158"/>
      <c r="H3286" s="158">
        <f>H3282/H3284</f>
        <v>69.428571428571431</v>
      </c>
      <c r="I3286" s="106"/>
      <c r="J3286" s="106"/>
    </row>
    <row r="3287" spans="1:10" x14ac:dyDescent="0.25">
      <c r="A3287" s="292"/>
      <c r="B3287" s="289"/>
      <c r="C3287" s="280" t="s">
        <v>14</v>
      </c>
      <c r="D3287" s="280"/>
      <c r="E3287" s="280"/>
      <c r="F3287" s="280"/>
      <c r="G3287" s="280"/>
      <c r="H3287" s="280"/>
      <c r="I3287" s="280"/>
      <c r="J3287" s="280"/>
    </row>
    <row r="3288" spans="1:10" ht="33" customHeight="1" x14ac:dyDescent="0.25">
      <c r="A3288" s="292"/>
      <c r="B3288" s="289"/>
      <c r="C3288" s="59" t="s">
        <v>1524</v>
      </c>
      <c r="D3288" s="141" t="s">
        <v>42</v>
      </c>
      <c r="E3288" s="141" t="s">
        <v>40</v>
      </c>
      <c r="F3288" s="141"/>
      <c r="G3288" s="141"/>
      <c r="H3288" s="141">
        <v>100</v>
      </c>
      <c r="I3288" s="106"/>
      <c r="J3288" s="106"/>
    </row>
    <row r="3289" spans="1:10" ht="23.25" customHeight="1" x14ac:dyDescent="0.25">
      <c r="A3289" s="292" t="s">
        <v>1530</v>
      </c>
      <c r="B3289" s="289" t="str">
        <f>B3280</f>
        <v>Підвищення експлуатаційних властивостей ПРУ, забезпечення його надійності та безпечної експлуатації, покращення умов перебування населення.</v>
      </c>
      <c r="C3289" s="293" t="s">
        <v>1521</v>
      </c>
      <c r="D3289" s="293"/>
      <c r="E3289" s="293"/>
      <c r="F3289" s="293"/>
      <c r="G3289" s="293"/>
      <c r="H3289" s="293"/>
      <c r="I3289" s="293"/>
      <c r="J3289" s="293"/>
    </row>
    <row r="3290" spans="1:10" x14ac:dyDescent="0.25">
      <c r="A3290" s="292"/>
      <c r="B3290" s="289"/>
      <c r="C3290" s="280" t="s">
        <v>10</v>
      </c>
      <c r="D3290" s="280"/>
      <c r="E3290" s="280"/>
      <c r="F3290" s="280"/>
      <c r="G3290" s="280"/>
      <c r="H3290" s="280"/>
      <c r="I3290" s="280"/>
      <c r="J3290" s="280"/>
    </row>
    <row r="3291" spans="1:10" ht="30" x14ac:dyDescent="0.25">
      <c r="A3291" s="292"/>
      <c r="B3291" s="289"/>
      <c r="C3291" s="5" t="s">
        <v>1523</v>
      </c>
      <c r="D3291" s="51" t="s">
        <v>15</v>
      </c>
      <c r="E3291" s="51" t="s">
        <v>9</v>
      </c>
      <c r="F3291" s="108"/>
      <c r="G3291" s="108"/>
      <c r="H3291" s="108">
        <f>'Додаток 3'!J574</f>
        <v>494</v>
      </c>
      <c r="I3291" s="106"/>
      <c r="J3291" s="106"/>
    </row>
    <row r="3292" spans="1:10" x14ac:dyDescent="0.25">
      <c r="A3292" s="292"/>
      <c r="B3292" s="289"/>
      <c r="C3292" s="291" t="s">
        <v>11</v>
      </c>
      <c r="D3292" s="291"/>
      <c r="E3292" s="291"/>
      <c r="F3292" s="291"/>
      <c r="G3292" s="291"/>
      <c r="H3292" s="291"/>
      <c r="I3292" s="291"/>
      <c r="J3292" s="291"/>
    </row>
    <row r="3293" spans="1:10" ht="17.25" customHeight="1" x14ac:dyDescent="0.25">
      <c r="A3293" s="292"/>
      <c r="B3293" s="289"/>
      <c r="C3293" s="59" t="s">
        <v>1525</v>
      </c>
      <c r="D3293" s="51" t="s">
        <v>310</v>
      </c>
      <c r="E3293" s="51" t="s">
        <v>17</v>
      </c>
      <c r="F3293" s="108"/>
      <c r="G3293" s="108"/>
      <c r="H3293" s="157">
        <v>9</v>
      </c>
      <c r="I3293" s="106"/>
      <c r="J3293" s="106"/>
    </row>
    <row r="3294" spans="1:10" x14ac:dyDescent="0.25">
      <c r="A3294" s="292"/>
      <c r="B3294" s="289"/>
      <c r="C3294" s="291" t="s">
        <v>12</v>
      </c>
      <c r="D3294" s="291"/>
      <c r="E3294" s="291"/>
      <c r="F3294" s="291"/>
      <c r="G3294" s="291"/>
      <c r="H3294" s="291"/>
      <c r="I3294" s="291"/>
      <c r="J3294" s="291"/>
    </row>
    <row r="3295" spans="1:10" ht="17.25" customHeight="1" x14ac:dyDescent="0.25">
      <c r="A3295" s="292"/>
      <c r="B3295" s="289"/>
      <c r="C3295" s="59" t="s">
        <v>1526</v>
      </c>
      <c r="D3295" s="51" t="s">
        <v>39</v>
      </c>
      <c r="E3295" s="51" t="s">
        <v>13</v>
      </c>
      <c r="F3295" s="158"/>
      <c r="G3295" s="158"/>
      <c r="H3295" s="158">
        <f>H3291/H3293</f>
        <v>54.888888888888886</v>
      </c>
      <c r="I3295" s="106"/>
      <c r="J3295" s="106"/>
    </row>
    <row r="3296" spans="1:10" x14ac:dyDescent="0.25">
      <c r="A3296" s="292"/>
      <c r="B3296" s="289"/>
      <c r="C3296" s="280" t="s">
        <v>14</v>
      </c>
      <c r="D3296" s="280"/>
      <c r="E3296" s="280"/>
      <c r="F3296" s="280"/>
      <c r="G3296" s="280"/>
      <c r="H3296" s="280"/>
      <c r="I3296" s="280"/>
      <c r="J3296" s="280"/>
    </row>
    <row r="3297" spans="1:10" ht="32.25" customHeight="1" x14ac:dyDescent="0.25">
      <c r="A3297" s="292"/>
      <c r="B3297" s="289"/>
      <c r="C3297" s="59" t="s">
        <v>1524</v>
      </c>
      <c r="D3297" s="141" t="s">
        <v>42</v>
      </c>
      <c r="E3297" s="141" t="s">
        <v>40</v>
      </c>
      <c r="F3297" s="141"/>
      <c r="G3297" s="141"/>
      <c r="H3297" s="141">
        <v>100</v>
      </c>
      <c r="I3297" s="106"/>
      <c r="J3297" s="106"/>
    </row>
    <row r="3298" spans="1:10" ht="34.5" hidden="1" customHeight="1" x14ac:dyDescent="0.25">
      <c r="A3298" s="292" t="s">
        <v>1594</v>
      </c>
      <c r="B3298" s="289" t="s">
        <v>1327</v>
      </c>
      <c r="C3298" s="293" t="s">
        <v>1595</v>
      </c>
      <c r="D3298" s="293"/>
      <c r="E3298" s="293"/>
      <c r="F3298" s="293"/>
      <c r="G3298" s="293"/>
      <c r="H3298" s="293"/>
      <c r="I3298" s="293"/>
      <c r="J3298" s="293"/>
    </row>
    <row r="3299" spans="1:10" ht="19.5" hidden="1" customHeight="1" x14ac:dyDescent="0.25">
      <c r="A3299" s="292"/>
      <c r="B3299" s="289"/>
      <c r="C3299" s="295" t="s">
        <v>10</v>
      </c>
      <c r="D3299" s="295"/>
      <c r="E3299" s="295"/>
      <c r="F3299" s="295"/>
      <c r="G3299" s="295"/>
      <c r="H3299" s="295"/>
      <c r="I3299" s="295"/>
      <c r="J3299" s="295"/>
    </row>
    <row r="3300" spans="1:10" ht="30" hidden="1" x14ac:dyDescent="0.25">
      <c r="A3300" s="292"/>
      <c r="B3300" s="289"/>
      <c r="C3300" s="59" t="s">
        <v>989</v>
      </c>
      <c r="D3300" s="141" t="s">
        <v>15</v>
      </c>
      <c r="E3300" s="141" t="s">
        <v>9</v>
      </c>
      <c r="F3300" s="51"/>
      <c r="G3300" s="108"/>
      <c r="H3300" s="108"/>
      <c r="I3300" s="196">
        <f>'Додаток 3'!K575</f>
        <v>0</v>
      </c>
      <c r="J3300" s="96"/>
    </row>
    <row r="3301" spans="1:10" ht="23.25" hidden="1" customHeight="1" x14ac:dyDescent="0.25">
      <c r="A3301" s="292"/>
      <c r="B3301" s="289"/>
      <c r="C3301" s="295" t="s">
        <v>11</v>
      </c>
      <c r="D3301" s="295"/>
      <c r="E3301" s="295"/>
      <c r="F3301" s="295"/>
      <c r="G3301" s="295"/>
      <c r="H3301" s="295"/>
      <c r="I3301" s="295"/>
      <c r="J3301" s="295"/>
    </row>
    <row r="3302" spans="1:10" ht="24" hidden="1" customHeight="1" x14ac:dyDescent="0.25">
      <c r="A3302" s="292"/>
      <c r="B3302" s="289"/>
      <c r="C3302" s="59" t="s">
        <v>918</v>
      </c>
      <c r="D3302" s="141" t="s">
        <v>39</v>
      </c>
      <c r="E3302" s="141" t="s">
        <v>17</v>
      </c>
      <c r="F3302" s="51"/>
      <c r="G3302" s="51"/>
      <c r="H3302" s="51"/>
      <c r="I3302" s="173">
        <v>1</v>
      </c>
      <c r="J3302" s="168"/>
    </row>
    <row r="3303" spans="1:10" ht="22.5" hidden="1" customHeight="1" x14ac:dyDescent="0.25">
      <c r="A3303" s="292"/>
      <c r="B3303" s="289"/>
      <c r="C3303" s="295" t="s">
        <v>12</v>
      </c>
      <c r="D3303" s="295"/>
      <c r="E3303" s="295"/>
      <c r="F3303" s="295"/>
      <c r="G3303" s="295"/>
      <c r="H3303" s="295"/>
      <c r="I3303" s="295"/>
      <c r="J3303" s="295"/>
    </row>
    <row r="3304" spans="1:10" ht="30" hidden="1" x14ac:dyDescent="0.25">
      <c r="A3304" s="292"/>
      <c r="B3304" s="289"/>
      <c r="C3304" s="59" t="s">
        <v>991</v>
      </c>
      <c r="D3304" s="141" t="s">
        <v>39</v>
      </c>
      <c r="E3304" s="141" t="s">
        <v>559</v>
      </c>
      <c r="F3304" s="51"/>
      <c r="G3304" s="108"/>
      <c r="H3304" s="108"/>
      <c r="I3304" s="96">
        <f>I3300/I3302</f>
        <v>0</v>
      </c>
      <c r="J3304" s="96"/>
    </row>
    <row r="3305" spans="1:10" ht="21.75" hidden="1" customHeight="1" x14ac:dyDescent="0.25">
      <c r="A3305" s="292"/>
      <c r="B3305" s="289"/>
      <c r="C3305" s="295" t="s">
        <v>14</v>
      </c>
      <c r="D3305" s="295"/>
      <c r="E3305" s="295"/>
      <c r="F3305" s="295"/>
      <c r="G3305" s="295"/>
      <c r="H3305" s="295"/>
      <c r="I3305" s="295"/>
      <c r="J3305" s="295"/>
    </row>
    <row r="3306" spans="1:10" ht="27.75" hidden="1" customHeight="1" x14ac:dyDescent="0.25">
      <c r="A3306" s="292"/>
      <c r="B3306" s="289"/>
      <c r="C3306" s="59" t="s">
        <v>875</v>
      </c>
      <c r="D3306" s="141" t="s">
        <v>42</v>
      </c>
      <c r="E3306" s="141" t="s">
        <v>40</v>
      </c>
      <c r="F3306" s="51"/>
      <c r="G3306" s="51"/>
      <c r="H3306" s="51"/>
      <c r="I3306" s="173">
        <v>100</v>
      </c>
      <c r="J3306" s="173"/>
    </row>
    <row r="3307" spans="1:10" ht="53.25" hidden="1" customHeight="1" x14ac:dyDescent="0.25"/>
    <row r="3308" spans="1:10" x14ac:dyDescent="0.25">
      <c r="A3308" s="292" t="s">
        <v>1347</v>
      </c>
      <c r="B3308" s="289" t="str">
        <f>B3289</f>
        <v>Підвищення експлуатаційних властивостей ПРУ, забезпечення його надійності та безпечної експлуатації, покращення умов перебування населення.</v>
      </c>
      <c r="C3308" s="293" t="s">
        <v>1603</v>
      </c>
      <c r="D3308" s="293"/>
      <c r="E3308" s="293"/>
      <c r="F3308" s="293"/>
      <c r="G3308" s="293"/>
      <c r="H3308" s="293"/>
      <c r="I3308" s="293"/>
      <c r="J3308" s="293"/>
    </row>
    <row r="3309" spans="1:10" x14ac:dyDescent="0.25">
      <c r="A3309" s="292"/>
      <c r="B3309" s="289"/>
      <c r="C3309" s="280" t="s">
        <v>10</v>
      </c>
      <c r="D3309" s="280"/>
      <c r="E3309" s="280"/>
      <c r="F3309" s="280"/>
      <c r="G3309" s="280"/>
      <c r="H3309" s="280"/>
      <c r="I3309" s="280"/>
      <c r="J3309" s="280"/>
    </row>
    <row r="3310" spans="1:10" ht="33.75" customHeight="1" x14ac:dyDescent="0.25">
      <c r="A3310" s="292"/>
      <c r="B3310" s="289"/>
      <c r="C3310" s="5" t="s">
        <v>1604</v>
      </c>
      <c r="D3310" s="51" t="s">
        <v>15</v>
      </c>
      <c r="E3310" s="51" t="s">
        <v>9</v>
      </c>
      <c r="F3310" s="108"/>
      <c r="G3310" s="108"/>
      <c r="H3310" s="108">
        <f>'Додаток 3'!J575</f>
        <v>1345.769</v>
      </c>
      <c r="I3310" s="106"/>
      <c r="J3310" s="106"/>
    </row>
    <row r="3311" spans="1:10" x14ac:dyDescent="0.25">
      <c r="A3311" s="292"/>
      <c r="B3311" s="289"/>
      <c r="C3311" s="291" t="s">
        <v>11</v>
      </c>
      <c r="D3311" s="291"/>
      <c r="E3311" s="291"/>
      <c r="F3311" s="291"/>
      <c r="G3311" s="291"/>
      <c r="H3311" s="291"/>
      <c r="I3311" s="291"/>
      <c r="J3311" s="291"/>
    </row>
    <row r="3312" spans="1:10" ht="23.25" customHeight="1" x14ac:dyDescent="0.25">
      <c r="A3312" s="292"/>
      <c r="B3312" s="289"/>
      <c r="C3312" s="59" t="s">
        <v>1605</v>
      </c>
      <c r="D3312" s="51" t="s">
        <v>310</v>
      </c>
      <c r="E3312" s="51" t="s">
        <v>17</v>
      </c>
      <c r="F3312" s="108"/>
      <c r="G3312" s="108"/>
      <c r="H3312" s="157">
        <v>13</v>
      </c>
      <c r="I3312" s="106"/>
      <c r="J3312" s="106"/>
    </row>
    <row r="3313" spans="1:10" x14ac:dyDescent="0.25">
      <c r="A3313" s="292"/>
      <c r="B3313" s="289"/>
      <c r="C3313" s="291" t="s">
        <v>12</v>
      </c>
      <c r="D3313" s="291"/>
      <c r="E3313" s="291"/>
      <c r="F3313" s="291"/>
      <c r="G3313" s="291"/>
      <c r="H3313" s="291"/>
      <c r="I3313" s="291"/>
      <c r="J3313" s="291"/>
    </row>
    <row r="3314" spans="1:10" ht="21.75" customHeight="1" x14ac:dyDescent="0.25">
      <c r="A3314" s="292"/>
      <c r="B3314" s="289"/>
      <c r="C3314" s="59" t="s">
        <v>1607</v>
      </c>
      <c r="D3314" s="51" t="s">
        <v>39</v>
      </c>
      <c r="E3314" s="51" t="s">
        <v>13</v>
      </c>
      <c r="F3314" s="158"/>
      <c r="G3314" s="158"/>
      <c r="H3314" s="108">
        <f>H3310/H3312</f>
        <v>103.52069230769231</v>
      </c>
      <c r="I3314" s="106"/>
      <c r="J3314" s="106"/>
    </row>
    <row r="3315" spans="1:10" x14ac:dyDescent="0.25">
      <c r="A3315" s="292"/>
      <c r="B3315" s="289"/>
      <c r="C3315" s="280" t="s">
        <v>14</v>
      </c>
      <c r="D3315" s="280"/>
      <c r="E3315" s="280"/>
      <c r="F3315" s="280"/>
      <c r="G3315" s="280"/>
      <c r="H3315" s="280"/>
      <c r="I3315" s="280"/>
      <c r="J3315" s="280"/>
    </row>
    <row r="3316" spans="1:10" ht="28.5" customHeight="1" x14ac:dyDescent="0.25">
      <c r="A3316" s="292"/>
      <c r="B3316" s="289"/>
      <c r="C3316" s="59" t="s">
        <v>1606</v>
      </c>
      <c r="D3316" s="141" t="s">
        <v>42</v>
      </c>
      <c r="E3316" s="141" t="s">
        <v>40</v>
      </c>
      <c r="F3316" s="141"/>
      <c r="G3316" s="141"/>
      <c r="H3316" s="141">
        <v>100</v>
      </c>
      <c r="I3316" s="106"/>
      <c r="J3316" s="106"/>
    </row>
    <row r="3317" spans="1:10" ht="42.75" customHeight="1" x14ac:dyDescent="0.25">
      <c r="A3317" s="292" t="s">
        <v>1594</v>
      </c>
      <c r="B3317" s="289" t="s">
        <v>1327</v>
      </c>
      <c r="C3317" s="293" t="s">
        <v>1715</v>
      </c>
      <c r="D3317" s="293"/>
      <c r="E3317" s="293"/>
      <c r="F3317" s="293"/>
      <c r="G3317" s="293"/>
      <c r="H3317" s="293"/>
      <c r="I3317" s="293"/>
      <c r="J3317" s="293"/>
    </row>
    <row r="3318" spans="1:10" ht="24.75" customHeight="1" x14ac:dyDescent="0.25">
      <c r="A3318" s="292"/>
      <c r="B3318" s="289"/>
      <c r="C3318" s="280" t="s">
        <v>10</v>
      </c>
      <c r="D3318" s="280"/>
      <c r="E3318" s="280"/>
      <c r="F3318" s="280"/>
      <c r="G3318" s="280"/>
      <c r="H3318" s="280"/>
      <c r="I3318" s="280"/>
      <c r="J3318" s="280"/>
    </row>
    <row r="3319" spans="1:10" ht="24.75" customHeight="1" x14ac:dyDescent="0.25">
      <c r="A3319" s="292"/>
      <c r="B3319" s="289"/>
      <c r="C3319" s="5" t="s">
        <v>1608</v>
      </c>
      <c r="D3319" s="51" t="s">
        <v>15</v>
      </c>
      <c r="E3319" s="51" t="s">
        <v>9</v>
      </c>
      <c r="F3319" s="108"/>
      <c r="G3319" s="108"/>
      <c r="H3319" s="108"/>
      <c r="I3319" s="96">
        <f>'Додаток 3'!K576</f>
        <v>250</v>
      </c>
      <c r="J3319" s="106"/>
    </row>
    <row r="3320" spans="1:10" ht="18.75" customHeight="1" x14ac:dyDescent="0.25">
      <c r="A3320" s="292"/>
      <c r="B3320" s="289"/>
      <c r="C3320" s="291" t="s">
        <v>11</v>
      </c>
      <c r="D3320" s="291"/>
      <c r="E3320" s="291"/>
      <c r="F3320" s="291"/>
      <c r="G3320" s="291"/>
      <c r="H3320" s="291"/>
      <c r="I3320" s="291"/>
      <c r="J3320" s="291"/>
    </row>
    <row r="3321" spans="1:10" ht="24.75" customHeight="1" x14ac:dyDescent="0.25">
      <c r="A3321" s="292"/>
      <c r="B3321" s="289"/>
      <c r="C3321" s="59" t="s">
        <v>1611</v>
      </c>
      <c r="D3321" s="51" t="s">
        <v>310</v>
      </c>
      <c r="E3321" s="51" t="s">
        <v>17</v>
      </c>
      <c r="F3321" s="108"/>
      <c r="G3321" s="108"/>
      <c r="H3321" s="157"/>
      <c r="I3321" s="173">
        <v>1</v>
      </c>
      <c r="J3321" s="106"/>
    </row>
    <row r="3322" spans="1:10" ht="21" customHeight="1" x14ac:dyDescent="0.25">
      <c r="A3322" s="292"/>
      <c r="B3322" s="289"/>
      <c r="C3322" s="291" t="s">
        <v>12</v>
      </c>
      <c r="D3322" s="291"/>
      <c r="E3322" s="291"/>
      <c r="F3322" s="291"/>
      <c r="G3322" s="291"/>
      <c r="H3322" s="291"/>
      <c r="I3322" s="291"/>
      <c r="J3322" s="291"/>
    </row>
    <row r="3323" spans="1:10" ht="16.5" customHeight="1" x14ac:dyDescent="0.25">
      <c r="A3323" s="292"/>
      <c r="B3323" s="289"/>
      <c r="C3323" s="59" t="s">
        <v>1609</v>
      </c>
      <c r="D3323" s="51" t="s">
        <v>39</v>
      </c>
      <c r="E3323" s="51" t="s">
        <v>13</v>
      </c>
      <c r="F3323" s="158"/>
      <c r="G3323" s="158"/>
      <c r="H3323" s="108"/>
      <c r="I3323" s="136">
        <f>I3319/I3321</f>
        <v>250</v>
      </c>
      <c r="J3323" s="106"/>
    </row>
    <row r="3324" spans="1:10" ht="24" customHeight="1" x14ac:dyDescent="0.25">
      <c r="A3324" s="292"/>
      <c r="B3324" s="289"/>
      <c r="C3324" s="280" t="s">
        <v>14</v>
      </c>
      <c r="D3324" s="280"/>
      <c r="E3324" s="280"/>
      <c r="F3324" s="280"/>
      <c r="G3324" s="280"/>
      <c r="H3324" s="280"/>
      <c r="I3324" s="280"/>
      <c r="J3324" s="280"/>
    </row>
    <row r="3325" spans="1:10" ht="38.25" customHeight="1" x14ac:dyDescent="0.25">
      <c r="A3325" s="292"/>
      <c r="B3325" s="289"/>
      <c r="C3325" s="59" t="s">
        <v>1610</v>
      </c>
      <c r="D3325" s="141" t="s">
        <v>42</v>
      </c>
      <c r="E3325" s="141" t="s">
        <v>40</v>
      </c>
      <c r="F3325" s="141"/>
      <c r="G3325" s="141"/>
      <c r="H3325" s="141"/>
      <c r="I3325" s="173">
        <v>100</v>
      </c>
      <c r="J3325" s="106"/>
    </row>
  </sheetData>
  <mergeCells count="2506">
    <mergeCell ref="A2555:A2570"/>
    <mergeCell ref="B2555:B2570"/>
    <mergeCell ref="D2557:D2561"/>
    <mergeCell ref="D2563:D2564"/>
    <mergeCell ref="D2566:D2567"/>
    <mergeCell ref="D2569:D2570"/>
    <mergeCell ref="E2569:E2570"/>
    <mergeCell ref="E1852:H1852"/>
    <mergeCell ref="C1921:J1921"/>
    <mergeCell ref="B1831:B1839"/>
    <mergeCell ref="C2034:J2034"/>
    <mergeCell ref="B1949:B1957"/>
    <mergeCell ref="C1930:J1930"/>
    <mergeCell ref="C1952:J1952"/>
    <mergeCell ref="D1940:D1942"/>
    <mergeCell ref="C1812:J1812"/>
    <mergeCell ref="C1847:J1847"/>
    <mergeCell ref="C1891:J1891"/>
    <mergeCell ref="E1883:H1883"/>
    <mergeCell ref="B1929:B1937"/>
    <mergeCell ref="C1836:J1836"/>
    <mergeCell ref="A2070:A2078"/>
    <mergeCell ref="C2070:J2070"/>
    <mergeCell ref="C1841:J1841"/>
    <mergeCell ref="C1876:J1876"/>
    <mergeCell ref="C1898:J1898"/>
    <mergeCell ref="C1923:J1923"/>
    <mergeCell ref="C2032:J2032"/>
    <mergeCell ref="C2064:J2064"/>
    <mergeCell ref="A1752:A1763"/>
    <mergeCell ref="A1822:A1830"/>
    <mergeCell ref="A1987:A1997"/>
    <mergeCell ref="C1967:J1967"/>
    <mergeCell ref="C2017:J2017"/>
    <mergeCell ref="C2030:J2030"/>
    <mergeCell ref="C2026:J2026"/>
    <mergeCell ref="A2043:A2051"/>
    <mergeCell ref="B2043:B2051"/>
    <mergeCell ref="A2016:A2024"/>
    <mergeCell ref="B1902:B1910"/>
    <mergeCell ref="C1987:J1987"/>
    <mergeCell ref="C1902:J1902"/>
    <mergeCell ref="E1886:E1887"/>
    <mergeCell ref="C1936:J1936"/>
    <mergeCell ref="C1969:H1969"/>
    <mergeCell ref="C1938:J1938"/>
    <mergeCell ref="A1764:A1772"/>
    <mergeCell ref="A1773:A1788"/>
    <mergeCell ref="B1880:B1892"/>
    <mergeCell ref="C1914:J1914"/>
    <mergeCell ref="D1882:D1884"/>
    <mergeCell ref="C1900:J1900"/>
    <mergeCell ref="A1911:A1919"/>
    <mergeCell ref="B1849:B1859"/>
    <mergeCell ref="D1802:D1804"/>
    <mergeCell ref="C2044:J2044"/>
    <mergeCell ref="C2025:J2025"/>
    <mergeCell ref="A1737:A1751"/>
    <mergeCell ref="B1737:B1751"/>
    <mergeCell ref="C1753:J1753"/>
    <mergeCell ref="C1822:J1822"/>
    <mergeCell ref="E1803:H1803"/>
    <mergeCell ref="C1870:J1870"/>
    <mergeCell ref="C1823:J1823"/>
    <mergeCell ref="C1825:J1825"/>
    <mergeCell ref="D1851:D1853"/>
    <mergeCell ref="C1800:J1800"/>
    <mergeCell ref="D1784:D1786"/>
    <mergeCell ref="B1822:B1830"/>
    <mergeCell ref="C1798:H1798"/>
    <mergeCell ref="B1773:B1788"/>
    <mergeCell ref="C1880:J1880"/>
    <mergeCell ref="C1773:J1773"/>
    <mergeCell ref="C1767:J1767"/>
    <mergeCell ref="B1840:B1848"/>
    <mergeCell ref="C1845:J1845"/>
    <mergeCell ref="C1843:J1843"/>
    <mergeCell ref="C1794:H1794"/>
    <mergeCell ref="C1854:J1854"/>
    <mergeCell ref="A1831:A1839"/>
    <mergeCell ref="C1856:J1856"/>
    <mergeCell ref="C1796:H1796"/>
    <mergeCell ref="C1860:J1860"/>
    <mergeCell ref="A1849:A1859"/>
    <mergeCell ref="B1800:B1810"/>
    <mergeCell ref="C1829:J1829"/>
    <mergeCell ref="C1869:J1869"/>
    <mergeCell ref="C1827:J1827"/>
    <mergeCell ref="C1805:J1805"/>
    <mergeCell ref="C3271:J3271"/>
    <mergeCell ref="C3225:J3225"/>
    <mergeCell ref="C3249:J3249"/>
    <mergeCell ref="D3058:D3060"/>
    <mergeCell ref="C3068:J3068"/>
    <mergeCell ref="C3266:J3266"/>
    <mergeCell ref="D3275:D3276"/>
    <mergeCell ref="C3262:J3262"/>
    <mergeCell ref="C3267:J3267"/>
    <mergeCell ref="C1861:J1861"/>
    <mergeCell ref="C3274:J3274"/>
    <mergeCell ref="C2259:J2259"/>
    <mergeCell ref="C2232:J2232"/>
    <mergeCell ref="C2985:J2985"/>
    <mergeCell ref="D2952:D2954"/>
    <mergeCell ref="C2494:J2494"/>
    <mergeCell ref="C2970:J2970"/>
    <mergeCell ref="C2906:J2906"/>
    <mergeCell ref="C2909:J2909"/>
    <mergeCell ref="C2922:J2922"/>
    <mergeCell ref="C2915:J2915"/>
    <mergeCell ref="E2911:H2911"/>
    <mergeCell ref="C1920:J1920"/>
    <mergeCell ref="C1981:J1981"/>
    <mergeCell ref="C1954:J1954"/>
    <mergeCell ref="E1872:H1872"/>
    <mergeCell ref="C2073:J2073"/>
    <mergeCell ref="C2075:J2075"/>
    <mergeCell ref="C1939:J1939"/>
    <mergeCell ref="C3277:J3277"/>
    <mergeCell ref="E1990:H1990"/>
    <mergeCell ref="B1860:B1868"/>
    <mergeCell ref="C1874:J1874"/>
    <mergeCell ref="C1863:J1863"/>
    <mergeCell ref="B2070:B2078"/>
    <mergeCell ref="C1867:J1867"/>
    <mergeCell ref="C1878:J1878"/>
    <mergeCell ref="C2445:H2445"/>
    <mergeCell ref="C2458:J2458"/>
    <mergeCell ref="B2418:B2428"/>
    <mergeCell ref="B2392:B2404"/>
    <mergeCell ref="C2488:J2488"/>
    <mergeCell ref="C2521:J2521"/>
    <mergeCell ref="B2512:B2522"/>
    <mergeCell ref="B2451:B2459"/>
    <mergeCell ref="C2021:J2021"/>
    <mergeCell ref="E2421:H2421"/>
    <mergeCell ref="C3039:J3039"/>
    <mergeCell ref="D2965:D2966"/>
    <mergeCell ref="C2960:J2960"/>
    <mergeCell ref="D2957:D2958"/>
    <mergeCell ref="E2954:E2955"/>
    <mergeCell ref="C2972:J2972"/>
    <mergeCell ref="C2190:J2190"/>
    <mergeCell ref="C2192:J2192"/>
    <mergeCell ref="C2194:J2194"/>
    <mergeCell ref="C2203:J2203"/>
    <mergeCell ref="C2467:J2467"/>
    <mergeCell ref="C2465:J2465"/>
    <mergeCell ref="E2483:E2484"/>
    <mergeCell ref="C2539:J2539"/>
    <mergeCell ref="A2250:A2258"/>
    <mergeCell ref="C2257:J2257"/>
    <mergeCell ref="A2451:A2459"/>
    <mergeCell ref="A2392:A2404"/>
    <mergeCell ref="B2503:B2511"/>
    <mergeCell ref="C2419:J2419"/>
    <mergeCell ref="B3025:B3033"/>
    <mergeCell ref="E3011:E3012"/>
    <mergeCell ref="C2967:J2967"/>
    <mergeCell ref="C2486:J2486"/>
    <mergeCell ref="C2401:J2401"/>
    <mergeCell ref="C2429:J2429"/>
    <mergeCell ref="C2440:J2440"/>
    <mergeCell ref="A2442:A2450"/>
    <mergeCell ref="D2394:D2398"/>
    <mergeCell ref="B2370:B2378"/>
    <mergeCell ref="C2442:H2442"/>
    <mergeCell ref="C2492:J2492"/>
    <mergeCell ref="C2470:J2470"/>
    <mergeCell ref="E2472:H2472"/>
    <mergeCell ref="B2442:B2450"/>
    <mergeCell ref="C2438:J2438"/>
    <mergeCell ref="C2497:J2497"/>
    <mergeCell ref="C2979:J2979"/>
    <mergeCell ref="A2418:A2428"/>
    <mergeCell ref="A2379:A2391"/>
    <mergeCell ref="D2431:D2435"/>
    <mergeCell ref="C3030:H3030"/>
    <mergeCell ref="E2962:E2963"/>
    <mergeCell ref="C2995:J2995"/>
    <mergeCell ref="D3008:D3009"/>
    <mergeCell ref="D3011:D3012"/>
    <mergeCell ref="A3056:A3066"/>
    <mergeCell ref="A2808:A2816"/>
    <mergeCell ref="B2808:B2816"/>
    <mergeCell ref="A3067:A3077"/>
    <mergeCell ref="C3001:J3001"/>
    <mergeCell ref="C2992:J2992"/>
    <mergeCell ref="C2988:J2988"/>
    <mergeCell ref="C2316:H2316"/>
    <mergeCell ref="A2241:A2249"/>
    <mergeCell ref="B2241:B2249"/>
    <mergeCell ref="C2244:J2244"/>
    <mergeCell ref="C2246:J2246"/>
    <mergeCell ref="A3025:A3033"/>
    <mergeCell ref="A2790:A2798"/>
    <mergeCell ref="C2766:J2766"/>
    <mergeCell ref="C2768:J2768"/>
    <mergeCell ref="C2764:J2764"/>
    <mergeCell ref="C2303:H2303"/>
    <mergeCell ref="C2317:H2317"/>
    <mergeCell ref="C2406:J2406"/>
    <mergeCell ref="C3007:J3007"/>
    <mergeCell ref="C3010:J3010"/>
    <mergeCell ref="C2997:J2997"/>
    <mergeCell ref="C2255:J2255"/>
    <mergeCell ref="B2250:B2258"/>
    <mergeCell ref="A2334:A2342"/>
    <mergeCell ref="B2334:B2342"/>
    <mergeCell ref="C2476:J2476"/>
    <mergeCell ref="A3045:A3055"/>
    <mergeCell ref="A3034:A3044"/>
    <mergeCell ref="C3043:J3043"/>
    <mergeCell ref="C2976:J2976"/>
    <mergeCell ref="C2233:J2233"/>
    <mergeCell ref="C2235:J2235"/>
    <mergeCell ref="C3026:H3026"/>
    <mergeCell ref="C2809:J2809"/>
    <mergeCell ref="C2811:J2811"/>
    <mergeCell ref="A2277:A2285"/>
    <mergeCell ref="B2277:B2285"/>
    <mergeCell ref="C2277:J2277"/>
    <mergeCell ref="C2278:J2278"/>
    <mergeCell ref="A2316:A2324"/>
    <mergeCell ref="E2382:H2382"/>
    <mergeCell ref="C2386:J2386"/>
    <mergeCell ref="C2405:J2405"/>
    <mergeCell ref="C2250:J2250"/>
    <mergeCell ref="C2251:J2251"/>
    <mergeCell ref="C2253:J2253"/>
    <mergeCell ref="C2986:J2986"/>
    <mergeCell ref="C2983:J2983"/>
    <mergeCell ref="C2296:J2296"/>
    <mergeCell ref="C2800:J2800"/>
    <mergeCell ref="C2802:J2802"/>
    <mergeCell ref="C2835:J2835"/>
    <mergeCell ref="C2335:J2335"/>
    <mergeCell ref="C2791:J2791"/>
    <mergeCell ref="C2506:J2506"/>
    <mergeCell ref="C2793:J2793"/>
    <mergeCell ref="C2977:J2977"/>
    <mergeCell ref="A2543:A2551"/>
    <mergeCell ref="B2543:B2551"/>
    <mergeCell ref="C3016:J3016"/>
    <mergeCell ref="C3023:J3023"/>
    <mergeCell ref="A2268:A2276"/>
    <mergeCell ref="C2862:J2862"/>
    <mergeCell ref="C2864:J2864"/>
    <mergeCell ref="C2854:J2854"/>
    <mergeCell ref="C2808:J2808"/>
    <mergeCell ref="B2826:B2834"/>
    <mergeCell ref="C2357:J2357"/>
    <mergeCell ref="C2451:J2451"/>
    <mergeCell ref="C2853:J2853"/>
    <mergeCell ref="C2891:J2891"/>
    <mergeCell ref="B2853:B2863"/>
    <mergeCell ref="C2860:J2860"/>
    <mergeCell ref="E2889:H2889"/>
    <mergeCell ref="C2895:J2895"/>
    <mergeCell ref="C2893:J2893"/>
    <mergeCell ref="C2712:J2712"/>
    <mergeCell ref="C2721:J2721"/>
    <mergeCell ref="B2817:B2825"/>
    <mergeCell ref="C2831:J2831"/>
    <mergeCell ref="C2653:J2653"/>
    <mergeCell ref="C2678:H2678"/>
    <mergeCell ref="B2673:B2681"/>
    <mergeCell ref="C2544:J2544"/>
    <mergeCell ref="A2950:A3015"/>
    <mergeCell ref="B2950:B3015"/>
    <mergeCell ref="C2844:J2844"/>
    <mergeCell ref="C2734:J2734"/>
    <mergeCell ref="A2844:A2852"/>
    <mergeCell ref="B2844:B2852"/>
    <mergeCell ref="A2886:A2896"/>
    <mergeCell ref="C2884:J2884"/>
    <mergeCell ref="C2887:J2887"/>
    <mergeCell ref="C2127:J2127"/>
    <mergeCell ref="C2129:J2129"/>
    <mergeCell ref="C2131:J2131"/>
    <mergeCell ref="C2813:J2813"/>
    <mergeCell ref="C2817:J2817"/>
    <mergeCell ref="C2851:J2851"/>
    <mergeCell ref="C2269:J2269"/>
    <mergeCell ref="A2772:A2780"/>
    <mergeCell ref="A2864:A2874"/>
    <mergeCell ref="C2951:J2951"/>
    <mergeCell ref="C2948:J2948"/>
    <mergeCell ref="C2968:J2968"/>
    <mergeCell ref="C2933:J2933"/>
    <mergeCell ref="B2921:B2929"/>
    <mergeCell ref="B2897:B2907"/>
    <mergeCell ref="C2904:J2904"/>
    <mergeCell ref="C2956:J2956"/>
    <mergeCell ref="B2930:B2938"/>
    <mergeCell ref="C2939:J2939"/>
    <mergeCell ref="A2908:A2920"/>
    <mergeCell ref="A2897:A2907"/>
    <mergeCell ref="B2268:B2276"/>
    <mergeCell ref="C2268:J2268"/>
    <mergeCell ref="C2071:J2071"/>
    <mergeCell ref="C2512:J2512"/>
    <mergeCell ref="B2485:B2493"/>
    <mergeCell ref="B2460:B2468"/>
    <mergeCell ref="C2499:J2499"/>
    <mergeCell ref="C2517:J2517"/>
    <mergeCell ref="B2429:B2441"/>
    <mergeCell ref="C2163:J2163"/>
    <mergeCell ref="C2165:J2165"/>
    <mergeCell ref="C2167:J2167"/>
    <mergeCell ref="B2875:B2885"/>
    <mergeCell ref="C2882:J2882"/>
    <mergeCell ref="C2781:J2781"/>
    <mergeCell ref="B2124:B2132"/>
    <mergeCell ref="C2804:J2804"/>
    <mergeCell ref="C2806:J2806"/>
    <mergeCell ref="C2627:J2627"/>
    <mergeCell ref="C2873:J2873"/>
    <mergeCell ref="C2876:J2876"/>
    <mergeCell ref="C2845:J2845"/>
    <mergeCell ref="C2820:J2820"/>
    <mergeCell ref="C2797:J2797"/>
    <mergeCell ref="C2818:J2818"/>
    <mergeCell ref="C2754:J2754"/>
    <mergeCell ref="C2700:J2700"/>
    <mergeCell ref="C2683:J2683"/>
    <mergeCell ref="B2700:B2708"/>
    <mergeCell ref="C2696:J2696"/>
    <mergeCell ref="C2705:J2705"/>
    <mergeCell ref="C2707:J2707"/>
    <mergeCell ref="C2630:J2630"/>
    <mergeCell ref="C2725:J2725"/>
    <mergeCell ref="C3256:J3256"/>
    <mergeCell ref="C3191:J3191"/>
    <mergeCell ref="C3190:J3190"/>
    <mergeCell ref="C3089:J3089"/>
    <mergeCell ref="C3121:J3121"/>
    <mergeCell ref="A3149:E3150"/>
    <mergeCell ref="A3151:A3159"/>
    <mergeCell ref="B3151:B3159"/>
    <mergeCell ref="C3151:H3151"/>
    <mergeCell ref="C3242:J3242"/>
    <mergeCell ref="C3281:J3281"/>
    <mergeCell ref="C2880:J2880"/>
    <mergeCell ref="A2939:A2949"/>
    <mergeCell ref="B2886:B2896"/>
    <mergeCell ref="D2877:D2879"/>
    <mergeCell ref="C2875:J2875"/>
    <mergeCell ref="A2930:A2938"/>
    <mergeCell ref="A2921:A2929"/>
    <mergeCell ref="E2878:H2878"/>
    <mergeCell ref="D2888:D2890"/>
    <mergeCell ref="A3016:A3024"/>
    <mergeCell ref="C2950:J2950"/>
    <mergeCell ref="C3017:J3017"/>
    <mergeCell ref="E2953:H2953"/>
    <mergeCell ref="B3016:B3024"/>
    <mergeCell ref="C2981:J2981"/>
    <mergeCell ref="C2974:J2974"/>
    <mergeCell ref="C2924:J2924"/>
    <mergeCell ref="C2944:J2944"/>
    <mergeCell ref="C2928:J2928"/>
    <mergeCell ref="C2935:J2935"/>
    <mergeCell ref="A2875:A2885"/>
    <mergeCell ref="C3019:J3019"/>
    <mergeCell ref="B3045:B3055"/>
    <mergeCell ref="C3054:H3054"/>
    <mergeCell ref="E2958:E2959"/>
    <mergeCell ref="D2961:D2962"/>
    <mergeCell ref="C2897:J2897"/>
    <mergeCell ref="E2942:H2942"/>
    <mergeCell ref="C2902:J2902"/>
    <mergeCell ref="C2926:J2926"/>
    <mergeCell ref="D2941:D2943"/>
    <mergeCell ref="C2908:J2908"/>
    <mergeCell ref="C2919:J2919"/>
    <mergeCell ref="D2910:D2912"/>
    <mergeCell ref="C2917:J2917"/>
    <mergeCell ref="B2939:B2949"/>
    <mergeCell ref="C2964:J2964"/>
    <mergeCell ref="C2946:J2946"/>
    <mergeCell ref="C2930:J2930"/>
    <mergeCell ref="C2937:J2937"/>
    <mergeCell ref="C2940:J2940"/>
    <mergeCell ref="C2931:J2931"/>
    <mergeCell ref="C3013:J3013"/>
    <mergeCell ref="D2899:D2901"/>
    <mergeCell ref="C2921:J2921"/>
    <mergeCell ref="C3052:H3052"/>
    <mergeCell ref="C3046:H3046"/>
    <mergeCell ref="C3028:H3028"/>
    <mergeCell ref="C2898:J2898"/>
    <mergeCell ref="E2900:H2900"/>
    <mergeCell ref="B3034:B3044"/>
    <mergeCell ref="D3005:D3006"/>
    <mergeCell ref="C3041:J3041"/>
    <mergeCell ref="E3059:H3059"/>
    <mergeCell ref="B3089:B3097"/>
    <mergeCell ref="C3092:J3092"/>
    <mergeCell ref="C3123:J3123"/>
    <mergeCell ref="A3098:A3106"/>
    <mergeCell ref="B3107:B3115"/>
    <mergeCell ref="C3212:J3212"/>
    <mergeCell ref="C3144:J3144"/>
    <mergeCell ref="C3237:J3237"/>
    <mergeCell ref="C3174:J3174"/>
    <mergeCell ref="C3178:J3178"/>
    <mergeCell ref="C3184:J3184"/>
    <mergeCell ref="C3177:J3177"/>
    <mergeCell ref="D3192:D3196"/>
    <mergeCell ref="C3114:J3114"/>
    <mergeCell ref="C3103:J3103"/>
    <mergeCell ref="C3105:J3105"/>
    <mergeCell ref="A3126:E3127"/>
    <mergeCell ref="B3128:B3138"/>
    <mergeCell ref="C3142:J3142"/>
    <mergeCell ref="C3139:J3139"/>
    <mergeCell ref="C3134:J3134"/>
    <mergeCell ref="C3188:J3188"/>
    <mergeCell ref="C3154:H3154"/>
    <mergeCell ref="C3156:H3156"/>
    <mergeCell ref="A3148:J3148"/>
    <mergeCell ref="C3129:J3129"/>
    <mergeCell ref="A3190:A3203"/>
    <mergeCell ref="C3140:J3140"/>
    <mergeCell ref="A3204:A3215"/>
    <mergeCell ref="A3116:A3124"/>
    <mergeCell ref="B3160:B3176"/>
    <mergeCell ref="C3231:J3231"/>
    <mergeCell ref="C3233:J3233"/>
    <mergeCell ref="C3235:J3235"/>
    <mergeCell ref="C3260:J3260"/>
    <mergeCell ref="E3228:H3228"/>
    <mergeCell ref="A3280:A3288"/>
    <mergeCell ref="C3280:J3280"/>
    <mergeCell ref="C3283:J3283"/>
    <mergeCell ref="D3257:D3259"/>
    <mergeCell ref="E3258:H3258"/>
    <mergeCell ref="B3280:B3288"/>
    <mergeCell ref="C3152:H3152"/>
    <mergeCell ref="A3125:J3125"/>
    <mergeCell ref="C3128:J3128"/>
    <mergeCell ref="A3237:A3245"/>
    <mergeCell ref="A3246:A3254"/>
    <mergeCell ref="B3246:B3254"/>
    <mergeCell ref="D3206:D3209"/>
    <mergeCell ref="B3190:B3203"/>
    <mergeCell ref="C3251:J3251"/>
    <mergeCell ref="C3168:J3168"/>
    <mergeCell ref="C3200:J3200"/>
    <mergeCell ref="C3202:J3202"/>
    <mergeCell ref="C3205:J3205"/>
    <mergeCell ref="C3247:J3247"/>
    <mergeCell ref="C3240:J3240"/>
    <mergeCell ref="C3186:J3186"/>
    <mergeCell ref="E3164:H3164"/>
    <mergeCell ref="B3204:B3215"/>
    <mergeCell ref="B3177:B3189"/>
    <mergeCell ref="A3128:A3138"/>
    <mergeCell ref="C3253:J3253"/>
    <mergeCell ref="A3289:A3297"/>
    <mergeCell ref="B3289:B3297"/>
    <mergeCell ref="C3289:J3289"/>
    <mergeCell ref="C3290:J3290"/>
    <mergeCell ref="C3292:J3292"/>
    <mergeCell ref="C3294:J3294"/>
    <mergeCell ref="C3296:J3296"/>
    <mergeCell ref="C2990:J2990"/>
    <mergeCell ref="D3278:D3279"/>
    <mergeCell ref="E3278:E3279"/>
    <mergeCell ref="A3266:A3279"/>
    <mergeCell ref="B3266:B3279"/>
    <mergeCell ref="D3268:D3270"/>
    <mergeCell ref="E3269:H3269"/>
    <mergeCell ref="A3225:A3236"/>
    <mergeCell ref="B3225:B3236"/>
    <mergeCell ref="A3078:A3088"/>
    <mergeCell ref="A3139:A3147"/>
    <mergeCell ref="D3162:D3167"/>
    <mergeCell ref="A3255:A3265"/>
    <mergeCell ref="B3255:B3265"/>
    <mergeCell ref="A3216:A3224"/>
    <mergeCell ref="C3204:J3204"/>
    <mergeCell ref="E3207:H3207"/>
    <mergeCell ref="B3216:B3224"/>
    <mergeCell ref="A3107:A3115"/>
    <mergeCell ref="A3089:A3097"/>
    <mergeCell ref="C3285:J3285"/>
    <mergeCell ref="C3287:J3287"/>
    <mergeCell ref="C3221:J3221"/>
    <mergeCell ref="C3223:J3223"/>
    <mergeCell ref="C3226:J3226"/>
    <mergeCell ref="C2886:J2886"/>
    <mergeCell ref="D2855:D2857"/>
    <mergeCell ref="E2867:H2867"/>
    <mergeCell ref="B2835:B2843"/>
    <mergeCell ref="C2849:J2849"/>
    <mergeCell ref="A2853:A2863"/>
    <mergeCell ref="C2858:J2858"/>
    <mergeCell ref="C2838:J2838"/>
    <mergeCell ref="C2786:J2786"/>
    <mergeCell ref="A2763:A2771"/>
    <mergeCell ref="A2781:A2789"/>
    <mergeCell ref="C2782:J2782"/>
    <mergeCell ref="C2737:J2737"/>
    <mergeCell ref="A2736:A2744"/>
    <mergeCell ref="A2826:A2834"/>
    <mergeCell ref="C2815:J2815"/>
    <mergeCell ref="B2736:B2744"/>
    <mergeCell ref="C2795:J2795"/>
    <mergeCell ref="C2772:J2772"/>
    <mergeCell ref="C2741:J2741"/>
    <mergeCell ref="C2759:J2759"/>
    <mergeCell ref="C2827:J2827"/>
    <mergeCell ref="C2833:J2833"/>
    <mergeCell ref="C2826:J2826"/>
    <mergeCell ref="C2842:J2842"/>
    <mergeCell ref="D2866:D2868"/>
    <mergeCell ref="C2865:J2865"/>
    <mergeCell ref="E2856:H2856"/>
    <mergeCell ref="C2869:J2869"/>
    <mergeCell ref="C2871:J2871"/>
    <mergeCell ref="C2829:J2829"/>
    <mergeCell ref="C2822:J2822"/>
    <mergeCell ref="C2727:J2727"/>
    <mergeCell ref="C2714:J2714"/>
    <mergeCell ref="C2710:J2710"/>
    <mergeCell ref="C2603:J2603"/>
    <mergeCell ref="D2591:D2593"/>
    <mergeCell ref="E2592:E2593"/>
    <mergeCell ref="C2571:J2571"/>
    <mergeCell ref="C2572:J2572"/>
    <mergeCell ref="C2574:J2574"/>
    <mergeCell ref="C2673:H2673"/>
    <mergeCell ref="A2700:A2708"/>
    <mergeCell ref="C2581:J2581"/>
    <mergeCell ref="A2620:A2628"/>
    <mergeCell ref="B2745:B2753"/>
    <mergeCell ref="A2727:A2735"/>
    <mergeCell ref="C2775:J2775"/>
    <mergeCell ref="B2781:B2789"/>
    <mergeCell ref="C2750:J2750"/>
    <mergeCell ref="B2754:B2762"/>
    <mergeCell ref="C2755:J2755"/>
    <mergeCell ref="C2728:J2728"/>
    <mergeCell ref="C2730:J2730"/>
    <mergeCell ref="A2205:A2213"/>
    <mergeCell ref="B2772:B2780"/>
    <mergeCell ref="C2757:J2757"/>
    <mergeCell ref="C2779:J2779"/>
    <mergeCell ref="C2745:J2745"/>
    <mergeCell ref="C2621:J2621"/>
    <mergeCell ref="C2748:J2748"/>
    <mergeCell ref="A2655:A2663"/>
    <mergeCell ref="C2752:J2752"/>
    <mergeCell ref="E2645:H2645"/>
    <mergeCell ref="C2674:H2674"/>
    <mergeCell ref="C2682:J2682"/>
    <mergeCell ref="A2596:A2604"/>
    <mergeCell ref="C2586:J2586"/>
    <mergeCell ref="C2689:J2689"/>
    <mergeCell ref="B2664:B2672"/>
    <mergeCell ref="C2687:J2687"/>
    <mergeCell ref="C2685:J2685"/>
    <mergeCell ref="B2682:B2690"/>
    <mergeCell ref="C2701:J2701"/>
    <mergeCell ref="C2656:J2656"/>
    <mergeCell ref="C2649:J2649"/>
    <mergeCell ref="C2743:J2743"/>
    <mergeCell ref="C2643:J2643"/>
    <mergeCell ref="C2680:H2680"/>
    <mergeCell ref="A2673:A2681"/>
    <mergeCell ref="C2716:J2716"/>
    <mergeCell ref="C2698:J2698"/>
    <mergeCell ref="C2642:J2642"/>
    <mergeCell ref="C2651:J2651"/>
    <mergeCell ref="C2664:J2664"/>
    <mergeCell ref="C2761:J2761"/>
    <mergeCell ref="C2050:J2050"/>
    <mergeCell ref="C2294:J2294"/>
    <mergeCell ref="A2286:J2286"/>
    <mergeCell ref="A2106:A2114"/>
    <mergeCell ref="C2113:J2113"/>
    <mergeCell ref="A2115:A2123"/>
    <mergeCell ref="B2214:B2222"/>
    <mergeCell ref="C1965:J1965"/>
    <mergeCell ref="B2034:B2042"/>
    <mergeCell ref="A2298:A2306"/>
    <mergeCell ref="A2025:A2033"/>
    <mergeCell ref="E1889:E1890"/>
    <mergeCell ref="C1881:J1881"/>
    <mergeCell ref="C1934:J1934"/>
    <mergeCell ref="E1941:H1941"/>
    <mergeCell ref="C1907:J1907"/>
    <mergeCell ref="C1893:J1893"/>
    <mergeCell ref="C1983:J1983"/>
    <mergeCell ref="A1920:A1928"/>
    <mergeCell ref="C1896:J1896"/>
    <mergeCell ref="B2097:B2105"/>
    <mergeCell ref="A2133:A2141"/>
    <mergeCell ref="B2133:B2141"/>
    <mergeCell ref="A2079:A2087"/>
    <mergeCell ref="A2097:A2105"/>
    <mergeCell ref="C2197:J2197"/>
    <mergeCell ref="C2178:J2178"/>
    <mergeCell ref="C2179:J2179"/>
    <mergeCell ref="B2289:B2297"/>
    <mergeCell ref="C2124:J2124"/>
    <mergeCell ref="C2077:J2077"/>
    <mergeCell ref="C1927:J1927"/>
    <mergeCell ref="C2224:J2224"/>
    <mergeCell ref="B2205:B2213"/>
    <mergeCell ref="A2142:A2150"/>
    <mergeCell ref="B2142:B2150"/>
    <mergeCell ref="A2151:A2159"/>
    <mergeCell ref="C2156:J2156"/>
    <mergeCell ref="C2158:J2158"/>
    <mergeCell ref="A1958:A1968"/>
    <mergeCell ref="A1949:A1957"/>
    <mergeCell ref="C2125:J2125"/>
    <mergeCell ref="B1938:B1948"/>
    <mergeCell ref="B2052:B2060"/>
    <mergeCell ref="C1979:J1979"/>
    <mergeCell ref="B2115:B2123"/>
    <mergeCell ref="C2062:J2062"/>
    <mergeCell ref="B1958:B1968"/>
    <mergeCell ref="C2097:J2097"/>
    <mergeCell ref="C2098:J2098"/>
    <mergeCell ref="C2100:J2100"/>
    <mergeCell ref="C2102:J2102"/>
    <mergeCell ref="C2122:J2122"/>
    <mergeCell ref="C2111:J2111"/>
    <mergeCell ref="C2079:J2079"/>
    <mergeCell ref="C2080:J2080"/>
    <mergeCell ref="C2008:J2008"/>
    <mergeCell ref="C2048:J2048"/>
    <mergeCell ref="C2115:J2115"/>
    <mergeCell ref="C2046:J2046"/>
    <mergeCell ref="B1969:B1977"/>
    <mergeCell ref="C1963:J1963"/>
    <mergeCell ref="B1998:B2006"/>
    <mergeCell ref="C2059:J2059"/>
    <mergeCell ref="C2185:J2185"/>
    <mergeCell ref="C2388:J2388"/>
    <mergeCell ref="C2447:H2447"/>
    <mergeCell ref="C2454:J2454"/>
    <mergeCell ref="C2469:J2469"/>
    <mergeCell ref="C2463:J2463"/>
    <mergeCell ref="B2379:B2391"/>
    <mergeCell ref="C2412:J2412"/>
    <mergeCell ref="A2429:A2441"/>
    <mergeCell ref="B2523:B2533"/>
    <mergeCell ref="C2519:J2519"/>
    <mergeCell ref="C2460:J2460"/>
    <mergeCell ref="C2485:J2485"/>
    <mergeCell ref="C2495:J2495"/>
    <mergeCell ref="C2530:J2530"/>
    <mergeCell ref="A2196:A2204"/>
    <mergeCell ref="B2196:B2204"/>
    <mergeCell ref="C2196:J2196"/>
    <mergeCell ref="A2512:A2522"/>
    <mergeCell ref="C2523:J2523"/>
    <mergeCell ref="C2532:J2532"/>
    <mergeCell ref="C2326:J2326"/>
    <mergeCell ref="A2460:A2468"/>
    <mergeCell ref="C2205:J2205"/>
    <mergeCell ref="C2206:J2206"/>
    <mergeCell ref="A2325:A2333"/>
    <mergeCell ref="C2355:J2355"/>
    <mergeCell ref="C2214:J2214"/>
    <mergeCell ref="C2215:J2215"/>
    <mergeCell ref="C2392:J2392"/>
    <mergeCell ref="C2364:J2364"/>
    <mergeCell ref="C2223:J2223"/>
    <mergeCell ref="C1996:J1996"/>
    <mergeCell ref="A2214:A2222"/>
    <mergeCell ref="A2287:E2288"/>
    <mergeCell ref="C2260:J2260"/>
    <mergeCell ref="C2262:J2262"/>
    <mergeCell ref="C2264:J2264"/>
    <mergeCell ref="C2239:J2239"/>
    <mergeCell ref="C2237:J2237"/>
    <mergeCell ref="C2226:J2226"/>
    <mergeCell ref="C2228:J2228"/>
    <mergeCell ref="C2230:J2230"/>
    <mergeCell ref="C2219:J2219"/>
    <mergeCell ref="C2292:J2292"/>
    <mergeCell ref="A2361:A2369"/>
    <mergeCell ref="A2178:A2186"/>
    <mergeCell ref="C2271:J2271"/>
    <mergeCell ref="C2273:J2273"/>
    <mergeCell ref="C2275:J2275"/>
    <mergeCell ref="C2314:J2314"/>
    <mergeCell ref="B2298:B2306"/>
    <mergeCell ref="C2201:J2201"/>
    <mergeCell ref="C2298:H2298"/>
    <mergeCell ref="C2305:H2305"/>
    <mergeCell ref="C2301:H2301"/>
    <mergeCell ref="C2307:J2307"/>
    <mergeCell ref="C2310:J2310"/>
    <mergeCell ref="B2325:B2333"/>
    <mergeCell ref="C2319:H2319"/>
    <mergeCell ref="C2299:H2299"/>
    <mergeCell ref="C2337:J2337"/>
    <mergeCell ref="C2181:J2181"/>
    <mergeCell ref="C2183:J2183"/>
    <mergeCell ref="B2106:B2114"/>
    <mergeCell ref="C2106:J2106"/>
    <mergeCell ref="A2307:A2315"/>
    <mergeCell ref="C1943:J1943"/>
    <mergeCell ref="D1960:D1962"/>
    <mergeCell ref="C1959:J1959"/>
    <mergeCell ref="C1918:J1918"/>
    <mergeCell ref="C2016:J2016"/>
    <mergeCell ref="B2007:B2015"/>
    <mergeCell ref="C2012:J2012"/>
    <mergeCell ref="C2217:J2217"/>
    <mergeCell ref="A2052:A2060"/>
    <mergeCell ref="C1894:J1894"/>
    <mergeCell ref="B2016:B2024"/>
    <mergeCell ref="A2061:A2069"/>
    <mergeCell ref="B2061:B2069"/>
    <mergeCell ref="C2061:J2061"/>
    <mergeCell ref="A2223:A2231"/>
    <mergeCell ref="B2223:B2231"/>
    <mergeCell ref="A2232:A2240"/>
    <mergeCell ref="B2232:B2240"/>
    <mergeCell ref="A2259:A2267"/>
    <mergeCell ref="C2161:J2161"/>
    <mergeCell ref="A2169:A2177"/>
    <mergeCell ref="B2187:B2195"/>
    <mergeCell ref="C2221:J2221"/>
    <mergeCell ref="B1987:B1997"/>
    <mergeCell ref="C2172:J2172"/>
    <mergeCell ref="C2174:J2174"/>
    <mergeCell ref="A2289:A2297"/>
    <mergeCell ref="C2266:J2266"/>
    <mergeCell ref="A2187:A2195"/>
    <mergeCell ref="C1626:J1626"/>
    <mergeCell ref="C1560:J1560"/>
    <mergeCell ref="A1626:A1634"/>
    <mergeCell ref="B1626:B1634"/>
    <mergeCell ref="C2053:J2053"/>
    <mergeCell ref="C2066:J2066"/>
    <mergeCell ref="A1929:A1937"/>
    <mergeCell ref="A2007:A2015"/>
    <mergeCell ref="E1755:H1755"/>
    <mergeCell ref="C1774:J1774"/>
    <mergeCell ref="C1722:H1722"/>
    <mergeCell ref="B2151:B2159"/>
    <mergeCell ref="C2142:J2142"/>
    <mergeCell ref="C2143:J2143"/>
    <mergeCell ref="C2145:J2145"/>
    <mergeCell ref="C1678:J1678"/>
    <mergeCell ref="C1659:J1659"/>
    <mergeCell ref="C1648:J1648"/>
    <mergeCell ref="C1635:J1635"/>
    <mergeCell ref="B1635:B1647"/>
    <mergeCell ref="C1762:J1762"/>
    <mergeCell ref="B1700:B1712"/>
    <mergeCell ref="C1818:J1818"/>
    <mergeCell ref="C1801:J1801"/>
    <mergeCell ref="D1660:D1662"/>
    <mergeCell ref="E1698:E1699"/>
    <mergeCell ref="C1684:J1684"/>
    <mergeCell ref="D1702:D1705"/>
    <mergeCell ref="C1999:J1999"/>
    <mergeCell ref="B1893:B1901"/>
    <mergeCell ref="C1905:J1905"/>
    <mergeCell ref="C1865:J1865"/>
    <mergeCell ref="C1649:J1649"/>
    <mergeCell ref="C1663:J1663"/>
    <mergeCell ref="C2107:J2107"/>
    <mergeCell ref="A2124:A2132"/>
    <mergeCell ref="B2160:B2168"/>
    <mergeCell ref="C2160:J2160"/>
    <mergeCell ref="A2160:A2168"/>
    <mergeCell ref="C2151:J2151"/>
    <mergeCell ref="C2152:J2152"/>
    <mergeCell ref="C2154:J2154"/>
    <mergeCell ref="A1860:A1868"/>
    <mergeCell ref="A2034:A2042"/>
    <mergeCell ref="C2041:J2041"/>
    <mergeCell ref="E1543:H1543"/>
    <mergeCell ref="C1655:J1655"/>
    <mergeCell ref="C1714:H1714"/>
    <mergeCell ref="B1713:B1723"/>
    <mergeCell ref="C1720:H1720"/>
    <mergeCell ref="E1740:H1740"/>
    <mergeCell ref="E1726:E1727"/>
    <mergeCell ref="D1698:D1699"/>
    <mergeCell ref="E1735:E1736"/>
    <mergeCell ref="C1553:J1553"/>
    <mergeCell ref="C1554:J1554"/>
    <mergeCell ref="C1556:J1556"/>
    <mergeCell ref="D1813:D1815"/>
    <mergeCell ref="D1692:D1693"/>
    <mergeCell ref="C1713:H1713"/>
    <mergeCell ref="C1676:J1676"/>
    <mergeCell ref="C2039:J2039"/>
    <mergeCell ref="C2035:J2035"/>
    <mergeCell ref="C2147:J2147"/>
    <mergeCell ref="C1478:H1478"/>
    <mergeCell ref="C1475:J1475"/>
    <mergeCell ref="C1477:H1477"/>
    <mergeCell ref="C1500:J1500"/>
    <mergeCell ref="C1471:J1471"/>
    <mergeCell ref="C1531:J1531"/>
    <mergeCell ref="C1466:H1466"/>
    <mergeCell ref="C1515:J1515"/>
    <mergeCell ref="E1527:H1527"/>
    <mergeCell ref="C1498:J1498"/>
    <mergeCell ref="C1587:J1587"/>
    <mergeCell ref="C1790:H1790"/>
    <mergeCell ref="D1791:D1793"/>
    <mergeCell ref="C1574:J1574"/>
    <mergeCell ref="C1565:J1565"/>
    <mergeCell ref="C1617:J1617"/>
    <mergeCell ref="C1764:J1764"/>
    <mergeCell ref="D1686:D1689"/>
    <mergeCell ref="C1709:J1709"/>
    <mergeCell ref="C1707:J1707"/>
    <mergeCell ref="C1629:J1629"/>
    <mergeCell ref="C1700:J1700"/>
    <mergeCell ref="E1792:H1792"/>
    <mergeCell ref="C1569:J1569"/>
    <mergeCell ref="D1780:D1782"/>
    <mergeCell ref="C1724:J1724"/>
    <mergeCell ref="E1703:H1703"/>
    <mergeCell ref="E1716:H1716"/>
    <mergeCell ref="E1695:E1696"/>
    <mergeCell ref="C1697:J1697"/>
    <mergeCell ref="D1695:D1696"/>
    <mergeCell ref="E1638:H1638"/>
    <mergeCell ref="C1945:J1945"/>
    <mergeCell ref="C1809:J1809"/>
    <mergeCell ref="B1869:B1879"/>
    <mergeCell ref="C1858:J1858"/>
    <mergeCell ref="B1789:B1799"/>
    <mergeCell ref="C1849:J1849"/>
    <mergeCell ref="C1831:J1831"/>
    <mergeCell ref="D1739:D1743"/>
    <mergeCell ref="B1752:B1763"/>
    <mergeCell ref="B1666:B1674"/>
    <mergeCell ref="C1486:H1486"/>
    <mergeCell ref="C1513:J1513"/>
    <mergeCell ref="D1457:D1460"/>
    <mergeCell ref="B1524:B1539"/>
    <mergeCell ref="C1537:J1537"/>
    <mergeCell ref="E1538:E1539"/>
    <mergeCell ref="B1515:B1523"/>
    <mergeCell ref="D1538:D1539"/>
    <mergeCell ref="C1473:J1473"/>
    <mergeCell ref="C1522:J1522"/>
    <mergeCell ref="B1468:B1476"/>
    <mergeCell ref="C1534:J1534"/>
    <mergeCell ref="C1495:H1495"/>
    <mergeCell ref="B1497:B1505"/>
    <mergeCell ref="C1497:J1497"/>
    <mergeCell ref="C1518:J1518"/>
    <mergeCell ref="C1524:J1524"/>
    <mergeCell ref="B1477:B1485"/>
    <mergeCell ref="C1511:J1511"/>
    <mergeCell ref="C1516:J1516"/>
    <mergeCell ref="C1469:J1469"/>
    <mergeCell ref="C1482:H1482"/>
    <mergeCell ref="B1675:B1683"/>
    <mergeCell ref="E1687:H1687"/>
    <mergeCell ref="D1732:D1733"/>
    <mergeCell ref="C1737:J1737"/>
    <mergeCell ref="C1903:J1903"/>
    <mergeCell ref="B1684:B1699"/>
    <mergeCell ref="B1724:B1736"/>
    <mergeCell ref="E1651:H1651"/>
    <mergeCell ref="C1694:J1694"/>
    <mergeCell ref="C1701:J1701"/>
    <mergeCell ref="C1669:J1669"/>
    <mergeCell ref="C1807:J1807"/>
    <mergeCell ref="C1779:J1779"/>
    <mergeCell ref="B1764:B1772"/>
    <mergeCell ref="D1735:D1736"/>
    <mergeCell ref="C1746:J1746"/>
    <mergeCell ref="C1748:J1748"/>
    <mergeCell ref="E1814:H1814"/>
    <mergeCell ref="C1525:J1525"/>
    <mergeCell ref="C1581:J1581"/>
    <mergeCell ref="B1589:B1597"/>
    <mergeCell ref="B1571:B1579"/>
    <mergeCell ref="B1911:B1919"/>
    <mergeCell ref="D1886:D1887"/>
    <mergeCell ref="D1889:D1890"/>
    <mergeCell ref="C1912:J1912"/>
    <mergeCell ref="C1769:J1769"/>
    <mergeCell ref="D1754:D1757"/>
    <mergeCell ref="C1576:J1576"/>
    <mergeCell ref="C1711:J1711"/>
    <mergeCell ref="D1715:D1717"/>
    <mergeCell ref="C1671:J1671"/>
    <mergeCell ref="C1666:J1666"/>
    <mergeCell ref="C1631:J1631"/>
    <mergeCell ref="C1633:J1633"/>
    <mergeCell ref="C1691:J1691"/>
    <mergeCell ref="E1776:H1776"/>
    <mergeCell ref="C1682:J1682"/>
    <mergeCell ref="C1771:J1771"/>
    <mergeCell ref="C1571:J1571"/>
    <mergeCell ref="B1648:B1664"/>
    <mergeCell ref="C1783:J1783"/>
    <mergeCell ref="C1750:J1750"/>
    <mergeCell ref="C1594:J1594"/>
    <mergeCell ref="C1834:H1834"/>
    <mergeCell ref="D1871:D1873"/>
    <mergeCell ref="C1888:J1888"/>
    <mergeCell ref="C1811:J1811"/>
    <mergeCell ref="C1885:J1885"/>
    <mergeCell ref="C1850:J1850"/>
    <mergeCell ref="B1553:B1561"/>
    <mergeCell ref="A1249:A1257"/>
    <mergeCell ref="A1240:A1248"/>
    <mergeCell ref="C1322:J1322"/>
    <mergeCell ref="C1321:J1321"/>
    <mergeCell ref="C1502:J1502"/>
    <mergeCell ref="C1572:J1572"/>
    <mergeCell ref="C1578:J1578"/>
    <mergeCell ref="C1598:J1598"/>
    <mergeCell ref="C1622:J1622"/>
    <mergeCell ref="C1605:J1605"/>
    <mergeCell ref="C1599:J1599"/>
    <mergeCell ref="C1558:J1558"/>
    <mergeCell ref="B1617:B1625"/>
    <mergeCell ref="C1618:J1618"/>
    <mergeCell ref="C1620:J1620"/>
    <mergeCell ref="C1491:H1491"/>
    <mergeCell ref="D1535:D1536"/>
    <mergeCell ref="C1589:J1589"/>
    <mergeCell ref="C1596:J1596"/>
    <mergeCell ref="C1592:J1592"/>
    <mergeCell ref="D1526:D1530"/>
    <mergeCell ref="B1598:B1606"/>
    <mergeCell ref="C1580:J1580"/>
    <mergeCell ref="C1551:J1551"/>
    <mergeCell ref="C1549:J1549"/>
    <mergeCell ref="C1567:J1567"/>
    <mergeCell ref="B1540:B1552"/>
    <mergeCell ref="C1610:J1610"/>
    <mergeCell ref="C1612:J1612"/>
    <mergeCell ref="C1614:J1614"/>
    <mergeCell ref="B1506:B1514"/>
    <mergeCell ref="C1211:J1211"/>
    <mergeCell ref="C1290:J1290"/>
    <mergeCell ref="C1288:J1288"/>
    <mergeCell ref="C1213:J1213"/>
    <mergeCell ref="C1205:J1205"/>
    <mergeCell ref="A1186:A1194"/>
    <mergeCell ref="C1202:J1202"/>
    <mergeCell ref="C1276:H1276"/>
    <mergeCell ref="B1258:B1266"/>
    <mergeCell ref="B1231:B1239"/>
    <mergeCell ref="D1488:D1490"/>
    <mergeCell ref="B1486:B1496"/>
    <mergeCell ref="C1590:J1590"/>
    <mergeCell ref="B2343:B2351"/>
    <mergeCell ref="C1718:H1718"/>
    <mergeCell ref="C1286:J1286"/>
    <mergeCell ref="C1268:J1268"/>
    <mergeCell ref="C1193:J1193"/>
    <mergeCell ref="C1209:J1209"/>
    <mergeCell ref="C1223:J1223"/>
    <mergeCell ref="C1229:J1229"/>
    <mergeCell ref="C1196:J1196"/>
    <mergeCell ref="C1198:J1198"/>
    <mergeCell ref="C1258:J1258"/>
    <mergeCell ref="B1348:B1356"/>
    <mergeCell ref="B1357:B1365"/>
    <mergeCell ref="B1339:B1347"/>
    <mergeCell ref="C1451:J1451"/>
    <mergeCell ref="C1339:J1339"/>
    <mergeCell ref="C1583:J1583"/>
    <mergeCell ref="D1650:D1653"/>
    <mergeCell ref="C1627:J1627"/>
    <mergeCell ref="A476:A491"/>
    <mergeCell ref="A637:A649"/>
    <mergeCell ref="A517:A527"/>
    <mergeCell ref="A624:A636"/>
    <mergeCell ref="A595:A605"/>
    <mergeCell ref="B1195:B1203"/>
    <mergeCell ref="A1195:A1203"/>
    <mergeCell ref="B1240:B1248"/>
    <mergeCell ref="A1222:A1230"/>
    <mergeCell ref="B1312:B1320"/>
    <mergeCell ref="C1427:H1427"/>
    <mergeCell ref="C1410:J1410"/>
    <mergeCell ref="C1418:H1418"/>
    <mergeCell ref="C1416:J1416"/>
    <mergeCell ref="C1403:J1403"/>
    <mergeCell ref="C1391:J1391"/>
    <mergeCell ref="B1267:B1275"/>
    <mergeCell ref="C1319:J1319"/>
    <mergeCell ref="C1303:J1303"/>
    <mergeCell ref="A1303:A1311"/>
    <mergeCell ref="A1294:A1302"/>
    <mergeCell ref="A1285:A1293"/>
    <mergeCell ref="A1330:A1338"/>
    <mergeCell ref="A1258:A1266"/>
    <mergeCell ref="C1310:J1310"/>
    <mergeCell ref="C1245:H1245"/>
    <mergeCell ref="C1234:J1234"/>
    <mergeCell ref="C1238:J1238"/>
    <mergeCell ref="B1276:B1284"/>
    <mergeCell ref="C1294:J1294"/>
    <mergeCell ref="C1207:J1207"/>
    <mergeCell ref="C1225:J1225"/>
    <mergeCell ref="C549:J549"/>
    <mergeCell ref="C524:J524"/>
    <mergeCell ref="D503:D504"/>
    <mergeCell ref="E495:H495"/>
    <mergeCell ref="C508:J508"/>
    <mergeCell ref="E639:E640"/>
    <mergeCell ref="D632:D633"/>
    <mergeCell ref="D645:D646"/>
    <mergeCell ref="D635:D636"/>
    <mergeCell ref="B548:B558"/>
    <mergeCell ref="B559:B567"/>
    <mergeCell ref="C537:J537"/>
    <mergeCell ref="C522:J522"/>
    <mergeCell ref="C578:J578"/>
    <mergeCell ref="C511:J511"/>
    <mergeCell ref="C589:J589"/>
    <mergeCell ref="A568:A576"/>
    <mergeCell ref="C571:H571"/>
    <mergeCell ref="C584:J584"/>
    <mergeCell ref="C502:J502"/>
    <mergeCell ref="B517:B527"/>
    <mergeCell ref="B637:B649"/>
    <mergeCell ref="C625:J625"/>
    <mergeCell ref="C569:H569"/>
    <mergeCell ref="C544:H544"/>
    <mergeCell ref="D648:D649"/>
    <mergeCell ref="C655:J655"/>
    <mergeCell ref="C637:J637"/>
    <mergeCell ref="E648:E649"/>
    <mergeCell ref="C505:J505"/>
    <mergeCell ref="D494:D498"/>
    <mergeCell ref="C513:J513"/>
    <mergeCell ref="B528:B538"/>
    <mergeCell ref="A528:A538"/>
    <mergeCell ref="C518:J518"/>
    <mergeCell ref="C517:J517"/>
    <mergeCell ref="B568:B576"/>
    <mergeCell ref="C542:H542"/>
    <mergeCell ref="B577:B585"/>
    <mergeCell ref="A586:A594"/>
    <mergeCell ref="A559:A567"/>
    <mergeCell ref="D530:D532"/>
    <mergeCell ref="A539:A547"/>
    <mergeCell ref="A577:A585"/>
    <mergeCell ref="B586:B594"/>
    <mergeCell ref="C526:J526"/>
    <mergeCell ref="C529:J529"/>
    <mergeCell ref="C535:J535"/>
    <mergeCell ref="C546:H546"/>
    <mergeCell ref="C564:J564"/>
    <mergeCell ref="C402:J402"/>
    <mergeCell ref="C467:J467"/>
    <mergeCell ref="C476:J476"/>
    <mergeCell ref="B415:B428"/>
    <mergeCell ref="C325:J325"/>
    <mergeCell ref="C328:J328"/>
    <mergeCell ref="E350:H350"/>
    <mergeCell ref="C321:J321"/>
    <mergeCell ref="C391:J391"/>
    <mergeCell ref="A336:A346"/>
    <mergeCell ref="A327:A335"/>
    <mergeCell ref="A300:A308"/>
    <mergeCell ref="A406:A414"/>
    <mergeCell ref="B358:B371"/>
    <mergeCell ref="A372:A380"/>
    <mergeCell ref="C319:J319"/>
    <mergeCell ref="E339:H339"/>
    <mergeCell ref="A309:A317"/>
    <mergeCell ref="D360:D365"/>
    <mergeCell ref="B372:B380"/>
    <mergeCell ref="B429:B437"/>
    <mergeCell ref="E384:H384"/>
    <mergeCell ref="C375:J375"/>
    <mergeCell ref="C420:J420"/>
    <mergeCell ref="C389:J389"/>
    <mergeCell ref="C327:J327"/>
    <mergeCell ref="D424:D425"/>
    <mergeCell ref="C423:J423"/>
    <mergeCell ref="C426:J426"/>
    <mergeCell ref="B492:B507"/>
    <mergeCell ref="D506:D507"/>
    <mergeCell ref="C226:H226"/>
    <mergeCell ref="C224:H224"/>
    <mergeCell ref="A219:A227"/>
    <mergeCell ref="B219:B227"/>
    <mergeCell ref="C219:H219"/>
    <mergeCell ref="C220:H220"/>
    <mergeCell ref="C359:J359"/>
    <mergeCell ref="C332:J332"/>
    <mergeCell ref="C334:J334"/>
    <mergeCell ref="C358:J358"/>
    <mergeCell ref="D349:D351"/>
    <mergeCell ref="A282:A290"/>
    <mergeCell ref="B347:B357"/>
    <mergeCell ref="C323:J323"/>
    <mergeCell ref="A347:A357"/>
    <mergeCell ref="D338:D340"/>
    <mergeCell ref="A358:A371"/>
    <mergeCell ref="A291:A299"/>
    <mergeCell ref="C312:J312"/>
    <mergeCell ref="B327:B335"/>
    <mergeCell ref="C316:J316"/>
    <mergeCell ref="C336:H336"/>
    <mergeCell ref="C274:H274"/>
    <mergeCell ref="C291:J291"/>
    <mergeCell ref="C282:J282"/>
    <mergeCell ref="A318:A326"/>
    <mergeCell ref="E361:H361"/>
    <mergeCell ref="B273:B281"/>
    <mergeCell ref="B318:B326"/>
    <mergeCell ref="C91:J91"/>
    <mergeCell ref="B34:B44"/>
    <mergeCell ref="C215:H215"/>
    <mergeCell ref="C229:J229"/>
    <mergeCell ref="A146:A154"/>
    <mergeCell ref="A192:A200"/>
    <mergeCell ref="B155:B164"/>
    <mergeCell ref="B192:B200"/>
    <mergeCell ref="C211:H211"/>
    <mergeCell ref="C213:H213"/>
    <mergeCell ref="C210:J210"/>
    <mergeCell ref="C146:J146"/>
    <mergeCell ref="C192:J192"/>
    <mergeCell ref="C201:J201"/>
    <mergeCell ref="C175:J175"/>
    <mergeCell ref="C177:J177"/>
    <mergeCell ref="C179:J179"/>
    <mergeCell ref="C181:J181"/>
    <mergeCell ref="A201:A209"/>
    <mergeCell ref="A228:A236"/>
    <mergeCell ref="B228:B236"/>
    <mergeCell ref="C170:H170"/>
    <mergeCell ref="C172:H172"/>
    <mergeCell ref="C168:H168"/>
    <mergeCell ref="C184:H184"/>
    <mergeCell ref="C186:H186"/>
    <mergeCell ref="C149:J149"/>
    <mergeCell ref="A165:A173"/>
    <mergeCell ref="C166:H166"/>
    <mergeCell ref="A155:A164"/>
    <mergeCell ref="C217:H217"/>
    <mergeCell ref="C222:H222"/>
    <mergeCell ref="C34:J34"/>
    <mergeCell ref="A6:A33"/>
    <mergeCell ref="C133:J133"/>
    <mergeCell ref="B93:B101"/>
    <mergeCell ref="C100:H100"/>
    <mergeCell ref="C52:J52"/>
    <mergeCell ref="A1:J2"/>
    <mergeCell ref="A5:J5"/>
    <mergeCell ref="C6:J6"/>
    <mergeCell ref="A34:A44"/>
    <mergeCell ref="A4:D4"/>
    <mergeCell ref="C35:J35"/>
    <mergeCell ref="C39:J39"/>
    <mergeCell ref="C43:J43"/>
    <mergeCell ref="C41:J41"/>
    <mergeCell ref="I23:J23"/>
    <mergeCell ref="C7:J7"/>
    <mergeCell ref="C13:J13"/>
    <mergeCell ref="C16:J16"/>
    <mergeCell ref="C19:J19"/>
    <mergeCell ref="D36:D38"/>
    <mergeCell ref="E37:H37"/>
    <mergeCell ref="D82:D86"/>
    <mergeCell ref="D8:D11"/>
    <mergeCell ref="E9:H9"/>
    <mergeCell ref="C70:J70"/>
    <mergeCell ref="C74:J74"/>
    <mergeCell ref="C76:J76"/>
    <mergeCell ref="C69:J69"/>
    <mergeCell ref="D71:D73"/>
    <mergeCell ref="A80:A92"/>
    <mergeCell ref="C80:J80"/>
    <mergeCell ref="B183:B191"/>
    <mergeCell ref="C159:J159"/>
    <mergeCell ref="C161:J161"/>
    <mergeCell ref="C163:J163"/>
    <mergeCell ref="C144:J144"/>
    <mergeCell ref="D114:D115"/>
    <mergeCell ref="D157:D158"/>
    <mergeCell ref="D105:D109"/>
    <mergeCell ref="E106:H106"/>
    <mergeCell ref="D117:D118"/>
    <mergeCell ref="C120:J120"/>
    <mergeCell ref="C122:J122"/>
    <mergeCell ref="C124:J124"/>
    <mergeCell ref="B201:B209"/>
    <mergeCell ref="B6:B33"/>
    <mergeCell ref="D17:D18"/>
    <mergeCell ref="D20:D33"/>
    <mergeCell ref="E20:E33"/>
    <mergeCell ref="C96:H96"/>
    <mergeCell ref="E72:H72"/>
    <mergeCell ref="C63:J63"/>
    <mergeCell ref="C57:J57"/>
    <mergeCell ref="B119:B127"/>
    <mergeCell ref="B128:B136"/>
    <mergeCell ref="B137:B145"/>
    <mergeCell ref="C116:J116"/>
    <mergeCell ref="C137:J137"/>
    <mergeCell ref="E104:E105"/>
    <mergeCell ref="E117:E118"/>
    <mergeCell ref="E48:J48"/>
    <mergeCell ref="C45:J45"/>
    <mergeCell ref="C56:J56"/>
    <mergeCell ref="C155:J155"/>
    <mergeCell ref="C93:H93"/>
    <mergeCell ref="C98:H98"/>
    <mergeCell ref="C135:J135"/>
    <mergeCell ref="C128:J128"/>
    <mergeCell ref="C138:J138"/>
    <mergeCell ref="C54:J54"/>
    <mergeCell ref="E83:H83"/>
    <mergeCell ref="B69:B79"/>
    <mergeCell ref="C94:H94"/>
    <mergeCell ref="A102:A118"/>
    <mergeCell ref="B102:B118"/>
    <mergeCell ref="C46:J46"/>
    <mergeCell ref="D58:D62"/>
    <mergeCell ref="C65:J65"/>
    <mergeCell ref="A56:A68"/>
    <mergeCell ref="A69:A79"/>
    <mergeCell ref="C67:J67"/>
    <mergeCell ref="B80:B92"/>
    <mergeCell ref="C50:J50"/>
    <mergeCell ref="A119:A127"/>
    <mergeCell ref="A128:A136"/>
    <mergeCell ref="A137:A145"/>
    <mergeCell ref="A45:A55"/>
    <mergeCell ref="B45:B55"/>
    <mergeCell ref="D47:D49"/>
    <mergeCell ref="B56:B68"/>
    <mergeCell ref="E59:H59"/>
    <mergeCell ref="C78:J78"/>
    <mergeCell ref="C81:J81"/>
    <mergeCell ref="C87:J87"/>
    <mergeCell ref="C89:J89"/>
    <mergeCell ref="C233:J233"/>
    <mergeCell ref="C235:J235"/>
    <mergeCell ref="C292:H292"/>
    <mergeCell ref="C373:J373"/>
    <mergeCell ref="C352:J352"/>
    <mergeCell ref="C343:H343"/>
    <mergeCell ref="A93:A101"/>
    <mergeCell ref="C165:J165"/>
    <mergeCell ref="E158:H158"/>
    <mergeCell ref="C119:J119"/>
    <mergeCell ref="B165:B173"/>
    <mergeCell ref="C102:J102"/>
    <mergeCell ref="A174:A182"/>
    <mergeCell ref="A183:A191"/>
    <mergeCell ref="C188:H188"/>
    <mergeCell ref="C151:J151"/>
    <mergeCell ref="C174:J174"/>
    <mergeCell ref="C183:J183"/>
    <mergeCell ref="B146:B154"/>
    <mergeCell ref="C140:J140"/>
    <mergeCell ref="C142:J142"/>
    <mergeCell ref="A210:A218"/>
    <mergeCell ref="C246:J246"/>
    <mergeCell ref="A237:A245"/>
    <mergeCell ref="C237:J237"/>
    <mergeCell ref="C126:J126"/>
    <mergeCell ref="C129:J129"/>
    <mergeCell ref="C131:J131"/>
    <mergeCell ref="C153:J153"/>
    <mergeCell ref="C103:J103"/>
    <mergeCell ref="C110:J110"/>
    <mergeCell ref="C113:J113"/>
    <mergeCell ref="B300:B308"/>
    <mergeCell ref="C300:J300"/>
    <mergeCell ref="C289:H289"/>
    <mergeCell ref="C265:J265"/>
    <mergeCell ref="C269:J269"/>
    <mergeCell ref="C276:H276"/>
    <mergeCell ref="A264:A272"/>
    <mergeCell ref="B264:B272"/>
    <mergeCell ref="C253:J253"/>
    <mergeCell ref="A246:A254"/>
    <mergeCell ref="B246:B254"/>
    <mergeCell ref="C242:J242"/>
    <mergeCell ref="C251:J251"/>
    <mergeCell ref="B237:B245"/>
    <mergeCell ref="C345:H345"/>
    <mergeCell ref="D383:D388"/>
    <mergeCell ref="C381:J381"/>
    <mergeCell ref="C330:J330"/>
    <mergeCell ref="C372:J372"/>
    <mergeCell ref="C347:J347"/>
    <mergeCell ref="B255:B263"/>
    <mergeCell ref="C255:H255"/>
    <mergeCell ref="C256:H256"/>
    <mergeCell ref="C258:H258"/>
    <mergeCell ref="A381:A394"/>
    <mergeCell ref="C377:J377"/>
    <mergeCell ref="C379:J379"/>
    <mergeCell ref="A449:A459"/>
    <mergeCell ref="A508:A516"/>
    <mergeCell ref="B476:B491"/>
    <mergeCell ref="E463:H463"/>
    <mergeCell ref="C354:J354"/>
    <mergeCell ref="C445:J445"/>
    <mergeCell ref="D487:D488"/>
    <mergeCell ref="B449:B459"/>
    <mergeCell ref="C456:J456"/>
    <mergeCell ref="C509:J509"/>
    <mergeCell ref="C454:J454"/>
    <mergeCell ref="B395:B405"/>
    <mergeCell ref="B406:B414"/>
    <mergeCell ref="D397:D399"/>
    <mergeCell ref="C396:J396"/>
    <mergeCell ref="C413:J413"/>
    <mergeCell ref="A429:A437"/>
    <mergeCell ref="A492:A507"/>
    <mergeCell ref="A415:A428"/>
    <mergeCell ref="C486:J486"/>
    <mergeCell ref="C473:J473"/>
    <mergeCell ref="B381:B394"/>
    <mergeCell ref="C393:J393"/>
    <mergeCell ref="E398:H398"/>
    <mergeCell ref="C395:J395"/>
    <mergeCell ref="A395:A405"/>
    <mergeCell ref="A438:A448"/>
    <mergeCell ref="B508:B516"/>
    <mergeCell ref="C515:J515"/>
    <mergeCell ref="C429:J429"/>
    <mergeCell ref="A460:A475"/>
    <mergeCell ref="B460:B475"/>
    <mergeCell ref="A548:A558"/>
    <mergeCell ref="C548:J548"/>
    <mergeCell ref="C582:J582"/>
    <mergeCell ref="C244:J244"/>
    <mergeCell ref="C249:J249"/>
    <mergeCell ref="C260:H260"/>
    <mergeCell ref="C262:H262"/>
    <mergeCell ref="B282:B290"/>
    <mergeCell ref="C294:H294"/>
    <mergeCell ref="C298:H298"/>
    <mergeCell ref="C296:H296"/>
    <mergeCell ref="C303:J303"/>
    <mergeCell ref="C283:J283"/>
    <mergeCell ref="C228:J228"/>
    <mergeCell ref="C238:J238"/>
    <mergeCell ref="C240:J240"/>
    <mergeCell ref="A273:A281"/>
    <mergeCell ref="A255:A263"/>
    <mergeCell ref="C267:J267"/>
    <mergeCell ref="C271:J271"/>
    <mergeCell ref="C301:J301"/>
    <mergeCell ref="C540:H540"/>
    <mergeCell ref="C580:J580"/>
    <mergeCell ref="D478:D482"/>
    <mergeCell ref="D440:D442"/>
    <mergeCell ref="B291:B299"/>
    <mergeCell ref="B438:B448"/>
    <mergeCell ref="C356:J356"/>
    <mergeCell ref="C264:J264"/>
    <mergeCell ref="C450:J450"/>
    <mergeCell ref="E479:H479"/>
    <mergeCell ref="C416:J416"/>
    <mergeCell ref="C560:J560"/>
    <mergeCell ref="C620:J620"/>
    <mergeCell ref="C557:J557"/>
    <mergeCell ref="C631:J631"/>
    <mergeCell ref="C591:J591"/>
    <mergeCell ref="B606:B614"/>
    <mergeCell ref="D597:D599"/>
    <mergeCell ref="B539:B547"/>
    <mergeCell ref="B650:B658"/>
    <mergeCell ref="C204:H204"/>
    <mergeCell ref="C147:J147"/>
    <mergeCell ref="C156:J156"/>
    <mergeCell ref="C202:H202"/>
    <mergeCell ref="C193:J193"/>
    <mergeCell ref="C195:J195"/>
    <mergeCell ref="C197:J197"/>
    <mergeCell ref="C199:J199"/>
    <mergeCell ref="C206:H206"/>
    <mergeCell ref="C208:H208"/>
    <mergeCell ref="C190:H190"/>
    <mergeCell ref="B174:B182"/>
    <mergeCell ref="B210:B218"/>
    <mergeCell ref="C305:J305"/>
    <mergeCell ref="C307:J307"/>
    <mergeCell ref="C310:J310"/>
    <mergeCell ref="B309:B317"/>
    <mergeCell ref="C287:J287"/>
    <mergeCell ref="C438:J438"/>
    <mergeCell ref="E418:H418"/>
    <mergeCell ref="B336:B346"/>
    <mergeCell ref="C231:J231"/>
    <mergeCell ref="C285:J285"/>
    <mergeCell ref="C606:J606"/>
    <mergeCell ref="C650:J650"/>
    <mergeCell ref="C662:J662"/>
    <mergeCell ref="E598:H598"/>
    <mergeCell ref="A686:A694"/>
    <mergeCell ref="B695:B703"/>
    <mergeCell ref="C714:J714"/>
    <mergeCell ref="C577:J577"/>
    <mergeCell ref="C678:J678"/>
    <mergeCell ref="C604:J604"/>
    <mergeCell ref="C675:J675"/>
    <mergeCell ref="C660:J660"/>
    <mergeCell ref="A695:A703"/>
    <mergeCell ref="A668:A676"/>
    <mergeCell ref="C659:J659"/>
    <mergeCell ref="C641:J641"/>
    <mergeCell ref="C628:J628"/>
    <mergeCell ref="C644:J644"/>
    <mergeCell ref="B595:B605"/>
    <mergeCell ref="C600:J600"/>
    <mergeCell ref="C611:J611"/>
    <mergeCell ref="C586:J586"/>
    <mergeCell ref="A615:A623"/>
    <mergeCell ref="A606:A614"/>
    <mergeCell ref="C615:J615"/>
    <mergeCell ref="C587:J587"/>
    <mergeCell ref="C602:J602"/>
    <mergeCell ref="A650:A658"/>
    <mergeCell ref="C653:J653"/>
    <mergeCell ref="C618:J618"/>
    <mergeCell ref="C596:J596"/>
    <mergeCell ref="C638:J638"/>
    <mergeCell ref="C624:J624"/>
    <mergeCell ref="A791:A802"/>
    <mergeCell ref="B713:B721"/>
    <mergeCell ref="C713:J713"/>
    <mergeCell ref="D793:D796"/>
    <mergeCell ref="C729:J729"/>
    <mergeCell ref="C725:J725"/>
    <mergeCell ref="A734:A742"/>
    <mergeCell ref="A704:A712"/>
    <mergeCell ref="E782:H782"/>
    <mergeCell ref="C705:J705"/>
    <mergeCell ref="D748:D751"/>
    <mergeCell ref="B734:B742"/>
    <mergeCell ref="C734:J734"/>
    <mergeCell ref="C735:J735"/>
    <mergeCell ref="C737:J737"/>
    <mergeCell ref="C684:J684"/>
    <mergeCell ref="C696:J696"/>
    <mergeCell ref="C698:J698"/>
    <mergeCell ref="C700:J700"/>
    <mergeCell ref="A722:A730"/>
    <mergeCell ref="B722:B730"/>
    <mergeCell ref="A713:A721"/>
    <mergeCell ref="C669:J669"/>
    <mergeCell ref="C686:J686"/>
    <mergeCell ref="C671:J671"/>
    <mergeCell ref="B668:B676"/>
    <mergeCell ref="A659:A667"/>
    <mergeCell ref="C666:J666"/>
    <mergeCell ref="B686:B694"/>
    <mergeCell ref="C810:H810"/>
    <mergeCell ref="E987:H987"/>
    <mergeCell ref="C1033:J1033"/>
    <mergeCell ref="C1092:J1092"/>
    <mergeCell ref="C1096:J1096"/>
    <mergeCell ref="C1015:J1015"/>
    <mergeCell ref="C1160:J1160"/>
    <mergeCell ref="D1023:J1023"/>
    <mergeCell ref="C1069:J1069"/>
    <mergeCell ref="C803:H803"/>
    <mergeCell ref="B746:B757"/>
    <mergeCell ref="B1159:B1167"/>
    <mergeCell ref="B1064:B1072"/>
    <mergeCell ref="B704:B712"/>
    <mergeCell ref="A746:A757"/>
    <mergeCell ref="C613:J613"/>
    <mergeCell ref="C657:J657"/>
    <mergeCell ref="E635:E636"/>
    <mergeCell ref="B624:B636"/>
    <mergeCell ref="E626:E627"/>
    <mergeCell ref="B615:B623"/>
    <mergeCell ref="B659:B667"/>
    <mergeCell ref="D765:D766"/>
    <mergeCell ref="D769:D770"/>
    <mergeCell ref="E769:E770"/>
    <mergeCell ref="A779:A790"/>
    <mergeCell ref="A812:A824"/>
    <mergeCell ref="C808:H808"/>
    <mergeCell ref="B1249:B1257"/>
    <mergeCell ref="C1279:H1279"/>
    <mergeCell ref="C1267:J1267"/>
    <mergeCell ref="A1213:A1221"/>
    <mergeCell ref="A1231:A1239"/>
    <mergeCell ref="B1186:B1194"/>
    <mergeCell ref="C1162:J1162"/>
    <mergeCell ref="C1250:J1250"/>
    <mergeCell ref="C1151:J1151"/>
    <mergeCell ref="A1204:A1212"/>
    <mergeCell ref="B1213:B1221"/>
    <mergeCell ref="C1222:J1222"/>
    <mergeCell ref="C1060:J1060"/>
    <mergeCell ref="B1104:B1113"/>
    <mergeCell ref="C1130:J1130"/>
    <mergeCell ref="C1067:J1067"/>
    <mergeCell ref="C1191:J1191"/>
    <mergeCell ref="A907:A915"/>
    <mergeCell ref="A1046:A1054"/>
    <mergeCell ref="C1241:J1241"/>
    <mergeCell ref="C1247:H1247"/>
    <mergeCell ref="B1204:B1212"/>
    <mergeCell ref="C1263:J1263"/>
    <mergeCell ref="B779:B790"/>
    <mergeCell ref="C787:J787"/>
    <mergeCell ref="E815:H815"/>
    <mergeCell ref="A803:A811"/>
    <mergeCell ref="C821:J821"/>
    <mergeCell ref="A1177:A1185"/>
    <mergeCell ref="C1220:J1220"/>
    <mergeCell ref="B1222:B1230"/>
    <mergeCell ref="A1348:A1356"/>
    <mergeCell ref="C1306:J1306"/>
    <mergeCell ref="C1297:J1297"/>
    <mergeCell ref="B1285:B1293"/>
    <mergeCell ref="C1324:J1324"/>
    <mergeCell ref="C1378:J1378"/>
    <mergeCell ref="C1366:J1366"/>
    <mergeCell ref="C1272:J1272"/>
    <mergeCell ref="C1277:H1277"/>
    <mergeCell ref="C1270:J1270"/>
    <mergeCell ref="C1274:J1274"/>
    <mergeCell ref="C1349:J1349"/>
    <mergeCell ref="C1283:H1283"/>
    <mergeCell ref="E1405:H1405"/>
    <mergeCell ref="C1387:J1387"/>
    <mergeCell ref="C1304:J1304"/>
    <mergeCell ref="C1398:J1398"/>
    <mergeCell ref="C1292:J1292"/>
    <mergeCell ref="C1281:H1281"/>
    <mergeCell ref="C1240:J1240"/>
    <mergeCell ref="C1254:J1254"/>
    <mergeCell ref="C1326:J1326"/>
    <mergeCell ref="C1333:J1333"/>
    <mergeCell ref="C1373:J1373"/>
    <mergeCell ref="E1432:H1432"/>
    <mergeCell ref="C1376:J1376"/>
    <mergeCell ref="C1393:J1393"/>
    <mergeCell ref="A1384:A1392"/>
    <mergeCell ref="A1366:A1374"/>
    <mergeCell ref="B1384:B1392"/>
    <mergeCell ref="A1339:A1347"/>
    <mergeCell ref="B1303:B1311"/>
    <mergeCell ref="B1294:B1302"/>
    <mergeCell ref="C1385:J1385"/>
    <mergeCell ref="E1406:E1409"/>
    <mergeCell ref="C1351:J1351"/>
    <mergeCell ref="C1301:J1301"/>
    <mergeCell ref="B1330:B1338"/>
    <mergeCell ref="C1353:J1353"/>
    <mergeCell ref="C1369:J1369"/>
    <mergeCell ref="C1346:J1346"/>
    <mergeCell ref="C1394:J1394"/>
    <mergeCell ref="D1404:D1409"/>
    <mergeCell ref="C1295:J1295"/>
    <mergeCell ref="C1330:J1330"/>
    <mergeCell ref="C1380:J1380"/>
    <mergeCell ref="C1430:J1430"/>
    <mergeCell ref="C1315:J1315"/>
    <mergeCell ref="C1312:J1312"/>
    <mergeCell ref="C1328:J1328"/>
    <mergeCell ref="C1429:J1429"/>
    <mergeCell ref="C1317:J1317"/>
    <mergeCell ref="A1429:A1441"/>
    <mergeCell ref="C1299:J1299"/>
    <mergeCell ref="C1177:J1177"/>
    <mergeCell ref="B1150:B1158"/>
    <mergeCell ref="B1141:B1149"/>
    <mergeCell ref="C771:J771"/>
    <mergeCell ref="C720:J720"/>
    <mergeCell ref="C727:J727"/>
    <mergeCell ref="C1040:J1040"/>
    <mergeCell ref="C885:J885"/>
    <mergeCell ref="C931:J931"/>
    <mergeCell ref="C897:J897"/>
    <mergeCell ref="C862:J862"/>
    <mergeCell ref="C901:J901"/>
    <mergeCell ref="C826:J826"/>
    <mergeCell ref="C758:J758"/>
    <mergeCell ref="A744:E745"/>
    <mergeCell ref="B791:B802"/>
    <mergeCell ref="B825:B836"/>
    <mergeCell ref="C813:J813"/>
    <mergeCell ref="C806:H806"/>
    <mergeCell ref="C1028:J1028"/>
    <mergeCell ref="C1153:J1153"/>
    <mergeCell ref="B812:B824"/>
    <mergeCell ref="E1101:E1103"/>
    <mergeCell ref="C1104:J1104"/>
    <mergeCell ref="C1056:J1056"/>
    <mergeCell ref="C1037:J1037"/>
    <mergeCell ref="C990:J990"/>
    <mergeCell ref="C1173:J1173"/>
    <mergeCell ref="C1187:J1187"/>
    <mergeCell ref="C1265:J1265"/>
    <mergeCell ref="C1218:J1218"/>
    <mergeCell ref="C1186:J1186"/>
    <mergeCell ref="C1128:J1128"/>
    <mergeCell ref="C1178:J1178"/>
    <mergeCell ref="D1097:D1099"/>
    <mergeCell ref="C1065:J1065"/>
    <mergeCell ref="C1115:J1115"/>
    <mergeCell ref="C1114:J1114"/>
    <mergeCell ref="C1168:J1168"/>
    <mergeCell ref="C1126:J1126"/>
    <mergeCell ref="C1062:J1062"/>
    <mergeCell ref="C1169:J1169"/>
    <mergeCell ref="C1171:J1171"/>
    <mergeCell ref="C1135:J1135"/>
    <mergeCell ref="C1166:J1166"/>
    <mergeCell ref="C1180:J1180"/>
    <mergeCell ref="C1157:J1157"/>
    <mergeCell ref="C1164:J1164"/>
    <mergeCell ref="C1148:J1148"/>
    <mergeCell ref="C1155:J1155"/>
    <mergeCell ref="C1108:J1108"/>
    <mergeCell ref="C1124:J1124"/>
    <mergeCell ref="C1112:J1112"/>
    <mergeCell ref="C1074:J1074"/>
    <mergeCell ref="C1076:J1076"/>
    <mergeCell ref="C1078:J1078"/>
    <mergeCell ref="C1159:J1159"/>
    <mergeCell ref="C1184:J1184"/>
    <mergeCell ref="C1009:J1009"/>
    <mergeCell ref="C881:J881"/>
    <mergeCell ref="E849:E850"/>
    <mergeCell ref="D986:D989"/>
    <mergeCell ref="C973:J973"/>
    <mergeCell ref="C980:J980"/>
    <mergeCell ref="C1110:J1110"/>
    <mergeCell ref="A1082:J1082"/>
    <mergeCell ref="C1006:J1006"/>
    <mergeCell ref="C833:J833"/>
    <mergeCell ref="C1055:J1055"/>
    <mergeCell ref="C1175:J1175"/>
    <mergeCell ref="B1046:B1054"/>
    <mergeCell ref="C1137:J1137"/>
    <mergeCell ref="C1121:J1121"/>
    <mergeCell ref="C1049:J1049"/>
    <mergeCell ref="C1051:J1051"/>
    <mergeCell ref="C1047:J1047"/>
    <mergeCell ref="C1042:J1042"/>
    <mergeCell ref="C1058:J1058"/>
    <mergeCell ref="B896:B906"/>
    <mergeCell ref="B907:B915"/>
    <mergeCell ref="A837:A850"/>
    <mergeCell ref="A896:A906"/>
    <mergeCell ref="C835:J835"/>
    <mergeCell ref="A1150:A1158"/>
    <mergeCell ref="A1168:A1176"/>
    <mergeCell ref="C852:J852"/>
    <mergeCell ref="C996:J996"/>
    <mergeCell ref="D839:D841"/>
    <mergeCell ref="B1123:B1131"/>
    <mergeCell ref="B837:B850"/>
    <mergeCell ref="B803:B811"/>
    <mergeCell ref="A758:A778"/>
    <mergeCell ref="B758:B778"/>
    <mergeCell ref="D776:D778"/>
    <mergeCell ref="E776:E778"/>
    <mergeCell ref="D772:D774"/>
    <mergeCell ref="D827:D830"/>
    <mergeCell ref="C831:J831"/>
    <mergeCell ref="C823:J823"/>
    <mergeCell ref="C871:J871"/>
    <mergeCell ref="C879:J879"/>
    <mergeCell ref="C1017:J1017"/>
    <mergeCell ref="C992:J992"/>
    <mergeCell ref="C994:J994"/>
    <mergeCell ref="C975:J975"/>
    <mergeCell ref="C1029:J1029"/>
    <mergeCell ref="C1035:J1035"/>
    <mergeCell ref="C1071:J1071"/>
    <mergeCell ref="D849:D850"/>
    <mergeCell ref="C933:J933"/>
    <mergeCell ref="C1080:J1080"/>
    <mergeCell ref="A825:A836"/>
    <mergeCell ref="C797:J797"/>
    <mergeCell ref="D814:D818"/>
    <mergeCell ref="E794:H794"/>
    <mergeCell ref="C804:H804"/>
    <mergeCell ref="D918:D922"/>
    <mergeCell ref="C908:J908"/>
    <mergeCell ref="C883:J883"/>
    <mergeCell ref="C982:J982"/>
    <mergeCell ref="C318:J318"/>
    <mergeCell ref="C430:J430"/>
    <mergeCell ref="D427:D428"/>
    <mergeCell ref="D462:D466"/>
    <mergeCell ref="C436:J436"/>
    <mergeCell ref="C406:J406"/>
    <mergeCell ref="C447:J447"/>
    <mergeCell ref="D451:D453"/>
    <mergeCell ref="C470:J470"/>
    <mergeCell ref="C314:J314"/>
    <mergeCell ref="C370:J370"/>
    <mergeCell ref="C278:H278"/>
    <mergeCell ref="C280:H280"/>
    <mergeCell ref="C273:H273"/>
    <mergeCell ref="C434:J434"/>
    <mergeCell ref="C337:H337"/>
    <mergeCell ref="C432:J432"/>
    <mergeCell ref="C407:J407"/>
    <mergeCell ref="C409:J409"/>
    <mergeCell ref="C411:J411"/>
    <mergeCell ref="E427:E428"/>
    <mergeCell ref="C460:J460"/>
    <mergeCell ref="C439:J439"/>
    <mergeCell ref="C415:J415"/>
    <mergeCell ref="C458:J458"/>
    <mergeCell ref="C400:J400"/>
    <mergeCell ref="C309:J309"/>
    <mergeCell ref="C348:J348"/>
    <mergeCell ref="C1200:J1200"/>
    <mergeCell ref="C1064:J1064"/>
    <mergeCell ref="C449:J449"/>
    <mergeCell ref="C443:J443"/>
    <mergeCell ref="C341:H341"/>
    <mergeCell ref="C366:J366"/>
    <mergeCell ref="C368:J368"/>
    <mergeCell ref="C483:J483"/>
    <mergeCell ref="C704:J704"/>
    <mergeCell ref="C682:J682"/>
    <mergeCell ref="C668:J668"/>
    <mergeCell ref="C499:J499"/>
    <mergeCell ref="C1008:J1008"/>
    <mergeCell ref="D1026:J1026"/>
    <mergeCell ref="C914:J914"/>
    <mergeCell ref="C917:J917"/>
    <mergeCell ref="C923:J923"/>
    <mergeCell ref="D887:D889"/>
    <mergeCell ref="C874:J874"/>
    <mergeCell ref="C875:J875"/>
    <mergeCell ref="C404:J404"/>
    <mergeCell ref="D471:D472"/>
    <mergeCell ref="C382:J382"/>
    <mergeCell ref="C856:J856"/>
    <mergeCell ref="C984:J984"/>
    <mergeCell ref="C1004:J1004"/>
    <mergeCell ref="E761:H761"/>
    <mergeCell ref="C971:J971"/>
    <mergeCell ref="C767:J767"/>
    <mergeCell ref="C801:J801"/>
    <mergeCell ref="C799:J799"/>
    <mergeCell ref="D474:D475"/>
    <mergeCell ref="D550:D552"/>
    <mergeCell ref="C673:J673"/>
    <mergeCell ref="D519:D521"/>
    <mergeCell ref="C528:J528"/>
    <mergeCell ref="C622:J622"/>
    <mergeCell ref="C562:J562"/>
    <mergeCell ref="C553:J553"/>
    <mergeCell ref="C555:J555"/>
    <mergeCell ref="C566:J566"/>
    <mergeCell ref="C559:J559"/>
    <mergeCell ref="C477:J477"/>
    <mergeCell ref="C739:J739"/>
    <mergeCell ref="C723:J723"/>
    <mergeCell ref="C759:J759"/>
    <mergeCell ref="C492:J492"/>
    <mergeCell ref="C616:J616"/>
    <mergeCell ref="C634:J634"/>
    <mergeCell ref="C689:J689"/>
    <mergeCell ref="C691:J691"/>
    <mergeCell ref="C693:J693"/>
    <mergeCell ref="C752:J752"/>
    <mergeCell ref="C489:J489"/>
    <mergeCell ref="A743:J743"/>
    <mergeCell ref="C746:J746"/>
    <mergeCell ref="C741:J741"/>
    <mergeCell ref="A677:A685"/>
    <mergeCell ref="B677:B685"/>
    <mergeCell ref="C747:J747"/>
    <mergeCell ref="C716:J716"/>
    <mergeCell ref="C718:J718"/>
    <mergeCell ref="C754:J754"/>
    <mergeCell ref="C702:J702"/>
    <mergeCell ref="C837:J837"/>
    <mergeCell ref="C779:J779"/>
    <mergeCell ref="C792:J792"/>
    <mergeCell ref="C664:J664"/>
    <mergeCell ref="C573:H573"/>
    <mergeCell ref="C575:H575"/>
    <mergeCell ref="C677:J677"/>
    <mergeCell ref="C493:J493"/>
    <mergeCell ref="C851:J851"/>
    <mergeCell ref="D876:D878"/>
    <mergeCell ref="C869:J869"/>
    <mergeCell ref="C859:J859"/>
    <mergeCell ref="C865:J865"/>
    <mergeCell ref="C867:J867"/>
    <mergeCell ref="C894:H894"/>
    <mergeCell ref="C886:J886"/>
    <mergeCell ref="C842:J842"/>
    <mergeCell ref="C593:J593"/>
    <mergeCell ref="C533:J533"/>
    <mergeCell ref="C595:J595"/>
    <mergeCell ref="C647:J647"/>
    <mergeCell ref="C651:J651"/>
    <mergeCell ref="C819:J819"/>
    <mergeCell ref="D781:D784"/>
    <mergeCell ref="C791:J791"/>
    <mergeCell ref="C825:J825"/>
    <mergeCell ref="E828:H828"/>
    <mergeCell ref="C785:J785"/>
    <mergeCell ref="C775:J775"/>
    <mergeCell ref="E749:H749"/>
    <mergeCell ref="C812:J812"/>
    <mergeCell ref="C838:J838"/>
    <mergeCell ref="C848:J848"/>
    <mergeCell ref="C949:J949"/>
    <mergeCell ref="C864:J864"/>
    <mergeCell ref="B939:B947"/>
    <mergeCell ref="B930:B938"/>
    <mergeCell ref="C948:J948"/>
    <mergeCell ref="C942:J942"/>
    <mergeCell ref="C944:J944"/>
    <mergeCell ref="C910:J910"/>
    <mergeCell ref="D760:D764"/>
    <mergeCell ref="C892:J892"/>
    <mergeCell ref="E919:H919"/>
    <mergeCell ref="C927:J927"/>
    <mergeCell ref="C461:J461"/>
    <mergeCell ref="B885:B895"/>
    <mergeCell ref="C939:J939"/>
    <mergeCell ref="C912:J912"/>
    <mergeCell ref="C890:J890"/>
    <mergeCell ref="C722:J722"/>
    <mergeCell ref="C695:J695"/>
    <mergeCell ref="C707:J707"/>
    <mergeCell ref="C709:J709"/>
    <mergeCell ref="C711:J711"/>
    <mergeCell ref="C607:J607"/>
    <mergeCell ref="C609:J609"/>
    <mergeCell ref="C568:H568"/>
    <mergeCell ref="C680:J680"/>
    <mergeCell ref="C687:J687"/>
    <mergeCell ref="C539:H539"/>
    <mergeCell ref="D898:D900"/>
    <mergeCell ref="C780:J780"/>
    <mergeCell ref="B874:B884"/>
    <mergeCell ref="C935:J935"/>
    <mergeCell ref="C845:J845"/>
    <mergeCell ref="B948:B956"/>
    <mergeCell ref="C903:J903"/>
    <mergeCell ref="C905:J905"/>
    <mergeCell ref="B851:B873"/>
    <mergeCell ref="C962:J962"/>
    <mergeCell ref="D853:D855"/>
    <mergeCell ref="B916:B928"/>
    <mergeCell ref="C955:J955"/>
    <mergeCell ref="C896:J896"/>
    <mergeCell ref="C946:J946"/>
    <mergeCell ref="A851:A873"/>
    <mergeCell ref="A930:A938"/>
    <mergeCell ref="A885:A895"/>
    <mergeCell ref="A874:A884"/>
    <mergeCell ref="C953:J953"/>
    <mergeCell ref="C907:J907"/>
    <mergeCell ref="B1028:B1036"/>
    <mergeCell ref="A1008:A1016"/>
    <mergeCell ref="C976:J976"/>
    <mergeCell ref="A948:A956"/>
    <mergeCell ref="A966:A974"/>
    <mergeCell ref="C1011:J1011"/>
    <mergeCell ref="D1021:D1022"/>
    <mergeCell ref="C916:J916"/>
    <mergeCell ref="C930:J930"/>
    <mergeCell ref="E999:H999"/>
    <mergeCell ref="C964:J964"/>
    <mergeCell ref="A916:A928"/>
    <mergeCell ref="A1017:A1027"/>
    <mergeCell ref="A975:A983"/>
    <mergeCell ref="C997:J997"/>
    <mergeCell ref="B984:B995"/>
    <mergeCell ref="C925:J925"/>
    <mergeCell ref="C978:J978"/>
    <mergeCell ref="C1013:J1013"/>
    <mergeCell ref="A957:A965"/>
    <mergeCell ref="C940:J940"/>
    <mergeCell ref="C967:J967"/>
    <mergeCell ref="C960:J960"/>
    <mergeCell ref="C958:J958"/>
    <mergeCell ref="C957:J957"/>
    <mergeCell ref="B975:B983"/>
    <mergeCell ref="D1018:J1018"/>
    <mergeCell ref="B966:B974"/>
    <mergeCell ref="C969:J969"/>
    <mergeCell ref="A939:A947"/>
    <mergeCell ref="C985:J985"/>
    <mergeCell ref="B957:B965"/>
    <mergeCell ref="A1055:A1063"/>
    <mergeCell ref="C1100:J1100"/>
    <mergeCell ref="C1053:J1053"/>
    <mergeCell ref="D1101:D1103"/>
    <mergeCell ref="C1119:J1119"/>
    <mergeCell ref="C1086:J1086"/>
    <mergeCell ref="C1150:J1150"/>
    <mergeCell ref="C1142:J1142"/>
    <mergeCell ref="C1144:J1144"/>
    <mergeCell ref="C951:J951"/>
    <mergeCell ref="C937:J937"/>
    <mergeCell ref="C966:J966"/>
    <mergeCell ref="C1002:J1002"/>
    <mergeCell ref="D998:D1001"/>
    <mergeCell ref="A1064:A1072"/>
    <mergeCell ref="A1028:A1036"/>
    <mergeCell ref="C1031:J1031"/>
    <mergeCell ref="C1132:J1132"/>
    <mergeCell ref="C1105:J1105"/>
    <mergeCell ref="C1044:J1044"/>
    <mergeCell ref="A1083:E1084"/>
    <mergeCell ref="B1017:B1027"/>
    <mergeCell ref="D1087:D1091"/>
    <mergeCell ref="D1094:D1095"/>
    <mergeCell ref="A1123:A1131"/>
    <mergeCell ref="B1132:B1140"/>
    <mergeCell ref="A1085:A1103"/>
    <mergeCell ref="D1020:J1020"/>
    <mergeCell ref="A984:A995"/>
    <mergeCell ref="B1008:B1016"/>
    <mergeCell ref="B996:B1007"/>
    <mergeCell ref="A996:A1007"/>
    <mergeCell ref="E1489:H1489"/>
    <mergeCell ref="A1159:A1167"/>
    <mergeCell ref="C1123:J1123"/>
    <mergeCell ref="B1055:B1063"/>
    <mergeCell ref="A1037:A1045"/>
    <mergeCell ref="B1037:B1045"/>
    <mergeCell ref="B1085:B1103"/>
    <mergeCell ref="A1114:A1122"/>
    <mergeCell ref="C1133:J1133"/>
    <mergeCell ref="A1141:A1149"/>
    <mergeCell ref="C1141:J1141"/>
    <mergeCell ref="A1104:A1113"/>
    <mergeCell ref="A1132:A1140"/>
    <mergeCell ref="C1038:J1038"/>
    <mergeCell ref="C1146:J1146"/>
    <mergeCell ref="C1182:J1182"/>
    <mergeCell ref="C1214:J1214"/>
    <mergeCell ref="C1216:J1216"/>
    <mergeCell ref="C1204:J1204"/>
    <mergeCell ref="C1195:J1195"/>
    <mergeCell ref="C1085:J1085"/>
    <mergeCell ref="C1139:J1139"/>
    <mergeCell ref="C1046:J1046"/>
    <mergeCell ref="B1168:B1176"/>
    <mergeCell ref="B1114:B1122"/>
    <mergeCell ref="B1177:B1185"/>
    <mergeCell ref="C1189:J1189"/>
    <mergeCell ref="A1073:A1081"/>
    <mergeCell ref="B1073:B1081"/>
    <mergeCell ref="C1073:J1073"/>
    <mergeCell ref="A1267:A1275"/>
    <mergeCell ref="C1313:J1313"/>
    <mergeCell ref="B2316:B2324"/>
    <mergeCell ref="B2259:B2267"/>
    <mergeCell ref="C2282:J2282"/>
    <mergeCell ref="C2284:J2284"/>
    <mergeCell ref="C2241:J2241"/>
    <mergeCell ref="C2242:J2242"/>
    <mergeCell ref="C2208:J2208"/>
    <mergeCell ref="C1950:J1950"/>
    <mergeCell ref="C2019:J2019"/>
    <mergeCell ref="C2187:J2187"/>
    <mergeCell ref="C2014:J2014"/>
    <mergeCell ref="C2321:H2321"/>
    <mergeCell ref="C1974:H1974"/>
    <mergeCell ref="C2109:J2109"/>
    <mergeCell ref="D1989:D1991"/>
    <mergeCell ref="C2028:J2028"/>
    <mergeCell ref="C1667:J1667"/>
    <mergeCell ref="C1673:J1673"/>
    <mergeCell ref="E1784:E1786"/>
    <mergeCell ref="C1789:H1789"/>
    <mergeCell ref="C1816:J1816"/>
    <mergeCell ref="C1752:J1752"/>
    <mergeCell ref="B1920:B1928"/>
    <mergeCell ref="C1765:J1765"/>
    <mergeCell ref="C2023:J2023"/>
    <mergeCell ref="C2003:J2003"/>
    <mergeCell ref="C1976:H1976"/>
    <mergeCell ref="C1994:J1994"/>
    <mergeCell ref="C1820:J1820"/>
    <mergeCell ref="C1925:J1925"/>
    <mergeCell ref="C1929:J1929"/>
    <mergeCell ref="C1911:J1911"/>
    <mergeCell ref="B2169:B2177"/>
    <mergeCell ref="C2120:J2120"/>
    <mergeCell ref="B2079:B2087"/>
    <mergeCell ref="C1231:J1231"/>
    <mergeCell ref="C1285:J1285"/>
    <mergeCell ref="C1348:J1348"/>
    <mergeCell ref="C1308:J1308"/>
    <mergeCell ref="C1256:J1256"/>
    <mergeCell ref="C1243:J1243"/>
    <mergeCell ref="C1227:J1227"/>
    <mergeCell ref="C1249:J1249"/>
    <mergeCell ref="C1252:J1252"/>
    <mergeCell ref="C1261:J1261"/>
    <mergeCell ref="C1259:J1259"/>
    <mergeCell ref="C1232:J1232"/>
    <mergeCell ref="C1364:J1364"/>
    <mergeCell ref="C1367:J1367"/>
    <mergeCell ref="B1455:B1467"/>
    <mergeCell ref="C1442:J1442"/>
    <mergeCell ref="D1444:D1448"/>
    <mergeCell ref="C1607:J1607"/>
    <mergeCell ref="C1456:J1456"/>
    <mergeCell ref="C1464:J1464"/>
    <mergeCell ref="C1504:J1504"/>
    <mergeCell ref="C1468:J1468"/>
    <mergeCell ref="C1585:J1585"/>
    <mergeCell ref="E1445:H1445"/>
    <mergeCell ref="C1449:J1449"/>
    <mergeCell ref="D1542:D1546"/>
    <mergeCell ref="C1541:J1541"/>
    <mergeCell ref="C1563:J1563"/>
    <mergeCell ref="C1562:J1562"/>
    <mergeCell ref="C2325:J2325"/>
    <mergeCell ref="E2515:H2515"/>
    <mergeCell ref="C2510:J2510"/>
    <mergeCell ref="C2524:J2524"/>
    <mergeCell ref="C2501:J2501"/>
    <mergeCell ref="C2461:J2461"/>
    <mergeCell ref="C2479:J2479"/>
    <mergeCell ref="C2568:J2568"/>
    <mergeCell ref="C1985:J1985"/>
    <mergeCell ref="C2133:J2133"/>
    <mergeCell ref="C2134:J2134"/>
    <mergeCell ref="C2082:J2082"/>
    <mergeCell ref="C2052:J2052"/>
    <mergeCell ref="C2280:J2280"/>
    <mergeCell ref="C2210:J2210"/>
    <mergeCell ref="C2212:J2212"/>
    <mergeCell ref="C2290:J2290"/>
    <mergeCell ref="C2248:J2248"/>
    <mergeCell ref="C2136:J2136"/>
    <mergeCell ref="C2138:J2138"/>
    <mergeCell ref="C2140:J2140"/>
    <mergeCell ref="C2116:J2116"/>
    <mergeCell ref="C2118:J2118"/>
    <mergeCell ref="C2104:J2104"/>
    <mergeCell ref="C2093:J2093"/>
    <mergeCell ref="C2199:J2199"/>
    <mergeCell ref="C2007:J2007"/>
    <mergeCell ref="C2176:J2176"/>
    <mergeCell ref="C2169:J2169"/>
    <mergeCell ref="C2170:J2170"/>
    <mergeCell ref="C2010:J2010"/>
    <mergeCell ref="C2149:J2149"/>
    <mergeCell ref="C2606:J2606"/>
    <mergeCell ref="D2631:D2635"/>
    <mergeCell ref="D2483:D2484"/>
    <mergeCell ref="C2456:J2456"/>
    <mergeCell ref="C2353:J2353"/>
    <mergeCell ref="C2328:J2328"/>
    <mergeCell ref="C2346:H2346"/>
    <mergeCell ref="C2334:J2334"/>
    <mergeCell ref="C2330:J2330"/>
    <mergeCell ref="C2332:J2332"/>
    <mergeCell ref="C2403:J2403"/>
    <mergeCell ref="C2503:J2503"/>
    <mergeCell ref="C2543:J2543"/>
    <mergeCell ref="C2578:J2578"/>
    <mergeCell ref="C2596:J2596"/>
    <mergeCell ref="C2597:J2597"/>
    <mergeCell ref="C2599:J2599"/>
    <mergeCell ref="C2601:J2601"/>
    <mergeCell ref="C2546:J2546"/>
    <mergeCell ref="C2548:J2548"/>
    <mergeCell ref="C2550:J2550"/>
    <mergeCell ref="C2541:J2541"/>
    <mergeCell ref="D2525:D2527"/>
    <mergeCell ref="E2526:H2526"/>
    <mergeCell ref="C2576:J2576"/>
    <mergeCell ref="C2565:J2565"/>
    <mergeCell ref="C2341:J2341"/>
    <mergeCell ref="B2352:B2360"/>
    <mergeCell ref="C2348:H2348"/>
    <mergeCell ref="C2443:H2443"/>
    <mergeCell ref="C2362:J2362"/>
    <mergeCell ref="C2770:J2770"/>
    <mergeCell ref="C2423:J2423"/>
    <mergeCell ref="D2407:D2411"/>
    <mergeCell ref="C2368:J2368"/>
    <mergeCell ref="C2999:J2999"/>
    <mergeCell ref="E3048:H3048"/>
    <mergeCell ref="A2745:A2753"/>
    <mergeCell ref="B2727:B2735"/>
    <mergeCell ref="C2736:J2736"/>
    <mergeCell ref="C2732:J2732"/>
    <mergeCell ref="C2655:J2655"/>
    <mergeCell ref="C2703:J2703"/>
    <mergeCell ref="C2676:H2676"/>
    <mergeCell ref="A2754:A2762"/>
    <mergeCell ref="C2788:J2788"/>
    <mergeCell ref="C2746:J2746"/>
    <mergeCell ref="C2513:J2513"/>
    <mergeCell ref="D2607:D2611"/>
    <mergeCell ref="B2596:B2604"/>
    <mergeCell ref="A2691:A2699"/>
    <mergeCell ref="A2682:A2690"/>
    <mergeCell ref="A2664:A2672"/>
    <mergeCell ref="C2508:J2508"/>
    <mergeCell ref="B2494:B2502"/>
    <mergeCell ref="C2556:J2556"/>
    <mergeCell ref="C2590:J2590"/>
    <mergeCell ref="C2640:J2640"/>
    <mergeCell ref="A2571:A2579"/>
    <mergeCell ref="C2669:J2669"/>
    <mergeCell ref="A2835:A2843"/>
    <mergeCell ref="C2694:J2694"/>
    <mergeCell ref="B2908:B2920"/>
    <mergeCell ref="A2469:A2484"/>
    <mergeCell ref="C2490:J2490"/>
    <mergeCell ref="C2416:J2416"/>
    <mergeCell ref="C2425:J2425"/>
    <mergeCell ref="C2449:H2449"/>
    <mergeCell ref="D2477:D2478"/>
    <mergeCell ref="B2629:B2641"/>
    <mergeCell ref="B2620:B2628"/>
    <mergeCell ref="B2605:B2619"/>
    <mergeCell ref="C2629:J2629"/>
    <mergeCell ref="E2632:H2632"/>
    <mergeCell ref="E2608:H2608"/>
    <mergeCell ref="C2605:J2605"/>
    <mergeCell ref="A2523:A2533"/>
    <mergeCell ref="A2494:A2502"/>
    <mergeCell ref="C2773:J2773"/>
    <mergeCell ref="A2817:A2825"/>
    <mergeCell ref="C2836:J2836"/>
    <mergeCell ref="C2660:J2660"/>
    <mergeCell ref="C2662:J2662"/>
    <mergeCell ref="C2671:J2671"/>
    <mergeCell ref="B2864:B2874"/>
    <mergeCell ref="B2580:B2595"/>
    <mergeCell ref="C2618:J2618"/>
    <mergeCell ref="C2620:J2620"/>
    <mergeCell ref="B2799:B2807"/>
    <mergeCell ref="A2799:A2807"/>
    <mergeCell ref="B2571:B2579"/>
    <mergeCell ref="A1321:A1329"/>
    <mergeCell ref="B3098:B3106"/>
    <mergeCell ref="C3098:J3098"/>
    <mergeCell ref="C3079:J3079"/>
    <mergeCell ref="C3083:J3083"/>
    <mergeCell ref="C3078:J3078"/>
    <mergeCell ref="A2370:A2378"/>
    <mergeCell ref="C2638:J2638"/>
    <mergeCell ref="A2605:A2619"/>
    <mergeCell ref="C2562:J2562"/>
    <mergeCell ref="A2553:E2554"/>
    <mergeCell ref="A2580:A2595"/>
    <mergeCell ref="C2594:J2594"/>
    <mergeCell ref="C2580:J2580"/>
    <mergeCell ref="C2537:J2537"/>
    <mergeCell ref="E2583:H2583"/>
    <mergeCell ref="B2709:B2717"/>
    <mergeCell ref="D2616:D2617"/>
    <mergeCell ref="D2613:D2614"/>
    <mergeCell ref="C2380:J2380"/>
    <mergeCell ref="E3081:H3081"/>
    <mergeCell ref="A1357:A1365"/>
    <mergeCell ref="C1335:J1335"/>
    <mergeCell ref="C1400:J1400"/>
    <mergeCell ref="C1396:J1396"/>
    <mergeCell ref="C1382:J1382"/>
    <mergeCell ref="C1423:H1423"/>
    <mergeCell ref="C1355:J1355"/>
    <mergeCell ref="E1458:H1458"/>
    <mergeCell ref="A2552:J2552"/>
    <mergeCell ref="C2555:J2555"/>
    <mergeCell ref="A2405:A2417"/>
    <mergeCell ref="C3116:J3116"/>
    <mergeCell ref="C3101:J3101"/>
    <mergeCell ref="C3112:J3112"/>
    <mergeCell ref="C3108:J3108"/>
    <mergeCell ref="B1321:B1329"/>
    <mergeCell ref="C3085:J3085"/>
    <mergeCell ref="C3035:J3035"/>
    <mergeCell ref="C2361:J2361"/>
    <mergeCell ref="B2405:B2417"/>
    <mergeCell ref="C2390:J2390"/>
    <mergeCell ref="C2366:J2366"/>
    <mergeCell ref="B2361:B2369"/>
    <mergeCell ref="C2393:J2393"/>
    <mergeCell ref="C3003:J3003"/>
    <mergeCell ref="C3050:H3050"/>
    <mergeCell ref="C2312:J2312"/>
    <mergeCell ref="C2430:J2430"/>
    <mergeCell ref="C2379:J2379"/>
    <mergeCell ref="C2289:J2289"/>
    <mergeCell ref="C2359:J2359"/>
    <mergeCell ref="B1811:B1821"/>
    <mergeCell ref="C2847:J2847"/>
    <mergeCell ref="C2068:J2068"/>
    <mergeCell ref="C1760:J1760"/>
    <mergeCell ref="C1438:J1438"/>
    <mergeCell ref="C1436:J1436"/>
    <mergeCell ref="B1393:B1401"/>
    <mergeCell ref="C1462:J1462"/>
    <mergeCell ref="B2655:B2663"/>
    <mergeCell ref="C2667:J2667"/>
    <mergeCell ref="D2480:D2481"/>
    <mergeCell ref="D1431:D1435"/>
    <mergeCell ref="C3210:J3210"/>
    <mergeCell ref="C3107:J3107"/>
    <mergeCell ref="C3096:J3096"/>
    <mergeCell ref="D3080:D3082"/>
    <mergeCell ref="A1562:A1570"/>
    <mergeCell ref="C3216:J3216"/>
    <mergeCell ref="C3246:J3246"/>
    <mergeCell ref="C3244:J3244"/>
    <mergeCell ref="C3146:J3146"/>
    <mergeCell ref="C3161:J3161"/>
    <mergeCell ref="D3175:D3176"/>
    <mergeCell ref="C3171:J3171"/>
    <mergeCell ref="C3238:J3238"/>
    <mergeCell ref="C3214:J3214"/>
    <mergeCell ref="D3179:D3183"/>
    <mergeCell ref="C3217:J3217"/>
    <mergeCell ref="B3237:B3245"/>
    <mergeCell ref="D3227:D3230"/>
    <mergeCell ref="C3160:J3160"/>
    <mergeCell ref="C3198:J3198"/>
    <mergeCell ref="B1580:B1588"/>
    <mergeCell ref="C2343:J2343"/>
    <mergeCell ref="A1571:A1579"/>
    <mergeCell ref="C3072:J3072"/>
    <mergeCell ref="C2840:J2840"/>
    <mergeCell ref="C2824:J2824"/>
    <mergeCell ref="B2790:B2798"/>
    <mergeCell ref="C2790:J2790"/>
    <mergeCell ref="C2528:J2528"/>
    <mergeCell ref="E2558:H2558"/>
    <mergeCell ref="C2615:J2615"/>
    <mergeCell ref="C3045:H3045"/>
    <mergeCell ref="A1455:A1467"/>
    <mergeCell ref="C1337:J1337"/>
    <mergeCell ref="C1453:J1453"/>
    <mergeCell ref="C1440:J1440"/>
    <mergeCell ref="C1443:J1443"/>
    <mergeCell ref="A1375:A1383"/>
    <mergeCell ref="A1442:A1454"/>
    <mergeCell ref="C1362:J1362"/>
    <mergeCell ref="C1331:J1331"/>
    <mergeCell ref="C1360:J1360"/>
    <mergeCell ref="C1455:J1455"/>
    <mergeCell ref="E1421:H1421"/>
    <mergeCell ref="C1357:J1357"/>
    <mergeCell ref="C1358:J1358"/>
    <mergeCell ref="C1371:J1371"/>
    <mergeCell ref="C1340:J1340"/>
    <mergeCell ref="B1442:B1454"/>
    <mergeCell ref="C1389:J1389"/>
    <mergeCell ref="C1384:J1384"/>
    <mergeCell ref="C1402:J1402"/>
    <mergeCell ref="C1425:H1425"/>
    <mergeCell ref="B1366:B1374"/>
    <mergeCell ref="C1344:J1344"/>
    <mergeCell ref="C1342:J1342"/>
    <mergeCell ref="D1411:D1412"/>
    <mergeCell ref="D1414:D1415"/>
    <mergeCell ref="A1402:A1417"/>
    <mergeCell ref="C1419:H1419"/>
    <mergeCell ref="A1393:A1401"/>
    <mergeCell ref="A3317:A3325"/>
    <mergeCell ref="B3317:B3325"/>
    <mergeCell ref="C3317:J3317"/>
    <mergeCell ref="C3318:J3318"/>
    <mergeCell ref="C3320:J3320"/>
    <mergeCell ref="C3322:J3322"/>
    <mergeCell ref="C3324:J3324"/>
    <mergeCell ref="C1624:J1624"/>
    <mergeCell ref="C1509:J1509"/>
    <mergeCell ref="C1636:J1636"/>
    <mergeCell ref="A3308:A3316"/>
    <mergeCell ref="B3308:B3316"/>
    <mergeCell ref="C3308:J3308"/>
    <mergeCell ref="C3309:J3309"/>
    <mergeCell ref="C3311:J3311"/>
    <mergeCell ref="C3313:J3313"/>
    <mergeCell ref="C3315:J3315"/>
    <mergeCell ref="A3298:A3306"/>
    <mergeCell ref="B3298:B3306"/>
    <mergeCell ref="C3298:J3298"/>
    <mergeCell ref="A1800:A1810"/>
    <mergeCell ref="A1811:A1821"/>
    <mergeCell ref="C1547:J1547"/>
    <mergeCell ref="C3301:J3301"/>
    <mergeCell ref="B2307:B2315"/>
    <mergeCell ref="C2414:J2414"/>
    <mergeCell ref="C1608:J1608"/>
    <mergeCell ref="C3067:J3067"/>
    <mergeCell ref="C3090:J3090"/>
    <mergeCell ref="C2352:J2352"/>
    <mergeCell ref="C2308:J2308"/>
    <mergeCell ref="B3067:B3077"/>
    <mergeCell ref="C3056:H3056"/>
    <mergeCell ref="A1497:A1505"/>
    <mergeCell ref="C1507:J1507"/>
    <mergeCell ref="C1484:H1484"/>
    <mergeCell ref="C1685:J1685"/>
    <mergeCell ref="A1724:A1736"/>
    <mergeCell ref="C2350:H2350"/>
    <mergeCell ref="C2994:J2994"/>
    <mergeCell ref="D3036:D3038"/>
    <mergeCell ref="E3037:H3037"/>
    <mergeCell ref="D3047:D3049"/>
    <mergeCell ref="B3056:B3066"/>
    <mergeCell ref="C3065:H3065"/>
    <mergeCell ref="C3021:J3021"/>
    <mergeCell ref="E3005:E3006"/>
    <mergeCell ref="C3025:J3025"/>
    <mergeCell ref="C3032:H3032"/>
    <mergeCell ref="C1758:J1758"/>
    <mergeCell ref="C1916:J1916"/>
    <mergeCell ref="C1680:J1680"/>
    <mergeCell ref="E2395:H2395"/>
    <mergeCell ref="C2370:J2370"/>
    <mergeCell ref="C2799:J2799"/>
    <mergeCell ref="C2718:J2718"/>
    <mergeCell ref="C2739:J2739"/>
    <mergeCell ref="C2691:J2691"/>
    <mergeCell ref="D2644:D2648"/>
    <mergeCell ref="B2691:B2699"/>
    <mergeCell ref="B2642:B2654"/>
    <mergeCell ref="C2692:J2692"/>
    <mergeCell ref="A1506:A1514"/>
    <mergeCell ref="C1506:J1506"/>
    <mergeCell ref="A1468:A1476"/>
    <mergeCell ref="B1429:B1441"/>
    <mergeCell ref="C1413:J1413"/>
    <mergeCell ref="B1607:B1615"/>
    <mergeCell ref="B1562:B1570"/>
    <mergeCell ref="C3264:J3264"/>
    <mergeCell ref="C3219:J3219"/>
    <mergeCell ref="C2719:J2719"/>
    <mergeCell ref="C2763:J2763"/>
    <mergeCell ref="B1418:B1428"/>
    <mergeCell ref="A3177:A3189"/>
    <mergeCell ref="E3193:H3193"/>
    <mergeCell ref="C3074:J3074"/>
    <mergeCell ref="C3076:J3076"/>
    <mergeCell ref="D3069:D3071"/>
    <mergeCell ref="C2037:J2037"/>
    <mergeCell ref="C3057:H3057"/>
    <mergeCell ref="C3034:J3034"/>
    <mergeCell ref="E3008:E3009"/>
    <mergeCell ref="C2636:J2636"/>
    <mergeCell ref="C2625:J2625"/>
    <mergeCell ref="C2418:J2418"/>
    <mergeCell ref="C3004:J3004"/>
    <mergeCell ref="E3175:E3176"/>
    <mergeCell ref="B3139:B3147"/>
    <mergeCell ref="C3110:J3110"/>
    <mergeCell ref="C3158:H3158"/>
    <mergeCell ref="E3070:H3070"/>
    <mergeCell ref="C3061:H3061"/>
    <mergeCell ref="C1540:J1540"/>
    <mergeCell ref="C2089:J2089"/>
    <mergeCell ref="C2091:J2091"/>
    <mergeCell ref="C3299:J3299"/>
    <mergeCell ref="C1493:H1493"/>
    <mergeCell ref="C1487:H1487"/>
    <mergeCell ref="C3094:J3094"/>
    <mergeCell ref="C3303:J3303"/>
    <mergeCell ref="C1480:H1480"/>
    <mergeCell ref="B1402:B1417"/>
    <mergeCell ref="C1375:J1375"/>
    <mergeCell ref="D1420:D1422"/>
    <mergeCell ref="C3255:J3255"/>
    <mergeCell ref="C3137:J3137"/>
    <mergeCell ref="C3063:H3063"/>
    <mergeCell ref="D3132:D3133"/>
    <mergeCell ref="B3116:B3124"/>
    <mergeCell ref="B3078:B3088"/>
    <mergeCell ref="C3087:J3087"/>
    <mergeCell ref="C3099:J3099"/>
    <mergeCell ref="C3117:J3117"/>
    <mergeCell ref="C3119:J3119"/>
    <mergeCell ref="C3131:J3131"/>
    <mergeCell ref="B1375:B1383"/>
    <mergeCell ref="C1909:J1909"/>
    <mergeCell ref="C2188:J2188"/>
    <mergeCell ref="C1675:J1675"/>
    <mergeCell ref="C1520:J1520"/>
    <mergeCell ref="C1972:H1972"/>
    <mergeCell ref="C1838:J1838"/>
    <mergeCell ref="C1787:J1787"/>
    <mergeCell ref="C1840:J1840"/>
    <mergeCell ref="E1777:E1778"/>
    <mergeCell ref="D1775:D1778"/>
    <mergeCell ref="E1780:E1782"/>
    <mergeCell ref="C3305:J3305"/>
    <mergeCell ref="A1589:A1597"/>
    <mergeCell ref="A1598:A1606"/>
    <mergeCell ref="A1617:A1625"/>
    <mergeCell ref="A1607:A1615"/>
    <mergeCell ref="A1666:A1674"/>
    <mergeCell ref="C1601:J1601"/>
    <mergeCell ref="C1603:J1603"/>
    <mergeCell ref="A1675:A1683"/>
    <mergeCell ref="A1635:A1647"/>
    <mergeCell ref="A2485:A2493"/>
    <mergeCell ref="B1978:B1986"/>
    <mergeCell ref="C1978:J1978"/>
    <mergeCell ref="C1932:J1932"/>
    <mergeCell ref="A2503:A2511"/>
    <mergeCell ref="C2504:J2504"/>
    <mergeCell ref="C2375:J2375"/>
    <mergeCell ref="C2427:J2427"/>
    <mergeCell ref="E2408:H2408"/>
    <mergeCell ref="C2339:J2339"/>
    <mergeCell ref="C2436:J2436"/>
    <mergeCell ref="A2343:A2351"/>
    <mergeCell ref="A1869:A1879"/>
    <mergeCell ref="A1880:A1892"/>
    <mergeCell ref="A3160:A3176"/>
    <mergeCell ref="E3180:H3180"/>
    <mergeCell ref="C1646:J1646"/>
    <mergeCell ref="C1958:J1958"/>
    <mergeCell ref="C1947:J1947"/>
    <mergeCell ref="A2088:A2096"/>
    <mergeCell ref="B2088:B2096"/>
    <mergeCell ref="C2088:J2088"/>
    <mergeCell ref="C2371:J2371"/>
    <mergeCell ref="A2629:A2641"/>
    <mergeCell ref="B2718:B2726"/>
    <mergeCell ref="C2658:J2658"/>
    <mergeCell ref="C2344:H2344"/>
    <mergeCell ref="A1684:A1699"/>
    <mergeCell ref="D1637:D1641"/>
    <mergeCell ref="C1644:J1644"/>
    <mergeCell ref="C1642:J1642"/>
    <mergeCell ref="C2055:J2055"/>
    <mergeCell ref="C2095:J2095"/>
    <mergeCell ref="A1648:A1664"/>
    <mergeCell ref="C1970:H1970"/>
    <mergeCell ref="C1988:J1988"/>
    <mergeCell ref="C2043:J2043"/>
    <mergeCell ref="D1657:D1658"/>
    <mergeCell ref="C1738:J1738"/>
    <mergeCell ref="C2084:J2084"/>
    <mergeCell ref="C2086:J2086"/>
    <mergeCell ref="C2057:J2057"/>
    <mergeCell ref="C1949:J1949"/>
    <mergeCell ref="C2005:J2005"/>
    <mergeCell ref="C1998:J1998"/>
    <mergeCell ref="C2001:J2001"/>
    <mergeCell ref="C1992:J1992"/>
    <mergeCell ref="A1902:A1910"/>
    <mergeCell ref="A1938:A1948"/>
    <mergeCell ref="A1998:A2006"/>
    <mergeCell ref="B2534:B2542"/>
    <mergeCell ref="A2534:A2542"/>
    <mergeCell ref="B2469:B2484"/>
    <mergeCell ref="D2514:D2516"/>
    <mergeCell ref="C2534:J2534"/>
    <mergeCell ref="E2432:H2432"/>
    <mergeCell ref="C2373:J2373"/>
    <mergeCell ref="C2535:J2535"/>
    <mergeCell ref="A1515:A1523"/>
    <mergeCell ref="A1524:A1539"/>
    <mergeCell ref="A1540:A1552"/>
    <mergeCell ref="A1553:A1561"/>
    <mergeCell ref="A1580:A1588"/>
    <mergeCell ref="E1661:E1662"/>
    <mergeCell ref="C2323:H2323"/>
    <mergeCell ref="B2178:B2186"/>
    <mergeCell ref="B2025:B2033"/>
    <mergeCell ref="C2784:J2784"/>
    <mergeCell ref="C2665:J2665"/>
    <mergeCell ref="C2777:J2777"/>
    <mergeCell ref="B2763:B2771"/>
    <mergeCell ref="A2352:A2360"/>
    <mergeCell ref="C2709:J2709"/>
    <mergeCell ref="C2723:J2723"/>
    <mergeCell ref="C2399:J2399"/>
    <mergeCell ref="C2377:J2377"/>
    <mergeCell ref="D2381:D2385"/>
    <mergeCell ref="C2612:J2612"/>
    <mergeCell ref="C2623:J2623"/>
    <mergeCell ref="A2642:A2654"/>
    <mergeCell ref="A2709:A2717"/>
    <mergeCell ref="C2452:J2452"/>
    <mergeCell ref="D2420:D2422"/>
    <mergeCell ref="A2718:A2726"/>
    <mergeCell ref="C2482:J2482"/>
    <mergeCell ref="D2582:D2585"/>
  </mergeCells>
  <phoneticPr fontId="1" type="noConversion"/>
  <pageMargins left="0.19685039370078741" right="0.19685039370078741" top="1.1811023622047245" bottom="0.19685039370078741" header="0.51181102362204722" footer="0.51181102362204722"/>
  <pageSetup paperSize="9" scale="51" orientation="landscape" r:id="rId1"/>
  <rowBreaks count="3" manualBreakCount="3">
    <brk id="2612" max="13" man="1"/>
    <brk id="3022" max="13" man="1"/>
    <brk id="309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40"/>
  <sheetViews>
    <sheetView view="pageBreakPreview" topLeftCell="A591" zoomScale="70" zoomScaleNormal="70" zoomScaleSheetLayoutView="70" workbookViewId="0">
      <selection sqref="A1:H634"/>
    </sheetView>
  </sheetViews>
  <sheetFormatPr defaultColWidth="9.140625" defaultRowHeight="15" x14ac:dyDescent="0.25"/>
  <cols>
    <col min="1" max="1" width="4.140625" style="80" customWidth="1"/>
    <col min="2" max="2" width="73" style="40" customWidth="1"/>
    <col min="3" max="3" width="13" style="40" hidden="1" customWidth="1"/>
    <col min="4" max="4" width="9.42578125" style="40" customWidth="1"/>
    <col min="5" max="5" width="24.28515625" style="40" customWidth="1"/>
    <col min="6" max="6" width="14.28515625" style="40" customWidth="1"/>
    <col min="7" max="7" width="15.5703125" style="40" hidden="1" customWidth="1"/>
    <col min="8" max="8" width="16.28515625" style="40" customWidth="1"/>
    <col min="9" max="9" width="15" style="40" customWidth="1"/>
    <col min="10" max="10" width="12" style="40" customWidth="1"/>
    <col min="11" max="11" width="15" style="40" customWidth="1"/>
    <col min="12" max="12" width="16.7109375" style="40" customWidth="1"/>
    <col min="13" max="13" width="18.28515625" style="40" customWidth="1"/>
    <col min="14" max="14" width="18.5703125" style="40" customWidth="1"/>
    <col min="15" max="15" width="19" style="40" customWidth="1"/>
    <col min="16" max="16" width="13.42578125" style="40" customWidth="1"/>
    <col min="17" max="18" width="12.7109375" style="40" bestFit="1" customWidth="1"/>
    <col min="19" max="16384" width="9.140625" style="40"/>
  </cols>
  <sheetData>
    <row r="1" spans="1:18" ht="15" customHeight="1" x14ac:dyDescent="0.25">
      <c r="A1" s="318" t="s">
        <v>1683</v>
      </c>
      <c r="B1" s="318"/>
      <c r="C1" s="318"/>
      <c r="D1" s="318"/>
      <c r="E1" s="318"/>
      <c r="F1" s="318"/>
      <c r="G1" s="318"/>
      <c r="H1" s="318"/>
      <c r="I1" s="119"/>
      <c r="J1" s="119"/>
      <c r="K1" s="119"/>
    </row>
    <row r="2" spans="1:18" ht="17.25" customHeight="1" x14ac:dyDescent="0.25">
      <c r="A2" s="318"/>
      <c r="B2" s="318"/>
      <c r="C2" s="318"/>
      <c r="D2" s="318"/>
      <c r="E2" s="318"/>
      <c r="F2" s="318"/>
      <c r="G2" s="318"/>
      <c r="H2" s="318"/>
      <c r="I2" s="119"/>
      <c r="J2" s="119"/>
      <c r="K2" s="119"/>
    </row>
    <row r="3" spans="1:18" ht="25.5" customHeight="1" x14ac:dyDescent="0.25">
      <c r="A3" s="375" t="s">
        <v>29</v>
      </c>
      <c r="B3" s="376" t="s">
        <v>32</v>
      </c>
      <c r="C3" s="376" t="s">
        <v>242</v>
      </c>
      <c r="D3" s="376" t="s">
        <v>247</v>
      </c>
      <c r="E3" s="376" t="s">
        <v>30</v>
      </c>
      <c r="F3" s="376" t="s">
        <v>732</v>
      </c>
      <c r="G3" s="377" t="s">
        <v>243</v>
      </c>
      <c r="H3" s="378"/>
    </row>
    <row r="4" spans="1:18" ht="18" customHeight="1" x14ac:dyDescent="0.25">
      <c r="A4" s="375"/>
      <c r="B4" s="376"/>
      <c r="C4" s="290"/>
      <c r="D4" s="376"/>
      <c r="E4" s="376"/>
      <c r="F4" s="376"/>
      <c r="G4" s="379"/>
      <c r="H4" s="380"/>
      <c r="L4" s="41"/>
    </row>
    <row r="5" spans="1:18" ht="18.75" customHeight="1" x14ac:dyDescent="0.25">
      <c r="A5" s="375"/>
      <c r="B5" s="376"/>
      <c r="C5" s="290"/>
      <c r="D5" s="376"/>
      <c r="E5" s="376"/>
      <c r="F5" s="376"/>
      <c r="G5" s="381"/>
      <c r="H5" s="382"/>
    </row>
    <row r="6" spans="1:18" ht="21.75" customHeight="1" x14ac:dyDescent="0.25">
      <c r="A6" s="375"/>
      <c r="B6" s="376" t="s">
        <v>27</v>
      </c>
      <c r="C6" s="376"/>
      <c r="D6" s="376"/>
      <c r="E6" s="376"/>
      <c r="F6" s="160" t="s">
        <v>21</v>
      </c>
      <c r="G6" s="43">
        <f>H6</f>
        <v>119293.02100000001</v>
      </c>
      <c r="H6" s="43">
        <f>H7+H8+H9</f>
        <v>119293.02100000001</v>
      </c>
      <c r="L6" s="44"/>
      <c r="M6" s="44"/>
      <c r="N6" s="44"/>
      <c r="O6" s="44"/>
      <c r="P6" s="44"/>
      <c r="Q6" s="44"/>
      <c r="R6" s="44"/>
    </row>
    <row r="7" spans="1:18" ht="39" hidden="1" customHeight="1" x14ac:dyDescent="0.25">
      <c r="A7" s="375"/>
      <c r="B7" s="376"/>
      <c r="C7" s="376"/>
      <c r="D7" s="376"/>
      <c r="E7" s="376"/>
      <c r="F7" s="117" t="s">
        <v>26</v>
      </c>
      <c r="G7" s="43">
        <f>H7</f>
        <v>0</v>
      </c>
      <c r="H7" s="45">
        <f>H138+H215+H408+H458+H589+H596</f>
        <v>0</v>
      </c>
      <c r="L7" s="44"/>
      <c r="M7" s="44"/>
      <c r="N7" s="44"/>
      <c r="O7" s="44"/>
      <c r="P7" s="44"/>
      <c r="Q7" s="44"/>
      <c r="R7" s="44"/>
    </row>
    <row r="8" spans="1:18" ht="39" hidden="1" customHeight="1" x14ac:dyDescent="0.25">
      <c r="A8" s="375"/>
      <c r="B8" s="376"/>
      <c r="C8" s="376"/>
      <c r="D8" s="376"/>
      <c r="E8" s="376"/>
      <c r="F8" s="170" t="s">
        <v>18</v>
      </c>
      <c r="G8" s="43"/>
      <c r="H8" s="45"/>
      <c r="L8" s="47"/>
      <c r="M8" s="47"/>
      <c r="N8" s="48"/>
      <c r="O8" s="48"/>
      <c r="P8" s="44"/>
      <c r="Q8" s="44"/>
      <c r="R8" s="44"/>
    </row>
    <row r="9" spans="1:18" ht="28.5" customHeight="1" x14ac:dyDescent="0.25">
      <c r="A9" s="375"/>
      <c r="B9" s="376"/>
      <c r="C9" s="376"/>
      <c r="D9" s="376"/>
      <c r="E9" s="376"/>
      <c r="F9" s="170" t="s">
        <v>33</v>
      </c>
      <c r="G9" s="43">
        <f>H9</f>
        <v>119293.02100000001</v>
      </c>
      <c r="H9" s="45">
        <f>H141+H217+H410+H460+H591+H598+H634</f>
        <v>119293.02100000001</v>
      </c>
      <c r="L9" s="44"/>
      <c r="M9" s="49"/>
      <c r="N9" s="48"/>
      <c r="O9" s="48"/>
      <c r="P9" s="44"/>
      <c r="Q9" s="44"/>
      <c r="R9" s="44"/>
    </row>
    <row r="10" spans="1:18" ht="39" hidden="1" customHeight="1" x14ac:dyDescent="0.25">
      <c r="A10" s="375"/>
      <c r="B10" s="376"/>
      <c r="C10" s="376"/>
      <c r="D10" s="376"/>
      <c r="E10" s="376"/>
      <c r="F10" s="46" t="s">
        <v>612</v>
      </c>
      <c r="G10" s="45" t="e">
        <f>#REF!+#REF!+H10</f>
        <v>#REF!</v>
      </c>
      <c r="H10" s="45">
        <v>0</v>
      </c>
      <c r="L10" s="44"/>
      <c r="M10" s="44"/>
      <c r="N10" s="44"/>
      <c r="O10" s="44"/>
      <c r="P10" s="44"/>
      <c r="Q10" s="44"/>
      <c r="R10" s="44"/>
    </row>
    <row r="11" spans="1:18" ht="17.25" customHeight="1" x14ac:dyDescent="0.25">
      <c r="A11" s="50"/>
      <c r="B11" s="336" t="s">
        <v>48</v>
      </c>
      <c r="C11" s="383"/>
      <c r="D11" s="383"/>
      <c r="E11" s="383"/>
      <c r="F11" s="383"/>
      <c r="G11" s="383"/>
      <c r="H11" s="383"/>
      <c r="L11" s="44"/>
      <c r="M11" s="44"/>
      <c r="N11" s="44"/>
      <c r="O11" s="44"/>
      <c r="P11" s="44"/>
      <c r="Q11" s="44"/>
      <c r="R11" s="44"/>
    </row>
    <row r="12" spans="1:18" ht="56.25" hidden="1" customHeight="1" x14ac:dyDescent="0.25">
      <c r="A12" s="292" t="s">
        <v>35</v>
      </c>
      <c r="B12" s="92" t="s">
        <v>1025</v>
      </c>
      <c r="C12" s="108">
        <f>G12</f>
        <v>0</v>
      </c>
      <c r="D12" s="292" t="s">
        <v>94</v>
      </c>
      <c r="E12" s="292" t="s">
        <v>16</v>
      </c>
      <c r="F12" s="289" t="s">
        <v>33</v>
      </c>
      <c r="G12" s="108">
        <f>H12</f>
        <v>0</v>
      </c>
      <c r="H12" s="51">
        <f>[1]Додаток3!J13</f>
        <v>0</v>
      </c>
      <c r="I12" s="118"/>
      <c r="J12" s="118"/>
      <c r="K12" s="118"/>
      <c r="L12" s="52"/>
      <c r="M12" s="48"/>
      <c r="N12" s="48"/>
      <c r="O12" s="44"/>
      <c r="P12" s="44"/>
      <c r="Q12" s="44"/>
      <c r="R12" s="44"/>
    </row>
    <row r="13" spans="1:18" ht="39" hidden="1" customHeight="1" x14ac:dyDescent="0.25">
      <c r="A13" s="292"/>
      <c r="B13" s="92" t="s">
        <v>2</v>
      </c>
      <c r="C13" s="108" t="e">
        <f>G13</f>
        <v>#REF!</v>
      </c>
      <c r="D13" s="289"/>
      <c r="E13" s="292"/>
      <c r="F13" s="289"/>
      <c r="G13" s="108" t="e">
        <f>#REF!+#REF!+H13+#REF!+#REF!</f>
        <v>#REF!</v>
      </c>
      <c r="H13" s="51"/>
      <c r="I13" s="53"/>
      <c r="J13" s="53"/>
      <c r="K13" s="53"/>
      <c r="L13" s="54"/>
      <c r="M13" s="44"/>
      <c r="N13" s="49"/>
      <c r="O13" s="44"/>
      <c r="P13" s="44"/>
      <c r="Q13" s="44"/>
      <c r="R13" s="44"/>
    </row>
    <row r="14" spans="1:18" ht="39" hidden="1" customHeight="1" x14ac:dyDescent="0.25">
      <c r="A14" s="292"/>
      <c r="B14" s="92" t="s">
        <v>25</v>
      </c>
      <c r="C14" s="108" t="e">
        <f>G14</f>
        <v>#REF!</v>
      </c>
      <c r="D14" s="289"/>
      <c r="E14" s="292"/>
      <c r="F14" s="289"/>
      <c r="G14" s="108" t="e">
        <f>#REF!+#REF!+H14+#REF!+#REF!</f>
        <v>#REF!</v>
      </c>
      <c r="H14" s="51"/>
      <c r="I14" s="53"/>
      <c r="J14" s="53"/>
      <c r="K14" s="53"/>
      <c r="L14" s="48" t="e">
        <f>#REF!+#REF!+H137+#REF!+#REF!+H214+#REF!+#REF!+H407+#REF!+#REF!+H457+#REF!+#REF!+H588+#REF!+#REF!+H595+#REF!</f>
        <v>#REF!</v>
      </c>
      <c r="M14" s="47">
        <v>350</v>
      </c>
      <c r="N14" s="49" t="e">
        <f>M14-#REF!</f>
        <v>#REF!</v>
      </c>
      <c r="O14" s="44"/>
      <c r="P14" s="44"/>
      <c r="Q14" s="44"/>
      <c r="R14" s="44"/>
    </row>
    <row r="15" spans="1:18" ht="0.75" hidden="1" customHeight="1" x14ac:dyDescent="0.25">
      <c r="A15" s="292" t="s">
        <v>22</v>
      </c>
      <c r="B15" s="384" t="s">
        <v>943</v>
      </c>
      <c r="C15" s="51" t="e">
        <f>G15</f>
        <v>#REF!</v>
      </c>
      <c r="D15" s="289">
        <v>2021</v>
      </c>
      <c r="E15" s="292" t="s">
        <v>16</v>
      </c>
      <c r="F15" s="51" t="s">
        <v>18</v>
      </c>
      <c r="G15" s="108" t="e">
        <f>#REF!+#REF!+H15+#REF!+#REF!</f>
        <v>#REF!</v>
      </c>
      <c r="H15" s="51"/>
      <c r="I15" s="41">
        <f>H85+H86+H87+H117+H118</f>
        <v>420.54399999999998</v>
      </c>
      <c r="J15" s="41"/>
      <c r="K15" s="41"/>
      <c r="L15" s="44"/>
      <c r="M15" s="44"/>
      <c r="N15" s="44"/>
      <c r="O15" s="44"/>
      <c r="P15" s="44"/>
      <c r="Q15" s="44"/>
      <c r="R15" s="44"/>
    </row>
    <row r="16" spans="1:18" ht="39" hidden="1" customHeight="1" x14ac:dyDescent="0.25">
      <c r="A16" s="292"/>
      <c r="B16" s="384"/>
      <c r="C16" s="385">
        <v>30135.472000000002</v>
      </c>
      <c r="D16" s="289"/>
      <c r="E16" s="292"/>
      <c r="F16" s="51" t="s">
        <v>18</v>
      </c>
      <c r="G16" s="108" t="e">
        <f>#REF!+#REF!+H16+#REF!+#REF!</f>
        <v>#REF!</v>
      </c>
      <c r="H16" s="51"/>
      <c r="L16" s="44"/>
      <c r="M16" s="44">
        <v>100</v>
      </c>
      <c r="N16" s="49" t="e">
        <f>M16-#REF!</f>
        <v>#REF!</v>
      </c>
      <c r="O16" s="44"/>
      <c r="P16" s="44"/>
      <c r="Q16" s="44"/>
      <c r="R16" s="44"/>
    </row>
    <row r="17" spans="1:18" ht="39" hidden="1" customHeight="1" x14ac:dyDescent="0.25">
      <c r="A17" s="292"/>
      <c r="B17" s="384"/>
      <c r="C17" s="385"/>
      <c r="D17" s="289"/>
      <c r="E17" s="292"/>
      <c r="F17" s="289" t="s">
        <v>33</v>
      </c>
      <c r="G17" s="108" t="e">
        <f>#REF!+#REF!+H17+#REF!+#REF!</f>
        <v>#REF!</v>
      </c>
      <c r="H17" s="51"/>
      <c r="L17" s="44"/>
      <c r="M17" s="44"/>
      <c r="N17" s="49"/>
      <c r="O17" s="44"/>
      <c r="P17" s="44"/>
      <c r="Q17" s="44"/>
      <c r="R17" s="44"/>
    </row>
    <row r="18" spans="1:18" ht="39" hidden="1" customHeight="1" x14ac:dyDescent="0.25">
      <c r="A18" s="292"/>
      <c r="B18" s="92" t="s">
        <v>2</v>
      </c>
      <c r="C18" s="51">
        <v>581.22400000000005</v>
      </c>
      <c r="D18" s="289"/>
      <c r="E18" s="292"/>
      <c r="F18" s="289"/>
      <c r="G18" s="108" t="e">
        <f>#REF!+#REF!+H18+#REF!+#REF!</f>
        <v>#REF!</v>
      </c>
      <c r="H18" s="51"/>
      <c r="L18" s="44"/>
      <c r="M18" s="44"/>
      <c r="N18" s="44"/>
      <c r="O18" s="44"/>
      <c r="P18" s="44"/>
      <c r="Q18" s="44"/>
      <c r="R18" s="44"/>
    </row>
    <row r="19" spans="1:18" ht="39" hidden="1" customHeight="1" x14ac:dyDescent="0.25">
      <c r="A19" s="292"/>
      <c r="B19" s="92" t="s">
        <v>25</v>
      </c>
      <c r="C19" s="108">
        <v>91.44</v>
      </c>
      <c r="D19" s="289"/>
      <c r="E19" s="292"/>
      <c r="F19" s="289"/>
      <c r="G19" s="108" t="e">
        <f>#REF!+#REF!+H19+#REF!+#REF!</f>
        <v>#REF!</v>
      </c>
      <c r="H19" s="51"/>
      <c r="L19" s="44"/>
      <c r="M19" s="44"/>
      <c r="N19" s="44"/>
      <c r="O19" s="44"/>
      <c r="P19" s="44"/>
      <c r="Q19" s="44"/>
      <c r="R19" s="44"/>
    </row>
    <row r="20" spans="1:18" ht="39" hidden="1" customHeight="1" x14ac:dyDescent="0.25">
      <c r="A20" s="292" t="s">
        <v>22</v>
      </c>
      <c r="B20" s="92" t="s">
        <v>944</v>
      </c>
      <c r="C20" s="108" t="e">
        <f>G20</f>
        <v>#REF!</v>
      </c>
      <c r="D20" s="289">
        <v>2020</v>
      </c>
      <c r="E20" s="292" t="s">
        <v>16</v>
      </c>
      <c r="F20" s="289" t="s">
        <v>33</v>
      </c>
      <c r="G20" s="108" t="e">
        <f>#REF!+#REF!+H20+#REF!+#REF!</f>
        <v>#REF!</v>
      </c>
      <c r="H20" s="51"/>
      <c r="J20" s="253">
        <f>H12+H63+H119+H120+H64</f>
        <v>0</v>
      </c>
      <c r="L20" s="44"/>
      <c r="M20" s="44"/>
      <c r="N20" s="44"/>
      <c r="O20" s="44"/>
      <c r="P20" s="44"/>
      <c r="Q20" s="44"/>
      <c r="R20" s="44"/>
    </row>
    <row r="21" spans="1:18" ht="39" hidden="1" customHeight="1" x14ac:dyDescent="0.25">
      <c r="A21" s="292"/>
      <c r="B21" s="92" t="s">
        <v>38</v>
      </c>
      <c r="C21" s="108" t="e">
        <f>G21</f>
        <v>#REF!</v>
      </c>
      <c r="D21" s="289"/>
      <c r="E21" s="292"/>
      <c r="F21" s="289"/>
      <c r="G21" s="108" t="e">
        <f>#REF!+#REF!+H21+#REF!+#REF!</f>
        <v>#REF!</v>
      </c>
      <c r="H21" s="51"/>
      <c r="L21" s="44"/>
      <c r="M21" s="44"/>
      <c r="N21" s="44"/>
      <c r="O21" s="44"/>
      <c r="P21" s="44"/>
      <c r="Q21" s="44"/>
      <c r="R21" s="44"/>
    </row>
    <row r="22" spans="1:18" ht="39" hidden="1" customHeight="1" x14ac:dyDescent="0.25">
      <c r="A22" s="292" t="s">
        <v>23</v>
      </c>
      <c r="B22" s="92" t="s">
        <v>1250</v>
      </c>
      <c r="C22" s="108" t="e">
        <f>#REF!</f>
        <v>#REF!</v>
      </c>
      <c r="D22" s="289">
        <v>2024</v>
      </c>
      <c r="E22" s="292" t="s">
        <v>16</v>
      </c>
      <c r="F22" s="289" t="s">
        <v>33</v>
      </c>
      <c r="G22" s="108" t="e">
        <f>#REF!+#REF!+H22+#REF!+#REF!</f>
        <v>#REF!</v>
      </c>
      <c r="H22" s="108"/>
      <c r="L22" s="44"/>
      <c r="M22" s="44"/>
      <c r="N22" s="44"/>
      <c r="O22" s="44"/>
      <c r="P22" s="44"/>
      <c r="Q22" s="44"/>
      <c r="R22" s="44"/>
    </row>
    <row r="23" spans="1:18" ht="39" hidden="1" customHeight="1" x14ac:dyDescent="0.25">
      <c r="A23" s="292"/>
      <c r="B23" s="92" t="s">
        <v>893</v>
      </c>
      <c r="C23" s="108" t="e">
        <f>#REF!</f>
        <v>#REF!</v>
      </c>
      <c r="D23" s="289"/>
      <c r="E23" s="292"/>
      <c r="F23" s="289"/>
      <c r="G23" s="108" t="e">
        <f>#REF!+#REF!+H23+#REF!+#REF!</f>
        <v>#REF!</v>
      </c>
      <c r="H23" s="108"/>
      <c r="L23" s="44"/>
      <c r="M23" s="44"/>
      <c r="N23" s="44"/>
      <c r="O23" s="44"/>
      <c r="P23" s="44"/>
      <c r="Q23" s="44"/>
      <c r="R23" s="44"/>
    </row>
    <row r="24" spans="1:18" ht="39" hidden="1" customHeight="1" x14ac:dyDescent="0.25">
      <c r="A24" s="292" t="s">
        <v>24</v>
      </c>
      <c r="B24" s="92" t="s">
        <v>1377</v>
      </c>
      <c r="C24" s="108" t="e">
        <f>#REF!</f>
        <v>#REF!</v>
      </c>
      <c r="D24" s="289">
        <v>2023</v>
      </c>
      <c r="E24" s="292" t="s">
        <v>16</v>
      </c>
      <c r="F24" s="289" t="s">
        <v>33</v>
      </c>
      <c r="G24" s="108" t="e">
        <f>#REF!+#REF!+H24+#REF!+#REF!</f>
        <v>#REF!</v>
      </c>
      <c r="H24" s="108"/>
      <c r="L24" s="44"/>
      <c r="M24" s="44"/>
      <c r="N24" s="44"/>
      <c r="O24" s="44"/>
      <c r="P24" s="44"/>
      <c r="Q24" s="44"/>
      <c r="R24" s="44"/>
    </row>
    <row r="25" spans="1:18" ht="39" hidden="1" customHeight="1" x14ac:dyDescent="0.25">
      <c r="A25" s="292"/>
      <c r="B25" s="92" t="s">
        <v>2</v>
      </c>
      <c r="C25" s="108" t="e">
        <f>#REF!</f>
        <v>#REF!</v>
      </c>
      <c r="D25" s="289"/>
      <c r="E25" s="292"/>
      <c r="F25" s="289"/>
      <c r="G25" s="108" t="e">
        <f>#REF!+#REF!+H25+#REF!+#REF!</f>
        <v>#REF!</v>
      </c>
      <c r="H25" s="108"/>
      <c r="L25" s="44"/>
      <c r="M25" s="44"/>
      <c r="N25" s="44"/>
      <c r="O25" s="44"/>
      <c r="P25" s="44"/>
      <c r="Q25" s="44"/>
      <c r="R25" s="44"/>
    </row>
    <row r="26" spans="1:18" ht="39" hidden="1" customHeight="1" x14ac:dyDescent="0.25">
      <c r="A26" s="292" t="s">
        <v>36</v>
      </c>
      <c r="B26" s="92" t="s">
        <v>892</v>
      </c>
      <c r="C26" s="108" t="e">
        <f>G26</f>
        <v>#REF!</v>
      </c>
      <c r="D26" s="289">
        <v>2021</v>
      </c>
      <c r="E26" s="292" t="s">
        <v>16</v>
      </c>
      <c r="F26" s="289" t="s">
        <v>33</v>
      </c>
      <c r="G26" s="108" t="e">
        <f>#REF!+#REF!+H26+#REF!+#REF!</f>
        <v>#REF!</v>
      </c>
      <c r="H26" s="51"/>
      <c r="L26" s="44"/>
      <c r="M26" s="44"/>
      <c r="N26" s="44"/>
      <c r="O26" s="44"/>
      <c r="P26" s="44"/>
      <c r="Q26" s="44"/>
      <c r="R26" s="44"/>
    </row>
    <row r="27" spans="1:18" ht="39" hidden="1" customHeight="1" x14ac:dyDescent="0.25">
      <c r="A27" s="292"/>
      <c r="B27" s="92" t="s">
        <v>893</v>
      </c>
      <c r="C27" s="108" t="e">
        <f>G27</f>
        <v>#REF!</v>
      </c>
      <c r="D27" s="289"/>
      <c r="E27" s="292"/>
      <c r="F27" s="289"/>
      <c r="G27" s="108" t="e">
        <f>#REF!+#REF!+H27+#REF!+#REF!</f>
        <v>#REF!</v>
      </c>
      <c r="H27" s="51"/>
      <c r="L27" s="44"/>
      <c r="M27" s="44"/>
      <c r="N27" s="44"/>
      <c r="O27" s="44"/>
      <c r="P27" s="44"/>
      <c r="Q27" s="44"/>
      <c r="R27" s="44"/>
    </row>
    <row r="28" spans="1:18" ht="39" hidden="1" customHeight="1" x14ac:dyDescent="0.25">
      <c r="A28" s="292"/>
      <c r="B28" s="92" t="s">
        <v>2</v>
      </c>
      <c r="C28" s="108" t="e">
        <f>G28</f>
        <v>#REF!</v>
      </c>
      <c r="D28" s="289"/>
      <c r="E28" s="292"/>
      <c r="F28" s="289"/>
      <c r="G28" s="108" t="e">
        <f>#REF!+#REF!+H28+#REF!+#REF!</f>
        <v>#REF!</v>
      </c>
      <c r="H28" s="51"/>
      <c r="L28" s="44"/>
      <c r="M28" s="44"/>
      <c r="N28" s="44"/>
      <c r="O28" s="44"/>
      <c r="P28" s="44"/>
      <c r="Q28" s="44"/>
      <c r="R28" s="44"/>
    </row>
    <row r="29" spans="1:18" ht="39" hidden="1" customHeight="1" x14ac:dyDescent="0.25">
      <c r="A29" s="292"/>
      <c r="B29" s="92" t="s">
        <v>25</v>
      </c>
      <c r="C29" s="108" t="e">
        <f>G29</f>
        <v>#REF!</v>
      </c>
      <c r="D29" s="289"/>
      <c r="E29" s="292"/>
      <c r="F29" s="289"/>
      <c r="G29" s="108" t="e">
        <f>#REF!+#REF!+H29+#REF!+#REF!</f>
        <v>#REF!</v>
      </c>
      <c r="H29" s="51"/>
      <c r="L29" s="44"/>
      <c r="M29" s="44"/>
      <c r="N29" s="44"/>
      <c r="O29" s="44"/>
      <c r="P29" s="44"/>
      <c r="Q29" s="44"/>
      <c r="R29" s="44"/>
    </row>
    <row r="30" spans="1:18" ht="39" hidden="1" customHeight="1" x14ac:dyDescent="0.25">
      <c r="A30" s="292" t="s">
        <v>37</v>
      </c>
      <c r="B30" s="92" t="s">
        <v>945</v>
      </c>
      <c r="C30" s="108">
        <v>6133.7610000000004</v>
      </c>
      <c r="D30" s="289">
        <v>2024</v>
      </c>
      <c r="E30" s="292" t="s">
        <v>16</v>
      </c>
      <c r="F30" s="289" t="s">
        <v>33</v>
      </c>
      <c r="G30" s="108" t="e">
        <f>#REF!+#REF!+H30+#REF!+#REF!</f>
        <v>#REF!</v>
      </c>
      <c r="H30" s="51"/>
      <c r="L30" s="44"/>
      <c r="M30" s="44"/>
      <c r="N30" s="44"/>
      <c r="O30" s="44"/>
      <c r="P30" s="44"/>
      <c r="Q30" s="44"/>
      <c r="R30" s="44"/>
    </row>
    <row r="31" spans="1:18" ht="39" hidden="1" customHeight="1" x14ac:dyDescent="0.25">
      <c r="A31" s="292"/>
      <c r="B31" s="92" t="s">
        <v>38</v>
      </c>
      <c r="C31" s="108" t="e">
        <f>G31</f>
        <v>#REF!</v>
      </c>
      <c r="D31" s="289"/>
      <c r="E31" s="292"/>
      <c r="F31" s="289"/>
      <c r="G31" s="108" t="e">
        <f>#REF!+#REF!+H31+#REF!+#REF!</f>
        <v>#REF!</v>
      </c>
      <c r="H31" s="51"/>
      <c r="L31" s="44"/>
      <c r="M31" s="44"/>
      <c r="N31" s="44"/>
      <c r="O31" s="44"/>
      <c r="P31" s="44"/>
      <c r="Q31" s="44"/>
      <c r="R31" s="44"/>
    </row>
    <row r="32" spans="1:18" ht="39" hidden="1" customHeight="1" x14ac:dyDescent="0.25">
      <c r="A32" s="292"/>
      <c r="B32" s="92" t="s">
        <v>2</v>
      </c>
      <c r="C32" s="108" t="e">
        <f>G32</f>
        <v>#REF!</v>
      </c>
      <c r="D32" s="289"/>
      <c r="E32" s="292"/>
      <c r="F32" s="289"/>
      <c r="G32" s="108" t="e">
        <f>#REF!+#REF!+H32+#REF!+#REF!</f>
        <v>#REF!</v>
      </c>
      <c r="H32" s="51"/>
      <c r="L32" s="44"/>
      <c r="M32" s="44"/>
      <c r="N32" s="44"/>
      <c r="O32" s="44"/>
      <c r="P32" s="44"/>
      <c r="Q32" s="44"/>
      <c r="R32" s="44"/>
    </row>
    <row r="33" spans="1:18" ht="39" hidden="1" customHeight="1" x14ac:dyDescent="0.25">
      <c r="A33" s="292"/>
      <c r="B33" s="92" t="s">
        <v>25</v>
      </c>
      <c r="C33" s="108" t="e">
        <f>G33</f>
        <v>#REF!</v>
      </c>
      <c r="D33" s="289"/>
      <c r="E33" s="292"/>
      <c r="F33" s="289"/>
      <c r="G33" s="108" t="e">
        <f>#REF!+#REF!+H33+#REF!+#REF!</f>
        <v>#REF!</v>
      </c>
      <c r="H33" s="51"/>
      <c r="L33" s="44"/>
      <c r="M33" s="44"/>
      <c r="N33" s="44"/>
      <c r="O33" s="44"/>
      <c r="P33" s="44"/>
      <c r="Q33" s="44"/>
      <c r="R33" s="44"/>
    </row>
    <row r="34" spans="1:18" ht="39" hidden="1" customHeight="1" x14ac:dyDescent="0.25">
      <c r="A34" s="144" t="s">
        <v>43</v>
      </c>
      <c r="B34" s="92" t="s">
        <v>521</v>
      </c>
      <c r="C34" s="108" t="e">
        <f>G34</f>
        <v>#REF!</v>
      </c>
      <c r="D34" s="51">
        <v>2020</v>
      </c>
      <c r="E34" s="144" t="s">
        <v>16</v>
      </c>
      <c r="F34" s="51" t="s">
        <v>33</v>
      </c>
      <c r="G34" s="108" t="e">
        <f>#REF!+#REF!+H34+#REF!+#REF!</f>
        <v>#REF!</v>
      </c>
      <c r="H34" s="51"/>
      <c r="L34" s="44"/>
      <c r="M34" s="44"/>
      <c r="N34" s="44"/>
      <c r="O34" s="44"/>
      <c r="P34" s="44"/>
      <c r="Q34" s="44"/>
      <c r="R34" s="44"/>
    </row>
    <row r="35" spans="1:18" ht="39" hidden="1" customHeight="1" x14ac:dyDescent="0.25">
      <c r="A35" s="292" t="s">
        <v>22</v>
      </c>
      <c r="B35" s="384" t="s">
        <v>946</v>
      </c>
      <c r="C35" s="385">
        <f>G35+G36</f>
        <v>80000</v>
      </c>
      <c r="D35" s="289" t="s">
        <v>1378</v>
      </c>
      <c r="E35" s="292" t="s">
        <v>16</v>
      </c>
      <c r="F35" s="51" t="s">
        <v>18</v>
      </c>
      <c r="G35" s="108">
        <f>H35</f>
        <v>20000</v>
      </c>
      <c r="H35" s="108">
        <v>20000</v>
      </c>
      <c r="L35" s="44"/>
      <c r="M35" s="44"/>
      <c r="N35" s="44"/>
      <c r="O35" s="44"/>
      <c r="P35" s="44"/>
      <c r="Q35" s="44"/>
      <c r="R35" s="44"/>
    </row>
    <row r="36" spans="1:18" ht="39" hidden="1" customHeight="1" x14ac:dyDescent="0.25">
      <c r="A36" s="292"/>
      <c r="B36" s="384"/>
      <c r="C36" s="385"/>
      <c r="D36" s="289"/>
      <c r="E36" s="292"/>
      <c r="F36" s="289" t="s">
        <v>33</v>
      </c>
      <c r="G36" s="108">
        <f>H36</f>
        <v>60000</v>
      </c>
      <c r="H36" s="158">
        <v>60000</v>
      </c>
      <c r="I36" s="41"/>
      <c r="J36" s="41"/>
      <c r="K36" s="41"/>
      <c r="L36" s="44"/>
      <c r="M36" s="48"/>
      <c r="N36" s="48"/>
      <c r="O36" s="44"/>
      <c r="P36" s="44"/>
      <c r="Q36" s="44"/>
      <c r="R36" s="44"/>
    </row>
    <row r="37" spans="1:18" ht="39" hidden="1" customHeight="1" x14ac:dyDescent="0.25">
      <c r="A37" s="292"/>
      <c r="B37" s="92" t="s">
        <v>38</v>
      </c>
      <c r="C37" s="108">
        <v>825.31299999999999</v>
      </c>
      <c r="D37" s="289"/>
      <c r="E37" s="292"/>
      <c r="F37" s="289"/>
      <c r="G37" s="108" t="e">
        <f>#REF!+#REF!+H37+#REF!+#REF!</f>
        <v>#REF!</v>
      </c>
      <c r="H37" s="51"/>
      <c r="I37" s="40">
        <v>700</v>
      </c>
      <c r="L37" s="44">
        <v>590.99699999999996</v>
      </c>
      <c r="M37" s="48">
        <f>I37-L37</f>
        <v>109.00300000000004</v>
      </c>
      <c r="N37" s="44"/>
      <c r="O37" s="44"/>
      <c r="P37" s="44"/>
      <c r="Q37" s="44"/>
      <c r="R37" s="44"/>
    </row>
    <row r="38" spans="1:18" ht="39" hidden="1" customHeight="1" x14ac:dyDescent="0.25">
      <c r="A38" s="292"/>
      <c r="B38" s="92" t="s">
        <v>2</v>
      </c>
      <c r="C38" s="108" t="e">
        <f t="shared" ref="C38:C44" si="0">G38</f>
        <v>#REF!</v>
      </c>
      <c r="D38" s="289"/>
      <c r="E38" s="292"/>
      <c r="F38" s="289"/>
      <c r="G38" s="108" t="e">
        <f>#REF!+#REF!+H38+#REF!+#REF!</f>
        <v>#REF!</v>
      </c>
      <c r="H38" s="51"/>
      <c r="I38" s="40">
        <v>1704.4159999999999</v>
      </c>
      <c r="L38" s="44">
        <v>72.400000000000006</v>
      </c>
      <c r="M38" s="48">
        <f>I38-L38</f>
        <v>1632.0159999999998</v>
      </c>
      <c r="N38" s="44">
        <v>1635.528</v>
      </c>
      <c r="O38" s="44"/>
      <c r="P38" s="44"/>
      <c r="Q38" s="44"/>
      <c r="R38" s="44"/>
    </row>
    <row r="39" spans="1:18" ht="39" hidden="1" customHeight="1" x14ac:dyDescent="0.25">
      <c r="A39" s="292"/>
      <c r="B39" s="92" t="s">
        <v>25</v>
      </c>
      <c r="C39" s="108" t="e">
        <f t="shared" si="0"/>
        <v>#REF!</v>
      </c>
      <c r="D39" s="289"/>
      <c r="E39" s="292"/>
      <c r="F39" s="289"/>
      <c r="G39" s="108" t="e">
        <f>#REF!+#REF!+H39+#REF!+#REF!</f>
        <v>#REF!</v>
      </c>
      <c r="H39" s="51"/>
      <c r="I39" s="40">
        <v>390.6</v>
      </c>
      <c r="L39" s="44">
        <v>20.399999999999999</v>
      </c>
      <c r="M39" s="48">
        <f>I39-L39</f>
        <v>370.20000000000005</v>
      </c>
      <c r="N39" s="48">
        <v>390.6</v>
      </c>
      <c r="O39" s="44"/>
      <c r="P39" s="44"/>
      <c r="Q39" s="44"/>
      <c r="R39" s="44"/>
    </row>
    <row r="40" spans="1:18" ht="39" hidden="1" customHeight="1" x14ac:dyDescent="0.25">
      <c r="A40" s="144" t="s">
        <v>45</v>
      </c>
      <c r="B40" s="92" t="s">
        <v>1047</v>
      </c>
      <c r="C40" s="108">
        <f t="shared" si="0"/>
        <v>0</v>
      </c>
      <c r="D40" s="51">
        <v>2021</v>
      </c>
      <c r="E40" s="144" t="s">
        <v>16</v>
      </c>
      <c r="F40" s="51" t="s">
        <v>33</v>
      </c>
      <c r="G40" s="108">
        <f t="shared" ref="G40:G71" si="1">H40</f>
        <v>0</v>
      </c>
      <c r="H40" s="51"/>
      <c r="L40" s="44"/>
      <c r="M40" s="48"/>
      <c r="N40" s="48"/>
      <c r="O40" s="44"/>
      <c r="P40" s="44"/>
      <c r="Q40" s="44"/>
      <c r="R40" s="44"/>
    </row>
    <row r="41" spans="1:18" ht="39" hidden="1" customHeight="1" x14ac:dyDescent="0.25">
      <c r="A41" s="144" t="s">
        <v>0</v>
      </c>
      <c r="B41" s="92" t="s">
        <v>1077</v>
      </c>
      <c r="C41" s="108">
        <f t="shared" si="0"/>
        <v>0</v>
      </c>
      <c r="D41" s="51">
        <v>2021</v>
      </c>
      <c r="E41" s="144" t="s">
        <v>16</v>
      </c>
      <c r="F41" s="51" t="s">
        <v>33</v>
      </c>
      <c r="G41" s="108">
        <f t="shared" si="1"/>
        <v>0</v>
      </c>
      <c r="H41" s="51"/>
      <c r="L41" s="44"/>
      <c r="M41" s="48"/>
      <c r="N41" s="48"/>
      <c r="O41" s="44"/>
      <c r="P41" s="44"/>
      <c r="Q41" s="44"/>
      <c r="R41" s="44"/>
    </row>
    <row r="42" spans="1:18" ht="39" hidden="1" customHeight="1" x14ac:dyDescent="0.25">
      <c r="A42" s="144" t="s">
        <v>1</v>
      </c>
      <c r="B42" s="92" t="s">
        <v>1213</v>
      </c>
      <c r="C42" s="108">
        <f t="shared" si="0"/>
        <v>0</v>
      </c>
      <c r="D42" s="51">
        <v>2021</v>
      </c>
      <c r="E42" s="144" t="s">
        <v>16</v>
      </c>
      <c r="F42" s="51" t="s">
        <v>33</v>
      </c>
      <c r="G42" s="108">
        <f t="shared" si="1"/>
        <v>0</v>
      </c>
      <c r="H42" s="51"/>
      <c r="L42" s="44"/>
      <c r="M42" s="48"/>
      <c r="N42" s="48"/>
      <c r="O42" s="44"/>
      <c r="P42" s="44"/>
      <c r="Q42" s="44"/>
      <c r="R42" s="44"/>
    </row>
    <row r="43" spans="1:18" ht="39" hidden="1" customHeight="1" x14ac:dyDescent="0.25">
      <c r="A43" s="144" t="s">
        <v>79</v>
      </c>
      <c r="B43" s="92" t="s">
        <v>1214</v>
      </c>
      <c r="C43" s="108">
        <f t="shared" si="0"/>
        <v>0</v>
      </c>
      <c r="D43" s="51">
        <v>2021</v>
      </c>
      <c r="E43" s="144" t="s">
        <v>16</v>
      </c>
      <c r="F43" s="51" t="s">
        <v>33</v>
      </c>
      <c r="G43" s="108">
        <f t="shared" si="1"/>
        <v>0</v>
      </c>
      <c r="H43" s="51"/>
      <c r="L43" s="44"/>
      <c r="M43" s="48"/>
      <c r="N43" s="48"/>
      <c r="O43" s="44"/>
      <c r="P43" s="44"/>
      <c r="Q43" s="44"/>
      <c r="R43" s="44"/>
    </row>
    <row r="44" spans="1:18" ht="39" hidden="1" customHeight="1" x14ac:dyDescent="0.25">
      <c r="A44" s="144" t="s">
        <v>80</v>
      </c>
      <c r="B44" s="92" t="s">
        <v>713</v>
      </c>
      <c r="C44" s="51">
        <f t="shared" si="0"/>
        <v>0</v>
      </c>
      <c r="D44" s="51">
        <v>2020</v>
      </c>
      <c r="E44" s="144" t="s">
        <v>16</v>
      </c>
      <c r="F44" s="51" t="s">
        <v>33</v>
      </c>
      <c r="G44" s="108">
        <f t="shared" si="1"/>
        <v>0</v>
      </c>
      <c r="H44" s="51"/>
      <c r="L44" s="44"/>
      <c r="M44" s="44"/>
      <c r="N44" s="44"/>
      <c r="O44" s="44"/>
      <c r="P44" s="44"/>
      <c r="Q44" s="44"/>
      <c r="R44" s="44"/>
    </row>
    <row r="45" spans="1:18" ht="39" hidden="1" customHeight="1" x14ac:dyDescent="0.25">
      <c r="A45" s="144" t="s">
        <v>125</v>
      </c>
      <c r="B45" s="92" t="s">
        <v>121</v>
      </c>
      <c r="C45" s="51">
        <v>1915.002</v>
      </c>
      <c r="D45" s="51">
        <v>2021</v>
      </c>
      <c r="E45" s="144" t="s">
        <v>16</v>
      </c>
      <c r="F45" s="51" t="str">
        <f>F44</f>
        <v>Місцевий бюджет</v>
      </c>
      <c r="G45" s="108">
        <f t="shared" si="1"/>
        <v>0</v>
      </c>
      <c r="H45" s="51"/>
      <c r="L45" s="44"/>
      <c r="M45" s="44"/>
      <c r="N45" s="44"/>
      <c r="O45" s="44"/>
      <c r="P45" s="44"/>
      <c r="Q45" s="44"/>
      <c r="R45" s="44"/>
    </row>
    <row r="46" spans="1:18" ht="39" hidden="1" customHeight="1" x14ac:dyDescent="0.25">
      <c r="A46" s="292" t="s">
        <v>128</v>
      </c>
      <c r="B46" s="92" t="s">
        <v>947</v>
      </c>
      <c r="C46" s="108">
        <f>G46</f>
        <v>0</v>
      </c>
      <c r="D46" s="289">
        <v>20201</v>
      </c>
      <c r="E46" s="292" t="s">
        <v>16</v>
      </c>
      <c r="F46" s="289" t="str">
        <f>F44</f>
        <v>Місцевий бюджет</v>
      </c>
      <c r="G46" s="108">
        <f t="shared" si="1"/>
        <v>0</v>
      </c>
      <c r="H46" s="51"/>
      <c r="L46" s="44"/>
      <c r="M46" s="44"/>
      <c r="N46" s="44"/>
      <c r="O46" s="44"/>
      <c r="P46" s="44"/>
      <c r="Q46" s="44"/>
      <c r="R46" s="44"/>
    </row>
    <row r="47" spans="1:18" ht="39" hidden="1" customHeight="1" x14ac:dyDescent="0.25">
      <c r="A47" s="292"/>
      <c r="B47" s="92" t="s">
        <v>38</v>
      </c>
      <c r="C47" s="108">
        <f>G47</f>
        <v>0</v>
      </c>
      <c r="D47" s="289"/>
      <c r="E47" s="292"/>
      <c r="F47" s="289"/>
      <c r="G47" s="108">
        <f t="shared" si="1"/>
        <v>0</v>
      </c>
      <c r="H47" s="51"/>
      <c r="L47" s="44"/>
      <c r="M47" s="44"/>
      <c r="N47" s="44"/>
      <c r="O47" s="44"/>
      <c r="P47" s="44"/>
      <c r="Q47" s="44"/>
      <c r="R47" s="44"/>
    </row>
    <row r="48" spans="1:18" ht="39" hidden="1" customHeight="1" x14ac:dyDescent="0.25">
      <c r="A48" s="292" t="s">
        <v>127</v>
      </c>
      <c r="B48" s="92" t="s">
        <v>948</v>
      </c>
      <c r="C48" s="108">
        <f>G48</f>
        <v>0</v>
      </c>
      <c r="D48" s="289">
        <v>2020</v>
      </c>
      <c r="E48" s="292" t="s">
        <v>16</v>
      </c>
      <c r="F48" s="289" t="s">
        <v>33</v>
      </c>
      <c r="G48" s="108">
        <f t="shared" si="1"/>
        <v>0</v>
      </c>
      <c r="H48" s="158"/>
      <c r="I48" s="40">
        <v>727.00199999999995</v>
      </c>
      <c r="L48" s="48" t="e">
        <f>#REF!-I48</f>
        <v>#REF!</v>
      </c>
      <c r="M48" s="44"/>
      <c r="N48" s="44"/>
      <c r="O48" s="44"/>
      <c r="P48" s="44"/>
      <c r="Q48" s="44"/>
      <c r="R48" s="44"/>
    </row>
    <row r="49" spans="1:18" ht="39" hidden="1" customHeight="1" x14ac:dyDescent="0.25">
      <c r="A49" s="292"/>
      <c r="B49" s="92" t="s">
        <v>25</v>
      </c>
      <c r="C49" s="108">
        <f>G49</f>
        <v>0</v>
      </c>
      <c r="D49" s="289"/>
      <c r="E49" s="292"/>
      <c r="F49" s="289"/>
      <c r="G49" s="108">
        <f t="shared" si="1"/>
        <v>0</v>
      </c>
      <c r="H49" s="158"/>
      <c r="L49" s="44"/>
      <c r="M49" s="44"/>
      <c r="N49" s="44"/>
      <c r="O49" s="44"/>
      <c r="P49" s="44"/>
      <c r="Q49" s="44"/>
      <c r="R49" s="44"/>
    </row>
    <row r="50" spans="1:18" ht="39" hidden="1" customHeight="1" x14ac:dyDescent="0.25">
      <c r="A50" s="292" t="s">
        <v>128</v>
      </c>
      <c r="B50" s="92" t="s">
        <v>1252</v>
      </c>
      <c r="C50" s="108" t="e">
        <f>#REF!</f>
        <v>#REF!</v>
      </c>
      <c r="D50" s="289">
        <v>2024</v>
      </c>
      <c r="E50" s="292" t="s">
        <v>16</v>
      </c>
      <c r="F50" s="289" t="s">
        <v>33</v>
      </c>
      <c r="G50" s="108">
        <f t="shared" si="1"/>
        <v>0</v>
      </c>
      <c r="H50" s="108"/>
      <c r="L50" s="44"/>
      <c r="M50" s="44"/>
      <c r="N50" s="44"/>
      <c r="O50" s="44"/>
      <c r="P50" s="44"/>
      <c r="Q50" s="44"/>
      <c r="R50" s="44"/>
    </row>
    <row r="51" spans="1:18" ht="39" hidden="1" customHeight="1" x14ac:dyDescent="0.25">
      <c r="A51" s="292"/>
      <c r="B51" s="92" t="s">
        <v>38</v>
      </c>
      <c r="C51" s="108">
        <f>G51</f>
        <v>0</v>
      </c>
      <c r="D51" s="289"/>
      <c r="E51" s="292"/>
      <c r="F51" s="289"/>
      <c r="G51" s="108">
        <f t="shared" si="1"/>
        <v>0</v>
      </c>
      <c r="H51" s="158"/>
      <c r="L51" s="44"/>
      <c r="M51" s="44"/>
      <c r="N51" s="44"/>
      <c r="O51" s="44"/>
      <c r="P51" s="44"/>
      <c r="Q51" s="44"/>
      <c r="R51" s="44"/>
    </row>
    <row r="52" spans="1:18" ht="39" hidden="1" customHeight="1" x14ac:dyDescent="0.25">
      <c r="A52" s="292"/>
      <c r="B52" s="92" t="s">
        <v>25</v>
      </c>
      <c r="C52" s="108">
        <f>G52</f>
        <v>0</v>
      </c>
      <c r="D52" s="289"/>
      <c r="E52" s="292"/>
      <c r="F52" s="289"/>
      <c r="G52" s="108">
        <f t="shared" si="1"/>
        <v>0</v>
      </c>
      <c r="H52" s="158"/>
      <c r="L52" s="44"/>
      <c r="M52" s="44"/>
      <c r="N52" s="44"/>
      <c r="O52" s="44"/>
      <c r="P52" s="44"/>
      <c r="Q52" s="44"/>
      <c r="R52" s="44"/>
    </row>
    <row r="53" spans="1:18" ht="39" hidden="1" customHeight="1" x14ac:dyDescent="0.25">
      <c r="A53" s="292"/>
      <c r="B53" s="59" t="s">
        <v>551</v>
      </c>
      <c r="C53" s="108">
        <f>G53</f>
        <v>0</v>
      </c>
      <c r="D53" s="289"/>
      <c r="E53" s="292"/>
      <c r="F53" s="289"/>
      <c r="G53" s="108">
        <f t="shared" si="1"/>
        <v>0</v>
      </c>
      <c r="H53" s="158"/>
      <c r="L53" s="44"/>
      <c r="M53" s="44"/>
      <c r="N53" s="44"/>
      <c r="O53" s="44"/>
      <c r="P53" s="44"/>
      <c r="Q53" s="44"/>
      <c r="R53" s="44"/>
    </row>
    <row r="54" spans="1:18" ht="39" hidden="1" customHeight="1" x14ac:dyDescent="0.25">
      <c r="A54" s="292"/>
      <c r="B54" s="59" t="s">
        <v>893</v>
      </c>
      <c r="C54" s="108" t="e">
        <f>#REF!</f>
        <v>#REF!</v>
      </c>
      <c r="D54" s="289"/>
      <c r="E54" s="292"/>
      <c r="F54" s="289"/>
      <c r="G54" s="108">
        <f t="shared" si="1"/>
        <v>0</v>
      </c>
      <c r="H54" s="158"/>
      <c r="L54" s="44"/>
      <c r="M54" s="44"/>
      <c r="N54" s="44"/>
      <c r="O54" s="44"/>
      <c r="P54" s="44"/>
      <c r="Q54" s="44"/>
      <c r="R54" s="44"/>
    </row>
    <row r="55" spans="1:18" ht="39" hidden="1" customHeight="1" x14ac:dyDescent="0.25">
      <c r="A55" s="292" t="s">
        <v>129</v>
      </c>
      <c r="B55" s="92" t="s">
        <v>1253</v>
      </c>
      <c r="C55" s="108" t="e">
        <f>#REF!</f>
        <v>#REF!</v>
      </c>
      <c r="D55" s="289">
        <v>2023</v>
      </c>
      <c r="E55" s="292" t="s">
        <v>16</v>
      </c>
      <c r="F55" s="289" t="s">
        <v>33</v>
      </c>
      <c r="G55" s="108">
        <f t="shared" si="1"/>
        <v>0</v>
      </c>
      <c r="H55" s="158"/>
      <c r="I55" s="56"/>
      <c r="J55" s="56"/>
      <c r="K55" s="56"/>
      <c r="L55" s="44"/>
      <c r="M55" s="44"/>
      <c r="N55" s="44"/>
      <c r="O55" s="44"/>
      <c r="P55" s="44"/>
      <c r="Q55" s="44"/>
      <c r="R55" s="44"/>
    </row>
    <row r="56" spans="1:18" ht="39" hidden="1" customHeight="1" x14ac:dyDescent="0.25">
      <c r="A56" s="292"/>
      <c r="B56" s="92" t="s">
        <v>38</v>
      </c>
      <c r="C56" s="108" t="e">
        <f>#REF!</f>
        <v>#REF!</v>
      </c>
      <c r="D56" s="289"/>
      <c r="E56" s="292"/>
      <c r="F56" s="289"/>
      <c r="G56" s="108">
        <f t="shared" si="1"/>
        <v>0</v>
      </c>
      <c r="H56" s="158"/>
      <c r="L56" s="44"/>
      <c r="M56" s="44"/>
      <c r="N56" s="44"/>
      <c r="O56" s="44"/>
      <c r="P56" s="44"/>
      <c r="Q56" s="44"/>
      <c r="R56" s="44"/>
    </row>
    <row r="57" spans="1:18" ht="39" hidden="1" customHeight="1" x14ac:dyDescent="0.25">
      <c r="A57" s="292"/>
      <c r="B57" s="92" t="s">
        <v>650</v>
      </c>
      <c r="C57" s="108" t="e">
        <f>#REF!</f>
        <v>#REF!</v>
      </c>
      <c r="D57" s="289"/>
      <c r="E57" s="292"/>
      <c r="F57" s="289"/>
      <c r="G57" s="108">
        <f t="shared" si="1"/>
        <v>0</v>
      </c>
      <c r="H57" s="158"/>
      <c r="L57" s="44"/>
      <c r="M57" s="44"/>
      <c r="N57" s="44"/>
      <c r="O57" s="44"/>
      <c r="P57" s="44"/>
      <c r="Q57" s="44"/>
      <c r="R57" s="44"/>
    </row>
    <row r="58" spans="1:18" ht="39" hidden="1" customHeight="1" x14ac:dyDescent="0.25">
      <c r="A58" s="292"/>
      <c r="B58" s="92" t="s">
        <v>2</v>
      </c>
      <c r="C58" s="108" t="e">
        <f>#REF!</f>
        <v>#REF!</v>
      </c>
      <c r="D58" s="289"/>
      <c r="E58" s="292"/>
      <c r="F58" s="289"/>
      <c r="G58" s="108">
        <f t="shared" si="1"/>
        <v>0</v>
      </c>
      <c r="H58" s="158"/>
      <c r="L58" s="44"/>
      <c r="M58" s="44"/>
      <c r="N58" s="44"/>
      <c r="O58" s="44"/>
      <c r="P58" s="44"/>
      <c r="Q58" s="44"/>
      <c r="R58" s="44"/>
    </row>
    <row r="59" spans="1:18" ht="39" hidden="1" customHeight="1" x14ac:dyDescent="0.25">
      <c r="A59" s="292"/>
      <c r="B59" s="92" t="s">
        <v>1235</v>
      </c>
      <c r="C59" s="108" t="e">
        <f>#REF!</f>
        <v>#REF!</v>
      </c>
      <c r="D59" s="289"/>
      <c r="E59" s="292"/>
      <c r="F59" s="289"/>
      <c r="G59" s="108">
        <f t="shared" si="1"/>
        <v>0</v>
      </c>
      <c r="H59" s="158"/>
      <c r="I59" s="56"/>
      <c r="J59" s="56"/>
      <c r="K59" s="56"/>
      <c r="L59" s="44"/>
      <c r="M59" s="44"/>
      <c r="N59" s="44"/>
      <c r="O59" s="44"/>
      <c r="P59" s="44"/>
      <c r="Q59" s="44"/>
      <c r="R59" s="44"/>
    </row>
    <row r="60" spans="1:18" ht="39" hidden="1" customHeight="1" x14ac:dyDescent="0.25">
      <c r="A60" s="292" t="s">
        <v>131</v>
      </c>
      <c r="B60" s="92" t="s">
        <v>617</v>
      </c>
      <c r="C60" s="108">
        <f>G60</f>
        <v>0</v>
      </c>
      <c r="D60" s="289">
        <v>2020</v>
      </c>
      <c r="E60" s="292" t="s">
        <v>16</v>
      </c>
      <c r="F60" s="289" t="s">
        <v>33</v>
      </c>
      <c r="G60" s="108">
        <f t="shared" si="1"/>
        <v>0</v>
      </c>
      <c r="H60" s="158"/>
      <c r="L60" s="44"/>
      <c r="M60" s="44"/>
      <c r="N60" s="44"/>
      <c r="O60" s="44"/>
      <c r="P60" s="44"/>
      <c r="Q60" s="44"/>
      <c r="R60" s="44"/>
    </row>
    <row r="61" spans="1:18" ht="39" hidden="1" customHeight="1" x14ac:dyDescent="0.25">
      <c r="A61" s="292"/>
      <c r="B61" s="92" t="s">
        <v>25</v>
      </c>
      <c r="C61" s="108">
        <f>G61</f>
        <v>0</v>
      </c>
      <c r="D61" s="289"/>
      <c r="E61" s="292"/>
      <c r="F61" s="289"/>
      <c r="G61" s="108">
        <f t="shared" si="1"/>
        <v>0</v>
      </c>
      <c r="H61" s="51"/>
      <c r="L61" s="44"/>
      <c r="M61" s="44"/>
      <c r="N61" s="44"/>
      <c r="O61" s="44"/>
      <c r="P61" s="44"/>
      <c r="Q61" s="44"/>
      <c r="R61" s="44"/>
    </row>
    <row r="62" spans="1:18" ht="39" hidden="1" customHeight="1" x14ac:dyDescent="0.25">
      <c r="A62" s="144" t="s">
        <v>173</v>
      </c>
      <c r="B62" s="92" t="s">
        <v>885</v>
      </c>
      <c r="C62" s="108">
        <f>G62</f>
        <v>0</v>
      </c>
      <c r="D62" s="51">
        <v>2021</v>
      </c>
      <c r="E62" s="144" t="s">
        <v>16</v>
      </c>
      <c r="F62" s="51" t="s">
        <v>33</v>
      </c>
      <c r="G62" s="108">
        <f t="shared" si="1"/>
        <v>0</v>
      </c>
      <c r="H62" s="51"/>
      <c r="L62" s="44"/>
      <c r="M62" s="44"/>
      <c r="N62" s="44"/>
      <c r="O62" s="44"/>
      <c r="P62" s="44"/>
      <c r="Q62" s="44"/>
      <c r="R62" s="44"/>
    </row>
    <row r="63" spans="1:18" ht="27.75" hidden="1" customHeight="1" x14ac:dyDescent="0.25">
      <c r="A63" s="144" t="s">
        <v>35</v>
      </c>
      <c r="B63" s="92" t="s">
        <v>1254</v>
      </c>
      <c r="C63" s="108">
        <f>G63</f>
        <v>0</v>
      </c>
      <c r="D63" s="51">
        <v>2022</v>
      </c>
      <c r="E63" s="144" t="s">
        <v>16</v>
      </c>
      <c r="F63" s="51" t="s">
        <v>33</v>
      </c>
      <c r="G63" s="108">
        <f t="shared" si="1"/>
        <v>0</v>
      </c>
      <c r="H63" s="108"/>
      <c r="L63" s="44"/>
      <c r="M63" s="44"/>
      <c r="N63" s="44"/>
      <c r="O63" s="44"/>
      <c r="P63" s="44"/>
      <c r="Q63" s="44"/>
      <c r="R63" s="44"/>
    </row>
    <row r="64" spans="1:18" ht="31.5" hidden="1" customHeight="1" x14ac:dyDescent="0.25">
      <c r="A64" s="144" t="s">
        <v>23</v>
      </c>
      <c r="B64" s="92" t="s">
        <v>886</v>
      </c>
      <c r="C64" s="108">
        <f>G64</f>
        <v>0</v>
      </c>
      <c r="D64" s="51">
        <v>2022</v>
      </c>
      <c r="E64" s="144" t="s">
        <v>16</v>
      </c>
      <c r="F64" s="51" t="s">
        <v>33</v>
      </c>
      <c r="G64" s="108">
        <f t="shared" si="1"/>
        <v>0</v>
      </c>
      <c r="H64" s="158"/>
      <c r="L64" s="44"/>
      <c r="M64" s="44"/>
      <c r="N64" s="44"/>
      <c r="O64" s="44"/>
      <c r="P64" s="44"/>
      <c r="Q64" s="44"/>
      <c r="R64" s="44"/>
    </row>
    <row r="65" spans="1:18" ht="39" hidden="1" customHeight="1" x14ac:dyDescent="0.25">
      <c r="A65" s="292" t="s">
        <v>177</v>
      </c>
      <c r="B65" s="92" t="s">
        <v>1371</v>
      </c>
      <c r="C65" s="108" t="e">
        <f>#REF!</f>
        <v>#REF!</v>
      </c>
      <c r="D65" s="289">
        <v>2023</v>
      </c>
      <c r="E65" s="292" t="s">
        <v>16</v>
      </c>
      <c r="F65" s="289" t="s">
        <v>33</v>
      </c>
      <c r="G65" s="108">
        <f t="shared" si="1"/>
        <v>0</v>
      </c>
      <c r="H65" s="187"/>
      <c r="L65" s="44"/>
      <c r="M65" s="44"/>
      <c r="N65" s="44"/>
      <c r="O65" s="44"/>
      <c r="P65" s="44"/>
      <c r="Q65" s="44"/>
      <c r="R65" s="44"/>
    </row>
    <row r="66" spans="1:18" ht="39" hidden="1" customHeight="1" x14ac:dyDescent="0.25">
      <c r="A66" s="292"/>
      <c r="B66" s="92" t="s">
        <v>893</v>
      </c>
      <c r="C66" s="108" t="e">
        <f>#REF!</f>
        <v>#REF!</v>
      </c>
      <c r="D66" s="289"/>
      <c r="E66" s="292"/>
      <c r="F66" s="289"/>
      <c r="G66" s="108">
        <f t="shared" si="1"/>
        <v>0</v>
      </c>
      <c r="H66" s="187"/>
      <c r="L66" s="44"/>
      <c r="M66" s="44"/>
      <c r="N66" s="44"/>
      <c r="O66" s="44"/>
      <c r="P66" s="44"/>
      <c r="Q66" s="44"/>
      <c r="R66" s="44"/>
    </row>
    <row r="67" spans="1:18" ht="39" hidden="1" customHeight="1" x14ac:dyDescent="0.25">
      <c r="A67" s="292" t="s">
        <v>178</v>
      </c>
      <c r="B67" s="92" t="s">
        <v>1300</v>
      </c>
      <c r="C67" s="108" t="e">
        <f>#REF!</f>
        <v>#REF!</v>
      </c>
      <c r="D67" s="289">
        <v>2023</v>
      </c>
      <c r="E67" s="292" t="s">
        <v>16</v>
      </c>
      <c r="F67" s="289" t="s">
        <v>33</v>
      </c>
      <c r="G67" s="108">
        <f t="shared" si="1"/>
        <v>0</v>
      </c>
      <c r="H67" s="187"/>
      <c r="L67" s="44"/>
      <c r="M67" s="44"/>
      <c r="N67" s="44"/>
      <c r="O67" s="44"/>
      <c r="P67" s="44"/>
      <c r="Q67" s="44"/>
      <c r="R67" s="44"/>
    </row>
    <row r="68" spans="1:18" ht="39" hidden="1" customHeight="1" x14ac:dyDescent="0.25">
      <c r="A68" s="292"/>
      <c r="B68" s="92" t="s">
        <v>893</v>
      </c>
      <c r="C68" s="108" t="e">
        <f>#REF!</f>
        <v>#REF!</v>
      </c>
      <c r="D68" s="289"/>
      <c r="E68" s="292"/>
      <c r="F68" s="289"/>
      <c r="G68" s="108">
        <f t="shared" si="1"/>
        <v>0</v>
      </c>
      <c r="H68" s="187"/>
      <c r="L68" s="44"/>
      <c r="M68" s="44"/>
      <c r="N68" s="44"/>
      <c r="O68" s="44"/>
      <c r="P68" s="44"/>
      <c r="Q68" s="44"/>
      <c r="R68" s="44"/>
    </row>
    <row r="69" spans="1:18" ht="39" hidden="1" customHeight="1" x14ac:dyDescent="0.25">
      <c r="A69" s="292" t="s">
        <v>179</v>
      </c>
      <c r="B69" s="92" t="s">
        <v>1656</v>
      </c>
      <c r="C69" s="108" t="e">
        <f>G69+#REF!</f>
        <v>#REF!</v>
      </c>
      <c r="D69" s="289" t="s">
        <v>1378</v>
      </c>
      <c r="E69" s="292" t="s">
        <v>16</v>
      </c>
      <c r="F69" s="289" t="s">
        <v>33</v>
      </c>
      <c r="G69" s="108">
        <f t="shared" si="1"/>
        <v>0</v>
      </c>
      <c r="H69" s="51"/>
      <c r="L69" s="44"/>
      <c r="M69" s="44"/>
      <c r="N69" s="44"/>
      <c r="O69" s="44"/>
      <c r="P69" s="44"/>
      <c r="Q69" s="44"/>
      <c r="R69" s="44"/>
    </row>
    <row r="70" spans="1:18" ht="39" hidden="1" customHeight="1" x14ac:dyDescent="0.25">
      <c r="A70" s="292"/>
      <c r="B70" s="92" t="s">
        <v>38</v>
      </c>
      <c r="C70" s="108" t="e">
        <f>G70+#REF!</f>
        <v>#REF!</v>
      </c>
      <c r="D70" s="289"/>
      <c r="E70" s="292"/>
      <c r="F70" s="289"/>
      <c r="G70" s="108">
        <f t="shared" si="1"/>
        <v>0</v>
      </c>
      <c r="H70" s="51"/>
      <c r="L70" s="44"/>
      <c r="M70" s="44"/>
      <c r="N70" s="44"/>
      <c r="O70" s="44"/>
      <c r="P70" s="44"/>
      <c r="Q70" s="44"/>
      <c r="R70" s="44"/>
    </row>
    <row r="71" spans="1:18" ht="39" hidden="1" customHeight="1" x14ac:dyDescent="0.25">
      <c r="A71" s="292"/>
      <c r="B71" s="92" t="s">
        <v>2</v>
      </c>
      <c r="C71" s="108" t="e">
        <f>G71+#REF!</f>
        <v>#REF!</v>
      </c>
      <c r="D71" s="289"/>
      <c r="E71" s="292"/>
      <c r="F71" s="289"/>
      <c r="G71" s="108">
        <f t="shared" si="1"/>
        <v>0</v>
      </c>
      <c r="H71" s="51"/>
      <c r="L71" s="44"/>
      <c r="M71" s="44"/>
      <c r="N71" s="44"/>
      <c r="O71" s="44"/>
      <c r="P71" s="44"/>
      <c r="Q71" s="44"/>
      <c r="R71" s="44"/>
    </row>
    <row r="72" spans="1:18" ht="39" hidden="1" customHeight="1" x14ac:dyDescent="0.25">
      <c r="A72" s="292"/>
      <c r="B72" s="92" t="s">
        <v>25</v>
      </c>
      <c r="C72" s="108" t="e">
        <f>G72+#REF!</f>
        <v>#REF!</v>
      </c>
      <c r="D72" s="289"/>
      <c r="E72" s="292"/>
      <c r="F72" s="289"/>
      <c r="G72" s="108">
        <f t="shared" ref="G72:G103" si="2">H72</f>
        <v>0</v>
      </c>
      <c r="H72" s="51"/>
      <c r="L72" s="44"/>
      <c r="M72" s="44"/>
      <c r="N72" s="44"/>
      <c r="O72" s="44"/>
      <c r="P72" s="44"/>
      <c r="Q72" s="44"/>
      <c r="R72" s="44"/>
    </row>
    <row r="73" spans="1:18" ht="39" hidden="1" customHeight="1" x14ac:dyDescent="0.25">
      <c r="A73" s="292" t="s">
        <v>211</v>
      </c>
      <c r="B73" s="92" t="s">
        <v>949</v>
      </c>
      <c r="C73" s="108" t="e">
        <f>G73+#REF!</f>
        <v>#REF!</v>
      </c>
      <c r="D73" s="289" t="str">
        <f>D69</f>
        <v>2020-2024</v>
      </c>
      <c r="E73" s="292" t="s">
        <v>16</v>
      </c>
      <c r="F73" s="289" t="s">
        <v>33</v>
      </c>
      <c r="G73" s="108">
        <f t="shared" si="2"/>
        <v>0</v>
      </c>
      <c r="H73" s="51"/>
      <c r="L73" s="44"/>
      <c r="M73" s="44"/>
      <c r="N73" s="44"/>
      <c r="O73" s="44"/>
      <c r="P73" s="44"/>
      <c r="Q73" s="44"/>
      <c r="R73" s="44"/>
    </row>
    <row r="74" spans="1:18" ht="39" hidden="1" customHeight="1" x14ac:dyDescent="0.25">
      <c r="A74" s="292"/>
      <c r="B74" s="92" t="s">
        <v>38</v>
      </c>
      <c r="C74" s="108" t="e">
        <f>G74+#REF!</f>
        <v>#REF!</v>
      </c>
      <c r="D74" s="289"/>
      <c r="E74" s="292"/>
      <c r="F74" s="289"/>
      <c r="G74" s="108">
        <f t="shared" si="2"/>
        <v>0</v>
      </c>
      <c r="H74" s="51"/>
      <c r="L74" s="44"/>
      <c r="M74" s="44"/>
      <c r="N74" s="44"/>
      <c r="O74" s="44"/>
      <c r="P74" s="44"/>
      <c r="Q74" s="44"/>
      <c r="R74" s="44"/>
    </row>
    <row r="75" spans="1:18" ht="39" hidden="1" customHeight="1" x14ac:dyDescent="0.25">
      <c r="A75" s="292"/>
      <c r="B75" s="92" t="s">
        <v>2</v>
      </c>
      <c r="C75" s="108" t="e">
        <f>G75+#REF!</f>
        <v>#REF!</v>
      </c>
      <c r="D75" s="289"/>
      <c r="E75" s="292"/>
      <c r="F75" s="289"/>
      <c r="G75" s="108">
        <f t="shared" si="2"/>
        <v>0</v>
      </c>
      <c r="H75" s="51"/>
      <c r="L75" s="44"/>
      <c r="M75" s="44"/>
      <c r="N75" s="44"/>
      <c r="O75" s="44"/>
      <c r="P75" s="44"/>
      <c r="Q75" s="44"/>
      <c r="R75" s="44"/>
    </row>
    <row r="76" spans="1:18" ht="39" hidden="1" customHeight="1" x14ac:dyDescent="0.25">
      <c r="A76" s="292"/>
      <c r="B76" s="92" t="s">
        <v>25</v>
      </c>
      <c r="C76" s="108" t="e">
        <f>G76+#REF!</f>
        <v>#REF!</v>
      </c>
      <c r="D76" s="289"/>
      <c r="E76" s="292"/>
      <c r="F76" s="289"/>
      <c r="G76" s="108">
        <f t="shared" si="2"/>
        <v>0</v>
      </c>
      <c r="H76" s="51"/>
      <c r="L76" s="44"/>
      <c r="M76" s="44"/>
      <c r="N76" s="44"/>
      <c r="O76" s="44"/>
      <c r="P76" s="44"/>
      <c r="Q76" s="44"/>
      <c r="R76" s="44"/>
    </row>
    <row r="77" spans="1:18" ht="39" hidden="1" customHeight="1" x14ac:dyDescent="0.25">
      <c r="A77" s="292" t="s">
        <v>212</v>
      </c>
      <c r="B77" s="92" t="s">
        <v>950</v>
      </c>
      <c r="C77" s="108" t="e">
        <f>G77+#REF!</f>
        <v>#REF!</v>
      </c>
      <c r="D77" s="289" t="str">
        <f>D69</f>
        <v>2020-2024</v>
      </c>
      <c r="E77" s="292" t="s">
        <v>16</v>
      </c>
      <c r="F77" s="289" t="s">
        <v>33</v>
      </c>
      <c r="G77" s="108">
        <f t="shared" si="2"/>
        <v>0</v>
      </c>
      <c r="H77" s="51"/>
      <c r="L77" s="44"/>
      <c r="M77" s="44"/>
      <c r="N77" s="44"/>
      <c r="O77" s="44"/>
      <c r="P77" s="44"/>
      <c r="Q77" s="44"/>
      <c r="R77" s="44"/>
    </row>
    <row r="78" spans="1:18" ht="39" hidden="1" customHeight="1" x14ac:dyDescent="0.25">
      <c r="A78" s="292"/>
      <c r="B78" s="92" t="s">
        <v>38</v>
      </c>
      <c r="C78" s="108">
        <f>G78</f>
        <v>0</v>
      </c>
      <c r="D78" s="289"/>
      <c r="E78" s="292"/>
      <c r="F78" s="289"/>
      <c r="G78" s="108">
        <f t="shared" si="2"/>
        <v>0</v>
      </c>
      <c r="H78" s="59"/>
      <c r="L78" s="44"/>
      <c r="M78" s="44"/>
      <c r="N78" s="44"/>
      <c r="O78" s="44"/>
      <c r="P78" s="44"/>
      <c r="Q78" s="44"/>
      <c r="R78" s="44"/>
    </row>
    <row r="79" spans="1:18" ht="39" hidden="1" customHeight="1" x14ac:dyDescent="0.25">
      <c r="A79" s="292"/>
      <c r="B79" s="92" t="s">
        <v>2</v>
      </c>
      <c r="C79" s="108">
        <f>G79</f>
        <v>0</v>
      </c>
      <c r="D79" s="289"/>
      <c r="E79" s="292"/>
      <c r="F79" s="289"/>
      <c r="G79" s="108">
        <f t="shared" si="2"/>
        <v>0</v>
      </c>
      <c r="H79" s="59"/>
      <c r="L79" s="44"/>
      <c r="M79" s="44"/>
      <c r="N79" s="44"/>
      <c r="O79" s="44"/>
      <c r="P79" s="44"/>
      <c r="Q79" s="44"/>
      <c r="R79" s="44"/>
    </row>
    <row r="80" spans="1:18" ht="39" hidden="1" customHeight="1" x14ac:dyDescent="0.25">
      <c r="A80" s="292"/>
      <c r="B80" s="92" t="s">
        <v>25</v>
      </c>
      <c r="C80" s="108">
        <f>G80</f>
        <v>0</v>
      </c>
      <c r="D80" s="289"/>
      <c r="E80" s="292"/>
      <c r="F80" s="289"/>
      <c r="G80" s="108">
        <f t="shared" si="2"/>
        <v>0</v>
      </c>
      <c r="H80" s="59"/>
      <c r="L80" s="44"/>
      <c r="M80" s="44"/>
      <c r="N80" s="44"/>
      <c r="O80" s="44"/>
      <c r="P80" s="44"/>
      <c r="Q80" s="44"/>
      <c r="R80" s="44"/>
    </row>
    <row r="81" spans="1:18" ht="39" hidden="1" customHeight="1" x14ac:dyDescent="0.25">
      <c r="A81" s="292" t="s">
        <v>308</v>
      </c>
      <c r="B81" s="92" t="s">
        <v>889</v>
      </c>
      <c r="C81" s="108" t="e">
        <f>#REF!</f>
        <v>#REF!</v>
      </c>
      <c r="D81" s="289">
        <v>2023</v>
      </c>
      <c r="E81" s="292" t="s">
        <v>16</v>
      </c>
      <c r="F81" s="289" t="s">
        <v>33</v>
      </c>
      <c r="G81" s="108">
        <f t="shared" si="2"/>
        <v>0</v>
      </c>
      <c r="H81" s="158"/>
      <c r="L81" s="48" t="e">
        <f>#REF!+#REF!+#REF!+#REF!+#REF!</f>
        <v>#REF!</v>
      </c>
      <c r="M81" s="44"/>
      <c r="N81" s="44"/>
      <c r="O81" s="44"/>
      <c r="P81" s="44"/>
      <c r="Q81" s="44"/>
      <c r="R81" s="44"/>
    </row>
    <row r="82" spans="1:18" ht="39" hidden="1" customHeight="1" x14ac:dyDescent="0.25">
      <c r="A82" s="292"/>
      <c r="B82" s="92" t="s">
        <v>44</v>
      </c>
      <c r="C82" s="108">
        <f t="shared" ref="C82:C91" si="3">G82</f>
        <v>0</v>
      </c>
      <c r="D82" s="289"/>
      <c r="E82" s="292"/>
      <c r="F82" s="289"/>
      <c r="G82" s="108">
        <f t="shared" si="2"/>
        <v>0</v>
      </c>
      <c r="H82" s="59"/>
      <c r="L82" s="48"/>
      <c r="M82" s="44"/>
      <c r="N82" s="44"/>
      <c r="O82" s="44"/>
      <c r="P82" s="44"/>
      <c r="Q82" s="44"/>
      <c r="R82" s="44"/>
    </row>
    <row r="83" spans="1:18" ht="39" hidden="1" customHeight="1" x14ac:dyDescent="0.25">
      <c r="A83" s="292"/>
      <c r="B83" s="92" t="s">
        <v>2</v>
      </c>
      <c r="C83" s="108">
        <f t="shared" si="3"/>
        <v>0</v>
      </c>
      <c r="D83" s="289"/>
      <c r="E83" s="292"/>
      <c r="F83" s="289"/>
      <c r="G83" s="108">
        <f t="shared" si="2"/>
        <v>0</v>
      </c>
      <c r="H83" s="59"/>
      <c r="L83" s="48"/>
      <c r="M83" s="44"/>
      <c r="N83" s="44"/>
      <c r="O83" s="44"/>
      <c r="P83" s="44"/>
      <c r="Q83" s="44"/>
      <c r="R83" s="44"/>
    </row>
    <row r="84" spans="1:18" ht="39" hidden="1" customHeight="1" x14ac:dyDescent="0.25">
      <c r="A84" s="292"/>
      <c r="B84" s="92" t="s">
        <v>25</v>
      </c>
      <c r="C84" s="108">
        <f t="shared" si="3"/>
        <v>0</v>
      </c>
      <c r="D84" s="289"/>
      <c r="E84" s="292"/>
      <c r="F84" s="289"/>
      <c r="G84" s="108">
        <f t="shared" si="2"/>
        <v>0</v>
      </c>
      <c r="H84" s="59"/>
      <c r="L84" s="48"/>
      <c r="M84" s="44"/>
      <c r="N84" s="44"/>
      <c r="O84" s="44"/>
      <c r="P84" s="44"/>
      <c r="Q84" s="44"/>
      <c r="R84" s="44"/>
    </row>
    <row r="85" spans="1:18" ht="31.5" hidden="1" customHeight="1" x14ac:dyDescent="0.25">
      <c r="A85" s="144" t="s">
        <v>22</v>
      </c>
      <c r="B85" s="92" t="s">
        <v>122</v>
      </c>
      <c r="C85" s="51">
        <f t="shared" si="3"/>
        <v>0</v>
      </c>
      <c r="D85" s="51">
        <v>2022</v>
      </c>
      <c r="E85" s="144" t="s">
        <v>1330</v>
      </c>
      <c r="F85" s="51" t="s">
        <v>33</v>
      </c>
      <c r="G85" s="108">
        <f t="shared" si="2"/>
        <v>0</v>
      </c>
      <c r="H85" s="51"/>
      <c r="L85" s="44"/>
      <c r="M85" s="44"/>
      <c r="N85" s="44"/>
      <c r="O85" s="44"/>
      <c r="P85" s="44"/>
      <c r="Q85" s="44"/>
      <c r="R85" s="44"/>
    </row>
    <row r="86" spans="1:18" ht="33" customHeight="1" x14ac:dyDescent="0.25">
      <c r="A86" s="144" t="s">
        <v>35</v>
      </c>
      <c r="B86" s="92" t="s">
        <v>123</v>
      </c>
      <c r="C86" s="51">
        <f t="shared" si="3"/>
        <v>117.224</v>
      </c>
      <c r="D86" s="51">
        <v>2023</v>
      </c>
      <c r="E86" s="144" t="s">
        <v>1330</v>
      </c>
      <c r="F86" s="51" t="s">
        <v>33</v>
      </c>
      <c r="G86" s="108">
        <f t="shared" si="2"/>
        <v>117.224</v>
      </c>
      <c r="H86" s="108">
        <f>'Додаток 3'!K89</f>
        <v>117.224</v>
      </c>
      <c r="L86" s="48"/>
      <c r="M86" s="44"/>
      <c r="N86" s="44"/>
      <c r="O86" s="44"/>
      <c r="P86" s="44"/>
      <c r="Q86" s="44"/>
      <c r="R86" s="44"/>
    </row>
    <row r="87" spans="1:18" ht="34.5" customHeight="1" x14ac:dyDescent="0.25">
      <c r="A87" s="144" t="s">
        <v>22</v>
      </c>
      <c r="B87" s="92" t="s">
        <v>124</v>
      </c>
      <c r="C87" s="51">
        <f t="shared" si="3"/>
        <v>303.32</v>
      </c>
      <c r="D87" s="51">
        <v>2023</v>
      </c>
      <c r="E87" s="144" t="s">
        <v>1330</v>
      </c>
      <c r="F87" s="51" t="s">
        <v>33</v>
      </c>
      <c r="G87" s="108">
        <f t="shared" si="2"/>
        <v>303.32</v>
      </c>
      <c r="H87" s="108">
        <f>'Додаток 3'!K90</f>
        <v>303.32</v>
      </c>
      <c r="L87" s="44"/>
      <c r="M87" s="47"/>
      <c r="N87" s="44"/>
      <c r="O87" s="44"/>
      <c r="P87" s="44"/>
      <c r="Q87" s="44"/>
      <c r="R87" s="44"/>
    </row>
    <row r="88" spans="1:18" ht="39" hidden="1" customHeight="1" x14ac:dyDescent="0.25">
      <c r="A88" s="144" t="s">
        <v>460</v>
      </c>
      <c r="B88" s="92" t="s">
        <v>672</v>
      </c>
      <c r="C88" s="51">
        <f t="shared" si="3"/>
        <v>0</v>
      </c>
      <c r="D88" s="51">
        <v>2021</v>
      </c>
      <c r="E88" s="144" t="s">
        <v>246</v>
      </c>
      <c r="F88" s="51" t="s">
        <v>33</v>
      </c>
      <c r="G88" s="108">
        <f t="shared" si="2"/>
        <v>0</v>
      </c>
      <c r="H88" s="51"/>
      <c r="L88" s="44"/>
      <c r="M88" s="47"/>
      <c r="N88" s="44"/>
      <c r="O88" s="44"/>
      <c r="P88" s="44"/>
      <c r="Q88" s="44"/>
      <c r="R88" s="44"/>
    </row>
    <row r="89" spans="1:18" ht="39" hidden="1" customHeight="1" x14ac:dyDescent="0.25">
      <c r="A89" s="144" t="s">
        <v>461</v>
      </c>
      <c r="B89" s="92" t="s">
        <v>646</v>
      </c>
      <c r="C89" s="108">
        <f t="shared" si="3"/>
        <v>0</v>
      </c>
      <c r="D89" s="51">
        <v>2021</v>
      </c>
      <c r="E89" s="144" t="s">
        <v>246</v>
      </c>
      <c r="F89" s="51" t="s">
        <v>33</v>
      </c>
      <c r="G89" s="108">
        <f t="shared" si="2"/>
        <v>0</v>
      </c>
      <c r="H89" s="51"/>
      <c r="I89" s="41"/>
      <c r="J89" s="41"/>
      <c r="K89" s="41"/>
      <c r="L89" s="44"/>
      <c r="M89" s="44"/>
      <c r="N89" s="44"/>
      <c r="O89" s="44"/>
      <c r="P89" s="44"/>
      <c r="Q89" s="44"/>
      <c r="R89" s="44"/>
    </row>
    <row r="90" spans="1:18" ht="39" hidden="1" customHeight="1" x14ac:dyDescent="0.25">
      <c r="A90" s="144" t="s">
        <v>212</v>
      </c>
      <c r="B90" s="92" t="s">
        <v>329</v>
      </c>
      <c r="C90" s="108">
        <f t="shared" si="3"/>
        <v>0</v>
      </c>
      <c r="D90" s="51">
        <v>2020</v>
      </c>
      <c r="E90" s="144" t="s">
        <v>246</v>
      </c>
      <c r="F90" s="51" t="s">
        <v>33</v>
      </c>
      <c r="G90" s="108">
        <f t="shared" si="2"/>
        <v>0</v>
      </c>
      <c r="H90" s="51"/>
      <c r="I90" s="41"/>
      <c r="J90" s="41"/>
      <c r="K90" s="41"/>
      <c r="L90" s="44"/>
      <c r="M90" s="44"/>
      <c r="N90" s="44"/>
      <c r="O90" s="44"/>
      <c r="P90" s="44"/>
      <c r="Q90" s="44"/>
      <c r="R90" s="44"/>
    </row>
    <row r="91" spans="1:18" ht="42.75" hidden="1" customHeight="1" x14ac:dyDescent="0.25">
      <c r="A91" s="144" t="s">
        <v>36</v>
      </c>
      <c r="B91" s="92" t="s">
        <v>1084</v>
      </c>
      <c r="C91" s="108">
        <f t="shared" si="3"/>
        <v>0</v>
      </c>
      <c r="D91" s="51">
        <v>2022</v>
      </c>
      <c r="E91" s="144" t="s">
        <v>1330</v>
      </c>
      <c r="F91" s="51" t="s">
        <v>33</v>
      </c>
      <c r="G91" s="108">
        <f t="shared" si="2"/>
        <v>0</v>
      </c>
      <c r="H91" s="108"/>
      <c r="I91" s="41"/>
      <c r="J91" s="41"/>
      <c r="K91" s="41"/>
      <c r="L91" s="44"/>
      <c r="M91" s="44"/>
      <c r="N91" s="44"/>
      <c r="O91" s="44"/>
      <c r="P91" s="44"/>
      <c r="Q91" s="44"/>
      <c r="R91" s="44"/>
    </row>
    <row r="92" spans="1:18" ht="39" hidden="1" customHeight="1" x14ac:dyDescent="0.25">
      <c r="A92" s="144" t="s">
        <v>520</v>
      </c>
      <c r="B92" s="92" t="s">
        <v>1085</v>
      </c>
      <c r="C92" s="108" t="e">
        <f>#REF!</f>
        <v>#REF!</v>
      </c>
      <c r="D92" s="51">
        <v>2023</v>
      </c>
      <c r="E92" s="144" t="s">
        <v>246</v>
      </c>
      <c r="F92" s="51" t="s">
        <v>33</v>
      </c>
      <c r="G92" s="108">
        <f t="shared" si="2"/>
        <v>0</v>
      </c>
      <c r="H92" s="38"/>
      <c r="I92" s="41"/>
      <c r="J92" s="41"/>
      <c r="K92" s="41"/>
      <c r="L92" s="44"/>
      <c r="M92" s="44"/>
      <c r="N92" s="44"/>
      <c r="O92" s="44"/>
      <c r="P92" s="44"/>
      <c r="Q92" s="44"/>
      <c r="R92" s="44"/>
    </row>
    <row r="93" spans="1:18" ht="39" hidden="1" customHeight="1" x14ac:dyDescent="0.25">
      <c r="A93" s="144" t="s">
        <v>565</v>
      </c>
      <c r="B93" s="92" t="s">
        <v>654</v>
      </c>
      <c r="C93" s="108">
        <f>G93</f>
        <v>0</v>
      </c>
      <c r="D93" s="51">
        <v>2021</v>
      </c>
      <c r="E93" s="144" t="s">
        <v>246</v>
      </c>
      <c r="F93" s="51" t="s">
        <v>33</v>
      </c>
      <c r="G93" s="108">
        <f t="shared" si="2"/>
        <v>0</v>
      </c>
      <c r="H93" s="243"/>
      <c r="I93" s="41"/>
      <c r="J93" s="41"/>
      <c r="K93" s="41"/>
      <c r="L93" s="44"/>
      <c r="M93" s="44"/>
      <c r="N93" s="44"/>
      <c r="O93" s="44"/>
      <c r="P93" s="44"/>
      <c r="Q93" s="44"/>
      <c r="R93" s="44"/>
    </row>
    <row r="94" spans="1:18" ht="39" hidden="1" customHeight="1" x14ac:dyDescent="0.25">
      <c r="A94" s="144" t="s">
        <v>564</v>
      </c>
      <c r="B94" s="92" t="s">
        <v>937</v>
      </c>
      <c r="C94" s="108" t="e">
        <f>#REF!</f>
        <v>#REF!</v>
      </c>
      <c r="D94" s="51">
        <v>2024</v>
      </c>
      <c r="E94" s="144" t="s">
        <v>246</v>
      </c>
      <c r="F94" s="51" t="s">
        <v>33</v>
      </c>
      <c r="G94" s="108">
        <f t="shared" si="2"/>
        <v>0</v>
      </c>
      <c r="H94" s="38"/>
      <c r="I94" s="41"/>
      <c r="J94" s="41"/>
      <c r="K94" s="41"/>
      <c r="L94" s="44"/>
      <c r="M94" s="44"/>
      <c r="N94" s="44"/>
      <c r="O94" s="44"/>
      <c r="P94" s="44"/>
      <c r="Q94" s="44"/>
      <c r="R94" s="44"/>
    </row>
    <row r="95" spans="1:18" ht="39" hidden="1" customHeight="1" x14ac:dyDescent="0.25">
      <c r="A95" s="144" t="s">
        <v>565</v>
      </c>
      <c r="B95" s="92" t="s">
        <v>1091</v>
      </c>
      <c r="C95" s="108" t="e">
        <f>#REF!</f>
        <v>#REF!</v>
      </c>
      <c r="D95" s="51">
        <v>2023</v>
      </c>
      <c r="E95" s="144" t="s">
        <v>246</v>
      </c>
      <c r="F95" s="51" t="s">
        <v>33</v>
      </c>
      <c r="G95" s="108">
        <f t="shared" si="2"/>
        <v>0</v>
      </c>
      <c r="H95" s="51"/>
      <c r="I95" s="41"/>
      <c r="J95" s="41"/>
      <c r="K95" s="41"/>
      <c r="L95" s="44"/>
      <c r="M95" s="60"/>
      <c r="N95" s="44"/>
      <c r="O95" s="44"/>
      <c r="P95" s="44"/>
      <c r="Q95" s="44"/>
      <c r="R95" s="44"/>
    </row>
    <row r="96" spans="1:18" ht="39" hidden="1" customHeight="1" x14ac:dyDescent="0.25">
      <c r="A96" s="144" t="s">
        <v>45</v>
      </c>
      <c r="B96" s="92" t="s">
        <v>739</v>
      </c>
      <c r="C96" s="108">
        <f>G96</f>
        <v>48.22</v>
      </c>
      <c r="D96" s="51">
        <v>2022</v>
      </c>
      <c r="E96" s="144" t="s">
        <v>246</v>
      </c>
      <c r="F96" s="51" t="s">
        <v>33</v>
      </c>
      <c r="G96" s="108">
        <f t="shared" si="2"/>
        <v>48.22</v>
      </c>
      <c r="H96" s="108">
        <v>48.22</v>
      </c>
      <c r="I96" s="41"/>
      <c r="J96" s="41"/>
      <c r="K96" s="41"/>
      <c r="L96" s="44"/>
      <c r="M96" s="60"/>
      <c r="N96" s="44"/>
      <c r="O96" s="44"/>
      <c r="P96" s="44"/>
      <c r="Q96" s="44"/>
      <c r="R96" s="44"/>
    </row>
    <row r="97" spans="1:18" ht="39" hidden="1" customHeight="1" x14ac:dyDescent="0.25">
      <c r="A97" s="144" t="s">
        <v>0</v>
      </c>
      <c r="B97" s="92" t="s">
        <v>736</v>
      </c>
      <c r="C97" s="108">
        <f>G97</f>
        <v>9.34</v>
      </c>
      <c r="D97" s="51">
        <v>2022</v>
      </c>
      <c r="E97" s="144" t="s">
        <v>246</v>
      </c>
      <c r="F97" s="51" t="s">
        <v>33</v>
      </c>
      <c r="G97" s="108">
        <f t="shared" si="2"/>
        <v>9.34</v>
      </c>
      <c r="H97" s="108">
        <v>9.34</v>
      </c>
      <c r="I97" s="41"/>
      <c r="J97" s="41"/>
      <c r="K97" s="41"/>
      <c r="L97" s="44"/>
      <c r="M97" s="60"/>
      <c r="N97" s="44"/>
      <c r="O97" s="44"/>
      <c r="P97" s="44"/>
      <c r="Q97" s="44"/>
      <c r="R97" s="44"/>
    </row>
    <row r="98" spans="1:18" ht="39" hidden="1" customHeight="1" x14ac:dyDescent="0.25">
      <c r="A98" s="144" t="s">
        <v>1</v>
      </c>
      <c r="B98" s="92" t="s">
        <v>772</v>
      </c>
      <c r="C98" s="108">
        <f>G98</f>
        <v>36.96</v>
      </c>
      <c r="D98" s="51">
        <v>2022</v>
      </c>
      <c r="E98" s="144" t="s">
        <v>246</v>
      </c>
      <c r="F98" s="51" t="s">
        <v>33</v>
      </c>
      <c r="G98" s="108">
        <f t="shared" si="2"/>
        <v>36.96</v>
      </c>
      <c r="H98" s="108">
        <v>36.96</v>
      </c>
      <c r="I98" s="41"/>
      <c r="J98" s="41"/>
      <c r="K98" s="41"/>
      <c r="L98" s="44"/>
      <c r="M98" s="60"/>
      <c r="N98" s="44"/>
      <c r="O98" s="44"/>
      <c r="P98" s="44"/>
      <c r="Q98" s="44"/>
      <c r="R98" s="44"/>
    </row>
    <row r="99" spans="1:18" ht="39" hidden="1" customHeight="1" x14ac:dyDescent="0.25">
      <c r="A99" s="144" t="s">
        <v>79</v>
      </c>
      <c r="B99" s="92" t="s">
        <v>773</v>
      </c>
      <c r="C99" s="108">
        <f>G99</f>
        <v>29.96</v>
      </c>
      <c r="D99" s="51">
        <v>2022</v>
      </c>
      <c r="E99" s="144" t="s">
        <v>246</v>
      </c>
      <c r="F99" s="51" t="s">
        <v>33</v>
      </c>
      <c r="G99" s="108">
        <f t="shared" si="2"/>
        <v>29.96</v>
      </c>
      <c r="H99" s="108">
        <v>29.96</v>
      </c>
      <c r="I99" s="41"/>
      <c r="J99" s="41"/>
      <c r="K99" s="41"/>
      <c r="L99" s="44"/>
      <c r="M99" s="60"/>
      <c r="N99" s="44"/>
      <c r="O99" s="44"/>
      <c r="P99" s="44"/>
      <c r="Q99" s="44"/>
      <c r="R99" s="44"/>
    </row>
    <row r="100" spans="1:18" ht="39" hidden="1" customHeight="1" x14ac:dyDescent="0.25">
      <c r="A100" s="144" t="s">
        <v>626</v>
      </c>
      <c r="B100" s="92" t="s">
        <v>659</v>
      </c>
      <c r="C100" s="108" t="e">
        <f>#REF!</f>
        <v>#REF!</v>
      </c>
      <c r="D100" s="51">
        <v>2024</v>
      </c>
      <c r="E100" s="144" t="s">
        <v>246</v>
      </c>
      <c r="F100" s="51" t="s">
        <v>33</v>
      </c>
      <c r="G100" s="108">
        <f t="shared" si="2"/>
        <v>0</v>
      </c>
      <c r="H100" s="108"/>
      <c r="I100" s="41"/>
      <c r="J100" s="41"/>
      <c r="K100" s="41"/>
      <c r="L100" s="44"/>
      <c r="M100" s="44"/>
      <c r="N100" s="44"/>
      <c r="O100" s="44"/>
      <c r="P100" s="44"/>
      <c r="Q100" s="44"/>
      <c r="R100" s="44"/>
    </row>
    <row r="101" spans="1:18" ht="39" hidden="1" customHeight="1" x14ac:dyDescent="0.25">
      <c r="A101" s="144" t="s">
        <v>695</v>
      </c>
      <c r="B101" s="92" t="s">
        <v>330</v>
      </c>
      <c r="C101" s="108">
        <f>G101</f>
        <v>0</v>
      </c>
      <c r="D101" s="51">
        <v>2020</v>
      </c>
      <c r="E101" s="144" t="s">
        <v>246</v>
      </c>
      <c r="F101" s="51" t="s">
        <v>33</v>
      </c>
      <c r="G101" s="108">
        <f t="shared" si="2"/>
        <v>0</v>
      </c>
      <c r="H101" s="51"/>
      <c r="L101" s="44"/>
      <c r="M101" s="44"/>
      <c r="N101" s="44"/>
      <c r="O101" s="44"/>
      <c r="P101" s="44"/>
      <c r="Q101" s="44"/>
      <c r="R101" s="44"/>
    </row>
    <row r="102" spans="1:18" ht="39" hidden="1" customHeight="1" x14ac:dyDescent="0.25">
      <c r="A102" s="180" t="s">
        <v>309</v>
      </c>
      <c r="B102" s="92" t="s">
        <v>331</v>
      </c>
      <c r="C102" s="108">
        <f>G102</f>
        <v>0</v>
      </c>
      <c r="D102" s="51">
        <v>2020</v>
      </c>
      <c r="E102" s="144" t="s">
        <v>246</v>
      </c>
      <c r="F102" s="51" t="s">
        <v>33</v>
      </c>
      <c r="G102" s="108">
        <f t="shared" si="2"/>
        <v>0</v>
      </c>
      <c r="H102" s="51"/>
      <c r="L102" s="44"/>
      <c r="M102" s="44"/>
      <c r="N102" s="44"/>
      <c r="O102" s="44"/>
      <c r="P102" s="44"/>
      <c r="Q102" s="44"/>
      <c r="R102" s="44"/>
    </row>
    <row r="103" spans="1:18" ht="39" hidden="1" customHeight="1" x14ac:dyDescent="0.25">
      <c r="A103" s="144" t="s">
        <v>700</v>
      </c>
      <c r="B103" s="92" t="s">
        <v>332</v>
      </c>
      <c r="C103" s="108">
        <f>G103</f>
        <v>0</v>
      </c>
      <c r="D103" s="51">
        <v>2020</v>
      </c>
      <c r="E103" s="144" t="s">
        <v>246</v>
      </c>
      <c r="F103" s="51" t="s">
        <v>33</v>
      </c>
      <c r="G103" s="108">
        <f t="shared" si="2"/>
        <v>0</v>
      </c>
      <c r="H103" s="51"/>
      <c r="L103" s="44"/>
      <c r="M103" s="44"/>
      <c r="N103" s="44"/>
      <c r="O103" s="44"/>
      <c r="P103" s="44"/>
      <c r="Q103" s="44"/>
      <c r="R103" s="44"/>
    </row>
    <row r="104" spans="1:18" ht="39" hidden="1" customHeight="1" x14ac:dyDescent="0.25">
      <c r="A104" s="296" t="s">
        <v>719</v>
      </c>
      <c r="B104" s="92" t="s">
        <v>1270</v>
      </c>
      <c r="C104" s="108" t="e">
        <f>#REF!</f>
        <v>#REF!</v>
      </c>
      <c r="D104" s="290">
        <v>2024</v>
      </c>
      <c r="E104" s="296" t="s">
        <v>16</v>
      </c>
      <c r="F104" s="290" t="str">
        <f>F87</f>
        <v>Місцевий бюджет</v>
      </c>
      <c r="G104" s="108">
        <f t="shared" ref="G104:G123" si="4">H104</f>
        <v>0</v>
      </c>
      <c r="H104" s="159"/>
      <c r="L104" s="44"/>
      <c r="M104" s="44"/>
      <c r="N104" s="44"/>
      <c r="O104" s="44"/>
      <c r="P104" s="44"/>
      <c r="Q104" s="44"/>
      <c r="R104" s="44"/>
    </row>
    <row r="105" spans="1:18" ht="39" hidden="1" customHeight="1" x14ac:dyDescent="0.25">
      <c r="A105" s="296"/>
      <c r="B105" s="92" t="s">
        <v>893</v>
      </c>
      <c r="C105" s="108" t="e">
        <f>#REF!</f>
        <v>#REF!</v>
      </c>
      <c r="D105" s="290"/>
      <c r="E105" s="296"/>
      <c r="F105" s="290"/>
      <c r="G105" s="108">
        <f t="shared" si="4"/>
        <v>0</v>
      </c>
      <c r="H105" s="159"/>
      <c r="L105" s="44"/>
      <c r="M105" s="44"/>
      <c r="N105" s="44"/>
      <c r="O105" s="44"/>
      <c r="P105" s="44"/>
      <c r="Q105" s="44"/>
      <c r="R105" s="44"/>
    </row>
    <row r="106" spans="1:18" ht="39" hidden="1" customHeight="1" x14ac:dyDescent="0.25">
      <c r="A106" s="292" t="s">
        <v>720</v>
      </c>
      <c r="B106" s="92" t="s">
        <v>1275</v>
      </c>
      <c r="C106" s="108" t="e">
        <f>#REF!</f>
        <v>#REF!</v>
      </c>
      <c r="D106" s="290">
        <v>2024</v>
      </c>
      <c r="E106" s="296" t="s">
        <v>16</v>
      </c>
      <c r="F106" s="141" t="str">
        <f>F104</f>
        <v>Місцевий бюджет</v>
      </c>
      <c r="G106" s="108">
        <f t="shared" si="4"/>
        <v>0</v>
      </c>
      <c r="H106" s="159"/>
      <c r="L106" s="44"/>
      <c r="M106" s="44"/>
      <c r="N106" s="44"/>
      <c r="O106" s="44"/>
      <c r="P106" s="44"/>
      <c r="Q106" s="44"/>
      <c r="R106" s="44"/>
    </row>
    <row r="107" spans="1:18" ht="39" hidden="1" customHeight="1" x14ac:dyDescent="0.25">
      <c r="A107" s="292"/>
      <c r="B107" s="92" t="s">
        <v>126</v>
      </c>
      <c r="C107" s="108">
        <f>G107</f>
        <v>0</v>
      </c>
      <c r="D107" s="290"/>
      <c r="E107" s="296"/>
      <c r="F107" s="141" t="str">
        <f>F106</f>
        <v>Місцевий бюджет</v>
      </c>
      <c r="G107" s="108">
        <f t="shared" si="4"/>
        <v>0</v>
      </c>
      <c r="H107" s="141"/>
      <c r="L107" s="44"/>
      <c r="M107" s="44"/>
      <c r="N107" s="44"/>
      <c r="O107" s="44"/>
      <c r="P107" s="44"/>
      <c r="Q107" s="44"/>
      <c r="R107" s="44"/>
    </row>
    <row r="108" spans="1:18" ht="39" hidden="1" customHeight="1" x14ac:dyDescent="0.25">
      <c r="A108" s="292"/>
      <c r="B108" s="92" t="s">
        <v>893</v>
      </c>
      <c r="C108" s="108" t="e">
        <f>#REF!</f>
        <v>#REF!</v>
      </c>
      <c r="D108" s="290"/>
      <c r="E108" s="296"/>
      <c r="F108" s="141"/>
      <c r="G108" s="108">
        <f t="shared" si="4"/>
        <v>0</v>
      </c>
      <c r="H108" s="159"/>
      <c r="L108" s="44"/>
      <c r="M108" s="44"/>
      <c r="N108" s="44"/>
      <c r="O108" s="44"/>
      <c r="P108" s="44"/>
      <c r="Q108" s="44"/>
      <c r="R108" s="44"/>
    </row>
    <row r="109" spans="1:18" ht="39" hidden="1" customHeight="1" x14ac:dyDescent="0.25">
      <c r="A109" s="292" t="s">
        <v>741</v>
      </c>
      <c r="B109" s="92" t="s">
        <v>1280</v>
      </c>
      <c r="C109" s="108" t="e">
        <f>#REF!</f>
        <v>#REF!</v>
      </c>
      <c r="D109" s="289">
        <v>2024</v>
      </c>
      <c r="E109" s="292" t="s">
        <v>16</v>
      </c>
      <c r="F109" s="289" t="str">
        <f>F107</f>
        <v>Місцевий бюджет</v>
      </c>
      <c r="G109" s="108">
        <f t="shared" si="4"/>
        <v>0</v>
      </c>
      <c r="H109" s="108"/>
      <c r="L109" s="44"/>
      <c r="M109" s="44"/>
      <c r="N109" s="44"/>
      <c r="O109" s="44"/>
      <c r="P109" s="44"/>
      <c r="Q109" s="44"/>
      <c r="R109" s="44"/>
    </row>
    <row r="110" spans="1:18" ht="39" hidden="1" customHeight="1" x14ac:dyDescent="0.25">
      <c r="A110" s="292"/>
      <c r="B110" s="92" t="s">
        <v>893</v>
      </c>
      <c r="C110" s="108" t="e">
        <f>#REF!</f>
        <v>#REF!</v>
      </c>
      <c r="D110" s="289"/>
      <c r="E110" s="292"/>
      <c r="F110" s="289"/>
      <c r="G110" s="108">
        <f t="shared" si="4"/>
        <v>0</v>
      </c>
      <c r="H110" s="108"/>
      <c r="L110" s="44"/>
      <c r="M110" s="44"/>
      <c r="N110" s="44"/>
      <c r="O110" s="44"/>
      <c r="P110" s="44"/>
      <c r="Q110" s="44"/>
      <c r="R110" s="44"/>
    </row>
    <row r="111" spans="1:18" ht="39" hidden="1" customHeight="1" x14ac:dyDescent="0.25">
      <c r="A111" s="144" t="s">
        <v>742</v>
      </c>
      <c r="B111" s="92" t="s">
        <v>1304</v>
      </c>
      <c r="C111" s="108" t="e">
        <f>#REF!</f>
        <v>#REF!</v>
      </c>
      <c r="D111" s="51">
        <v>2023</v>
      </c>
      <c r="E111" s="144" t="s">
        <v>16</v>
      </c>
      <c r="F111" s="51" t="str">
        <f>F109</f>
        <v>Місцевий бюджет</v>
      </c>
      <c r="G111" s="108">
        <f t="shared" si="4"/>
        <v>0</v>
      </c>
      <c r="H111" s="38"/>
      <c r="I111" s="61"/>
      <c r="J111" s="61"/>
      <c r="K111" s="61"/>
      <c r="L111" s="44"/>
      <c r="M111" s="44"/>
      <c r="N111" s="44"/>
      <c r="O111" s="44"/>
      <c r="P111" s="44"/>
      <c r="Q111" s="44"/>
      <c r="R111" s="44"/>
    </row>
    <row r="112" spans="1:18" ht="39" hidden="1" customHeight="1" x14ac:dyDescent="0.25">
      <c r="A112" s="144" t="s">
        <v>765</v>
      </c>
      <c r="B112" s="62" t="s">
        <v>1305</v>
      </c>
      <c r="C112" s="108">
        <f>G112</f>
        <v>0</v>
      </c>
      <c r="D112" s="51">
        <v>2022</v>
      </c>
      <c r="E112" s="144" t="s">
        <v>16</v>
      </c>
      <c r="F112" s="51" t="str">
        <f>F111</f>
        <v>Місцевий бюджет</v>
      </c>
      <c r="G112" s="108">
        <f t="shared" si="4"/>
        <v>0</v>
      </c>
      <c r="H112" s="158">
        <v>0</v>
      </c>
      <c r="I112" s="63"/>
      <c r="J112" s="63"/>
      <c r="K112" s="63"/>
      <c r="L112" s="44"/>
      <c r="M112" s="44"/>
      <c r="N112" s="44"/>
      <c r="O112" s="44"/>
      <c r="P112" s="44"/>
      <c r="Q112" s="44"/>
      <c r="R112" s="44"/>
    </row>
    <row r="113" spans="1:18" ht="39" hidden="1" customHeight="1" x14ac:dyDescent="0.25">
      <c r="A113" s="144" t="s">
        <v>765</v>
      </c>
      <c r="B113" s="92" t="s">
        <v>1092</v>
      </c>
      <c r="C113" s="108" t="e">
        <f>#REF!</f>
        <v>#REF!</v>
      </c>
      <c r="D113" s="51">
        <v>2024</v>
      </c>
      <c r="E113" s="144" t="s">
        <v>16</v>
      </c>
      <c r="F113" s="51" t="s">
        <v>33</v>
      </c>
      <c r="G113" s="108">
        <f t="shared" si="4"/>
        <v>0</v>
      </c>
      <c r="H113" s="51"/>
      <c r="I113" s="61"/>
      <c r="J113" s="61"/>
      <c r="K113" s="61"/>
      <c r="L113" s="44"/>
      <c r="M113" s="44"/>
      <c r="N113" s="44"/>
      <c r="O113" s="44"/>
      <c r="P113" s="44"/>
      <c r="Q113" s="44"/>
      <c r="R113" s="44"/>
    </row>
    <row r="114" spans="1:18" ht="39" hidden="1" customHeight="1" x14ac:dyDescent="0.25">
      <c r="A114" s="144" t="s">
        <v>755</v>
      </c>
      <c r="B114" s="92" t="s">
        <v>1093</v>
      </c>
      <c r="C114" s="108" t="e">
        <f>#REF!</f>
        <v>#REF!</v>
      </c>
      <c r="D114" s="51">
        <v>2024</v>
      </c>
      <c r="E114" s="144" t="s">
        <v>16</v>
      </c>
      <c r="F114" s="51" t="s">
        <v>33</v>
      </c>
      <c r="G114" s="108">
        <f t="shared" si="4"/>
        <v>0</v>
      </c>
      <c r="H114" s="51"/>
      <c r="I114" s="61"/>
      <c r="J114" s="61"/>
      <c r="K114" s="61"/>
      <c r="L114" s="44"/>
      <c r="M114" s="44"/>
      <c r="N114" s="44"/>
      <c r="O114" s="44"/>
      <c r="P114" s="44"/>
      <c r="Q114" s="44"/>
      <c r="R114" s="44"/>
    </row>
    <row r="115" spans="1:18" ht="39" hidden="1" customHeight="1" x14ac:dyDescent="0.25">
      <c r="A115" s="292" t="s">
        <v>756</v>
      </c>
      <c r="B115" s="92" t="s">
        <v>1166</v>
      </c>
      <c r="C115" s="108" t="e">
        <f>#REF!</f>
        <v>#REF!</v>
      </c>
      <c r="D115" s="289">
        <v>2023</v>
      </c>
      <c r="E115" s="292" t="s">
        <v>16</v>
      </c>
      <c r="F115" s="289" t="s">
        <v>33</v>
      </c>
      <c r="G115" s="108">
        <f t="shared" si="4"/>
        <v>0</v>
      </c>
      <c r="H115" s="108"/>
      <c r="I115" s="61"/>
      <c r="J115" s="61"/>
      <c r="K115" s="61"/>
      <c r="L115" s="44"/>
      <c r="M115" s="44"/>
      <c r="N115" s="44"/>
      <c r="O115" s="44"/>
      <c r="P115" s="44"/>
      <c r="Q115" s="44"/>
      <c r="R115" s="44"/>
    </row>
    <row r="116" spans="1:18" ht="39" hidden="1" customHeight="1" x14ac:dyDescent="0.25">
      <c r="A116" s="292"/>
      <c r="B116" s="92" t="s">
        <v>893</v>
      </c>
      <c r="C116" s="108" t="e">
        <f>#REF!</f>
        <v>#REF!</v>
      </c>
      <c r="D116" s="289"/>
      <c r="E116" s="292"/>
      <c r="F116" s="289"/>
      <c r="G116" s="108">
        <f t="shared" si="4"/>
        <v>0</v>
      </c>
      <c r="H116" s="108"/>
      <c r="I116" s="61"/>
      <c r="J116" s="61"/>
      <c r="K116" s="61"/>
      <c r="L116" s="44"/>
      <c r="M116" s="44"/>
      <c r="N116" s="44"/>
      <c r="O116" s="44"/>
      <c r="P116" s="44"/>
      <c r="Q116" s="44"/>
      <c r="R116" s="44"/>
    </row>
    <row r="117" spans="1:18" ht="39" hidden="1" customHeight="1" x14ac:dyDescent="0.25">
      <c r="A117" s="154" t="s">
        <v>778</v>
      </c>
      <c r="B117" s="92" t="s">
        <v>1306</v>
      </c>
      <c r="C117" s="51" t="e">
        <f>#REF!</f>
        <v>#REF!</v>
      </c>
      <c r="D117" s="141">
        <v>2023</v>
      </c>
      <c r="E117" s="154" t="s">
        <v>16</v>
      </c>
      <c r="F117" s="141" t="str">
        <f>F109</f>
        <v>Місцевий бюджет</v>
      </c>
      <c r="G117" s="108">
        <f t="shared" si="4"/>
        <v>0</v>
      </c>
      <c r="H117" s="141"/>
      <c r="I117" s="61"/>
      <c r="J117" s="61"/>
      <c r="K117" s="61"/>
      <c r="L117" s="44"/>
      <c r="M117" s="44"/>
      <c r="N117" s="44"/>
      <c r="O117" s="44"/>
      <c r="P117" s="44"/>
      <c r="Q117" s="44"/>
      <c r="R117" s="44"/>
    </row>
    <row r="118" spans="1:18" ht="39" hidden="1" customHeight="1" x14ac:dyDescent="0.25">
      <c r="A118" s="154" t="s">
        <v>779</v>
      </c>
      <c r="B118" s="92" t="s">
        <v>1307</v>
      </c>
      <c r="C118" s="51" t="e">
        <f>#REF!</f>
        <v>#REF!</v>
      </c>
      <c r="D118" s="141">
        <v>2024</v>
      </c>
      <c r="E118" s="154" t="s">
        <v>16</v>
      </c>
      <c r="F118" s="141" t="str">
        <f>F109</f>
        <v>Місцевий бюджет</v>
      </c>
      <c r="G118" s="108">
        <f t="shared" si="4"/>
        <v>0</v>
      </c>
      <c r="H118" s="141"/>
      <c r="L118" s="44"/>
      <c r="M118" s="44"/>
      <c r="N118" s="44"/>
      <c r="O118" s="44"/>
      <c r="P118" s="44"/>
      <c r="Q118" s="44"/>
      <c r="R118" s="44"/>
    </row>
    <row r="119" spans="1:18" ht="45" hidden="1" customHeight="1" x14ac:dyDescent="0.25">
      <c r="A119" s="154" t="s">
        <v>43</v>
      </c>
      <c r="B119" s="92" t="s">
        <v>1657</v>
      </c>
      <c r="C119" s="108">
        <f>G119</f>
        <v>0</v>
      </c>
      <c r="D119" s="141">
        <v>2022</v>
      </c>
      <c r="E119" s="154" t="s">
        <v>16</v>
      </c>
      <c r="F119" s="141" t="s">
        <v>33</v>
      </c>
      <c r="G119" s="108">
        <f t="shared" si="4"/>
        <v>0</v>
      </c>
      <c r="H119" s="108">
        <f>[1]Додаток3!J122</f>
        <v>0</v>
      </c>
      <c r="L119" s="44"/>
      <c r="M119" s="44"/>
      <c r="N119" s="44"/>
      <c r="O119" s="44"/>
      <c r="P119" s="44"/>
      <c r="Q119" s="44"/>
      <c r="R119" s="44"/>
    </row>
    <row r="120" spans="1:18" ht="36" hidden="1" customHeight="1" x14ac:dyDescent="0.25">
      <c r="A120" s="154"/>
      <c r="B120" s="92" t="s">
        <v>1215</v>
      </c>
      <c r="C120" s="108">
        <f>G120</f>
        <v>0</v>
      </c>
      <c r="D120" s="141">
        <v>2022</v>
      </c>
      <c r="E120" s="154" t="s">
        <v>16</v>
      </c>
      <c r="F120" s="141" t="s">
        <v>33</v>
      </c>
      <c r="G120" s="108">
        <f t="shared" si="4"/>
        <v>0</v>
      </c>
      <c r="H120" s="108"/>
      <c r="L120" s="44"/>
      <c r="M120" s="44"/>
      <c r="N120" s="44"/>
      <c r="O120" s="44"/>
      <c r="P120" s="44"/>
      <c r="Q120" s="44"/>
      <c r="R120" s="44"/>
    </row>
    <row r="121" spans="1:18" ht="39" hidden="1" customHeight="1" x14ac:dyDescent="0.25">
      <c r="A121" s="154" t="s">
        <v>867</v>
      </c>
      <c r="B121" s="92" t="s">
        <v>1339</v>
      </c>
      <c r="C121" s="108">
        <f>G121</f>
        <v>0</v>
      </c>
      <c r="D121" s="141">
        <v>2021</v>
      </c>
      <c r="E121" s="154" t="s">
        <v>1330</v>
      </c>
      <c r="F121" s="141" t="s">
        <v>33</v>
      </c>
      <c r="G121" s="108">
        <f t="shared" si="4"/>
        <v>0</v>
      </c>
      <c r="H121" s="159"/>
      <c r="L121" s="44"/>
      <c r="M121" s="44"/>
      <c r="N121" s="44"/>
      <c r="O121" s="44"/>
      <c r="P121" s="44"/>
      <c r="Q121" s="44"/>
      <c r="R121" s="44"/>
    </row>
    <row r="122" spans="1:18" ht="39" hidden="1" customHeight="1" x14ac:dyDescent="0.25">
      <c r="A122" s="144" t="s">
        <v>898</v>
      </c>
      <c r="B122" s="92" t="s">
        <v>1320</v>
      </c>
      <c r="C122" s="108">
        <f>G122</f>
        <v>0</v>
      </c>
      <c r="D122" s="51">
        <v>2021</v>
      </c>
      <c r="E122" s="144" t="s">
        <v>16</v>
      </c>
      <c r="F122" s="51" t="str">
        <f>F121</f>
        <v>Місцевий бюджет</v>
      </c>
      <c r="G122" s="108">
        <f t="shared" si="4"/>
        <v>0</v>
      </c>
      <c r="H122" s="108"/>
      <c r="L122" s="44"/>
      <c r="M122" s="44"/>
      <c r="N122" s="44"/>
      <c r="O122" s="44"/>
      <c r="P122" s="44"/>
      <c r="Q122" s="44"/>
      <c r="R122" s="44"/>
    </row>
    <row r="123" spans="1:18" ht="39" hidden="1" customHeight="1" x14ac:dyDescent="0.25">
      <c r="A123" s="144" t="s">
        <v>905</v>
      </c>
      <c r="B123" s="92" t="s">
        <v>1357</v>
      </c>
      <c r="C123" s="108">
        <f>G123</f>
        <v>0</v>
      </c>
      <c r="D123" s="51">
        <v>2021</v>
      </c>
      <c r="E123" s="144" t="s">
        <v>16</v>
      </c>
      <c r="F123" s="51" t="str">
        <f>F122</f>
        <v>Місцевий бюджет</v>
      </c>
      <c r="G123" s="108">
        <f t="shared" si="4"/>
        <v>0</v>
      </c>
      <c r="H123" s="108"/>
      <c r="L123" s="44"/>
      <c r="M123" s="44"/>
      <c r="N123" s="44"/>
      <c r="O123" s="44"/>
      <c r="P123" s="44"/>
      <c r="Q123" s="44"/>
      <c r="R123" s="44"/>
    </row>
    <row r="124" spans="1:18" ht="32.25" hidden="1" customHeight="1" x14ac:dyDescent="0.25">
      <c r="A124" s="281" t="s">
        <v>37</v>
      </c>
      <c r="B124" s="387" t="s">
        <v>1537</v>
      </c>
      <c r="C124" s="389">
        <f>H124+H125</f>
        <v>0</v>
      </c>
      <c r="D124" s="306">
        <v>2022</v>
      </c>
      <c r="E124" s="284" t="s">
        <v>16</v>
      </c>
      <c r="F124" s="141" t="s">
        <v>26</v>
      </c>
      <c r="G124" s="108"/>
      <c r="H124" s="108"/>
      <c r="L124" s="44"/>
      <c r="M124" s="44"/>
      <c r="N124" s="44"/>
      <c r="O124" s="44"/>
      <c r="P124" s="44"/>
      <c r="Q124" s="44"/>
      <c r="R124" s="44"/>
    </row>
    <row r="125" spans="1:18" ht="34.5" hidden="1" customHeight="1" x14ac:dyDescent="0.25">
      <c r="A125" s="283"/>
      <c r="B125" s="388"/>
      <c r="C125" s="390"/>
      <c r="D125" s="307"/>
      <c r="E125" s="286"/>
      <c r="F125" s="141" t="s">
        <v>33</v>
      </c>
      <c r="G125" s="108"/>
      <c r="H125" s="108"/>
      <c r="L125" s="44"/>
      <c r="M125" s="44"/>
      <c r="N125" s="44"/>
      <c r="O125" s="44"/>
      <c r="P125" s="44"/>
      <c r="Q125" s="44"/>
      <c r="R125" s="44"/>
    </row>
    <row r="126" spans="1:18" ht="34.5" hidden="1" customHeight="1" x14ac:dyDescent="0.25">
      <c r="A126" s="239" t="s">
        <v>43</v>
      </c>
      <c r="B126" s="242" t="s">
        <v>1047</v>
      </c>
      <c r="C126" s="57"/>
      <c r="D126" s="51">
        <v>2022</v>
      </c>
      <c r="E126" s="154" t="s">
        <v>16</v>
      </c>
      <c r="F126" s="141" t="s">
        <v>33</v>
      </c>
      <c r="G126" s="108"/>
      <c r="H126" s="108"/>
      <c r="L126" s="44"/>
      <c r="M126" s="44"/>
      <c r="N126" s="44"/>
      <c r="O126" s="44"/>
      <c r="P126" s="44"/>
      <c r="Q126" s="44"/>
      <c r="R126" s="44"/>
    </row>
    <row r="127" spans="1:18" ht="49.5" hidden="1" customHeight="1" x14ac:dyDescent="0.25">
      <c r="A127" s="144" t="s">
        <v>45</v>
      </c>
      <c r="B127" s="92" t="s">
        <v>1490</v>
      </c>
      <c r="C127" s="108">
        <f>G127</f>
        <v>0</v>
      </c>
      <c r="D127" s="51">
        <v>2022</v>
      </c>
      <c r="E127" s="144" t="s">
        <v>1330</v>
      </c>
      <c r="F127" s="51" t="s">
        <v>33</v>
      </c>
      <c r="G127" s="108">
        <f>H127</f>
        <v>0</v>
      </c>
      <c r="H127" s="108"/>
      <c r="L127" s="44"/>
      <c r="M127" s="44"/>
      <c r="N127" s="44"/>
      <c r="O127" s="44"/>
      <c r="P127" s="44"/>
      <c r="Q127" s="44"/>
      <c r="R127" s="44"/>
    </row>
    <row r="128" spans="1:18" ht="31.5" hidden="1" customHeight="1" x14ac:dyDescent="0.25">
      <c r="A128" s="144" t="s">
        <v>0</v>
      </c>
      <c r="B128" s="92" t="s">
        <v>1509</v>
      </c>
      <c r="C128" s="108">
        <f>G128</f>
        <v>0</v>
      </c>
      <c r="D128" s="51">
        <v>2022</v>
      </c>
      <c r="E128" s="144" t="s">
        <v>1330</v>
      </c>
      <c r="F128" s="51" t="s">
        <v>33</v>
      </c>
      <c r="G128" s="108">
        <f>H128</f>
        <v>0</v>
      </c>
      <c r="H128" s="108"/>
      <c r="L128" s="44"/>
      <c r="M128" s="44"/>
      <c r="N128" s="44"/>
      <c r="O128" s="44"/>
      <c r="P128" s="44"/>
      <c r="Q128" s="44"/>
      <c r="R128" s="44"/>
    </row>
    <row r="129" spans="1:18" ht="31.5" hidden="1" customHeight="1" x14ac:dyDescent="0.25">
      <c r="A129" s="144" t="s">
        <v>1</v>
      </c>
      <c r="B129" s="92" t="s">
        <v>1540</v>
      </c>
      <c r="C129" s="108">
        <f t="shared" ref="C129:C135" si="5">H129</f>
        <v>0</v>
      </c>
      <c r="D129" s="51">
        <v>2022</v>
      </c>
      <c r="E129" s="154" t="s">
        <v>16</v>
      </c>
      <c r="F129" s="51" t="s">
        <v>33</v>
      </c>
      <c r="G129" s="108"/>
      <c r="H129" s="108"/>
      <c r="L129" s="44"/>
      <c r="M129" s="44"/>
      <c r="N129" s="44"/>
      <c r="O129" s="44"/>
      <c r="P129" s="44"/>
      <c r="Q129" s="44"/>
      <c r="R129" s="44"/>
    </row>
    <row r="130" spans="1:18" ht="31.5" hidden="1" customHeight="1" x14ac:dyDescent="0.25">
      <c r="A130" s="144" t="s">
        <v>79</v>
      </c>
      <c r="B130" s="92" t="s">
        <v>1541</v>
      </c>
      <c r="C130" s="108">
        <f t="shared" si="5"/>
        <v>0</v>
      </c>
      <c r="D130" s="51">
        <v>2022</v>
      </c>
      <c r="E130" s="154" t="s">
        <v>16</v>
      </c>
      <c r="F130" s="51" t="s">
        <v>33</v>
      </c>
      <c r="G130" s="108"/>
      <c r="H130" s="108"/>
      <c r="L130" s="44"/>
      <c r="M130" s="44"/>
      <c r="N130" s="44"/>
      <c r="O130" s="44"/>
      <c r="P130" s="44"/>
      <c r="Q130" s="44"/>
      <c r="R130" s="44"/>
    </row>
    <row r="131" spans="1:18" ht="31.5" hidden="1" customHeight="1" x14ac:dyDescent="0.25">
      <c r="A131" s="144" t="s">
        <v>80</v>
      </c>
      <c r="B131" s="92" t="s">
        <v>1542</v>
      </c>
      <c r="C131" s="108">
        <f t="shared" si="5"/>
        <v>0</v>
      </c>
      <c r="D131" s="51">
        <v>2022</v>
      </c>
      <c r="E131" s="154" t="s">
        <v>16</v>
      </c>
      <c r="F131" s="51" t="s">
        <v>33</v>
      </c>
      <c r="G131" s="108"/>
      <c r="H131" s="108"/>
      <c r="L131" s="44"/>
      <c r="M131" s="44"/>
      <c r="N131" s="44"/>
      <c r="O131" s="44"/>
      <c r="P131" s="44"/>
      <c r="Q131" s="44"/>
      <c r="R131" s="44"/>
    </row>
    <row r="132" spans="1:18" ht="31.5" hidden="1" customHeight="1" x14ac:dyDescent="0.25">
      <c r="A132" s="144" t="s">
        <v>125</v>
      </c>
      <c r="B132" s="92" t="s">
        <v>806</v>
      </c>
      <c r="C132" s="108">
        <f t="shared" si="5"/>
        <v>0</v>
      </c>
      <c r="D132" s="51">
        <v>2022</v>
      </c>
      <c r="E132" s="154" t="s">
        <v>16</v>
      </c>
      <c r="F132" s="51" t="s">
        <v>33</v>
      </c>
      <c r="G132" s="108"/>
      <c r="H132" s="108"/>
      <c r="L132" s="44"/>
      <c r="M132" s="44"/>
      <c r="N132" s="44"/>
      <c r="O132" s="44"/>
      <c r="P132" s="44"/>
      <c r="Q132" s="44"/>
      <c r="R132" s="44"/>
    </row>
    <row r="133" spans="1:18" ht="31.5" hidden="1" customHeight="1" x14ac:dyDescent="0.25">
      <c r="A133" s="144" t="s">
        <v>127</v>
      </c>
      <c r="B133" s="92" t="s">
        <v>949</v>
      </c>
      <c r="C133" s="108">
        <f t="shared" si="5"/>
        <v>0</v>
      </c>
      <c r="D133" s="51">
        <v>2022</v>
      </c>
      <c r="E133" s="154" t="s">
        <v>16</v>
      </c>
      <c r="F133" s="51" t="s">
        <v>33</v>
      </c>
      <c r="G133" s="108"/>
      <c r="H133" s="108"/>
      <c r="L133" s="44"/>
      <c r="M133" s="44"/>
      <c r="N133" s="44"/>
      <c r="O133" s="44"/>
      <c r="P133" s="44"/>
      <c r="Q133" s="44"/>
      <c r="R133" s="44"/>
    </row>
    <row r="134" spans="1:18" ht="31.5" hidden="1" customHeight="1" x14ac:dyDescent="0.25">
      <c r="A134" s="144" t="s">
        <v>128</v>
      </c>
      <c r="B134" s="92" t="s">
        <v>950</v>
      </c>
      <c r="C134" s="108">
        <f t="shared" si="5"/>
        <v>0</v>
      </c>
      <c r="D134" s="51">
        <v>2022</v>
      </c>
      <c r="E134" s="154" t="s">
        <v>16</v>
      </c>
      <c r="F134" s="51" t="s">
        <v>33</v>
      </c>
      <c r="G134" s="108"/>
      <c r="H134" s="108"/>
      <c r="L134" s="44"/>
      <c r="M134" s="44"/>
      <c r="N134" s="44"/>
      <c r="O134" s="44"/>
      <c r="P134" s="44"/>
      <c r="Q134" s="44"/>
      <c r="R134" s="44"/>
    </row>
    <row r="135" spans="1:18" ht="31.5" hidden="1" customHeight="1" x14ac:dyDescent="0.25">
      <c r="A135" s="144" t="s">
        <v>129</v>
      </c>
      <c r="B135" s="92" t="s">
        <v>1658</v>
      </c>
      <c r="C135" s="108">
        <f t="shared" si="5"/>
        <v>0</v>
      </c>
      <c r="D135" s="51">
        <v>2022</v>
      </c>
      <c r="E135" s="144" t="s">
        <v>1330</v>
      </c>
      <c r="F135" s="51" t="s">
        <v>33</v>
      </c>
      <c r="G135" s="108"/>
      <c r="H135" s="108"/>
      <c r="L135" s="44"/>
      <c r="M135" s="44"/>
      <c r="N135" s="44"/>
      <c r="O135" s="44"/>
      <c r="P135" s="44"/>
      <c r="Q135" s="44"/>
      <c r="R135" s="44"/>
    </row>
    <row r="136" spans="1:18" ht="45.75" customHeight="1" x14ac:dyDescent="0.25">
      <c r="A136" s="144" t="s">
        <v>23</v>
      </c>
      <c r="B136" s="92" t="s">
        <v>1719</v>
      </c>
      <c r="C136" s="108"/>
      <c r="D136" s="51">
        <v>2023</v>
      </c>
      <c r="E136" s="144" t="s">
        <v>16</v>
      </c>
      <c r="F136" s="51" t="s">
        <v>33</v>
      </c>
      <c r="G136" s="108"/>
      <c r="H136" s="108">
        <f>'Додаток 3'!K135</f>
        <v>213.27199999999999</v>
      </c>
      <c r="L136" s="44"/>
      <c r="M136" s="44"/>
      <c r="N136" s="44"/>
      <c r="O136" s="44"/>
      <c r="P136" s="44"/>
      <c r="Q136" s="44"/>
      <c r="R136" s="44"/>
    </row>
    <row r="137" spans="1:18" ht="19.5" customHeight="1" x14ac:dyDescent="0.25">
      <c r="A137" s="386"/>
      <c r="B137" s="375" t="s">
        <v>82</v>
      </c>
      <c r="C137" s="290"/>
      <c r="D137" s="290"/>
      <c r="E137" s="290"/>
      <c r="F137" s="42" t="s">
        <v>21</v>
      </c>
      <c r="G137" s="64">
        <f>H137</f>
        <v>633.81600000000003</v>
      </c>
      <c r="H137" s="45">
        <f>H140+H141</f>
        <v>633.81600000000003</v>
      </c>
      <c r="L137" s="44"/>
      <c r="M137" s="49"/>
      <c r="N137" s="48"/>
      <c r="O137" s="48"/>
      <c r="P137" s="44"/>
      <c r="Q137" s="44"/>
      <c r="R137" s="44"/>
    </row>
    <row r="138" spans="1:18" ht="39" hidden="1" customHeight="1" x14ac:dyDescent="0.25">
      <c r="A138" s="386"/>
      <c r="B138" s="375"/>
      <c r="C138" s="290"/>
      <c r="D138" s="290"/>
      <c r="E138" s="290"/>
      <c r="F138" s="7" t="s">
        <v>26</v>
      </c>
      <c r="G138" s="159" t="e">
        <f>#REF!+#REF!+H138</f>
        <v>#REF!</v>
      </c>
      <c r="H138" s="159">
        <v>0</v>
      </c>
      <c r="I138" s="61"/>
      <c r="J138" s="61"/>
      <c r="K138" s="61"/>
      <c r="L138" s="44"/>
      <c r="M138" s="44"/>
      <c r="N138" s="44"/>
      <c r="O138" s="44"/>
      <c r="P138" s="44"/>
      <c r="Q138" s="44"/>
      <c r="R138" s="44"/>
    </row>
    <row r="139" spans="1:18" ht="39" hidden="1" customHeight="1" x14ac:dyDescent="0.25">
      <c r="A139" s="386"/>
      <c r="B139" s="375"/>
      <c r="C139" s="290"/>
      <c r="D139" s="290"/>
      <c r="E139" s="290"/>
      <c r="F139" s="7" t="s">
        <v>18</v>
      </c>
      <c r="G139" s="159">
        <f>H139</f>
        <v>20000</v>
      </c>
      <c r="H139" s="159">
        <f>H35</f>
        <v>20000</v>
      </c>
      <c r="L139" s="44"/>
      <c r="M139" s="44"/>
      <c r="N139" s="44"/>
      <c r="O139" s="44"/>
      <c r="P139" s="44"/>
      <c r="Q139" s="44"/>
      <c r="R139" s="44"/>
    </row>
    <row r="140" spans="1:18" ht="39" hidden="1" customHeight="1" x14ac:dyDescent="0.25">
      <c r="A140" s="386"/>
      <c r="B140" s="375"/>
      <c r="C140" s="290"/>
      <c r="D140" s="290"/>
      <c r="E140" s="290"/>
      <c r="F140" s="7" t="s">
        <v>26</v>
      </c>
      <c r="G140" s="159"/>
      <c r="H140" s="159">
        <f>H124</f>
        <v>0</v>
      </c>
      <c r="L140" s="44"/>
      <c r="M140" s="44"/>
      <c r="N140" s="44"/>
      <c r="O140" s="44"/>
      <c r="P140" s="44"/>
      <c r="Q140" s="44"/>
      <c r="R140" s="44"/>
    </row>
    <row r="141" spans="1:18" ht="29.25" customHeight="1" x14ac:dyDescent="0.25">
      <c r="A141" s="386"/>
      <c r="B141" s="375"/>
      <c r="C141" s="290"/>
      <c r="D141" s="290"/>
      <c r="E141" s="290"/>
      <c r="F141" s="7" t="s">
        <v>33</v>
      </c>
      <c r="G141" s="65">
        <f>H141</f>
        <v>633.81600000000003</v>
      </c>
      <c r="H141" s="159">
        <f>H86+H87+H136</f>
        <v>633.81600000000003</v>
      </c>
      <c r="L141" s="44"/>
      <c r="M141" s="44"/>
      <c r="N141" s="44"/>
      <c r="O141" s="44"/>
      <c r="P141" s="44"/>
      <c r="Q141" s="44"/>
      <c r="R141" s="44"/>
    </row>
    <row r="142" spans="1:18" ht="18" customHeight="1" x14ac:dyDescent="0.25">
      <c r="A142" s="336" t="s">
        <v>49</v>
      </c>
      <c r="B142" s="336"/>
      <c r="C142" s="336"/>
      <c r="D142" s="336"/>
      <c r="E142" s="336"/>
      <c r="F142" s="336"/>
      <c r="G142" s="336"/>
      <c r="H142" s="336"/>
      <c r="L142" s="44"/>
      <c r="M142" s="44"/>
      <c r="N142" s="44"/>
      <c r="O142" s="44"/>
      <c r="P142" s="44"/>
      <c r="Q142" s="44"/>
      <c r="R142" s="44"/>
    </row>
    <row r="143" spans="1:18" ht="39" hidden="1" customHeight="1" x14ac:dyDescent="0.25">
      <c r="A143" s="292" t="s">
        <v>35</v>
      </c>
      <c r="B143" s="392" t="s">
        <v>876</v>
      </c>
      <c r="C143" s="385">
        <v>7153.0910000000003</v>
      </c>
      <c r="D143" s="292" t="s">
        <v>507</v>
      </c>
      <c r="E143" s="292" t="s">
        <v>16</v>
      </c>
      <c r="F143" s="289" t="s">
        <v>33</v>
      </c>
      <c r="G143" s="385" t="e">
        <f>#REF!+#REF!+H143</f>
        <v>#REF!</v>
      </c>
      <c r="H143" s="391"/>
      <c r="I143" s="40">
        <v>4473.9229999999998</v>
      </c>
      <c r="L143" s="67"/>
      <c r="M143" s="44"/>
      <c r="N143" s="44"/>
      <c r="O143" s="44"/>
      <c r="P143" s="44"/>
      <c r="Q143" s="44"/>
      <c r="R143" s="44"/>
    </row>
    <row r="144" spans="1:18" ht="39" hidden="1" customHeight="1" x14ac:dyDescent="0.25">
      <c r="A144" s="292"/>
      <c r="B144" s="392"/>
      <c r="C144" s="385"/>
      <c r="D144" s="292"/>
      <c r="E144" s="292"/>
      <c r="F144" s="289"/>
      <c r="G144" s="385"/>
      <c r="H144" s="391"/>
      <c r="I144" s="181"/>
      <c r="J144" s="181"/>
      <c r="K144" s="181"/>
      <c r="L144" s="44"/>
      <c r="M144" s="44"/>
      <c r="N144" s="44"/>
      <c r="O144" s="44"/>
      <c r="P144" s="44"/>
      <c r="Q144" s="44"/>
      <c r="R144" s="44"/>
    </row>
    <row r="145" spans="1:18" ht="39" hidden="1" customHeight="1" x14ac:dyDescent="0.25">
      <c r="A145" s="292"/>
      <c r="B145" s="59" t="s">
        <v>2</v>
      </c>
      <c r="C145" s="108" t="e">
        <f t="shared" ref="C145:C150" si="6">G145</f>
        <v>#REF!</v>
      </c>
      <c r="D145" s="292"/>
      <c r="E145" s="292"/>
      <c r="F145" s="289"/>
      <c r="G145" s="108" t="e">
        <f>#REF!+#REF!+H145</f>
        <v>#REF!</v>
      </c>
      <c r="H145" s="172"/>
      <c r="I145" s="68">
        <v>102230</v>
      </c>
      <c r="J145" s="68"/>
      <c r="K145" s="68"/>
      <c r="L145" s="47"/>
      <c r="M145" s="67"/>
      <c r="N145" s="47"/>
      <c r="O145" s="44"/>
      <c r="P145" s="44"/>
      <c r="Q145" s="44"/>
      <c r="R145" s="44"/>
    </row>
    <row r="146" spans="1:18" ht="39" hidden="1" customHeight="1" x14ac:dyDescent="0.25">
      <c r="A146" s="292"/>
      <c r="B146" s="59" t="s">
        <v>25</v>
      </c>
      <c r="C146" s="108" t="e">
        <f t="shared" si="6"/>
        <v>#REF!</v>
      </c>
      <c r="D146" s="292"/>
      <c r="E146" s="292"/>
      <c r="F146" s="289"/>
      <c r="G146" s="108" t="e">
        <f>#REF!+#REF!+H146</f>
        <v>#REF!</v>
      </c>
      <c r="H146" s="69"/>
      <c r="I146" s="68">
        <v>27.623000000000001</v>
      </c>
      <c r="J146" s="68"/>
      <c r="K146" s="68"/>
      <c r="L146" s="44"/>
      <c r="M146" s="44"/>
      <c r="N146" s="44"/>
      <c r="O146" s="44"/>
      <c r="P146" s="44"/>
      <c r="Q146" s="44"/>
      <c r="R146" s="44"/>
    </row>
    <row r="147" spans="1:18" ht="39" hidden="1" customHeight="1" x14ac:dyDescent="0.25">
      <c r="A147" s="292" t="s">
        <v>22</v>
      </c>
      <c r="B147" s="59" t="s">
        <v>878</v>
      </c>
      <c r="C147" s="108" t="e">
        <f t="shared" si="6"/>
        <v>#REF!</v>
      </c>
      <c r="D147" s="292" t="s">
        <v>93</v>
      </c>
      <c r="E147" s="292" t="s">
        <v>16</v>
      </c>
      <c r="F147" s="289" t="s">
        <v>33</v>
      </c>
      <c r="G147" s="108" t="e">
        <f>#REF!+#REF!+H147</f>
        <v>#REF!</v>
      </c>
      <c r="H147" s="69"/>
      <c r="I147" s="68"/>
      <c r="J147" s="68"/>
      <c r="K147" s="68"/>
      <c r="L147" s="44"/>
      <c r="M147" s="44"/>
      <c r="N147" s="44"/>
      <c r="O147" s="44"/>
      <c r="P147" s="44"/>
      <c r="Q147" s="44"/>
      <c r="R147" s="44"/>
    </row>
    <row r="148" spans="1:18" ht="39" hidden="1" customHeight="1" x14ac:dyDescent="0.25">
      <c r="A148" s="292"/>
      <c r="B148" s="59" t="s">
        <v>38</v>
      </c>
      <c r="C148" s="108" t="e">
        <f t="shared" si="6"/>
        <v>#REF!</v>
      </c>
      <c r="D148" s="292"/>
      <c r="E148" s="292"/>
      <c r="F148" s="289"/>
      <c r="G148" s="108" t="e">
        <f>#REF!+#REF!+H148</f>
        <v>#REF!</v>
      </c>
      <c r="H148" s="69"/>
      <c r="I148" s="68"/>
      <c r="J148" s="68"/>
      <c r="K148" s="68"/>
      <c r="L148" s="44"/>
      <c r="M148" s="44"/>
      <c r="N148" s="44"/>
      <c r="O148" s="44"/>
      <c r="P148" s="44"/>
      <c r="Q148" s="44"/>
      <c r="R148" s="44"/>
    </row>
    <row r="149" spans="1:18" ht="39" hidden="1" customHeight="1" x14ac:dyDescent="0.25">
      <c r="A149" s="292"/>
      <c r="B149" s="59" t="s">
        <v>2</v>
      </c>
      <c r="C149" s="108" t="e">
        <f t="shared" si="6"/>
        <v>#REF!</v>
      </c>
      <c r="D149" s="292"/>
      <c r="E149" s="292"/>
      <c r="F149" s="289"/>
      <c r="G149" s="108" t="e">
        <f>#REF!+#REF!+H149</f>
        <v>#REF!</v>
      </c>
      <c r="H149" s="69"/>
      <c r="I149" s="68"/>
      <c r="J149" s="68"/>
      <c r="K149" s="68"/>
      <c r="L149" s="44"/>
      <c r="M149" s="44"/>
      <c r="N149" s="44"/>
      <c r="O149" s="44"/>
      <c r="P149" s="44"/>
      <c r="Q149" s="44"/>
      <c r="R149" s="44"/>
    </row>
    <row r="150" spans="1:18" ht="39" hidden="1" customHeight="1" x14ac:dyDescent="0.25">
      <c r="A150" s="292"/>
      <c r="B150" s="59" t="s">
        <v>25</v>
      </c>
      <c r="C150" s="108" t="e">
        <f t="shared" si="6"/>
        <v>#REF!</v>
      </c>
      <c r="D150" s="292"/>
      <c r="E150" s="292"/>
      <c r="F150" s="289"/>
      <c r="G150" s="108" t="e">
        <f>#REF!+#REF!+H150</f>
        <v>#REF!</v>
      </c>
      <c r="H150" s="69"/>
      <c r="I150" s="68"/>
      <c r="J150" s="68"/>
      <c r="K150" s="68"/>
      <c r="L150" s="44"/>
      <c r="M150" s="44"/>
      <c r="N150" s="44"/>
      <c r="O150" s="44"/>
      <c r="P150" s="44"/>
      <c r="Q150" s="44"/>
      <c r="R150" s="44"/>
    </row>
    <row r="151" spans="1:18" ht="39" hidden="1" customHeight="1" x14ac:dyDescent="0.25">
      <c r="A151" s="292" t="s">
        <v>23</v>
      </c>
      <c r="B151" s="59" t="s">
        <v>1026</v>
      </c>
      <c r="C151" s="108">
        <v>26523.362000000001</v>
      </c>
      <c r="D151" s="292" t="s">
        <v>507</v>
      </c>
      <c r="E151" s="292" t="s">
        <v>16</v>
      </c>
      <c r="F151" s="289" t="s">
        <v>33</v>
      </c>
      <c r="G151" s="108" t="e">
        <f>#REF!+#REF!+H151</f>
        <v>#REF!</v>
      </c>
      <c r="H151" s="69"/>
      <c r="I151" s="84"/>
      <c r="J151" s="84"/>
      <c r="K151" s="84"/>
      <c r="L151" s="44"/>
      <c r="M151" s="44"/>
      <c r="N151" s="44"/>
      <c r="O151" s="44"/>
      <c r="P151" s="44"/>
      <c r="Q151" s="44"/>
      <c r="R151" s="44"/>
    </row>
    <row r="152" spans="1:18" ht="39" hidden="1" customHeight="1" x14ac:dyDescent="0.25">
      <c r="A152" s="292"/>
      <c r="B152" s="59" t="s">
        <v>2</v>
      </c>
      <c r="C152" s="108" t="e">
        <f>G152</f>
        <v>#REF!</v>
      </c>
      <c r="D152" s="292"/>
      <c r="E152" s="292"/>
      <c r="F152" s="289"/>
      <c r="G152" s="108" t="e">
        <f>#REF!+#REF!+H152</f>
        <v>#REF!</v>
      </c>
      <c r="H152" s="69"/>
      <c r="I152" s="84">
        <v>588.35</v>
      </c>
      <c r="J152" s="84"/>
      <c r="K152" s="84"/>
      <c r="L152" s="44"/>
      <c r="M152" s="44"/>
      <c r="N152" s="44"/>
      <c r="O152" s="44"/>
      <c r="P152" s="44"/>
      <c r="Q152" s="44"/>
      <c r="R152" s="44"/>
    </row>
    <row r="153" spans="1:18" ht="39" hidden="1" customHeight="1" x14ac:dyDescent="0.25">
      <c r="A153" s="292"/>
      <c r="B153" s="59" t="s">
        <v>25</v>
      </c>
      <c r="C153" s="108" t="e">
        <f>G153</f>
        <v>#REF!</v>
      </c>
      <c r="D153" s="292"/>
      <c r="E153" s="292"/>
      <c r="F153" s="289"/>
      <c r="G153" s="108" t="e">
        <f>#REF!+#REF!+H153</f>
        <v>#REF!</v>
      </c>
      <c r="H153" s="69"/>
      <c r="I153" s="84">
        <v>92.34</v>
      </c>
      <c r="J153" s="84"/>
      <c r="K153" s="84"/>
      <c r="L153" s="44"/>
      <c r="M153" s="44"/>
      <c r="N153" s="44"/>
      <c r="O153" s="44"/>
      <c r="P153" s="44"/>
      <c r="Q153" s="44"/>
      <c r="R153" s="44"/>
    </row>
    <row r="154" spans="1:18" ht="35.25" hidden="1" customHeight="1" x14ac:dyDescent="0.25">
      <c r="A154" s="292" t="s">
        <v>35</v>
      </c>
      <c r="B154" s="59" t="s">
        <v>879</v>
      </c>
      <c r="C154" s="108">
        <v>8970.5499999999993</v>
      </c>
      <c r="D154" s="292" t="s">
        <v>94</v>
      </c>
      <c r="E154" s="292" t="s">
        <v>16</v>
      </c>
      <c r="F154" s="289" t="s">
        <v>33</v>
      </c>
      <c r="G154" s="108">
        <f>H154</f>
        <v>0</v>
      </c>
      <c r="H154" s="172">
        <v>0</v>
      </c>
      <c r="I154" s="116"/>
      <c r="J154" s="254">
        <f>H154+H186+H194</f>
        <v>0</v>
      </c>
      <c r="K154" s="116"/>
      <c r="L154" s="44"/>
      <c r="M154" s="44"/>
      <c r="N154" s="44"/>
      <c r="O154" s="44"/>
      <c r="P154" s="44"/>
      <c r="Q154" s="44"/>
      <c r="R154" s="44"/>
    </row>
    <row r="155" spans="1:18" ht="39" hidden="1" customHeight="1" x14ac:dyDescent="0.25">
      <c r="A155" s="292"/>
      <c r="B155" s="59" t="s">
        <v>790</v>
      </c>
      <c r="C155" s="108" t="e">
        <f>G155</f>
        <v>#REF!</v>
      </c>
      <c r="D155" s="292"/>
      <c r="E155" s="292"/>
      <c r="F155" s="289"/>
      <c r="G155" s="108" t="e">
        <f>#REF!</f>
        <v>#REF!</v>
      </c>
      <c r="H155" s="69"/>
      <c r="I155" s="82"/>
      <c r="J155" s="82"/>
      <c r="K155" s="82"/>
      <c r="L155" s="44"/>
      <c r="M155" s="44"/>
      <c r="N155" s="44"/>
      <c r="O155" s="44"/>
      <c r="P155" s="44"/>
      <c r="Q155" s="44"/>
      <c r="R155" s="44"/>
    </row>
    <row r="156" spans="1:18" ht="39" hidden="1" customHeight="1" x14ac:dyDescent="0.25">
      <c r="A156" s="292"/>
      <c r="B156" s="59" t="s">
        <v>2</v>
      </c>
      <c r="C156" s="108" t="e">
        <f>G156</f>
        <v>#REF!</v>
      </c>
      <c r="D156" s="292"/>
      <c r="E156" s="292"/>
      <c r="F156" s="289"/>
      <c r="G156" s="108" t="e">
        <f>#REF!</f>
        <v>#REF!</v>
      </c>
      <c r="H156" s="69"/>
      <c r="I156" s="81"/>
      <c r="J156" s="81"/>
      <c r="K156" s="81"/>
      <c r="L156" s="44"/>
      <c r="M156" s="44"/>
      <c r="N156" s="44"/>
      <c r="O156" s="44"/>
      <c r="P156" s="44"/>
      <c r="Q156" s="44"/>
      <c r="R156" s="44"/>
    </row>
    <row r="157" spans="1:18" ht="39" hidden="1" customHeight="1" x14ac:dyDescent="0.25">
      <c r="A157" s="292"/>
      <c r="B157" s="59" t="s">
        <v>25</v>
      </c>
      <c r="C157" s="108" t="e">
        <f>G157</f>
        <v>#REF!</v>
      </c>
      <c r="D157" s="292"/>
      <c r="E157" s="292"/>
      <c r="F157" s="289"/>
      <c r="G157" s="108" t="e">
        <f>#REF!</f>
        <v>#REF!</v>
      </c>
      <c r="H157" s="69"/>
      <c r="I157" s="82"/>
      <c r="J157" s="82"/>
      <c r="K157" s="82"/>
      <c r="L157" s="44"/>
      <c r="M157" s="44"/>
      <c r="N157" s="44"/>
      <c r="O157" s="44"/>
      <c r="P157" s="44"/>
      <c r="Q157" s="44"/>
      <c r="R157" s="44"/>
    </row>
    <row r="158" spans="1:18" ht="39" hidden="1" customHeight="1" x14ac:dyDescent="0.25">
      <c r="A158" s="144" t="s">
        <v>36</v>
      </c>
      <c r="B158" s="59" t="s">
        <v>734</v>
      </c>
      <c r="C158" s="159" t="e">
        <f>G158</f>
        <v>#REF!</v>
      </c>
      <c r="D158" s="154" t="s">
        <v>52</v>
      </c>
      <c r="E158" s="154" t="s">
        <v>92</v>
      </c>
      <c r="F158" s="141" t="str">
        <f>F143</f>
        <v>Місцевий бюджет</v>
      </c>
      <c r="G158" s="159" t="e">
        <f>#REF!+#REF!+H158</f>
        <v>#REF!</v>
      </c>
      <c r="H158" s="172"/>
      <c r="I158" s="82"/>
      <c r="J158" s="82"/>
      <c r="K158" s="82"/>
      <c r="L158" s="48"/>
      <c r="M158" s="44"/>
      <c r="N158" s="44"/>
      <c r="O158" s="44"/>
      <c r="P158" s="44"/>
      <c r="Q158" s="44"/>
      <c r="R158" s="44"/>
    </row>
    <row r="159" spans="1:18" ht="39" hidden="1" customHeight="1" x14ac:dyDescent="0.25">
      <c r="A159" s="292" t="s">
        <v>36</v>
      </c>
      <c r="B159" s="59" t="s">
        <v>986</v>
      </c>
      <c r="C159" s="393">
        <v>3802.4580000000001</v>
      </c>
      <c r="D159" s="296" t="s">
        <v>93</v>
      </c>
      <c r="E159" s="296" t="s">
        <v>92</v>
      </c>
      <c r="F159" s="290" t="str">
        <f>F158</f>
        <v>Місцевий бюджет</v>
      </c>
      <c r="G159" s="393" t="e">
        <f>#REF!+#REF!+H159</f>
        <v>#REF!</v>
      </c>
      <c r="H159" s="172"/>
      <c r="I159" s="82"/>
      <c r="J159" s="82"/>
      <c r="K159" s="82"/>
      <c r="L159" s="44"/>
      <c r="M159" s="44"/>
      <c r="N159" s="44"/>
      <c r="O159" s="44"/>
      <c r="P159" s="44"/>
      <c r="Q159" s="44"/>
      <c r="R159" s="44"/>
    </row>
    <row r="160" spans="1:18" ht="39" hidden="1" customHeight="1" x14ac:dyDescent="0.25">
      <c r="A160" s="292"/>
      <c r="B160" s="59" t="s">
        <v>38</v>
      </c>
      <c r="C160" s="393"/>
      <c r="D160" s="296"/>
      <c r="E160" s="296"/>
      <c r="F160" s="290"/>
      <c r="G160" s="393"/>
      <c r="H160" s="172"/>
      <c r="I160" s="82"/>
      <c r="J160" s="82"/>
      <c r="K160" s="82"/>
      <c r="L160" s="44"/>
      <c r="M160" s="44"/>
      <c r="N160" s="44"/>
      <c r="O160" s="44"/>
      <c r="P160" s="44"/>
      <c r="Q160" s="44"/>
      <c r="R160" s="44"/>
    </row>
    <row r="161" spans="1:18" ht="39" hidden="1" customHeight="1" x14ac:dyDescent="0.25">
      <c r="A161" s="292"/>
      <c r="B161" s="7" t="s">
        <v>2</v>
      </c>
      <c r="C161" s="159" t="e">
        <f>G161</f>
        <v>#REF!</v>
      </c>
      <c r="D161" s="296"/>
      <c r="E161" s="296"/>
      <c r="F161" s="290"/>
      <c r="G161" s="159" t="e">
        <f>#REF!+#REF!+H161</f>
        <v>#REF!</v>
      </c>
      <c r="H161" s="172"/>
      <c r="I161" s="82"/>
      <c r="J161" s="82"/>
      <c r="K161" s="82"/>
      <c r="L161" s="44"/>
      <c r="M161" s="44"/>
      <c r="N161" s="44"/>
      <c r="O161" s="44"/>
      <c r="P161" s="44"/>
      <c r="Q161" s="44"/>
      <c r="R161" s="44"/>
    </row>
    <row r="162" spans="1:18" ht="39" hidden="1" customHeight="1" x14ac:dyDescent="0.25">
      <c r="A162" s="292"/>
      <c r="B162" s="7" t="s">
        <v>25</v>
      </c>
      <c r="C162" s="159" t="e">
        <f>G162</f>
        <v>#REF!</v>
      </c>
      <c r="D162" s="296"/>
      <c r="E162" s="296"/>
      <c r="F162" s="290"/>
      <c r="G162" s="159" t="e">
        <f>#REF!+#REF!+H162</f>
        <v>#REF!</v>
      </c>
      <c r="H162" s="172"/>
      <c r="I162" s="82"/>
      <c r="J162" s="82"/>
      <c r="K162" s="82"/>
      <c r="L162" s="44"/>
      <c r="M162" s="44"/>
      <c r="N162" s="44"/>
      <c r="O162" s="44"/>
      <c r="P162" s="44"/>
      <c r="Q162" s="44"/>
      <c r="R162" s="44"/>
    </row>
    <row r="163" spans="1:18" ht="39" hidden="1" customHeight="1" x14ac:dyDescent="0.25">
      <c r="A163" s="292" t="s">
        <v>37</v>
      </c>
      <c r="B163" s="7" t="s">
        <v>1008</v>
      </c>
      <c r="C163" s="159" t="e">
        <f>G163</f>
        <v>#REF!</v>
      </c>
      <c r="D163" s="296" t="s">
        <v>93</v>
      </c>
      <c r="E163" s="296" t="s">
        <v>16</v>
      </c>
      <c r="F163" s="290" t="str">
        <f>F159</f>
        <v>Місцевий бюджет</v>
      </c>
      <c r="G163" s="159" t="e">
        <f>#REF!+#REF!+H163</f>
        <v>#REF!</v>
      </c>
      <c r="H163" s="172"/>
      <c r="I163" s="82"/>
      <c r="J163" s="82"/>
      <c r="K163" s="82"/>
      <c r="L163" s="44"/>
      <c r="M163" s="44"/>
      <c r="N163" s="44"/>
      <c r="O163" s="44"/>
      <c r="P163" s="44"/>
      <c r="Q163" s="44"/>
      <c r="R163" s="44"/>
    </row>
    <row r="164" spans="1:18" ht="39" hidden="1" customHeight="1" x14ac:dyDescent="0.25">
      <c r="A164" s="292"/>
      <c r="B164" s="7" t="s">
        <v>2</v>
      </c>
      <c r="C164" s="159" t="e">
        <f>G164</f>
        <v>#REF!</v>
      </c>
      <c r="D164" s="296"/>
      <c r="E164" s="296"/>
      <c r="F164" s="290"/>
      <c r="G164" s="159" t="e">
        <f>#REF!+#REF!+H164</f>
        <v>#REF!</v>
      </c>
      <c r="H164" s="172"/>
      <c r="I164" s="82"/>
      <c r="J164" s="82"/>
      <c r="K164" s="82"/>
      <c r="L164" s="44"/>
      <c r="M164" s="44"/>
      <c r="N164" s="44"/>
      <c r="O164" s="44"/>
      <c r="P164" s="44"/>
      <c r="Q164" s="44"/>
      <c r="R164" s="44"/>
    </row>
    <row r="165" spans="1:18" ht="39" hidden="1" customHeight="1" x14ac:dyDescent="0.25">
      <c r="A165" s="292"/>
      <c r="B165" s="7" t="s">
        <v>25</v>
      </c>
      <c r="C165" s="159" t="e">
        <f>G165</f>
        <v>#REF!</v>
      </c>
      <c r="D165" s="296"/>
      <c r="E165" s="296"/>
      <c r="F165" s="290"/>
      <c r="G165" s="159" t="e">
        <f>#REF!+#REF!+H165</f>
        <v>#REF!</v>
      </c>
      <c r="H165" s="172"/>
      <c r="I165" s="82"/>
      <c r="J165" s="82"/>
      <c r="K165" s="82"/>
      <c r="L165" s="44"/>
      <c r="M165" s="44"/>
      <c r="N165" s="44"/>
      <c r="O165" s="44"/>
      <c r="P165" s="44"/>
      <c r="Q165" s="44"/>
      <c r="R165" s="44"/>
    </row>
    <row r="166" spans="1:18" ht="30" hidden="1" x14ac:dyDescent="0.25">
      <c r="A166" s="292" t="s">
        <v>43</v>
      </c>
      <c r="B166" s="7" t="s">
        <v>1338</v>
      </c>
      <c r="C166" s="159" t="e">
        <f>#REF!</f>
        <v>#REF!</v>
      </c>
      <c r="D166" s="296" t="s">
        <v>1659</v>
      </c>
      <c r="E166" s="296" t="s">
        <v>16</v>
      </c>
      <c r="F166" s="290" t="str">
        <f>F158</f>
        <v>Місцевий бюджет</v>
      </c>
      <c r="G166" s="159" t="e">
        <f>#REF!</f>
        <v>#REF!</v>
      </c>
      <c r="H166" s="172"/>
      <c r="I166" s="82"/>
      <c r="J166" s="82"/>
      <c r="K166" s="82"/>
      <c r="L166" s="47"/>
      <c r="M166" s="44"/>
      <c r="N166" s="44"/>
      <c r="O166" s="44"/>
      <c r="P166" s="44"/>
      <c r="Q166" s="44"/>
      <c r="R166" s="44"/>
    </row>
    <row r="167" spans="1:18" ht="39" hidden="1" customHeight="1" x14ac:dyDescent="0.25">
      <c r="A167" s="292"/>
      <c r="B167" s="7" t="s">
        <v>893</v>
      </c>
      <c r="C167" s="159" t="e">
        <f>G167</f>
        <v>#REF!</v>
      </c>
      <c r="D167" s="296"/>
      <c r="E167" s="296"/>
      <c r="F167" s="290"/>
      <c r="G167" s="159" t="e">
        <f>#REF!+#REF!+H167</f>
        <v>#REF!</v>
      </c>
      <c r="H167" s="172">
        <v>350</v>
      </c>
      <c r="I167" s="82"/>
      <c r="J167" s="82"/>
      <c r="K167" s="82"/>
      <c r="L167" s="47"/>
      <c r="M167" s="44"/>
      <c r="N167" s="44"/>
      <c r="O167" s="44"/>
      <c r="P167" s="44"/>
      <c r="Q167" s="44"/>
      <c r="R167" s="44"/>
    </row>
    <row r="168" spans="1:18" ht="39" hidden="1" customHeight="1" x14ac:dyDescent="0.25">
      <c r="A168" s="292" t="s">
        <v>45</v>
      </c>
      <c r="B168" s="92" t="s">
        <v>1287</v>
      </c>
      <c r="C168" s="108" t="e">
        <f>G168</f>
        <v>#REF!</v>
      </c>
      <c r="D168" s="289">
        <v>2022</v>
      </c>
      <c r="E168" s="292" t="s">
        <v>16</v>
      </c>
      <c r="F168" s="289" t="s">
        <v>33</v>
      </c>
      <c r="G168" s="35" t="e">
        <f>#REF!+#REF!+H168</f>
        <v>#REF!</v>
      </c>
      <c r="H168" s="187">
        <v>17380</v>
      </c>
      <c r="I168" s="82"/>
      <c r="J168" s="82"/>
      <c r="K168" s="82"/>
      <c r="L168" s="47"/>
      <c r="M168" s="44"/>
      <c r="N168" s="44"/>
      <c r="O168" s="44"/>
      <c r="P168" s="44"/>
      <c r="Q168" s="44"/>
      <c r="R168" s="44"/>
    </row>
    <row r="169" spans="1:18" ht="39" hidden="1" customHeight="1" x14ac:dyDescent="0.25">
      <c r="A169" s="292"/>
      <c r="B169" s="92" t="s">
        <v>893</v>
      </c>
      <c r="C169" s="108" t="e">
        <f>G169</f>
        <v>#REF!</v>
      </c>
      <c r="D169" s="289"/>
      <c r="E169" s="292"/>
      <c r="F169" s="289"/>
      <c r="G169" s="35" t="e">
        <f>#REF!+#REF!+H169</f>
        <v>#REF!</v>
      </c>
      <c r="H169" s="187">
        <v>420</v>
      </c>
      <c r="I169" s="82"/>
      <c r="J169" s="82"/>
      <c r="K169" s="82"/>
      <c r="L169" s="47"/>
      <c r="M169" s="44"/>
      <c r="N169" s="44"/>
      <c r="O169" s="44"/>
      <c r="P169" s="44"/>
      <c r="Q169" s="44"/>
      <c r="R169" s="44"/>
    </row>
    <row r="170" spans="1:18" ht="39" hidden="1" customHeight="1" x14ac:dyDescent="0.25">
      <c r="A170" s="144" t="s">
        <v>0</v>
      </c>
      <c r="B170" s="59" t="s">
        <v>428</v>
      </c>
      <c r="C170" s="108" t="e">
        <f>G170</f>
        <v>#REF!</v>
      </c>
      <c r="D170" s="144" t="s">
        <v>52</v>
      </c>
      <c r="E170" s="144" t="s">
        <v>16</v>
      </c>
      <c r="F170" s="51" t="s">
        <v>33</v>
      </c>
      <c r="G170" s="108" t="e">
        <f>#REF!+#REF!+H170</f>
        <v>#REF!</v>
      </c>
      <c r="H170" s="172"/>
      <c r="I170" s="82"/>
      <c r="J170" s="82"/>
      <c r="K170" s="82"/>
      <c r="L170" s="47"/>
      <c r="M170" s="44"/>
      <c r="N170" s="44"/>
      <c r="O170" s="44"/>
      <c r="P170" s="44"/>
      <c r="Q170" s="44"/>
      <c r="R170" s="44"/>
    </row>
    <row r="171" spans="1:18" ht="39" hidden="1" customHeight="1" x14ac:dyDescent="0.25">
      <c r="A171" s="292" t="s">
        <v>1</v>
      </c>
      <c r="B171" s="7" t="s">
        <v>1296</v>
      </c>
      <c r="C171" s="159" t="e">
        <f>#REF!</f>
        <v>#REF!</v>
      </c>
      <c r="D171" s="296" t="s">
        <v>1380</v>
      </c>
      <c r="E171" s="296" t="s">
        <v>16</v>
      </c>
      <c r="F171" s="290" t="str">
        <f>F166</f>
        <v>Місцевий бюджет</v>
      </c>
      <c r="G171" s="159" t="e">
        <f>#REF!</f>
        <v>#REF!</v>
      </c>
      <c r="H171" s="172"/>
      <c r="I171" s="82"/>
      <c r="J171" s="82"/>
      <c r="K171" s="82"/>
      <c r="M171" s="53"/>
      <c r="N171" s="61"/>
      <c r="P171" s="72"/>
    </row>
    <row r="172" spans="1:18" ht="39" hidden="1" customHeight="1" x14ac:dyDescent="0.25">
      <c r="A172" s="292"/>
      <c r="B172" s="7" t="s">
        <v>1017</v>
      </c>
      <c r="C172" s="159" t="e">
        <f>#REF!</f>
        <v>#REF!</v>
      </c>
      <c r="D172" s="296"/>
      <c r="E172" s="296"/>
      <c r="F172" s="290"/>
      <c r="G172" s="159" t="e">
        <f>#REF!</f>
        <v>#REF!</v>
      </c>
      <c r="H172" s="172"/>
      <c r="I172" s="82"/>
      <c r="J172" s="82"/>
      <c r="K172" s="82"/>
      <c r="M172" s="53"/>
      <c r="N172" s="61"/>
      <c r="P172" s="72"/>
    </row>
    <row r="173" spans="1:18" ht="39" hidden="1" customHeight="1" x14ac:dyDescent="0.25">
      <c r="A173" s="292" t="s">
        <v>79</v>
      </c>
      <c r="B173" s="59" t="s">
        <v>1290</v>
      </c>
      <c r="C173" s="159" t="e">
        <f>#REF!</f>
        <v>#REF!</v>
      </c>
      <c r="D173" s="296" t="s">
        <v>1380</v>
      </c>
      <c r="E173" s="296" t="s">
        <v>16</v>
      </c>
      <c r="F173" s="290" t="str">
        <f>F171</f>
        <v>Місцевий бюджет</v>
      </c>
      <c r="G173" s="159" t="e">
        <f>#REF!</f>
        <v>#REF!</v>
      </c>
      <c r="H173" s="172"/>
      <c r="I173" s="82"/>
      <c r="J173" s="82"/>
      <c r="K173" s="82"/>
      <c r="P173" s="72"/>
    </row>
    <row r="174" spans="1:18" ht="39" hidden="1" customHeight="1" x14ac:dyDescent="0.25">
      <c r="A174" s="292"/>
      <c r="B174" s="59" t="s">
        <v>1017</v>
      </c>
      <c r="C174" s="159" t="e">
        <f>#REF!</f>
        <v>#REF!</v>
      </c>
      <c r="D174" s="296"/>
      <c r="E174" s="296"/>
      <c r="F174" s="290"/>
      <c r="G174" s="159" t="e">
        <f>#REF!</f>
        <v>#REF!</v>
      </c>
      <c r="H174" s="172"/>
      <c r="I174" s="82"/>
      <c r="J174" s="82"/>
      <c r="K174" s="82"/>
      <c r="P174" s="72"/>
    </row>
    <row r="175" spans="1:18" ht="39" hidden="1" customHeight="1" x14ac:dyDescent="0.25">
      <c r="A175" s="292" t="s">
        <v>80</v>
      </c>
      <c r="B175" s="59" t="s">
        <v>1293</v>
      </c>
      <c r="C175" s="159" t="e">
        <f>#REF!</f>
        <v>#REF!</v>
      </c>
      <c r="D175" s="296" t="s">
        <v>1381</v>
      </c>
      <c r="E175" s="296" t="s">
        <v>16</v>
      </c>
      <c r="F175" s="290" t="str">
        <f>F173</f>
        <v>Місцевий бюджет</v>
      </c>
      <c r="G175" s="159" t="e">
        <f>#REF!</f>
        <v>#REF!</v>
      </c>
      <c r="H175" s="172"/>
      <c r="I175" s="82"/>
      <c r="J175" s="82"/>
      <c r="K175" s="82"/>
      <c r="P175" s="72"/>
    </row>
    <row r="176" spans="1:18" ht="39" hidden="1" customHeight="1" x14ac:dyDescent="0.25">
      <c r="A176" s="292"/>
      <c r="B176" s="59" t="s">
        <v>881</v>
      </c>
      <c r="C176" s="159" t="e">
        <f>#REF!</f>
        <v>#REF!</v>
      </c>
      <c r="D176" s="296"/>
      <c r="E176" s="296"/>
      <c r="F176" s="290"/>
      <c r="G176" s="159" t="e">
        <f>#REF!</f>
        <v>#REF!</v>
      </c>
      <c r="H176" s="172"/>
      <c r="I176" s="82"/>
      <c r="J176" s="82"/>
      <c r="K176" s="82"/>
      <c r="P176" s="72"/>
    </row>
    <row r="177" spans="1:16" ht="39" hidden="1" customHeight="1" x14ac:dyDescent="0.25">
      <c r="A177" s="292"/>
      <c r="B177" s="59" t="s">
        <v>1235</v>
      </c>
      <c r="C177" s="159" t="e">
        <f>#REF!</f>
        <v>#REF!</v>
      </c>
      <c r="D177" s="296"/>
      <c r="E177" s="296"/>
      <c r="F177" s="290"/>
      <c r="G177" s="159" t="e">
        <f>#REF!</f>
        <v>#REF!</v>
      </c>
      <c r="H177" s="172"/>
      <c r="I177" s="82"/>
      <c r="J177" s="82"/>
      <c r="K177" s="82"/>
      <c r="P177" s="72"/>
    </row>
    <row r="178" spans="1:16" ht="39" hidden="1" customHeight="1" x14ac:dyDescent="0.25">
      <c r="A178" s="292" t="s">
        <v>125</v>
      </c>
      <c r="B178" s="384" t="s">
        <v>1011</v>
      </c>
      <c r="C178" s="393" t="e">
        <f>G178</f>
        <v>#REF!</v>
      </c>
      <c r="D178" s="296" t="s">
        <v>93</v>
      </c>
      <c r="E178" s="296" t="s">
        <v>16</v>
      </c>
      <c r="F178" s="290" t="s">
        <v>33</v>
      </c>
      <c r="G178" s="393" t="e">
        <f>#REF!+#REF!+H178</f>
        <v>#REF!</v>
      </c>
      <c r="H178" s="391"/>
      <c r="I178" s="82"/>
      <c r="J178" s="82"/>
      <c r="K178" s="82"/>
      <c r="P178" s="72"/>
    </row>
    <row r="179" spans="1:16" ht="39" hidden="1" customHeight="1" x14ac:dyDescent="0.25">
      <c r="A179" s="292"/>
      <c r="B179" s="384"/>
      <c r="C179" s="393"/>
      <c r="D179" s="296"/>
      <c r="E179" s="296"/>
      <c r="F179" s="290"/>
      <c r="G179" s="393"/>
      <c r="H179" s="391"/>
      <c r="I179" s="82"/>
      <c r="J179" s="82"/>
      <c r="K179" s="82"/>
      <c r="P179" s="72"/>
    </row>
    <row r="180" spans="1:16" ht="39" hidden="1" customHeight="1" x14ac:dyDescent="0.25">
      <c r="A180" s="144" t="s">
        <v>127</v>
      </c>
      <c r="B180" s="92" t="s">
        <v>1065</v>
      </c>
      <c r="C180" s="159" t="e">
        <f t="shared" ref="C180:C194" si="7">G180</f>
        <v>#REF!</v>
      </c>
      <c r="D180" s="154" t="s">
        <v>93</v>
      </c>
      <c r="E180" s="154" t="s">
        <v>16</v>
      </c>
      <c r="F180" s="141" t="s">
        <v>33</v>
      </c>
      <c r="G180" s="159" t="e">
        <f>#REF!+#REF!+H180</f>
        <v>#REF!</v>
      </c>
      <c r="H180" s="172"/>
      <c r="I180" s="82">
        <v>1500</v>
      </c>
      <c r="J180" s="82"/>
      <c r="K180" s="82"/>
      <c r="P180" s="72"/>
    </row>
    <row r="181" spans="1:16" ht="39" hidden="1" customHeight="1" x14ac:dyDescent="0.25">
      <c r="A181" s="144" t="s">
        <v>128</v>
      </c>
      <c r="B181" s="92" t="s">
        <v>1074</v>
      </c>
      <c r="C181" s="159" t="e">
        <f t="shared" si="7"/>
        <v>#REF!</v>
      </c>
      <c r="D181" s="154" t="s">
        <v>93</v>
      </c>
      <c r="E181" s="154" t="s">
        <v>16</v>
      </c>
      <c r="F181" s="141" t="s">
        <v>33</v>
      </c>
      <c r="G181" s="159" t="e">
        <f>#REF!+#REF!+H181</f>
        <v>#REF!</v>
      </c>
      <c r="H181" s="172"/>
      <c r="I181" s="82"/>
      <c r="J181" s="82"/>
      <c r="K181" s="82"/>
      <c r="P181" s="72"/>
    </row>
    <row r="182" spans="1:16" ht="39" hidden="1" customHeight="1" x14ac:dyDescent="0.25">
      <c r="A182" s="144" t="s">
        <v>129</v>
      </c>
      <c r="B182" s="92" t="s">
        <v>1363</v>
      </c>
      <c r="C182" s="159" t="e">
        <f t="shared" si="7"/>
        <v>#REF!</v>
      </c>
      <c r="D182" s="154" t="s">
        <v>93</v>
      </c>
      <c r="E182" s="154" t="s">
        <v>16</v>
      </c>
      <c r="F182" s="141" t="s">
        <v>33</v>
      </c>
      <c r="G182" s="159" t="e">
        <f>#REF!+#REF!+H182</f>
        <v>#REF!</v>
      </c>
      <c r="H182" s="172"/>
      <c r="I182" s="82"/>
      <c r="J182" s="82"/>
      <c r="K182" s="82"/>
      <c r="P182" s="72"/>
    </row>
    <row r="183" spans="1:16" ht="39" hidden="1" customHeight="1" x14ac:dyDescent="0.25">
      <c r="A183" s="144" t="s">
        <v>131</v>
      </c>
      <c r="B183" s="92" t="s">
        <v>1075</v>
      </c>
      <c r="C183" s="159" t="e">
        <f t="shared" si="7"/>
        <v>#REF!</v>
      </c>
      <c r="D183" s="154" t="s">
        <v>93</v>
      </c>
      <c r="E183" s="154" t="s">
        <v>16</v>
      </c>
      <c r="F183" s="141" t="s">
        <v>33</v>
      </c>
      <c r="G183" s="159" t="e">
        <f>#REF!+#REF!+H183</f>
        <v>#REF!</v>
      </c>
      <c r="H183" s="172"/>
      <c r="I183" s="82"/>
      <c r="J183" s="82"/>
      <c r="K183" s="82"/>
      <c r="P183" s="72"/>
    </row>
    <row r="184" spans="1:16" ht="39" hidden="1" customHeight="1" x14ac:dyDescent="0.25">
      <c r="A184" s="144" t="s">
        <v>173</v>
      </c>
      <c r="B184" s="92" t="s">
        <v>1076</v>
      </c>
      <c r="C184" s="159" t="e">
        <f t="shared" si="7"/>
        <v>#REF!</v>
      </c>
      <c r="D184" s="154" t="s">
        <v>93</v>
      </c>
      <c r="E184" s="154" t="s">
        <v>16</v>
      </c>
      <c r="F184" s="141" t="s">
        <v>33</v>
      </c>
      <c r="G184" s="159" t="e">
        <f>#REF!+#REF!+H184</f>
        <v>#REF!</v>
      </c>
      <c r="H184" s="172"/>
      <c r="I184" s="82"/>
      <c r="J184" s="82"/>
      <c r="K184" s="82"/>
      <c r="P184" s="72"/>
    </row>
    <row r="185" spans="1:16" ht="39" hidden="1" customHeight="1" x14ac:dyDescent="0.25">
      <c r="A185" s="144" t="s">
        <v>174</v>
      </c>
      <c r="B185" s="92" t="s">
        <v>1151</v>
      </c>
      <c r="C185" s="159" t="e">
        <f t="shared" si="7"/>
        <v>#REF!</v>
      </c>
      <c r="D185" s="154" t="s">
        <v>94</v>
      </c>
      <c r="E185" s="154" t="s">
        <v>1152</v>
      </c>
      <c r="F185" s="141" t="s">
        <v>33</v>
      </c>
      <c r="G185" s="159" t="e">
        <f>#REF!+#REF!+H185</f>
        <v>#REF!</v>
      </c>
      <c r="H185" s="172">
        <v>199.98599999999999</v>
      </c>
      <c r="I185" s="82"/>
      <c r="J185" s="82"/>
      <c r="K185" s="82"/>
      <c r="P185" s="72"/>
    </row>
    <row r="186" spans="1:16" ht="46.5" hidden="1" customHeight="1" x14ac:dyDescent="0.25">
      <c r="A186" s="144" t="s">
        <v>35</v>
      </c>
      <c r="B186" s="92" t="s">
        <v>1161</v>
      </c>
      <c r="C186" s="159">
        <f t="shared" si="7"/>
        <v>0</v>
      </c>
      <c r="D186" s="144" t="s">
        <v>94</v>
      </c>
      <c r="E186" s="154" t="s">
        <v>16</v>
      </c>
      <c r="F186" s="141" t="s">
        <v>33</v>
      </c>
      <c r="G186" s="159">
        <f t="shared" ref="G186:G194" si="8">H186</f>
        <v>0</v>
      </c>
      <c r="H186" s="172"/>
      <c r="I186" s="82"/>
      <c r="J186" s="82"/>
      <c r="K186" s="82"/>
      <c r="P186" s="72"/>
    </row>
    <row r="187" spans="1:16" ht="39" hidden="1" customHeight="1" x14ac:dyDescent="0.25">
      <c r="A187" s="292" t="s">
        <v>177</v>
      </c>
      <c r="B187" s="92" t="s">
        <v>1170</v>
      </c>
      <c r="C187" s="159">
        <f t="shared" si="7"/>
        <v>0</v>
      </c>
      <c r="D187" s="296" t="s">
        <v>93</v>
      </c>
      <c r="E187" s="296" t="s">
        <v>16</v>
      </c>
      <c r="F187" s="290" t="s">
        <v>33</v>
      </c>
      <c r="G187" s="159">
        <f t="shared" si="8"/>
        <v>0</v>
      </c>
      <c r="H187" s="172"/>
      <c r="I187" s="82"/>
      <c r="J187" s="82"/>
      <c r="K187" s="82"/>
      <c r="P187" s="72"/>
    </row>
    <row r="188" spans="1:16" ht="39" hidden="1" customHeight="1" x14ac:dyDescent="0.25">
      <c r="A188" s="292"/>
      <c r="B188" s="92" t="s">
        <v>1169</v>
      </c>
      <c r="C188" s="159">
        <f t="shared" si="7"/>
        <v>0</v>
      </c>
      <c r="D188" s="296"/>
      <c r="E188" s="296"/>
      <c r="F188" s="290"/>
      <c r="G188" s="159">
        <f t="shared" si="8"/>
        <v>0</v>
      </c>
      <c r="H188" s="172"/>
      <c r="I188" s="82"/>
      <c r="J188" s="82"/>
      <c r="K188" s="82"/>
      <c r="P188" s="72"/>
    </row>
    <row r="189" spans="1:16" ht="39" hidden="1" customHeight="1" x14ac:dyDescent="0.25">
      <c r="A189" s="292"/>
      <c r="B189" s="92" t="s">
        <v>25</v>
      </c>
      <c r="C189" s="159">
        <f t="shared" si="7"/>
        <v>0</v>
      </c>
      <c r="D189" s="296"/>
      <c r="E189" s="296"/>
      <c r="F189" s="290"/>
      <c r="G189" s="159">
        <f t="shared" si="8"/>
        <v>0</v>
      </c>
      <c r="H189" s="172"/>
      <c r="I189" s="82"/>
      <c r="J189" s="82"/>
      <c r="K189" s="82"/>
      <c r="P189" s="72"/>
    </row>
    <row r="190" spans="1:16" ht="39" hidden="1" customHeight="1" x14ac:dyDescent="0.25">
      <c r="A190" s="292" t="s">
        <v>178</v>
      </c>
      <c r="B190" s="92" t="s">
        <v>1171</v>
      </c>
      <c r="C190" s="159">
        <f t="shared" si="7"/>
        <v>0</v>
      </c>
      <c r="D190" s="296" t="s">
        <v>93</v>
      </c>
      <c r="E190" s="296" t="s">
        <v>16</v>
      </c>
      <c r="F190" s="290" t="s">
        <v>33</v>
      </c>
      <c r="G190" s="159">
        <f t="shared" si="8"/>
        <v>0</v>
      </c>
      <c r="H190" s="172"/>
      <c r="I190" s="82"/>
      <c r="J190" s="82"/>
      <c r="K190" s="82"/>
      <c r="P190" s="72"/>
    </row>
    <row r="191" spans="1:16" ht="39" hidden="1" customHeight="1" x14ac:dyDescent="0.25">
      <c r="A191" s="292"/>
      <c r="B191" s="92" t="s">
        <v>1169</v>
      </c>
      <c r="C191" s="159">
        <f t="shared" si="7"/>
        <v>0</v>
      </c>
      <c r="D191" s="296"/>
      <c r="E191" s="296"/>
      <c r="F191" s="290"/>
      <c r="G191" s="159">
        <f t="shared" si="8"/>
        <v>0</v>
      </c>
      <c r="H191" s="172"/>
      <c r="I191" s="82"/>
      <c r="J191" s="82"/>
      <c r="K191" s="82"/>
      <c r="P191" s="72"/>
    </row>
    <row r="192" spans="1:16" ht="39" hidden="1" customHeight="1" x14ac:dyDescent="0.25">
      <c r="A192" s="292"/>
      <c r="B192" s="92" t="s">
        <v>25</v>
      </c>
      <c r="C192" s="159">
        <f t="shared" si="7"/>
        <v>0</v>
      </c>
      <c r="D192" s="296"/>
      <c r="E192" s="296"/>
      <c r="F192" s="290"/>
      <c r="G192" s="159">
        <f t="shared" si="8"/>
        <v>0</v>
      </c>
      <c r="H192" s="172"/>
      <c r="I192" s="82"/>
      <c r="J192" s="82"/>
      <c r="K192" s="82"/>
      <c r="P192" s="72"/>
    </row>
    <row r="193" spans="1:16" ht="39" hidden="1" customHeight="1" x14ac:dyDescent="0.25">
      <c r="A193" s="144" t="s">
        <v>179</v>
      </c>
      <c r="B193" s="92" t="s">
        <v>1172</v>
      </c>
      <c r="C193" s="159">
        <f t="shared" si="7"/>
        <v>0</v>
      </c>
      <c r="D193" s="154" t="s">
        <v>93</v>
      </c>
      <c r="E193" s="154" t="s">
        <v>16</v>
      </c>
      <c r="F193" s="141" t="s">
        <v>33</v>
      </c>
      <c r="G193" s="159">
        <f t="shared" si="8"/>
        <v>0</v>
      </c>
      <c r="H193" s="172"/>
      <c r="I193" s="82"/>
      <c r="J193" s="82"/>
      <c r="K193" s="82"/>
      <c r="P193" s="72"/>
    </row>
    <row r="194" spans="1:16" ht="39" hidden="1" customHeight="1" x14ac:dyDescent="0.25">
      <c r="A194" s="144" t="s">
        <v>23</v>
      </c>
      <c r="B194" s="92" t="s">
        <v>1407</v>
      </c>
      <c r="C194" s="159">
        <f t="shared" si="7"/>
        <v>0</v>
      </c>
      <c r="D194" s="154" t="s">
        <v>94</v>
      </c>
      <c r="E194" s="154" t="s">
        <v>1152</v>
      </c>
      <c r="F194" s="141" t="s">
        <v>33</v>
      </c>
      <c r="G194" s="159">
        <f t="shared" si="8"/>
        <v>0</v>
      </c>
      <c r="H194" s="172">
        <v>0</v>
      </c>
      <c r="I194" s="82"/>
      <c r="J194" s="82"/>
      <c r="K194" s="82"/>
      <c r="P194" s="72"/>
    </row>
    <row r="195" spans="1:16" ht="39" hidden="1" customHeight="1" x14ac:dyDescent="0.25">
      <c r="A195" s="144" t="s">
        <v>212</v>
      </c>
      <c r="B195" s="7" t="s">
        <v>1308</v>
      </c>
      <c r="C195" s="159" t="e">
        <f>#REF!</f>
        <v>#REF!</v>
      </c>
      <c r="D195" s="154" t="s">
        <v>1380</v>
      </c>
      <c r="E195" s="154" t="s">
        <v>16</v>
      </c>
      <c r="F195" s="141" t="str">
        <f>F173</f>
        <v>Місцевий бюджет</v>
      </c>
      <c r="G195" s="159" t="e">
        <f>#REF!</f>
        <v>#REF!</v>
      </c>
      <c r="H195" s="164"/>
      <c r="I195" s="82"/>
      <c r="J195" s="82"/>
      <c r="K195" s="82"/>
      <c r="P195" s="72"/>
    </row>
    <row r="196" spans="1:16" ht="39" hidden="1" customHeight="1" x14ac:dyDescent="0.25">
      <c r="A196" s="144" t="s">
        <v>308</v>
      </c>
      <c r="B196" s="7" t="s">
        <v>1309</v>
      </c>
      <c r="C196" s="159" t="e">
        <f>#REF!</f>
        <v>#REF!</v>
      </c>
      <c r="D196" s="154" t="s">
        <v>1380</v>
      </c>
      <c r="E196" s="154" t="s">
        <v>92</v>
      </c>
      <c r="F196" s="141" t="str">
        <f>F195</f>
        <v>Місцевий бюджет</v>
      </c>
      <c r="G196" s="159" t="e">
        <f>#REF!</f>
        <v>#REF!</v>
      </c>
      <c r="H196" s="164"/>
      <c r="I196" s="82"/>
      <c r="J196" s="82"/>
      <c r="K196" s="82"/>
      <c r="P196" s="72"/>
    </row>
    <row r="197" spans="1:16" ht="39" hidden="1" customHeight="1" x14ac:dyDescent="0.25">
      <c r="A197" s="144" t="s">
        <v>309</v>
      </c>
      <c r="B197" s="7" t="s">
        <v>1310</v>
      </c>
      <c r="C197" s="159" t="e">
        <f>#REF!</f>
        <v>#REF!</v>
      </c>
      <c r="D197" s="154" t="s">
        <v>1381</v>
      </c>
      <c r="E197" s="154" t="s">
        <v>16</v>
      </c>
      <c r="F197" s="141" t="str">
        <f>F196</f>
        <v>Місцевий бюджет</v>
      </c>
      <c r="G197" s="159" t="e">
        <f>#REF!</f>
        <v>#REF!</v>
      </c>
      <c r="H197" s="164"/>
      <c r="I197" s="82"/>
      <c r="J197" s="82"/>
      <c r="K197" s="82"/>
      <c r="L197" s="41"/>
      <c r="M197" s="41"/>
      <c r="N197" s="41"/>
      <c r="O197" s="41"/>
      <c r="P197" s="72"/>
    </row>
    <row r="198" spans="1:16" ht="39" hidden="1" customHeight="1" x14ac:dyDescent="0.25">
      <c r="A198" s="144"/>
      <c r="B198" s="7"/>
      <c r="C198" s="159"/>
      <c r="D198" s="154"/>
      <c r="E198" s="154"/>
      <c r="F198" s="141"/>
      <c r="G198" s="159"/>
      <c r="H198" s="164"/>
      <c r="I198" s="84"/>
      <c r="J198" s="84"/>
      <c r="K198" s="84"/>
      <c r="L198" s="41"/>
      <c r="M198" s="41"/>
      <c r="N198" s="41"/>
      <c r="O198" s="41"/>
      <c r="P198" s="72"/>
    </row>
    <row r="199" spans="1:16" ht="39" hidden="1" customHeight="1" x14ac:dyDescent="0.25">
      <c r="A199" s="144"/>
      <c r="B199" s="7"/>
      <c r="C199" s="159"/>
      <c r="D199" s="154"/>
      <c r="E199" s="154"/>
      <c r="F199" s="141"/>
      <c r="G199" s="159"/>
      <c r="H199" s="164"/>
      <c r="I199" s="84"/>
      <c r="J199" s="84"/>
      <c r="K199" s="84"/>
      <c r="L199" s="41"/>
      <c r="M199" s="41"/>
      <c r="N199" s="41"/>
      <c r="O199" s="41"/>
      <c r="P199" s="72"/>
    </row>
    <row r="200" spans="1:16" ht="39" hidden="1" customHeight="1" x14ac:dyDescent="0.25">
      <c r="A200" s="144"/>
      <c r="B200" s="7"/>
      <c r="C200" s="159"/>
      <c r="D200" s="154"/>
      <c r="E200" s="154"/>
      <c r="F200" s="141"/>
      <c r="G200" s="159"/>
      <c r="H200" s="164"/>
      <c r="I200" s="84"/>
      <c r="J200" s="84"/>
      <c r="K200" s="84"/>
      <c r="L200" s="41"/>
      <c r="M200" s="41"/>
      <c r="N200" s="41"/>
      <c r="O200" s="41"/>
      <c r="P200" s="72"/>
    </row>
    <row r="201" spans="1:16" ht="39" hidden="1" customHeight="1" x14ac:dyDescent="0.25">
      <c r="A201" s="144"/>
      <c r="B201" s="7"/>
      <c r="C201" s="159"/>
      <c r="D201" s="154"/>
      <c r="E201" s="154"/>
      <c r="F201" s="141"/>
      <c r="G201" s="159"/>
      <c r="H201" s="164"/>
      <c r="I201" s="84"/>
      <c r="J201" s="84"/>
      <c r="K201" s="84"/>
      <c r="L201" s="41"/>
      <c r="M201" s="41"/>
      <c r="N201" s="41"/>
      <c r="O201" s="41"/>
      <c r="P201" s="72"/>
    </row>
    <row r="202" spans="1:16" ht="39" hidden="1" customHeight="1" x14ac:dyDescent="0.25">
      <c r="A202" s="144"/>
      <c r="B202" s="7"/>
      <c r="C202" s="159"/>
      <c r="D202" s="154"/>
      <c r="E202" s="154"/>
      <c r="F202" s="141"/>
      <c r="G202" s="159"/>
      <c r="H202" s="164"/>
      <c r="I202" s="84"/>
      <c r="J202" s="84"/>
      <c r="K202" s="84"/>
      <c r="L202" s="41"/>
      <c r="M202" s="41"/>
      <c r="N202" s="41"/>
      <c r="O202" s="41"/>
      <c r="P202" s="72"/>
    </row>
    <row r="203" spans="1:16" ht="37.5" hidden="1" customHeight="1" x14ac:dyDescent="0.25">
      <c r="A203" s="144" t="s">
        <v>22</v>
      </c>
      <c r="B203" s="7" t="s">
        <v>1466</v>
      </c>
      <c r="C203" s="159">
        <f t="shared" ref="C203:C209" si="9">G203</f>
        <v>0</v>
      </c>
      <c r="D203" s="154" t="s">
        <v>94</v>
      </c>
      <c r="E203" s="154" t="s">
        <v>1152</v>
      </c>
      <c r="F203" s="141" t="s">
        <v>33</v>
      </c>
      <c r="G203" s="159">
        <f t="shared" ref="G203:G209" si="10">H203</f>
        <v>0</v>
      </c>
      <c r="H203" s="164"/>
      <c r="I203" s="84"/>
      <c r="J203" s="84"/>
      <c r="K203" s="84"/>
      <c r="L203" s="41"/>
      <c r="M203" s="41"/>
      <c r="N203" s="41"/>
      <c r="O203" s="41"/>
      <c r="P203" s="72"/>
    </row>
    <row r="204" spans="1:16" ht="45" hidden="1" customHeight="1" x14ac:dyDescent="0.25">
      <c r="A204" s="144" t="s">
        <v>23</v>
      </c>
      <c r="B204" s="7" t="s">
        <v>878</v>
      </c>
      <c r="C204" s="159">
        <f t="shared" si="9"/>
        <v>0</v>
      </c>
      <c r="D204" s="154" t="s">
        <v>94</v>
      </c>
      <c r="E204" s="154" t="s">
        <v>16</v>
      </c>
      <c r="F204" s="141" t="s">
        <v>33</v>
      </c>
      <c r="G204" s="159">
        <f t="shared" si="10"/>
        <v>0</v>
      </c>
      <c r="H204" s="164">
        <f>[1]Додаток3!J145</f>
        <v>0</v>
      </c>
      <c r="I204" s="84"/>
      <c r="J204" s="84"/>
      <c r="K204" s="84"/>
      <c r="L204" s="41"/>
      <c r="M204" s="41"/>
      <c r="N204" s="41"/>
      <c r="O204" s="41"/>
      <c r="P204" s="72"/>
    </row>
    <row r="205" spans="1:16" ht="35.25" hidden="1" customHeight="1" x14ac:dyDescent="0.25">
      <c r="A205" s="144" t="s">
        <v>24</v>
      </c>
      <c r="B205" s="7" t="s">
        <v>1076</v>
      </c>
      <c r="C205" s="159">
        <f t="shared" si="9"/>
        <v>0</v>
      </c>
      <c r="D205" s="154" t="s">
        <v>94</v>
      </c>
      <c r="E205" s="154" t="s">
        <v>16</v>
      </c>
      <c r="F205" s="141" t="s">
        <v>33</v>
      </c>
      <c r="G205" s="159">
        <f t="shared" si="10"/>
        <v>0</v>
      </c>
      <c r="H205" s="164">
        <f>[1]Додаток3!J182</f>
        <v>0</v>
      </c>
      <c r="I205" s="84"/>
      <c r="J205" s="84"/>
      <c r="K205" s="84"/>
      <c r="L205" s="41"/>
      <c r="M205" s="41"/>
      <c r="N205" s="41"/>
      <c r="O205" s="41"/>
      <c r="P205" s="72"/>
    </row>
    <row r="206" spans="1:16" ht="35.25" hidden="1" customHeight="1" x14ac:dyDescent="0.25">
      <c r="A206" s="281" t="s">
        <v>37</v>
      </c>
      <c r="B206" s="92" t="s">
        <v>1287</v>
      </c>
      <c r="C206" s="159">
        <f t="shared" si="9"/>
        <v>0</v>
      </c>
      <c r="D206" s="284" t="s">
        <v>94</v>
      </c>
      <c r="E206" s="284" t="s">
        <v>16</v>
      </c>
      <c r="F206" s="306" t="s">
        <v>33</v>
      </c>
      <c r="G206" s="159">
        <f t="shared" si="10"/>
        <v>0</v>
      </c>
      <c r="H206" s="164">
        <f>[1]Додаток3!J166</f>
        <v>0</v>
      </c>
      <c r="I206" s="84"/>
      <c r="J206" s="84"/>
      <c r="K206" s="84"/>
      <c r="L206" s="41"/>
      <c r="M206" s="41"/>
      <c r="N206" s="41"/>
      <c r="O206" s="41"/>
      <c r="P206" s="72"/>
    </row>
    <row r="207" spans="1:16" ht="20.25" hidden="1" customHeight="1" x14ac:dyDescent="0.25">
      <c r="A207" s="283"/>
      <c r="B207" s="92" t="s">
        <v>893</v>
      </c>
      <c r="C207" s="159">
        <f t="shared" si="9"/>
        <v>0</v>
      </c>
      <c r="D207" s="286"/>
      <c r="E207" s="286"/>
      <c r="F207" s="307"/>
      <c r="G207" s="159">
        <f t="shared" si="10"/>
        <v>0</v>
      </c>
      <c r="H207" s="164">
        <f>[1]Додаток3!J167</f>
        <v>0</v>
      </c>
      <c r="I207" s="84"/>
      <c r="J207" s="84"/>
      <c r="K207" s="84"/>
      <c r="L207" s="41"/>
      <c r="M207" s="41"/>
      <c r="N207" s="41"/>
      <c r="O207" s="41"/>
      <c r="P207" s="72"/>
    </row>
    <row r="208" spans="1:16" ht="36" hidden="1" customHeight="1" x14ac:dyDescent="0.25">
      <c r="A208" s="239" t="s">
        <v>43</v>
      </c>
      <c r="B208" s="92" t="s">
        <v>1026</v>
      </c>
      <c r="C208" s="159">
        <f t="shared" si="9"/>
        <v>0</v>
      </c>
      <c r="D208" s="240" t="s">
        <v>1660</v>
      </c>
      <c r="E208" s="240" t="s">
        <v>16</v>
      </c>
      <c r="F208" s="149" t="s">
        <v>33</v>
      </c>
      <c r="G208" s="159">
        <f t="shared" si="10"/>
        <v>0</v>
      </c>
      <c r="H208" s="164">
        <f>[1]Додаток3!J149</f>
        <v>0</v>
      </c>
      <c r="I208" s="84"/>
      <c r="J208" s="84"/>
      <c r="K208" s="84"/>
      <c r="L208" s="41"/>
      <c r="M208" s="41"/>
      <c r="N208" s="41"/>
      <c r="O208" s="41"/>
      <c r="P208" s="72"/>
    </row>
    <row r="209" spans="1:16" ht="39" hidden="1" customHeight="1" x14ac:dyDescent="0.25">
      <c r="A209" s="239" t="s">
        <v>45</v>
      </c>
      <c r="B209" s="92" t="s">
        <v>1661</v>
      </c>
      <c r="C209" s="159">
        <f t="shared" si="9"/>
        <v>540</v>
      </c>
      <c r="D209" s="240" t="s">
        <v>94</v>
      </c>
      <c r="E209" s="240" t="s">
        <v>1152</v>
      </c>
      <c r="F209" s="149" t="s">
        <v>33</v>
      </c>
      <c r="G209" s="159">
        <f t="shared" si="10"/>
        <v>540</v>
      </c>
      <c r="H209" s="164">
        <f>[1]Додаток3!J203</f>
        <v>540</v>
      </c>
      <c r="I209" s="84"/>
      <c r="J209" s="84"/>
      <c r="K209" s="84"/>
      <c r="L209" s="41"/>
      <c r="M209" s="41"/>
      <c r="N209" s="41"/>
      <c r="O209" s="41"/>
      <c r="P209" s="72"/>
    </row>
    <row r="210" spans="1:16" ht="39" customHeight="1" x14ac:dyDescent="0.25">
      <c r="A210" s="239" t="s">
        <v>35</v>
      </c>
      <c r="B210" s="92" t="s">
        <v>1834</v>
      </c>
      <c r="C210" s="159"/>
      <c r="D210" s="154" t="s">
        <v>1380</v>
      </c>
      <c r="E210" s="154" t="s">
        <v>1152</v>
      </c>
      <c r="F210" s="149" t="s">
        <v>33</v>
      </c>
      <c r="G210" s="159"/>
      <c r="H210" s="164">
        <f>'Додаток 3'!K205</f>
        <v>430</v>
      </c>
      <c r="I210" s="84"/>
      <c r="J210" s="84"/>
      <c r="K210" s="84"/>
      <c r="L210" s="41"/>
      <c r="M210" s="41"/>
      <c r="N210" s="41"/>
      <c r="O210" s="41"/>
      <c r="P210" s="72"/>
    </row>
    <row r="211" spans="1:16" ht="69" hidden="1" customHeight="1" x14ac:dyDescent="0.25">
      <c r="A211" s="239" t="s">
        <v>22</v>
      </c>
      <c r="B211" s="92"/>
      <c r="C211" s="159"/>
      <c r="D211" s="154" t="s">
        <v>1380</v>
      </c>
      <c r="E211" s="144" t="s">
        <v>16</v>
      </c>
      <c r="F211" s="51" t="s">
        <v>33</v>
      </c>
      <c r="G211" s="159"/>
      <c r="H211" s="164">
        <f>'Додаток 3'!K180</f>
        <v>0</v>
      </c>
      <c r="I211" s="84"/>
      <c r="J211" s="84"/>
      <c r="K211" s="84"/>
      <c r="L211" s="41"/>
      <c r="M211" s="41"/>
      <c r="N211" s="41"/>
      <c r="O211" s="41"/>
      <c r="P211" s="72"/>
    </row>
    <row r="212" spans="1:16" ht="69" customHeight="1" x14ac:dyDescent="0.25">
      <c r="A212" s="281" t="s">
        <v>22</v>
      </c>
      <c r="B212" s="92" t="s">
        <v>1836</v>
      </c>
      <c r="C212" s="159"/>
      <c r="D212" s="284" t="s">
        <v>1380</v>
      </c>
      <c r="E212" s="281" t="s">
        <v>16</v>
      </c>
      <c r="F212" s="287" t="s">
        <v>33</v>
      </c>
      <c r="G212" s="159"/>
      <c r="H212" s="164">
        <f>'Додаток 3'!K146</f>
        <v>10000</v>
      </c>
      <c r="I212" s="84"/>
      <c r="J212" s="84"/>
      <c r="K212" s="84"/>
      <c r="L212" s="41"/>
      <c r="M212" s="41"/>
      <c r="N212" s="41"/>
      <c r="O212" s="41"/>
      <c r="P212" s="72"/>
    </row>
    <row r="213" spans="1:16" ht="29.25" customHeight="1" x14ac:dyDescent="0.25">
      <c r="A213" s="283"/>
      <c r="B213" s="92" t="s">
        <v>1485</v>
      </c>
      <c r="C213" s="159"/>
      <c r="D213" s="286"/>
      <c r="E213" s="283"/>
      <c r="F213" s="288"/>
      <c r="G213" s="159"/>
      <c r="H213" s="164">
        <f>'Додаток 3'!K149</f>
        <v>319.31200000000001</v>
      </c>
      <c r="I213" s="84"/>
      <c r="J213" s="84"/>
      <c r="K213" s="84"/>
      <c r="L213" s="41"/>
      <c r="M213" s="41"/>
      <c r="N213" s="41"/>
      <c r="O213" s="41"/>
      <c r="P213" s="72"/>
    </row>
    <row r="214" spans="1:16" ht="22.5" customHeight="1" x14ac:dyDescent="0.25">
      <c r="A214" s="364"/>
      <c r="B214" s="375" t="s">
        <v>82</v>
      </c>
      <c r="C214" s="290"/>
      <c r="D214" s="290"/>
      <c r="E214" s="290"/>
      <c r="F214" s="42" t="s">
        <v>21</v>
      </c>
      <c r="G214" s="159">
        <f>H214</f>
        <v>10430</v>
      </c>
      <c r="H214" s="45">
        <f>H215+H216+H217</f>
        <v>10430</v>
      </c>
      <c r="I214" s="84"/>
      <c r="J214" s="84"/>
      <c r="K214" s="84"/>
      <c r="P214" s="72"/>
    </row>
    <row r="215" spans="1:16" ht="39" hidden="1" customHeight="1" x14ac:dyDescent="0.25">
      <c r="A215" s="364"/>
      <c r="B215" s="375"/>
      <c r="C215" s="290"/>
      <c r="D215" s="290"/>
      <c r="E215" s="290"/>
      <c r="F215" s="7" t="s">
        <v>26</v>
      </c>
      <c r="G215" s="159">
        <f>H215</f>
        <v>0</v>
      </c>
      <c r="H215" s="163"/>
      <c r="I215" s="82"/>
      <c r="J215" s="82"/>
      <c r="K215" s="82"/>
      <c r="P215" s="72"/>
    </row>
    <row r="216" spans="1:16" ht="39" hidden="1" customHeight="1" x14ac:dyDescent="0.25">
      <c r="A216" s="364"/>
      <c r="B216" s="375"/>
      <c r="C216" s="290"/>
      <c r="D216" s="290"/>
      <c r="E216" s="290"/>
      <c r="F216" s="7" t="s">
        <v>18</v>
      </c>
      <c r="G216" s="159">
        <f>H216</f>
        <v>0</v>
      </c>
      <c r="H216" s="163"/>
      <c r="I216" s="82"/>
      <c r="J216" s="82"/>
      <c r="K216" s="82"/>
      <c r="P216" s="72"/>
    </row>
    <row r="217" spans="1:16" ht="30" customHeight="1" x14ac:dyDescent="0.25">
      <c r="A217" s="364"/>
      <c r="B217" s="375"/>
      <c r="C217" s="290"/>
      <c r="D217" s="290"/>
      <c r="E217" s="290"/>
      <c r="F217" s="7" t="s">
        <v>33</v>
      </c>
      <c r="G217" s="159">
        <f>H217</f>
        <v>10430</v>
      </c>
      <c r="H217" s="159">
        <f>H186+H203+H204+H205+H210+H211+H212</f>
        <v>10430</v>
      </c>
      <c r="I217" s="82"/>
      <c r="J217" s="82"/>
      <c r="K217" s="82"/>
      <c r="L217" s="359"/>
      <c r="M217" s="359"/>
      <c r="N217" s="359"/>
      <c r="O217" s="359"/>
      <c r="P217" s="72"/>
    </row>
    <row r="218" spans="1:16" ht="22.5" customHeight="1" x14ac:dyDescent="0.25">
      <c r="A218" s="336" t="s">
        <v>50</v>
      </c>
      <c r="B218" s="336"/>
      <c r="C218" s="336"/>
      <c r="D218" s="336"/>
      <c r="E218" s="336"/>
      <c r="F218" s="336"/>
      <c r="G218" s="336"/>
      <c r="H218" s="336"/>
      <c r="I218" s="82"/>
      <c r="J218" s="82"/>
      <c r="K218" s="82"/>
      <c r="L218" s="74"/>
      <c r="M218" s="75"/>
      <c r="N218" s="74"/>
      <c r="P218" s="72"/>
    </row>
    <row r="219" spans="1:16" ht="27.75" customHeight="1" x14ac:dyDescent="0.25">
      <c r="A219" s="157">
        <v>1</v>
      </c>
      <c r="B219" s="76" t="s">
        <v>159</v>
      </c>
      <c r="C219" s="108">
        <f t="shared" ref="C219:C232" si="11">G219</f>
        <v>15453.25</v>
      </c>
      <c r="D219" s="51">
        <v>2023</v>
      </c>
      <c r="E219" s="158" t="s">
        <v>161</v>
      </c>
      <c r="F219" s="158" t="s">
        <v>33</v>
      </c>
      <c r="G219" s="108">
        <f t="shared" ref="G219:G250" si="12">H219</f>
        <v>15453.25</v>
      </c>
      <c r="H219" s="108">
        <f>'Додаток 3'!K211</f>
        <v>15453.25</v>
      </c>
      <c r="I219" s="82"/>
      <c r="J219" s="82"/>
      <c r="K219" s="82"/>
      <c r="L219" s="77"/>
      <c r="M219" s="77"/>
      <c r="N219" s="77"/>
      <c r="O219" s="78"/>
      <c r="P219" s="79"/>
    </row>
    <row r="220" spans="1:16" ht="35.25" customHeight="1" x14ac:dyDescent="0.25">
      <c r="A220" s="157">
        <v>2</v>
      </c>
      <c r="B220" s="76" t="s">
        <v>160</v>
      </c>
      <c r="C220" s="158">
        <f t="shared" si="11"/>
        <v>8.15</v>
      </c>
      <c r="D220" s="51">
        <v>2023</v>
      </c>
      <c r="E220" s="158" t="s">
        <v>101</v>
      </c>
      <c r="F220" s="158" t="s">
        <v>33</v>
      </c>
      <c r="G220" s="108">
        <f t="shared" si="12"/>
        <v>8.15</v>
      </c>
      <c r="H220" s="108">
        <f>'Додаток 3'!K212</f>
        <v>8.15</v>
      </c>
      <c r="I220" s="82"/>
      <c r="J220" s="82"/>
      <c r="K220" s="82"/>
      <c r="L220" s="80"/>
      <c r="M220" s="80"/>
      <c r="N220" s="80"/>
      <c r="O220" s="80"/>
      <c r="P220" s="72"/>
    </row>
    <row r="221" spans="1:16" ht="32.25" hidden="1" customHeight="1" x14ac:dyDescent="0.25">
      <c r="A221" s="157">
        <v>3</v>
      </c>
      <c r="B221" s="76" t="s">
        <v>306</v>
      </c>
      <c r="C221" s="108">
        <f t="shared" si="11"/>
        <v>0</v>
      </c>
      <c r="D221" s="51">
        <v>2023</v>
      </c>
      <c r="E221" s="158" t="s">
        <v>101</v>
      </c>
      <c r="F221" s="158" t="s">
        <v>33</v>
      </c>
      <c r="G221" s="108">
        <f t="shared" si="12"/>
        <v>0</v>
      </c>
      <c r="H221" s="108"/>
      <c r="I221" s="84"/>
      <c r="J221" s="84"/>
      <c r="K221" s="84"/>
      <c r="P221" s="72"/>
    </row>
    <row r="222" spans="1:16" ht="39" hidden="1" customHeight="1" x14ac:dyDescent="0.25">
      <c r="A222" s="157">
        <v>4</v>
      </c>
      <c r="B222" s="76" t="s">
        <v>307</v>
      </c>
      <c r="C222" s="108">
        <f t="shared" si="11"/>
        <v>0</v>
      </c>
      <c r="D222" s="51">
        <v>2023</v>
      </c>
      <c r="E222" s="158" t="s">
        <v>101</v>
      </c>
      <c r="F222" s="158" t="s">
        <v>33</v>
      </c>
      <c r="G222" s="108">
        <f t="shared" si="12"/>
        <v>0</v>
      </c>
      <c r="H222" s="108">
        <v>0</v>
      </c>
      <c r="I222" s="84"/>
      <c r="J222" s="84"/>
      <c r="K222" s="84"/>
      <c r="P222" s="72"/>
    </row>
    <row r="223" spans="1:16" ht="39" hidden="1" customHeight="1" x14ac:dyDescent="0.25">
      <c r="A223" s="157">
        <v>5</v>
      </c>
      <c r="B223" s="76" t="s">
        <v>630</v>
      </c>
      <c r="C223" s="108">
        <f t="shared" si="11"/>
        <v>0</v>
      </c>
      <c r="D223" s="51">
        <v>2023</v>
      </c>
      <c r="E223" s="158" t="s">
        <v>101</v>
      </c>
      <c r="F223" s="158" t="s">
        <v>33</v>
      </c>
      <c r="G223" s="108">
        <f t="shared" si="12"/>
        <v>0</v>
      </c>
      <c r="H223" s="108"/>
      <c r="I223" s="82"/>
      <c r="J223" s="82"/>
      <c r="K223" s="82"/>
      <c r="P223" s="72"/>
    </row>
    <row r="224" spans="1:16" ht="30.75" hidden="1" customHeight="1" x14ac:dyDescent="0.25">
      <c r="A224" s="157">
        <v>4</v>
      </c>
      <c r="B224" s="76" t="s">
        <v>566</v>
      </c>
      <c r="C224" s="108">
        <f t="shared" si="11"/>
        <v>0</v>
      </c>
      <c r="D224" s="51">
        <v>2023</v>
      </c>
      <c r="E224" s="158" t="s">
        <v>101</v>
      </c>
      <c r="F224" s="158" t="s">
        <v>33</v>
      </c>
      <c r="G224" s="108">
        <f t="shared" si="12"/>
        <v>0</v>
      </c>
      <c r="H224" s="108">
        <v>0</v>
      </c>
      <c r="I224" s="82"/>
      <c r="J224" s="82"/>
      <c r="K224" s="82"/>
      <c r="P224" s="72"/>
    </row>
    <row r="225" spans="1:16" ht="39" hidden="1" customHeight="1" x14ac:dyDescent="0.25">
      <c r="A225" s="157">
        <v>7</v>
      </c>
      <c r="B225" s="76" t="s">
        <v>696</v>
      </c>
      <c r="C225" s="108">
        <f t="shared" si="11"/>
        <v>0</v>
      </c>
      <c r="D225" s="51">
        <v>2023</v>
      </c>
      <c r="E225" s="158" t="s">
        <v>101</v>
      </c>
      <c r="F225" s="158" t="s">
        <v>33</v>
      </c>
      <c r="G225" s="108">
        <f t="shared" si="12"/>
        <v>0</v>
      </c>
      <c r="H225" s="108"/>
      <c r="I225" s="82"/>
      <c r="J225" s="82"/>
      <c r="K225" s="82"/>
      <c r="P225" s="72"/>
    </row>
    <row r="226" spans="1:16" ht="39" hidden="1" customHeight="1" x14ac:dyDescent="0.25">
      <c r="A226" s="157">
        <v>6</v>
      </c>
      <c r="B226" s="76" t="s">
        <v>567</v>
      </c>
      <c r="C226" s="108">
        <f t="shared" si="11"/>
        <v>0</v>
      </c>
      <c r="D226" s="51">
        <v>2023</v>
      </c>
      <c r="E226" s="158" t="s">
        <v>101</v>
      </c>
      <c r="F226" s="158" t="s">
        <v>33</v>
      </c>
      <c r="G226" s="108">
        <f t="shared" si="12"/>
        <v>0</v>
      </c>
      <c r="H226" s="108">
        <v>0</v>
      </c>
      <c r="I226" s="84"/>
      <c r="J226" s="84"/>
      <c r="K226" s="84"/>
      <c r="N226" s="41"/>
      <c r="O226" s="41"/>
      <c r="P226" s="72"/>
    </row>
    <row r="227" spans="1:16" ht="39" hidden="1" customHeight="1" x14ac:dyDescent="0.25">
      <c r="A227" s="157">
        <v>7</v>
      </c>
      <c r="B227" s="76" t="s">
        <v>1103</v>
      </c>
      <c r="C227" s="108">
        <f t="shared" si="11"/>
        <v>0</v>
      </c>
      <c r="D227" s="51">
        <v>2023</v>
      </c>
      <c r="E227" s="158" t="s">
        <v>101</v>
      </c>
      <c r="F227" s="158" t="s">
        <v>33</v>
      </c>
      <c r="G227" s="108">
        <f t="shared" si="12"/>
        <v>0</v>
      </c>
      <c r="H227" s="108">
        <v>0</v>
      </c>
      <c r="I227" s="81"/>
      <c r="J227" s="81"/>
      <c r="K227" s="81"/>
      <c r="P227" s="72"/>
    </row>
    <row r="228" spans="1:16" ht="36" hidden="1" customHeight="1" x14ac:dyDescent="0.25">
      <c r="A228" s="157">
        <v>5</v>
      </c>
      <c r="B228" s="76" t="s">
        <v>1102</v>
      </c>
      <c r="C228" s="108">
        <f t="shared" si="11"/>
        <v>0</v>
      </c>
      <c r="D228" s="51">
        <v>2023</v>
      </c>
      <c r="E228" s="158" t="s">
        <v>101</v>
      </c>
      <c r="F228" s="158" t="s">
        <v>33</v>
      </c>
      <c r="G228" s="108">
        <f t="shared" si="12"/>
        <v>0</v>
      </c>
      <c r="H228" s="108">
        <v>0</v>
      </c>
      <c r="I228" s="81"/>
      <c r="J228" s="81"/>
      <c r="K228" s="81"/>
      <c r="P228" s="72"/>
    </row>
    <row r="229" spans="1:16" ht="30" hidden="1" customHeight="1" x14ac:dyDescent="0.25">
      <c r="A229" s="157">
        <v>6</v>
      </c>
      <c r="B229" s="76" t="s">
        <v>1104</v>
      </c>
      <c r="C229" s="108">
        <f t="shared" si="11"/>
        <v>0</v>
      </c>
      <c r="D229" s="51">
        <v>2023</v>
      </c>
      <c r="E229" s="158" t="s">
        <v>101</v>
      </c>
      <c r="F229" s="158" t="s">
        <v>33</v>
      </c>
      <c r="G229" s="108">
        <f t="shared" si="12"/>
        <v>0</v>
      </c>
      <c r="H229" s="108">
        <v>0</v>
      </c>
      <c r="I229" s="81"/>
      <c r="J229" s="81"/>
      <c r="K229" s="81"/>
      <c r="P229" s="72"/>
    </row>
    <row r="230" spans="1:16" ht="39" hidden="1" customHeight="1" x14ac:dyDescent="0.25">
      <c r="A230" s="157">
        <v>12</v>
      </c>
      <c r="B230" s="76" t="s">
        <v>1099</v>
      </c>
      <c r="C230" s="108">
        <f t="shared" si="11"/>
        <v>0</v>
      </c>
      <c r="D230" s="51">
        <v>2023</v>
      </c>
      <c r="E230" s="158" t="s">
        <v>101</v>
      </c>
      <c r="F230" s="158" t="s">
        <v>33</v>
      </c>
      <c r="G230" s="108">
        <f t="shared" si="12"/>
        <v>0</v>
      </c>
      <c r="H230" s="108"/>
      <c r="I230" s="82"/>
      <c r="J230" s="82"/>
      <c r="K230" s="82"/>
      <c r="L230" s="41"/>
      <c r="M230" s="41"/>
      <c r="N230" s="41">
        <f>N227-N226</f>
        <v>0</v>
      </c>
      <c r="O230" s="41">
        <f>O227-O226</f>
        <v>0</v>
      </c>
      <c r="P230" s="72"/>
    </row>
    <row r="231" spans="1:16" ht="39" hidden="1" customHeight="1" x14ac:dyDescent="0.25">
      <c r="A231" s="244">
        <v>11</v>
      </c>
      <c r="B231" s="245" t="s">
        <v>1032</v>
      </c>
      <c r="C231" s="83">
        <f t="shared" si="11"/>
        <v>0</v>
      </c>
      <c r="D231" s="51">
        <v>2023</v>
      </c>
      <c r="E231" s="246" t="s">
        <v>1030</v>
      </c>
      <c r="F231" s="246" t="s">
        <v>33</v>
      </c>
      <c r="G231" s="108">
        <f t="shared" si="12"/>
        <v>0</v>
      </c>
      <c r="H231" s="108"/>
      <c r="I231" s="82"/>
      <c r="J231" s="82"/>
      <c r="K231" s="82"/>
      <c r="L231" s="41"/>
      <c r="M231" s="41"/>
      <c r="N231" s="41"/>
      <c r="O231" s="41"/>
      <c r="P231" s="72"/>
    </row>
    <row r="232" spans="1:16" ht="60.75" hidden="1" customHeight="1" x14ac:dyDescent="0.25">
      <c r="A232" s="157">
        <v>4</v>
      </c>
      <c r="B232" s="76" t="s">
        <v>162</v>
      </c>
      <c r="C232" s="108">
        <f t="shared" si="11"/>
        <v>0</v>
      </c>
      <c r="D232" s="51">
        <v>2023</v>
      </c>
      <c r="E232" s="158" t="s">
        <v>1042</v>
      </c>
      <c r="F232" s="158" t="s">
        <v>33</v>
      </c>
      <c r="G232" s="108">
        <f t="shared" si="12"/>
        <v>0</v>
      </c>
      <c r="H232" s="108">
        <v>0</v>
      </c>
      <c r="I232" s="82"/>
      <c r="J232" s="82"/>
      <c r="K232" s="82"/>
      <c r="P232" s="72"/>
    </row>
    <row r="233" spans="1:16" ht="39" hidden="1" customHeight="1" x14ac:dyDescent="0.25">
      <c r="A233" s="157">
        <v>12</v>
      </c>
      <c r="B233" s="76" t="s">
        <v>162</v>
      </c>
      <c r="C233" s="108"/>
      <c r="D233" s="51">
        <v>2023</v>
      </c>
      <c r="E233" s="158"/>
      <c r="F233" s="158"/>
      <c r="G233" s="108">
        <f t="shared" si="12"/>
        <v>0</v>
      </c>
      <c r="H233" s="108"/>
      <c r="I233" s="82"/>
      <c r="J233" s="82"/>
      <c r="K233" s="82"/>
      <c r="P233" s="72"/>
    </row>
    <row r="234" spans="1:16" ht="30.75" customHeight="1" x14ac:dyDescent="0.25">
      <c r="A234" s="157">
        <v>3</v>
      </c>
      <c r="B234" s="76" t="s">
        <v>163</v>
      </c>
      <c r="C234" s="108">
        <f t="shared" ref="C234:C251" si="13">G234</f>
        <v>62.924999999999997</v>
      </c>
      <c r="D234" s="51">
        <v>2023</v>
      </c>
      <c r="E234" s="158" t="s">
        <v>101</v>
      </c>
      <c r="F234" s="158" t="s">
        <v>33</v>
      </c>
      <c r="G234" s="108">
        <f t="shared" si="12"/>
        <v>62.924999999999997</v>
      </c>
      <c r="H234" s="108">
        <f>'Додаток 3'!K226</f>
        <v>62.924999999999997</v>
      </c>
      <c r="I234" s="82"/>
      <c r="J234" s="82"/>
      <c r="K234" s="82"/>
      <c r="P234" s="72"/>
    </row>
    <row r="235" spans="1:16" ht="39" hidden="1" customHeight="1" x14ac:dyDescent="0.25">
      <c r="A235" s="157">
        <v>15</v>
      </c>
      <c r="B235" s="76" t="s">
        <v>172</v>
      </c>
      <c r="C235" s="108">
        <f t="shared" si="13"/>
        <v>0</v>
      </c>
      <c r="D235" s="51">
        <v>2023</v>
      </c>
      <c r="E235" s="158" t="s">
        <v>101</v>
      </c>
      <c r="F235" s="158" t="s">
        <v>33</v>
      </c>
      <c r="G235" s="108">
        <f t="shared" si="12"/>
        <v>0</v>
      </c>
      <c r="H235" s="83">
        <v>0</v>
      </c>
      <c r="I235" s="82"/>
      <c r="J235" s="82"/>
      <c r="K235" s="82"/>
      <c r="P235" s="72"/>
    </row>
    <row r="236" spans="1:16" ht="29.25" hidden="1" customHeight="1" x14ac:dyDescent="0.25">
      <c r="A236" s="157">
        <v>5</v>
      </c>
      <c r="B236" s="76"/>
      <c r="C236" s="108">
        <f t="shared" si="13"/>
        <v>0</v>
      </c>
      <c r="D236" s="51">
        <v>2023</v>
      </c>
      <c r="E236" s="158" t="s">
        <v>101</v>
      </c>
      <c r="F236" s="158" t="s">
        <v>33</v>
      </c>
      <c r="G236" s="108">
        <f t="shared" si="12"/>
        <v>0</v>
      </c>
      <c r="H236" s="108"/>
      <c r="I236" s="84"/>
      <c r="J236" s="84"/>
      <c r="K236" s="84"/>
      <c r="P236" s="72"/>
    </row>
    <row r="237" spans="1:16" ht="27" hidden="1" customHeight="1" x14ac:dyDescent="0.25">
      <c r="A237" s="157">
        <v>6</v>
      </c>
      <c r="B237" s="76"/>
      <c r="C237" s="108">
        <f t="shared" si="13"/>
        <v>0</v>
      </c>
      <c r="D237" s="51">
        <v>2023</v>
      </c>
      <c r="E237" s="158" t="s">
        <v>101</v>
      </c>
      <c r="F237" s="158" t="s">
        <v>33</v>
      </c>
      <c r="G237" s="108">
        <f t="shared" si="12"/>
        <v>0</v>
      </c>
      <c r="H237" s="108"/>
      <c r="I237" s="82"/>
      <c r="J237" s="82"/>
      <c r="K237" s="82"/>
      <c r="L237" s="41"/>
      <c r="P237" s="72"/>
    </row>
    <row r="238" spans="1:16" ht="32.25" hidden="1" customHeight="1" x14ac:dyDescent="0.25">
      <c r="A238" s="157">
        <v>7</v>
      </c>
      <c r="B238" s="76"/>
      <c r="C238" s="108">
        <f t="shared" si="13"/>
        <v>0</v>
      </c>
      <c r="D238" s="51">
        <v>2023</v>
      </c>
      <c r="E238" s="158" t="s">
        <v>101</v>
      </c>
      <c r="F238" s="158" t="s">
        <v>33</v>
      </c>
      <c r="G238" s="108">
        <f t="shared" si="12"/>
        <v>0</v>
      </c>
      <c r="H238" s="108"/>
      <c r="I238" s="82"/>
      <c r="J238" s="82"/>
      <c r="K238" s="82"/>
      <c r="P238" s="72"/>
    </row>
    <row r="239" spans="1:16" ht="39" hidden="1" customHeight="1" x14ac:dyDescent="0.25">
      <c r="A239" s="157">
        <v>18</v>
      </c>
      <c r="B239" s="76" t="s">
        <v>376</v>
      </c>
      <c r="C239" s="108">
        <f t="shared" si="13"/>
        <v>0</v>
      </c>
      <c r="D239" s="51">
        <v>2023</v>
      </c>
      <c r="E239" s="158" t="str">
        <f>E238</f>
        <v>УЖКГ ЮМР/КП "Екосервіс"</v>
      </c>
      <c r="F239" s="158" t="str">
        <f>F238</f>
        <v>Місцевий бюджет</v>
      </c>
      <c r="G239" s="108">
        <f t="shared" si="12"/>
        <v>0</v>
      </c>
      <c r="H239" s="85"/>
      <c r="I239" s="82"/>
      <c r="J239" s="82"/>
      <c r="K239" s="82"/>
      <c r="P239" s="72"/>
    </row>
    <row r="240" spans="1:16" ht="39" hidden="1" customHeight="1" x14ac:dyDescent="0.25">
      <c r="A240" s="157">
        <v>19</v>
      </c>
      <c r="B240" s="76" t="s">
        <v>171</v>
      </c>
      <c r="C240" s="108">
        <f t="shared" si="13"/>
        <v>0</v>
      </c>
      <c r="D240" s="51">
        <v>2023</v>
      </c>
      <c r="E240" s="158" t="s">
        <v>101</v>
      </c>
      <c r="F240" s="158" t="s">
        <v>33</v>
      </c>
      <c r="G240" s="108">
        <f t="shared" si="12"/>
        <v>0</v>
      </c>
      <c r="H240" s="85"/>
      <c r="I240" s="82"/>
      <c r="J240" s="82"/>
      <c r="K240" s="82"/>
      <c r="P240" s="72"/>
    </row>
    <row r="241" spans="1:16" ht="27.75" hidden="1" customHeight="1" x14ac:dyDescent="0.25">
      <c r="A241" s="157">
        <v>8</v>
      </c>
      <c r="B241" s="76"/>
      <c r="C241" s="108">
        <f t="shared" si="13"/>
        <v>0</v>
      </c>
      <c r="D241" s="51">
        <v>2023</v>
      </c>
      <c r="E241" s="158" t="s">
        <v>101</v>
      </c>
      <c r="F241" s="158" t="s">
        <v>33</v>
      </c>
      <c r="G241" s="108">
        <f t="shared" si="12"/>
        <v>0</v>
      </c>
      <c r="H241" s="108"/>
      <c r="I241" s="82"/>
      <c r="J241" s="82"/>
      <c r="K241" s="82"/>
      <c r="L241" s="41"/>
      <c r="M241" s="41"/>
      <c r="N241" s="86"/>
      <c r="O241" s="41"/>
      <c r="P241" s="72"/>
    </row>
    <row r="242" spans="1:16" ht="39" hidden="1" customHeight="1" x14ac:dyDescent="0.25">
      <c r="A242" s="157">
        <v>21</v>
      </c>
      <c r="B242" s="76" t="s">
        <v>451</v>
      </c>
      <c r="C242" s="108">
        <f t="shared" si="13"/>
        <v>0</v>
      </c>
      <c r="D242" s="51">
        <v>2023</v>
      </c>
      <c r="E242" s="158" t="s">
        <v>101</v>
      </c>
      <c r="F242" s="158" t="s">
        <v>33</v>
      </c>
      <c r="G242" s="108">
        <f t="shared" si="12"/>
        <v>0</v>
      </c>
      <c r="H242" s="85"/>
      <c r="I242" s="82"/>
      <c r="J242" s="82"/>
      <c r="K242" s="82"/>
      <c r="L242" s="41"/>
      <c r="M242" s="86"/>
      <c r="N242" s="86"/>
      <c r="O242" s="41"/>
      <c r="P242" s="72"/>
    </row>
    <row r="243" spans="1:16" ht="32.25" hidden="1" customHeight="1" x14ac:dyDescent="0.25">
      <c r="A243" s="157">
        <v>10</v>
      </c>
      <c r="B243" s="76" t="s">
        <v>1120</v>
      </c>
      <c r="C243" s="108">
        <f t="shared" si="13"/>
        <v>0</v>
      </c>
      <c r="D243" s="51">
        <v>2023</v>
      </c>
      <c r="E243" s="158" t="s">
        <v>101</v>
      </c>
      <c r="F243" s="158" t="s">
        <v>33</v>
      </c>
      <c r="G243" s="108">
        <f t="shared" si="12"/>
        <v>0</v>
      </c>
      <c r="H243" s="108"/>
      <c r="I243" s="82"/>
      <c r="J243" s="82"/>
      <c r="K243" s="82"/>
      <c r="L243" s="41"/>
      <c r="M243" s="86"/>
      <c r="N243" s="86"/>
      <c r="O243" s="41"/>
      <c r="P243" s="72"/>
    </row>
    <row r="244" spans="1:16" ht="39" hidden="1" customHeight="1" x14ac:dyDescent="0.25">
      <c r="A244" s="157">
        <v>23</v>
      </c>
      <c r="B244" s="76" t="s">
        <v>1126</v>
      </c>
      <c r="C244" s="108">
        <f t="shared" si="13"/>
        <v>0</v>
      </c>
      <c r="D244" s="51">
        <v>2023</v>
      </c>
      <c r="E244" s="158" t="s">
        <v>101</v>
      </c>
      <c r="F244" s="158" t="s">
        <v>33</v>
      </c>
      <c r="G244" s="108">
        <f t="shared" si="12"/>
        <v>0</v>
      </c>
      <c r="H244" s="83"/>
      <c r="I244" s="82"/>
      <c r="J244" s="82"/>
      <c r="K244" s="82"/>
      <c r="L244" s="41"/>
      <c r="M244" s="86"/>
      <c r="N244" s="86"/>
      <c r="O244" s="41"/>
      <c r="P244" s="72"/>
    </row>
    <row r="245" spans="1:16" ht="31.5" hidden="1" customHeight="1" x14ac:dyDescent="0.25">
      <c r="A245" s="157">
        <v>11</v>
      </c>
      <c r="B245" s="76" t="s">
        <v>1127</v>
      </c>
      <c r="C245" s="108">
        <f t="shared" si="13"/>
        <v>0</v>
      </c>
      <c r="D245" s="51">
        <v>2023</v>
      </c>
      <c r="E245" s="158" t="s">
        <v>101</v>
      </c>
      <c r="F245" s="158" t="s">
        <v>33</v>
      </c>
      <c r="G245" s="108">
        <f t="shared" si="12"/>
        <v>0</v>
      </c>
      <c r="H245" s="108"/>
      <c r="I245" s="82"/>
      <c r="J245" s="82"/>
      <c r="K245" s="82"/>
      <c r="L245" s="41"/>
      <c r="M245" s="86"/>
      <c r="N245" s="86"/>
      <c r="O245" s="41"/>
      <c r="P245" s="72"/>
    </row>
    <row r="246" spans="1:16" ht="30" hidden="1" customHeight="1" x14ac:dyDescent="0.25">
      <c r="A246" s="157">
        <v>12</v>
      </c>
      <c r="B246" s="76" t="s">
        <v>1128</v>
      </c>
      <c r="C246" s="108">
        <f t="shared" si="13"/>
        <v>0</v>
      </c>
      <c r="D246" s="51">
        <v>2023</v>
      </c>
      <c r="E246" s="158" t="s">
        <v>101</v>
      </c>
      <c r="F246" s="158" t="s">
        <v>33</v>
      </c>
      <c r="G246" s="108">
        <f t="shared" si="12"/>
        <v>0</v>
      </c>
      <c r="H246" s="108"/>
      <c r="I246" s="82"/>
      <c r="J246" s="82"/>
      <c r="K246" s="82"/>
      <c r="L246" s="41"/>
      <c r="M246" s="86"/>
      <c r="N246" s="86"/>
      <c r="O246" s="41"/>
      <c r="P246" s="72"/>
    </row>
    <row r="247" spans="1:16" ht="29.25" hidden="1" customHeight="1" x14ac:dyDescent="0.25">
      <c r="A247" s="157">
        <v>9</v>
      </c>
      <c r="B247" s="76"/>
      <c r="C247" s="108">
        <f t="shared" si="13"/>
        <v>0</v>
      </c>
      <c r="D247" s="51">
        <v>2023</v>
      </c>
      <c r="E247" s="158" t="s">
        <v>101</v>
      </c>
      <c r="F247" s="158" t="s">
        <v>33</v>
      </c>
      <c r="G247" s="108">
        <f t="shared" si="12"/>
        <v>0</v>
      </c>
      <c r="H247" s="108"/>
      <c r="I247" s="82"/>
      <c r="J247" s="82"/>
      <c r="K247" s="82"/>
      <c r="L247" s="41"/>
      <c r="M247" s="86"/>
      <c r="N247" s="86"/>
      <c r="O247" s="41"/>
      <c r="P247" s="72"/>
    </row>
    <row r="248" spans="1:16" ht="27.75" hidden="1" customHeight="1" x14ac:dyDescent="0.25">
      <c r="A248" s="157">
        <v>14</v>
      </c>
      <c r="B248" s="76" t="s">
        <v>1130</v>
      </c>
      <c r="C248" s="108">
        <f t="shared" si="13"/>
        <v>0</v>
      </c>
      <c r="D248" s="51">
        <v>2023</v>
      </c>
      <c r="E248" s="158" t="s">
        <v>101</v>
      </c>
      <c r="F248" s="158" t="s">
        <v>33</v>
      </c>
      <c r="G248" s="108">
        <f t="shared" si="12"/>
        <v>0</v>
      </c>
      <c r="H248" s="108"/>
      <c r="I248" s="82"/>
      <c r="J248" s="82"/>
      <c r="K248" s="82"/>
      <c r="L248" s="41"/>
      <c r="M248" s="86"/>
      <c r="N248" s="86"/>
      <c r="O248" s="41"/>
      <c r="P248" s="72"/>
    </row>
    <row r="249" spans="1:16" ht="39" hidden="1" customHeight="1" x14ac:dyDescent="0.25">
      <c r="A249" s="157">
        <v>21</v>
      </c>
      <c r="B249" s="76" t="s">
        <v>763</v>
      </c>
      <c r="C249" s="108">
        <f t="shared" si="13"/>
        <v>1338.6510000000001</v>
      </c>
      <c r="D249" s="51">
        <v>2023</v>
      </c>
      <c r="E249" s="158" t="s">
        <v>1662</v>
      </c>
      <c r="F249" s="158" t="s">
        <v>33</v>
      </c>
      <c r="G249" s="108">
        <f t="shared" si="12"/>
        <v>1338.6510000000001</v>
      </c>
      <c r="H249" s="108">
        <v>1338.6510000000001</v>
      </c>
      <c r="I249" s="82"/>
      <c r="J249" s="82"/>
      <c r="K249" s="82"/>
      <c r="L249" s="41"/>
      <c r="M249" s="86"/>
      <c r="N249" s="86"/>
      <c r="O249" s="41"/>
      <c r="P249" s="72"/>
    </row>
    <row r="250" spans="1:16" ht="33.75" hidden="1" customHeight="1" x14ac:dyDescent="0.25">
      <c r="A250" s="281" t="s">
        <v>128</v>
      </c>
      <c r="B250" s="162" t="s">
        <v>1663</v>
      </c>
      <c r="C250" s="108">
        <f t="shared" si="13"/>
        <v>0</v>
      </c>
      <c r="D250" s="51">
        <v>2023</v>
      </c>
      <c r="E250" s="281" t="s">
        <v>16</v>
      </c>
      <c r="F250" s="292" t="s">
        <v>33</v>
      </c>
      <c r="G250" s="108">
        <f t="shared" si="12"/>
        <v>0</v>
      </c>
      <c r="H250" s="108">
        <f>[1]Додаток3!J240</f>
        <v>0</v>
      </c>
      <c r="I250" s="82"/>
      <c r="J250" s="82"/>
      <c r="K250" s="82"/>
      <c r="L250" s="86"/>
      <c r="M250" s="41"/>
      <c r="N250" s="41"/>
      <c r="O250" s="41"/>
      <c r="P250" s="72"/>
    </row>
    <row r="251" spans="1:16" ht="39" hidden="1" customHeight="1" x14ac:dyDescent="0.25">
      <c r="A251" s="282"/>
      <c r="B251" s="162" t="s">
        <v>624</v>
      </c>
      <c r="C251" s="108">
        <f t="shared" si="13"/>
        <v>0</v>
      </c>
      <c r="D251" s="51">
        <v>2023</v>
      </c>
      <c r="E251" s="282"/>
      <c r="F251" s="292"/>
      <c r="G251" s="108">
        <f t="shared" ref="G251:G282" si="14">H251</f>
        <v>0</v>
      </c>
      <c r="H251" s="108"/>
      <c r="L251" s="86"/>
      <c r="M251" s="41"/>
      <c r="N251" s="41"/>
      <c r="O251" s="41"/>
      <c r="P251" s="72"/>
    </row>
    <row r="252" spans="1:16" ht="39" hidden="1" customHeight="1" x14ac:dyDescent="0.25">
      <c r="A252" s="282"/>
      <c r="B252" s="394" t="s">
        <v>2</v>
      </c>
      <c r="C252" s="292" t="s">
        <v>51</v>
      </c>
      <c r="D252" s="51">
        <v>2023</v>
      </c>
      <c r="E252" s="282"/>
      <c r="F252" s="292"/>
      <c r="G252" s="108">
        <f t="shared" si="14"/>
        <v>0</v>
      </c>
      <c r="H252" s="87"/>
      <c r="N252" s="41"/>
      <c r="P252" s="72"/>
    </row>
    <row r="253" spans="1:16" ht="39" hidden="1" customHeight="1" x14ac:dyDescent="0.25">
      <c r="A253" s="282"/>
      <c r="B253" s="394"/>
      <c r="C253" s="292"/>
      <c r="D253" s="51">
        <v>2023</v>
      </c>
      <c r="E253" s="282"/>
      <c r="F253" s="292"/>
      <c r="G253" s="108">
        <f t="shared" si="14"/>
        <v>0</v>
      </c>
      <c r="H253" s="87"/>
      <c r="P253" s="72"/>
    </row>
    <row r="254" spans="1:16" ht="39" hidden="1" customHeight="1" x14ac:dyDescent="0.25">
      <c r="A254" s="282"/>
      <c r="B254" s="162" t="s">
        <v>25</v>
      </c>
      <c r="C254" s="144" t="s">
        <v>56</v>
      </c>
      <c r="D254" s="51">
        <v>2023</v>
      </c>
      <c r="E254" s="282"/>
      <c r="F254" s="292"/>
      <c r="G254" s="108">
        <f t="shared" si="14"/>
        <v>0</v>
      </c>
      <c r="H254" s="85"/>
      <c r="L254" s="41"/>
      <c r="N254" s="80"/>
      <c r="P254" s="72"/>
    </row>
    <row r="255" spans="1:16" ht="39" hidden="1" customHeight="1" x14ac:dyDescent="0.25">
      <c r="A255" s="282"/>
      <c r="B255" s="162" t="s">
        <v>1664</v>
      </c>
      <c r="C255" s="158">
        <f>G255</f>
        <v>0</v>
      </c>
      <c r="D255" s="51">
        <v>2023</v>
      </c>
      <c r="E255" s="282"/>
      <c r="F255" s="144" t="s">
        <v>33</v>
      </c>
      <c r="G255" s="108">
        <f t="shared" si="14"/>
        <v>0</v>
      </c>
      <c r="H255" s="85"/>
      <c r="L255" s="41"/>
      <c r="N255" s="80"/>
      <c r="P255" s="72"/>
    </row>
    <row r="256" spans="1:16" ht="13.5" hidden="1" customHeight="1" x14ac:dyDescent="0.25">
      <c r="A256" s="283"/>
      <c r="B256" s="162" t="s">
        <v>1485</v>
      </c>
      <c r="C256" s="108">
        <f>G256</f>
        <v>0</v>
      </c>
      <c r="D256" s="51">
        <v>2023</v>
      </c>
      <c r="E256" s="283"/>
      <c r="F256" s="144" t="s">
        <v>33</v>
      </c>
      <c r="G256" s="108">
        <f t="shared" si="14"/>
        <v>0</v>
      </c>
      <c r="H256" s="108">
        <f>[1]Додаток3!J241</f>
        <v>0</v>
      </c>
      <c r="L256" s="41"/>
      <c r="N256" s="80"/>
      <c r="P256" s="72"/>
    </row>
    <row r="257" spans="1:16" ht="45" customHeight="1" x14ac:dyDescent="0.25">
      <c r="A257" s="144" t="s">
        <v>24</v>
      </c>
      <c r="B257" s="162" t="s">
        <v>1031</v>
      </c>
      <c r="C257" s="108">
        <f>G257</f>
        <v>9928.3349999999991</v>
      </c>
      <c r="D257" s="51">
        <v>2023</v>
      </c>
      <c r="E257" s="144" t="s">
        <v>1030</v>
      </c>
      <c r="F257" s="144" t="s">
        <v>33</v>
      </c>
      <c r="G257" s="108">
        <f t="shared" si="14"/>
        <v>9928.3349999999991</v>
      </c>
      <c r="H257" s="108">
        <f>'Додаток 3'!K249</f>
        <v>9928.3349999999991</v>
      </c>
      <c r="I257" s="88"/>
      <c r="J257" s="88"/>
      <c r="K257" s="88"/>
      <c r="L257" s="41"/>
      <c r="N257" s="80"/>
      <c r="P257" s="72"/>
    </row>
    <row r="258" spans="1:16" ht="39" hidden="1" customHeight="1" x14ac:dyDescent="0.25">
      <c r="A258" s="144" t="s">
        <v>462</v>
      </c>
      <c r="B258" s="162" t="s">
        <v>1035</v>
      </c>
      <c r="C258" s="158">
        <f>G258</f>
        <v>0</v>
      </c>
      <c r="D258" s="51">
        <v>2023</v>
      </c>
      <c r="E258" s="144" t="s">
        <v>1034</v>
      </c>
      <c r="F258" s="144" t="s">
        <v>33</v>
      </c>
      <c r="G258" s="108">
        <f t="shared" si="14"/>
        <v>0</v>
      </c>
      <c r="H258" s="108"/>
      <c r="I258" s="88"/>
      <c r="J258" s="88"/>
      <c r="K258" s="88"/>
      <c r="L258" s="41"/>
      <c r="N258" s="80"/>
      <c r="P258" s="72"/>
    </row>
    <row r="259" spans="1:16" ht="30" customHeight="1" x14ac:dyDescent="0.25">
      <c r="A259" s="144" t="s">
        <v>36</v>
      </c>
      <c r="B259" s="162" t="s">
        <v>1665</v>
      </c>
      <c r="C259" s="108" t="str">
        <f>G259</f>
        <v>2138,677</v>
      </c>
      <c r="D259" s="51">
        <v>2023</v>
      </c>
      <c r="E259" s="144" t="s">
        <v>60</v>
      </c>
      <c r="F259" s="144" t="s">
        <v>33</v>
      </c>
      <c r="G259" s="108" t="str">
        <f t="shared" si="14"/>
        <v>2138,677</v>
      </c>
      <c r="H259" s="108" t="str">
        <f>'Додаток 3'!K251</f>
        <v>2138,677</v>
      </c>
      <c r="I259" s="77"/>
      <c r="J259" s="77"/>
      <c r="K259" s="77"/>
      <c r="L259" s="41"/>
      <c r="N259" s="80"/>
      <c r="P259" s="72"/>
    </row>
    <row r="260" spans="1:16" ht="39" hidden="1" customHeight="1" x14ac:dyDescent="0.25">
      <c r="A260" s="144"/>
      <c r="B260" s="162"/>
      <c r="C260" s="108"/>
      <c r="D260" s="51">
        <v>2023</v>
      </c>
      <c r="E260" s="144"/>
      <c r="F260" s="144"/>
      <c r="G260" s="108">
        <f t="shared" si="14"/>
        <v>0</v>
      </c>
      <c r="H260" s="185"/>
      <c r="I260" s="77"/>
      <c r="J260" s="77"/>
      <c r="K260" s="77"/>
      <c r="L260" s="41"/>
      <c r="N260" s="80"/>
      <c r="P260" s="72"/>
    </row>
    <row r="261" spans="1:16" ht="39" hidden="1" customHeight="1" x14ac:dyDescent="0.25">
      <c r="A261" s="144"/>
      <c r="B261" s="162"/>
      <c r="C261" s="108"/>
      <c r="D261" s="51">
        <v>2023</v>
      </c>
      <c r="E261" s="144"/>
      <c r="F261" s="144"/>
      <c r="G261" s="108">
        <f t="shared" si="14"/>
        <v>0</v>
      </c>
      <c r="H261" s="185"/>
      <c r="I261" s="77"/>
      <c r="J261" s="77"/>
      <c r="K261" s="77"/>
      <c r="L261" s="41"/>
      <c r="N261" s="80"/>
      <c r="P261" s="72"/>
    </row>
    <row r="262" spans="1:16" ht="39" hidden="1" customHeight="1" x14ac:dyDescent="0.25">
      <c r="A262" s="292" t="s">
        <v>564</v>
      </c>
      <c r="B262" s="162" t="s">
        <v>894</v>
      </c>
      <c r="C262" s="108">
        <v>11921.233</v>
      </c>
      <c r="D262" s="51">
        <v>2023</v>
      </c>
      <c r="E262" s="292" t="s">
        <v>16</v>
      </c>
      <c r="F262" s="292" t="s">
        <v>33</v>
      </c>
      <c r="G262" s="108">
        <f t="shared" si="14"/>
        <v>0</v>
      </c>
      <c r="H262" s="144"/>
      <c r="L262" s="80"/>
      <c r="N262" s="80"/>
      <c r="P262" s="72"/>
    </row>
    <row r="263" spans="1:16" ht="39" hidden="1" customHeight="1" x14ac:dyDescent="0.25">
      <c r="A263" s="292"/>
      <c r="B263" s="162" t="s">
        <v>2</v>
      </c>
      <c r="C263" s="108">
        <f t="shared" ref="C263:C268" si="15">G263</f>
        <v>0</v>
      </c>
      <c r="D263" s="51">
        <v>2023</v>
      </c>
      <c r="E263" s="292"/>
      <c r="F263" s="292"/>
      <c r="G263" s="108">
        <f t="shared" si="14"/>
        <v>0</v>
      </c>
      <c r="H263" s="144"/>
      <c r="L263" s="80"/>
      <c r="N263" s="80"/>
      <c r="P263" s="72"/>
    </row>
    <row r="264" spans="1:16" ht="39" hidden="1" customHeight="1" x14ac:dyDescent="0.25">
      <c r="A264" s="292"/>
      <c r="B264" s="162" t="s">
        <v>25</v>
      </c>
      <c r="C264" s="108">
        <f t="shared" si="15"/>
        <v>0</v>
      </c>
      <c r="D264" s="51">
        <v>2023</v>
      </c>
      <c r="E264" s="292"/>
      <c r="F264" s="292"/>
      <c r="G264" s="108">
        <f t="shared" si="14"/>
        <v>0</v>
      </c>
      <c r="H264" s="144"/>
      <c r="L264" s="80"/>
      <c r="N264" s="80"/>
      <c r="P264" s="72"/>
    </row>
    <row r="265" spans="1:16" ht="39" hidden="1" customHeight="1" x14ac:dyDescent="0.25">
      <c r="A265" s="292"/>
      <c r="B265" s="162" t="s">
        <v>678</v>
      </c>
      <c r="C265" s="108">
        <f t="shared" si="15"/>
        <v>0</v>
      </c>
      <c r="D265" s="51">
        <v>2023</v>
      </c>
      <c r="E265" s="292"/>
      <c r="F265" s="292"/>
      <c r="G265" s="108">
        <f t="shared" si="14"/>
        <v>0</v>
      </c>
      <c r="H265" s="144"/>
      <c r="L265" s="80"/>
      <c r="N265" s="80"/>
      <c r="P265" s="72"/>
    </row>
    <row r="266" spans="1:16" ht="39" hidden="1" customHeight="1" x14ac:dyDescent="0.25">
      <c r="A266" s="292"/>
      <c r="B266" s="162" t="s">
        <v>635</v>
      </c>
      <c r="C266" s="108">
        <f t="shared" si="15"/>
        <v>0</v>
      </c>
      <c r="D266" s="51">
        <v>2023</v>
      </c>
      <c r="E266" s="292"/>
      <c r="F266" s="292"/>
      <c r="G266" s="108">
        <f t="shared" si="14"/>
        <v>0</v>
      </c>
      <c r="H266" s="144"/>
      <c r="L266" s="80"/>
      <c r="N266" s="80"/>
      <c r="P266" s="72"/>
    </row>
    <row r="267" spans="1:16" ht="39" hidden="1" customHeight="1" x14ac:dyDescent="0.25">
      <c r="A267" s="292" t="s">
        <v>565</v>
      </c>
      <c r="B267" s="162" t="s">
        <v>951</v>
      </c>
      <c r="C267" s="108">
        <f t="shared" si="15"/>
        <v>0</v>
      </c>
      <c r="D267" s="51">
        <v>2023</v>
      </c>
      <c r="E267" s="292" t="s">
        <v>16</v>
      </c>
      <c r="F267" s="292" t="s">
        <v>33</v>
      </c>
      <c r="G267" s="108">
        <f t="shared" si="14"/>
        <v>0</v>
      </c>
      <c r="H267" s="85"/>
      <c r="I267" s="182" t="s">
        <v>1209</v>
      </c>
      <c r="J267" s="182"/>
      <c r="K267" s="182"/>
      <c r="P267" s="72"/>
    </row>
    <row r="268" spans="1:16" ht="39" hidden="1" customHeight="1" x14ac:dyDescent="0.25">
      <c r="A268" s="292"/>
      <c r="B268" s="162" t="s">
        <v>38</v>
      </c>
      <c r="C268" s="108">
        <f t="shared" si="15"/>
        <v>0</v>
      </c>
      <c r="D268" s="51">
        <v>2023</v>
      </c>
      <c r="E268" s="292"/>
      <c r="F268" s="292"/>
      <c r="G268" s="108">
        <f t="shared" si="14"/>
        <v>0</v>
      </c>
      <c r="H268" s="85"/>
      <c r="P268" s="72"/>
    </row>
    <row r="269" spans="1:16" ht="39" hidden="1" customHeight="1" x14ac:dyDescent="0.25">
      <c r="A269" s="292" t="s">
        <v>565</v>
      </c>
      <c r="B269" s="162" t="s">
        <v>952</v>
      </c>
      <c r="C269" s="108">
        <v>73468.115999999995</v>
      </c>
      <c r="D269" s="51">
        <v>2023</v>
      </c>
      <c r="E269" s="292" t="s">
        <v>16</v>
      </c>
      <c r="F269" s="292" t="s">
        <v>33</v>
      </c>
      <c r="G269" s="108">
        <f t="shared" si="14"/>
        <v>0</v>
      </c>
      <c r="H269" s="85"/>
      <c r="I269" s="89"/>
      <c r="J269" s="89"/>
      <c r="K269" s="89"/>
      <c r="L269" s="40">
        <v>23745.379000000001</v>
      </c>
      <c r="P269" s="72"/>
    </row>
    <row r="270" spans="1:16" ht="39" hidden="1" customHeight="1" x14ac:dyDescent="0.25">
      <c r="A270" s="292"/>
      <c r="B270" s="162" t="s">
        <v>642</v>
      </c>
      <c r="C270" s="108">
        <f>G270</f>
        <v>0</v>
      </c>
      <c r="D270" s="51">
        <v>2023</v>
      </c>
      <c r="E270" s="292"/>
      <c r="F270" s="292"/>
      <c r="G270" s="108">
        <f t="shared" si="14"/>
        <v>0</v>
      </c>
      <c r="H270" s="85"/>
      <c r="I270" s="77" t="s">
        <v>800</v>
      </c>
      <c r="J270" s="77"/>
      <c r="K270" s="77"/>
      <c r="P270" s="72"/>
    </row>
    <row r="271" spans="1:16" ht="39" hidden="1" customHeight="1" x14ac:dyDescent="0.25">
      <c r="A271" s="292"/>
      <c r="B271" s="162" t="s">
        <v>2</v>
      </c>
      <c r="C271" s="108">
        <v>1200.098</v>
      </c>
      <c r="D271" s="51">
        <v>2023</v>
      </c>
      <c r="E271" s="292"/>
      <c r="F271" s="292"/>
      <c r="G271" s="108">
        <f t="shared" si="14"/>
        <v>0</v>
      </c>
      <c r="H271" s="85"/>
      <c r="I271" s="77" t="s">
        <v>801</v>
      </c>
      <c r="J271" s="77"/>
      <c r="K271" s="77"/>
      <c r="L271" s="41" t="e">
        <f>#REF!-#REF!</f>
        <v>#REF!</v>
      </c>
      <c r="P271" s="72"/>
    </row>
    <row r="272" spans="1:16" ht="39" hidden="1" customHeight="1" x14ac:dyDescent="0.25">
      <c r="A272" s="292"/>
      <c r="B272" s="162" t="s">
        <v>25</v>
      </c>
      <c r="C272" s="108">
        <v>187.821</v>
      </c>
      <c r="D272" s="51">
        <v>2023</v>
      </c>
      <c r="E272" s="292"/>
      <c r="F272" s="292"/>
      <c r="G272" s="108">
        <f t="shared" si="14"/>
        <v>0</v>
      </c>
      <c r="H272" s="85"/>
      <c r="I272" s="89">
        <v>81.757999999999996</v>
      </c>
      <c r="J272" s="89"/>
      <c r="K272" s="89"/>
      <c r="P272" s="72"/>
    </row>
    <row r="273" spans="1:16" ht="39" hidden="1" customHeight="1" x14ac:dyDescent="0.25">
      <c r="A273" s="144" t="s">
        <v>574</v>
      </c>
      <c r="B273" s="162" t="s">
        <v>1188</v>
      </c>
      <c r="C273" s="108">
        <f>G273</f>
        <v>0</v>
      </c>
      <c r="D273" s="51">
        <v>2023</v>
      </c>
      <c r="E273" s="144" t="s">
        <v>16</v>
      </c>
      <c r="F273" s="144" t="s">
        <v>33</v>
      </c>
      <c r="G273" s="108">
        <f t="shared" si="14"/>
        <v>0</v>
      </c>
      <c r="H273" s="85"/>
      <c r="I273" s="89"/>
      <c r="J273" s="89"/>
      <c r="K273" s="89"/>
      <c r="P273" s="72"/>
    </row>
    <row r="274" spans="1:16" ht="39" hidden="1" customHeight="1" x14ac:dyDescent="0.25">
      <c r="A274" s="292" t="s">
        <v>575</v>
      </c>
      <c r="B274" s="162" t="s">
        <v>895</v>
      </c>
      <c r="C274" s="108">
        <v>12346.241</v>
      </c>
      <c r="D274" s="51">
        <v>2023</v>
      </c>
      <c r="E274" s="292" t="s">
        <v>16</v>
      </c>
      <c r="F274" s="292" t="s">
        <v>33</v>
      </c>
      <c r="G274" s="108">
        <f t="shared" si="14"/>
        <v>0</v>
      </c>
      <c r="H274" s="85"/>
      <c r="I274" s="90">
        <v>11431.241</v>
      </c>
      <c r="J274" s="90"/>
      <c r="K274" s="90"/>
      <c r="P274" s="72"/>
    </row>
    <row r="275" spans="1:16" ht="39" hidden="1" customHeight="1" x14ac:dyDescent="0.25">
      <c r="A275" s="292"/>
      <c r="B275" s="162" t="s">
        <v>624</v>
      </c>
      <c r="C275" s="108">
        <f>G275</f>
        <v>0</v>
      </c>
      <c r="D275" s="51">
        <v>2023</v>
      </c>
      <c r="E275" s="292"/>
      <c r="F275" s="292"/>
      <c r="G275" s="108">
        <f t="shared" si="14"/>
        <v>0</v>
      </c>
      <c r="H275" s="85"/>
      <c r="P275" s="72"/>
    </row>
    <row r="276" spans="1:16" ht="39" hidden="1" customHeight="1" x14ac:dyDescent="0.25">
      <c r="A276" s="292"/>
      <c r="B276" s="162" t="s">
        <v>2</v>
      </c>
      <c r="C276" s="108">
        <f>G276</f>
        <v>0</v>
      </c>
      <c r="D276" s="51">
        <v>2023</v>
      </c>
      <c r="E276" s="292"/>
      <c r="F276" s="292"/>
      <c r="G276" s="108">
        <f t="shared" si="14"/>
        <v>0</v>
      </c>
      <c r="H276" s="85"/>
      <c r="P276" s="72"/>
    </row>
    <row r="277" spans="1:16" ht="39" hidden="1" customHeight="1" x14ac:dyDescent="0.25">
      <c r="A277" s="292"/>
      <c r="B277" s="162" t="s">
        <v>25</v>
      </c>
      <c r="C277" s="108">
        <f>G277</f>
        <v>0</v>
      </c>
      <c r="D277" s="51">
        <v>2023</v>
      </c>
      <c r="E277" s="292"/>
      <c r="F277" s="292"/>
      <c r="G277" s="108">
        <f t="shared" si="14"/>
        <v>0</v>
      </c>
      <c r="H277" s="85"/>
      <c r="P277" s="72"/>
    </row>
    <row r="278" spans="1:16" ht="39" hidden="1" customHeight="1" x14ac:dyDescent="0.25">
      <c r="A278" s="144" t="s">
        <v>582</v>
      </c>
      <c r="B278" s="162" t="s">
        <v>167</v>
      </c>
      <c r="C278" s="108" t="e">
        <f>#REF!</f>
        <v>#REF!</v>
      </c>
      <c r="D278" s="51">
        <v>2023</v>
      </c>
      <c r="E278" s="144" t="s">
        <v>16</v>
      </c>
      <c r="F278" s="144" t="s">
        <v>33</v>
      </c>
      <c r="G278" s="108">
        <f t="shared" si="14"/>
        <v>0</v>
      </c>
      <c r="H278" s="144"/>
      <c r="P278" s="72"/>
    </row>
    <row r="279" spans="1:16" ht="39" hidden="1" customHeight="1" x14ac:dyDescent="0.25">
      <c r="A279" s="185" t="s">
        <v>212</v>
      </c>
      <c r="B279" s="162" t="s">
        <v>593</v>
      </c>
      <c r="C279" s="108">
        <f t="shared" ref="C279:C310" si="16">G279</f>
        <v>0</v>
      </c>
      <c r="D279" s="51">
        <v>2023</v>
      </c>
      <c r="E279" s="158" t="s">
        <v>611</v>
      </c>
      <c r="F279" s="158" t="s">
        <v>613</v>
      </c>
      <c r="G279" s="108">
        <f t="shared" si="14"/>
        <v>0</v>
      </c>
      <c r="H279" s="85"/>
      <c r="P279" s="72"/>
    </row>
    <row r="280" spans="1:16" ht="39" hidden="1" customHeight="1" x14ac:dyDescent="0.25">
      <c r="A280" s="395" t="s">
        <v>308</v>
      </c>
      <c r="B280" s="162" t="s">
        <v>373</v>
      </c>
      <c r="C280" s="108">
        <f t="shared" si="16"/>
        <v>0</v>
      </c>
      <c r="D280" s="51">
        <v>2023</v>
      </c>
      <c r="E280" s="396" t="s">
        <v>16</v>
      </c>
      <c r="F280" s="292" t="s">
        <v>33</v>
      </c>
      <c r="G280" s="108">
        <f t="shared" si="14"/>
        <v>0</v>
      </c>
      <c r="H280" s="85"/>
      <c r="P280" s="72"/>
    </row>
    <row r="281" spans="1:16" ht="39" hidden="1" customHeight="1" x14ac:dyDescent="0.25">
      <c r="A281" s="395"/>
      <c r="B281" s="162" t="s">
        <v>38</v>
      </c>
      <c r="C281" s="108">
        <f t="shared" si="16"/>
        <v>0</v>
      </c>
      <c r="D281" s="51">
        <v>2023</v>
      </c>
      <c r="E281" s="396"/>
      <c r="F281" s="292"/>
      <c r="G281" s="108">
        <f t="shared" si="14"/>
        <v>0</v>
      </c>
      <c r="H281" s="85"/>
      <c r="P281" s="72"/>
    </row>
    <row r="282" spans="1:16" ht="39" hidden="1" customHeight="1" x14ac:dyDescent="0.25">
      <c r="A282" s="144" t="s">
        <v>625</v>
      </c>
      <c r="B282" s="247" t="s">
        <v>316</v>
      </c>
      <c r="C282" s="108">
        <f t="shared" si="16"/>
        <v>0</v>
      </c>
      <c r="D282" s="51">
        <v>2023</v>
      </c>
      <c r="E282" s="158" t="s">
        <v>16</v>
      </c>
      <c r="F282" s="144" t="s">
        <v>33</v>
      </c>
      <c r="G282" s="108">
        <f t="shared" si="14"/>
        <v>0</v>
      </c>
      <c r="H282" s="144"/>
      <c r="P282" s="72"/>
    </row>
    <row r="283" spans="1:16" ht="39" hidden="1" customHeight="1" x14ac:dyDescent="0.25">
      <c r="A283" s="144" t="s">
        <v>626</v>
      </c>
      <c r="B283" s="162" t="s">
        <v>1027</v>
      </c>
      <c r="C283" s="108">
        <f t="shared" si="16"/>
        <v>0</v>
      </c>
      <c r="D283" s="51">
        <v>2023</v>
      </c>
      <c r="E283" s="158" t="s">
        <v>16</v>
      </c>
      <c r="F283" s="144" t="s">
        <v>33</v>
      </c>
      <c r="G283" s="108">
        <f t="shared" ref="G283:G314" si="17">H283</f>
        <v>0</v>
      </c>
      <c r="H283" s="186"/>
      <c r="P283" s="72"/>
    </row>
    <row r="284" spans="1:16" ht="45" hidden="1" customHeight="1" x14ac:dyDescent="0.25">
      <c r="A284" s="144" t="s">
        <v>80</v>
      </c>
      <c r="B284" s="162" t="s">
        <v>1027</v>
      </c>
      <c r="C284" s="108">
        <f t="shared" si="16"/>
        <v>0</v>
      </c>
      <c r="D284" s="51">
        <v>2023</v>
      </c>
      <c r="E284" s="158" t="s">
        <v>16</v>
      </c>
      <c r="F284" s="144" t="s">
        <v>33</v>
      </c>
      <c r="G284" s="108">
        <f t="shared" si="17"/>
        <v>0</v>
      </c>
      <c r="H284" s="158">
        <f>[1]Додаток3!J273</f>
        <v>0</v>
      </c>
      <c r="P284" s="72"/>
    </row>
    <row r="285" spans="1:16" ht="33.75" hidden="1" customHeight="1" x14ac:dyDescent="0.25">
      <c r="A285" s="292" t="s">
        <v>174</v>
      </c>
      <c r="B285" s="162" t="s">
        <v>804</v>
      </c>
      <c r="C285" s="108">
        <f t="shared" si="16"/>
        <v>0</v>
      </c>
      <c r="D285" s="51">
        <v>2023</v>
      </c>
      <c r="E285" s="396" t="s">
        <v>16</v>
      </c>
      <c r="F285" s="292" t="s">
        <v>33</v>
      </c>
      <c r="G285" s="108">
        <f t="shared" si="17"/>
        <v>0</v>
      </c>
      <c r="H285" s="144"/>
      <c r="P285" s="72"/>
    </row>
    <row r="286" spans="1:16" ht="39" hidden="1" customHeight="1" x14ac:dyDescent="0.25">
      <c r="A286" s="292"/>
      <c r="B286" s="162" t="s">
        <v>44</v>
      </c>
      <c r="C286" s="108">
        <f t="shared" si="16"/>
        <v>0</v>
      </c>
      <c r="D286" s="51">
        <v>2023</v>
      </c>
      <c r="E286" s="396"/>
      <c r="F286" s="292"/>
      <c r="G286" s="108">
        <f t="shared" si="17"/>
        <v>0</v>
      </c>
      <c r="H286" s="186"/>
      <c r="P286" s="72"/>
    </row>
    <row r="287" spans="1:16" ht="39" hidden="1" customHeight="1" x14ac:dyDescent="0.25">
      <c r="A287" s="292"/>
      <c r="B287" s="162" t="s">
        <v>2</v>
      </c>
      <c r="C287" s="108">
        <f t="shared" si="16"/>
        <v>0</v>
      </c>
      <c r="D287" s="51">
        <v>2023</v>
      </c>
      <c r="E287" s="396"/>
      <c r="F287" s="292"/>
      <c r="G287" s="108">
        <f t="shared" si="17"/>
        <v>0</v>
      </c>
      <c r="H287" s="186"/>
      <c r="P287" s="72"/>
    </row>
    <row r="288" spans="1:16" ht="39" hidden="1" customHeight="1" x14ac:dyDescent="0.25">
      <c r="A288" s="292"/>
      <c r="B288" s="162" t="s">
        <v>25</v>
      </c>
      <c r="C288" s="108">
        <f t="shared" si="16"/>
        <v>0</v>
      </c>
      <c r="D288" s="51">
        <v>2023</v>
      </c>
      <c r="E288" s="396"/>
      <c r="F288" s="292"/>
      <c r="G288" s="108">
        <f t="shared" si="17"/>
        <v>0</v>
      </c>
      <c r="H288" s="186"/>
      <c r="P288" s="72"/>
    </row>
    <row r="289" spans="1:16" ht="39" hidden="1" customHeight="1" x14ac:dyDescent="0.25">
      <c r="A289" s="144" t="s">
        <v>309</v>
      </c>
      <c r="B289" s="162" t="s">
        <v>988</v>
      </c>
      <c r="C289" s="108" t="str">
        <f t="shared" si="16"/>
        <v>220,00</v>
      </c>
      <c r="D289" s="51">
        <v>2023</v>
      </c>
      <c r="E289" s="144" t="s">
        <v>16</v>
      </c>
      <c r="F289" s="144" t="s">
        <v>33</v>
      </c>
      <c r="G289" s="108" t="str">
        <f t="shared" si="17"/>
        <v>220,00</v>
      </c>
      <c r="H289" s="144" t="s">
        <v>1220</v>
      </c>
      <c r="P289" s="72"/>
    </row>
    <row r="290" spans="1:16" ht="39" hidden="1" customHeight="1" x14ac:dyDescent="0.25">
      <c r="A290" s="144" t="s">
        <v>458</v>
      </c>
      <c r="B290" s="162" t="s">
        <v>993</v>
      </c>
      <c r="C290" s="108" t="str">
        <f t="shared" si="16"/>
        <v>120,00</v>
      </c>
      <c r="D290" s="51">
        <v>2023</v>
      </c>
      <c r="E290" s="144" t="s">
        <v>16</v>
      </c>
      <c r="F290" s="144" t="s">
        <v>33</v>
      </c>
      <c r="G290" s="108" t="str">
        <f t="shared" si="17"/>
        <v>120,00</v>
      </c>
      <c r="H290" s="144" t="s">
        <v>1221</v>
      </c>
      <c r="P290" s="72"/>
    </row>
    <row r="291" spans="1:16" ht="39" hidden="1" customHeight="1" x14ac:dyDescent="0.25">
      <c r="A291" s="144" t="s">
        <v>459</v>
      </c>
      <c r="B291" s="162" t="s">
        <v>994</v>
      </c>
      <c r="C291" s="108" t="str">
        <f t="shared" si="16"/>
        <v>120,00</v>
      </c>
      <c r="D291" s="51">
        <v>2023</v>
      </c>
      <c r="E291" s="144" t="s">
        <v>16</v>
      </c>
      <c r="F291" s="144" t="s">
        <v>33</v>
      </c>
      <c r="G291" s="108" t="str">
        <f t="shared" si="17"/>
        <v>120,00</v>
      </c>
      <c r="H291" s="144" t="s">
        <v>1221</v>
      </c>
      <c r="P291" s="72"/>
    </row>
    <row r="292" spans="1:16" ht="39" hidden="1" customHeight="1" x14ac:dyDescent="0.25">
      <c r="A292" s="144" t="s">
        <v>742</v>
      </c>
      <c r="B292" s="162" t="s">
        <v>1666</v>
      </c>
      <c r="C292" s="108">
        <f t="shared" si="16"/>
        <v>0</v>
      </c>
      <c r="D292" s="51">
        <v>2023</v>
      </c>
      <c r="E292" s="144" t="s">
        <v>60</v>
      </c>
      <c r="F292" s="144" t="s">
        <v>33</v>
      </c>
      <c r="G292" s="108">
        <f t="shared" si="17"/>
        <v>0</v>
      </c>
      <c r="H292" s="85"/>
      <c r="P292" s="72"/>
    </row>
    <row r="293" spans="1:16" ht="39" hidden="1" customHeight="1" x14ac:dyDescent="0.25">
      <c r="A293" s="144" t="s">
        <v>765</v>
      </c>
      <c r="B293" s="162" t="s">
        <v>780</v>
      </c>
      <c r="C293" s="158">
        <f t="shared" si="16"/>
        <v>0</v>
      </c>
      <c r="D293" s="51">
        <v>2023</v>
      </c>
      <c r="E293" s="144" t="s">
        <v>60</v>
      </c>
      <c r="F293" s="144" t="s">
        <v>33</v>
      </c>
      <c r="G293" s="108">
        <f t="shared" si="17"/>
        <v>0</v>
      </c>
      <c r="H293" s="85"/>
      <c r="P293" s="72"/>
    </row>
    <row r="294" spans="1:16" ht="39" hidden="1" customHeight="1" x14ac:dyDescent="0.25">
      <c r="A294" s="292" t="s">
        <v>755</v>
      </c>
      <c r="B294" s="162" t="s">
        <v>953</v>
      </c>
      <c r="C294" s="108">
        <f t="shared" si="16"/>
        <v>0</v>
      </c>
      <c r="D294" s="51">
        <v>2023</v>
      </c>
      <c r="E294" s="396" t="s">
        <v>16</v>
      </c>
      <c r="F294" s="292" t="s">
        <v>33</v>
      </c>
      <c r="G294" s="108">
        <f t="shared" si="17"/>
        <v>0</v>
      </c>
      <c r="H294" s="144"/>
      <c r="P294" s="72"/>
    </row>
    <row r="295" spans="1:16" ht="39" hidden="1" customHeight="1" x14ac:dyDescent="0.25">
      <c r="A295" s="292"/>
      <c r="B295" s="162" t="s">
        <v>514</v>
      </c>
      <c r="C295" s="108">
        <f t="shared" si="16"/>
        <v>0</v>
      </c>
      <c r="D295" s="51">
        <v>2023</v>
      </c>
      <c r="E295" s="396"/>
      <c r="F295" s="292"/>
      <c r="G295" s="108">
        <f t="shared" si="17"/>
        <v>0</v>
      </c>
      <c r="H295" s="186"/>
      <c r="I295" s="40" t="s">
        <v>1682</v>
      </c>
      <c r="P295" s="72"/>
    </row>
    <row r="296" spans="1:16" ht="39" hidden="1" customHeight="1" x14ac:dyDescent="0.25">
      <c r="A296" s="292"/>
      <c r="B296" s="162" t="s">
        <v>2</v>
      </c>
      <c r="C296" s="108">
        <f t="shared" si="16"/>
        <v>0</v>
      </c>
      <c r="D296" s="51">
        <v>2023</v>
      </c>
      <c r="E296" s="396"/>
      <c r="F296" s="292"/>
      <c r="G296" s="108">
        <f t="shared" si="17"/>
        <v>0</v>
      </c>
      <c r="H296" s="186"/>
      <c r="I296" s="40" t="s">
        <v>1682</v>
      </c>
      <c r="P296" s="72"/>
    </row>
    <row r="297" spans="1:16" ht="39" hidden="1" customHeight="1" x14ac:dyDescent="0.25">
      <c r="A297" s="292"/>
      <c r="B297" s="162" t="s">
        <v>25</v>
      </c>
      <c r="C297" s="108">
        <f t="shared" si="16"/>
        <v>0</v>
      </c>
      <c r="D297" s="51">
        <v>2023</v>
      </c>
      <c r="E297" s="396"/>
      <c r="F297" s="292"/>
      <c r="G297" s="108">
        <f t="shared" si="17"/>
        <v>0</v>
      </c>
      <c r="H297" s="186"/>
      <c r="I297" s="40" t="s">
        <v>1682</v>
      </c>
      <c r="P297" s="72"/>
    </row>
    <row r="298" spans="1:16" ht="39" hidden="1" customHeight="1" x14ac:dyDescent="0.25">
      <c r="A298" s="292" t="s">
        <v>756</v>
      </c>
      <c r="B298" s="162" t="s">
        <v>954</v>
      </c>
      <c r="C298" s="108">
        <f t="shared" si="16"/>
        <v>0</v>
      </c>
      <c r="D298" s="51">
        <v>2023</v>
      </c>
      <c r="E298" s="396" t="s">
        <v>16</v>
      </c>
      <c r="F298" s="292" t="s">
        <v>33</v>
      </c>
      <c r="G298" s="108">
        <f t="shared" si="17"/>
        <v>0</v>
      </c>
      <c r="H298" s="144"/>
      <c r="P298" s="72"/>
    </row>
    <row r="299" spans="1:16" ht="39" hidden="1" customHeight="1" x14ac:dyDescent="0.25">
      <c r="A299" s="292"/>
      <c r="B299" s="162" t="s">
        <v>642</v>
      </c>
      <c r="C299" s="108">
        <f t="shared" si="16"/>
        <v>0</v>
      </c>
      <c r="D299" s="51">
        <v>2023</v>
      </c>
      <c r="E299" s="396"/>
      <c r="F299" s="292"/>
      <c r="G299" s="108">
        <f t="shared" si="17"/>
        <v>0</v>
      </c>
      <c r="H299" s="85"/>
      <c r="P299" s="72"/>
    </row>
    <row r="300" spans="1:16" ht="39" hidden="1" customHeight="1" x14ac:dyDescent="0.25">
      <c r="A300" s="292"/>
      <c r="B300" s="162" t="s">
        <v>2</v>
      </c>
      <c r="C300" s="108">
        <f t="shared" si="16"/>
        <v>0</v>
      </c>
      <c r="D300" s="51">
        <v>2023</v>
      </c>
      <c r="E300" s="396"/>
      <c r="F300" s="292"/>
      <c r="G300" s="108">
        <f t="shared" si="17"/>
        <v>0</v>
      </c>
      <c r="H300" s="85"/>
      <c r="P300" s="72"/>
    </row>
    <row r="301" spans="1:16" ht="39" hidden="1" customHeight="1" x14ac:dyDescent="0.25">
      <c r="A301" s="292"/>
      <c r="B301" s="162" t="s">
        <v>25</v>
      </c>
      <c r="C301" s="108">
        <f t="shared" si="16"/>
        <v>0</v>
      </c>
      <c r="D301" s="51">
        <v>2023</v>
      </c>
      <c r="E301" s="396"/>
      <c r="F301" s="292"/>
      <c r="G301" s="108">
        <f t="shared" si="17"/>
        <v>0</v>
      </c>
      <c r="H301" s="85"/>
      <c r="P301" s="72"/>
    </row>
    <row r="302" spans="1:16" ht="39" hidden="1" customHeight="1" x14ac:dyDescent="0.25">
      <c r="A302" s="292" t="s">
        <v>778</v>
      </c>
      <c r="B302" s="162" t="s">
        <v>1667</v>
      </c>
      <c r="C302" s="108">
        <f t="shared" si="16"/>
        <v>0</v>
      </c>
      <c r="D302" s="51">
        <v>2023</v>
      </c>
      <c r="E302" s="396" t="s">
        <v>16</v>
      </c>
      <c r="F302" s="292" t="s">
        <v>33</v>
      </c>
      <c r="G302" s="108">
        <f t="shared" si="17"/>
        <v>0</v>
      </c>
      <c r="H302" s="85"/>
      <c r="P302" s="72"/>
    </row>
    <row r="303" spans="1:16" ht="39" hidden="1" customHeight="1" x14ac:dyDescent="0.25">
      <c r="A303" s="292"/>
      <c r="B303" s="162" t="s">
        <v>893</v>
      </c>
      <c r="C303" s="108">
        <f t="shared" si="16"/>
        <v>0</v>
      </c>
      <c r="D303" s="51">
        <v>2023</v>
      </c>
      <c r="E303" s="396"/>
      <c r="F303" s="292"/>
      <c r="G303" s="108">
        <f t="shared" si="17"/>
        <v>0</v>
      </c>
      <c r="H303" s="85"/>
      <c r="P303" s="72"/>
    </row>
    <row r="304" spans="1:16" ht="39" hidden="1" customHeight="1" x14ac:dyDescent="0.25">
      <c r="A304" s="292"/>
      <c r="B304" s="162" t="s">
        <v>2</v>
      </c>
      <c r="C304" s="108">
        <f t="shared" si="16"/>
        <v>0</v>
      </c>
      <c r="D304" s="51">
        <v>2023</v>
      </c>
      <c r="E304" s="396"/>
      <c r="F304" s="292"/>
      <c r="G304" s="108">
        <f t="shared" si="17"/>
        <v>0</v>
      </c>
      <c r="H304" s="85"/>
      <c r="P304" s="72"/>
    </row>
    <row r="305" spans="1:16" ht="39" hidden="1" customHeight="1" x14ac:dyDescent="0.25">
      <c r="A305" s="292" t="s">
        <v>779</v>
      </c>
      <c r="B305" s="92" t="s">
        <v>1668</v>
      </c>
      <c r="C305" s="108">
        <f t="shared" si="16"/>
        <v>0</v>
      </c>
      <c r="D305" s="51">
        <v>2023</v>
      </c>
      <c r="E305" s="396" t="s">
        <v>16</v>
      </c>
      <c r="F305" s="292" t="s">
        <v>33</v>
      </c>
      <c r="G305" s="108">
        <f t="shared" si="17"/>
        <v>0</v>
      </c>
      <c r="H305" s="85"/>
      <c r="P305" s="72"/>
    </row>
    <row r="306" spans="1:16" ht="39" hidden="1" customHeight="1" x14ac:dyDescent="0.25">
      <c r="A306" s="292"/>
      <c r="B306" s="92" t="s">
        <v>893</v>
      </c>
      <c r="C306" s="108">
        <f t="shared" si="16"/>
        <v>0</v>
      </c>
      <c r="D306" s="51">
        <v>2023</v>
      </c>
      <c r="E306" s="396"/>
      <c r="F306" s="292"/>
      <c r="G306" s="108">
        <f t="shared" si="17"/>
        <v>0</v>
      </c>
      <c r="H306" s="85"/>
      <c r="P306" s="72"/>
    </row>
    <row r="307" spans="1:16" ht="39" hidden="1" customHeight="1" x14ac:dyDescent="0.25">
      <c r="A307" s="292"/>
      <c r="B307" s="92" t="s">
        <v>2</v>
      </c>
      <c r="C307" s="108">
        <f t="shared" si="16"/>
        <v>0</v>
      </c>
      <c r="D307" s="51">
        <v>2023</v>
      </c>
      <c r="E307" s="396"/>
      <c r="F307" s="292"/>
      <c r="G307" s="108">
        <f t="shared" si="17"/>
        <v>0</v>
      </c>
      <c r="H307" s="85"/>
      <c r="P307" s="72"/>
    </row>
    <row r="308" spans="1:16" ht="39" hidden="1" customHeight="1" x14ac:dyDescent="0.25">
      <c r="A308" s="292"/>
      <c r="B308" s="92" t="s">
        <v>25</v>
      </c>
      <c r="C308" s="108">
        <f t="shared" si="16"/>
        <v>0</v>
      </c>
      <c r="D308" s="51">
        <v>2023</v>
      </c>
      <c r="E308" s="396"/>
      <c r="F308" s="292"/>
      <c r="G308" s="108">
        <f t="shared" si="17"/>
        <v>0</v>
      </c>
      <c r="H308" s="85"/>
      <c r="P308" s="72"/>
    </row>
    <row r="309" spans="1:16" ht="39" hidden="1" customHeight="1" x14ac:dyDescent="0.25">
      <c r="A309" s="292" t="s">
        <v>842</v>
      </c>
      <c r="B309" s="92" t="s">
        <v>921</v>
      </c>
      <c r="C309" s="108">
        <f t="shared" si="16"/>
        <v>0</v>
      </c>
      <c r="D309" s="51">
        <v>2023</v>
      </c>
      <c r="E309" s="396" t="s">
        <v>16</v>
      </c>
      <c r="F309" s="292" t="s">
        <v>33</v>
      </c>
      <c r="G309" s="108">
        <f t="shared" si="17"/>
        <v>0</v>
      </c>
      <c r="H309" s="85"/>
      <c r="P309" s="72"/>
    </row>
    <row r="310" spans="1:16" ht="39" hidden="1" customHeight="1" x14ac:dyDescent="0.25">
      <c r="A310" s="292"/>
      <c r="B310" s="59" t="s">
        <v>38</v>
      </c>
      <c r="C310" s="108">
        <f t="shared" si="16"/>
        <v>0</v>
      </c>
      <c r="D310" s="51">
        <v>2023</v>
      </c>
      <c r="E310" s="396"/>
      <c r="F310" s="292"/>
      <c r="G310" s="108">
        <f t="shared" si="17"/>
        <v>0</v>
      </c>
      <c r="H310" s="85"/>
      <c r="P310" s="72"/>
    </row>
    <row r="311" spans="1:16" ht="39" hidden="1" customHeight="1" x14ac:dyDescent="0.25">
      <c r="A311" s="292"/>
      <c r="B311" s="59" t="s">
        <v>2</v>
      </c>
      <c r="C311" s="108">
        <f t="shared" ref="C311:C342" si="18">G311</f>
        <v>0</v>
      </c>
      <c r="D311" s="51">
        <v>2023</v>
      </c>
      <c r="E311" s="396"/>
      <c r="F311" s="292"/>
      <c r="G311" s="108">
        <f t="shared" si="17"/>
        <v>0</v>
      </c>
      <c r="H311" s="85"/>
      <c r="P311" s="72"/>
    </row>
    <row r="312" spans="1:16" ht="39" hidden="1" customHeight="1" x14ac:dyDescent="0.25">
      <c r="A312" s="292"/>
      <c r="B312" s="59" t="s">
        <v>25</v>
      </c>
      <c r="C312" s="108">
        <f t="shared" si="18"/>
        <v>0</v>
      </c>
      <c r="D312" s="51">
        <v>2023</v>
      </c>
      <c r="E312" s="396"/>
      <c r="F312" s="292"/>
      <c r="G312" s="108">
        <f t="shared" si="17"/>
        <v>0</v>
      </c>
      <c r="H312" s="85"/>
      <c r="P312" s="72"/>
    </row>
    <row r="313" spans="1:16" ht="39" hidden="1" customHeight="1" x14ac:dyDescent="0.25">
      <c r="A313" s="395" t="s">
        <v>720</v>
      </c>
      <c r="B313" s="59" t="s">
        <v>900</v>
      </c>
      <c r="C313" s="108">
        <f t="shared" si="18"/>
        <v>0</v>
      </c>
      <c r="D313" s="51">
        <v>2023</v>
      </c>
      <c r="E313" s="396" t="s">
        <v>16</v>
      </c>
      <c r="F313" s="292" t="s">
        <v>33</v>
      </c>
      <c r="G313" s="108">
        <f t="shared" si="17"/>
        <v>0</v>
      </c>
      <c r="H313" s="85"/>
      <c r="P313" s="72"/>
    </row>
    <row r="314" spans="1:16" ht="39" hidden="1" customHeight="1" x14ac:dyDescent="0.25">
      <c r="A314" s="395"/>
      <c r="B314" s="59" t="s">
        <v>893</v>
      </c>
      <c r="C314" s="108">
        <f t="shared" si="18"/>
        <v>0</v>
      </c>
      <c r="D314" s="51">
        <v>2023</v>
      </c>
      <c r="E314" s="396"/>
      <c r="F314" s="292"/>
      <c r="G314" s="108">
        <f t="shared" si="17"/>
        <v>0</v>
      </c>
      <c r="H314" s="85"/>
      <c r="P314" s="72"/>
    </row>
    <row r="315" spans="1:16" ht="50.25" hidden="1" customHeight="1" x14ac:dyDescent="0.25">
      <c r="A315" s="144" t="s">
        <v>175</v>
      </c>
      <c r="B315" s="59" t="s">
        <v>1391</v>
      </c>
      <c r="C315" s="108">
        <f t="shared" si="18"/>
        <v>10000</v>
      </c>
      <c r="D315" s="51">
        <v>2023</v>
      </c>
      <c r="E315" s="158" t="s">
        <v>16</v>
      </c>
      <c r="F315" s="144" t="s">
        <v>33</v>
      </c>
      <c r="G315" s="108">
        <v>10000</v>
      </c>
      <c r="H315" s="108">
        <v>0</v>
      </c>
      <c r="P315" s="72"/>
    </row>
    <row r="316" spans="1:16" ht="39" hidden="1" customHeight="1" x14ac:dyDescent="0.25">
      <c r="A316" s="292" t="s">
        <v>867</v>
      </c>
      <c r="B316" s="162" t="s">
        <v>955</v>
      </c>
      <c r="C316" s="108">
        <f t="shared" si="18"/>
        <v>0</v>
      </c>
      <c r="D316" s="51">
        <v>2023</v>
      </c>
      <c r="E316" s="396" t="s">
        <v>16</v>
      </c>
      <c r="F316" s="396" t="s">
        <v>33</v>
      </c>
      <c r="G316" s="108">
        <f t="shared" ref="G316:G347" si="19">H316</f>
        <v>0</v>
      </c>
      <c r="H316" s="85"/>
      <c r="P316" s="72"/>
    </row>
    <row r="317" spans="1:16" ht="39" hidden="1" customHeight="1" x14ac:dyDescent="0.25">
      <c r="A317" s="292"/>
      <c r="B317" s="162" t="s">
        <v>514</v>
      </c>
      <c r="C317" s="108">
        <f t="shared" si="18"/>
        <v>0</v>
      </c>
      <c r="D317" s="51">
        <v>2023</v>
      </c>
      <c r="E317" s="396"/>
      <c r="F317" s="396"/>
      <c r="G317" s="108">
        <f t="shared" si="19"/>
        <v>0</v>
      </c>
      <c r="H317" s="85"/>
      <c r="I317" s="40">
        <f>8909.234-7556.981</f>
        <v>1352.2530000000006</v>
      </c>
      <c r="P317" s="72"/>
    </row>
    <row r="318" spans="1:16" ht="39" hidden="1" customHeight="1" x14ac:dyDescent="0.25">
      <c r="A318" s="292"/>
      <c r="B318" s="162" t="s">
        <v>2</v>
      </c>
      <c r="C318" s="108">
        <f t="shared" si="18"/>
        <v>0</v>
      </c>
      <c r="D318" s="51">
        <v>2023</v>
      </c>
      <c r="E318" s="396"/>
      <c r="F318" s="396"/>
      <c r="G318" s="108">
        <f t="shared" si="19"/>
        <v>0</v>
      </c>
      <c r="H318" s="85"/>
      <c r="P318" s="72"/>
    </row>
    <row r="319" spans="1:16" ht="39" hidden="1" customHeight="1" x14ac:dyDescent="0.25">
      <c r="A319" s="292"/>
      <c r="B319" s="162" t="s">
        <v>25</v>
      </c>
      <c r="C319" s="108">
        <f t="shared" si="18"/>
        <v>0</v>
      </c>
      <c r="D319" s="51">
        <v>2023</v>
      </c>
      <c r="E319" s="396"/>
      <c r="F319" s="396"/>
      <c r="G319" s="108">
        <f t="shared" si="19"/>
        <v>0</v>
      </c>
      <c r="H319" s="85"/>
      <c r="P319" s="72"/>
    </row>
    <row r="320" spans="1:16" ht="39" hidden="1" customHeight="1" x14ac:dyDescent="0.25">
      <c r="A320" s="292"/>
      <c r="B320" s="162" t="s">
        <v>635</v>
      </c>
      <c r="C320" s="108">
        <f t="shared" si="18"/>
        <v>0</v>
      </c>
      <c r="D320" s="51">
        <v>2023</v>
      </c>
      <c r="E320" s="396"/>
      <c r="F320" s="396"/>
      <c r="G320" s="108">
        <f t="shared" si="19"/>
        <v>0</v>
      </c>
      <c r="H320" s="85"/>
      <c r="P320" s="72"/>
    </row>
    <row r="321" spans="1:16" ht="39" hidden="1" customHeight="1" x14ac:dyDescent="0.25">
      <c r="A321" s="292"/>
      <c r="B321" s="162" t="s">
        <v>678</v>
      </c>
      <c r="C321" s="108">
        <f t="shared" si="18"/>
        <v>0</v>
      </c>
      <c r="D321" s="51">
        <v>2023</v>
      </c>
      <c r="E321" s="396"/>
      <c r="F321" s="396"/>
      <c r="G321" s="108">
        <f t="shared" si="19"/>
        <v>0</v>
      </c>
      <c r="H321" s="85"/>
      <c r="P321" s="72"/>
    </row>
    <row r="322" spans="1:16" ht="39" hidden="1" customHeight="1" x14ac:dyDescent="0.25">
      <c r="A322" s="292" t="s">
        <v>898</v>
      </c>
      <c r="B322" s="162" t="s">
        <v>956</v>
      </c>
      <c r="C322" s="108">
        <f t="shared" si="18"/>
        <v>0</v>
      </c>
      <c r="D322" s="51">
        <v>2023</v>
      </c>
      <c r="E322" s="396" t="s">
        <v>16</v>
      </c>
      <c r="F322" s="396" t="s">
        <v>33</v>
      </c>
      <c r="G322" s="108">
        <f t="shared" si="19"/>
        <v>0</v>
      </c>
      <c r="H322" s="144"/>
      <c r="L322" s="93"/>
      <c r="P322" s="72"/>
    </row>
    <row r="323" spans="1:16" ht="39" hidden="1" customHeight="1" x14ac:dyDescent="0.25">
      <c r="A323" s="292"/>
      <c r="B323" s="162" t="s">
        <v>38</v>
      </c>
      <c r="C323" s="108">
        <f t="shared" si="18"/>
        <v>0</v>
      </c>
      <c r="D323" s="51">
        <v>2023</v>
      </c>
      <c r="E323" s="396"/>
      <c r="F323" s="396"/>
      <c r="G323" s="108">
        <f t="shared" si="19"/>
        <v>0</v>
      </c>
      <c r="H323" s="85"/>
      <c r="L323" s="94"/>
      <c r="M323" s="41"/>
      <c r="P323" s="72"/>
    </row>
    <row r="324" spans="1:16" ht="39" hidden="1" customHeight="1" x14ac:dyDescent="0.25">
      <c r="A324" s="144" t="s">
        <v>461</v>
      </c>
      <c r="B324" s="162" t="s">
        <v>494</v>
      </c>
      <c r="C324" s="108" t="str">
        <f t="shared" si="18"/>
        <v>585,414</v>
      </c>
      <c r="D324" s="51">
        <v>2023</v>
      </c>
      <c r="E324" s="158" t="s">
        <v>16</v>
      </c>
      <c r="F324" s="158" t="s">
        <v>33</v>
      </c>
      <c r="G324" s="108" t="str">
        <f t="shared" si="19"/>
        <v>585,414</v>
      </c>
      <c r="H324" s="144" t="s">
        <v>1299</v>
      </c>
      <c r="I324" s="95"/>
      <c r="J324" s="95"/>
      <c r="K324" s="95"/>
      <c r="P324" s="72"/>
    </row>
    <row r="325" spans="1:16" ht="39" hidden="1" customHeight="1" x14ac:dyDescent="0.25">
      <c r="A325" s="144" t="s">
        <v>906</v>
      </c>
      <c r="B325" s="162" t="s">
        <v>576</v>
      </c>
      <c r="C325" s="108">
        <f t="shared" si="18"/>
        <v>0</v>
      </c>
      <c r="D325" s="51">
        <v>2023</v>
      </c>
      <c r="E325" s="158" t="s">
        <v>101</v>
      </c>
      <c r="F325" s="158" t="s">
        <v>33</v>
      </c>
      <c r="G325" s="108">
        <f t="shared" si="19"/>
        <v>0</v>
      </c>
      <c r="H325" s="85"/>
      <c r="L325" s="41"/>
      <c r="P325" s="72"/>
    </row>
    <row r="326" spans="1:16" ht="39" hidden="1" customHeight="1" x14ac:dyDescent="0.25">
      <c r="A326" s="292" t="s">
        <v>1012</v>
      </c>
      <c r="B326" s="162" t="s">
        <v>1208</v>
      </c>
      <c r="C326" s="108">
        <f t="shared" si="18"/>
        <v>0</v>
      </c>
      <c r="D326" s="51">
        <v>2023</v>
      </c>
      <c r="E326" s="396" t="s">
        <v>16</v>
      </c>
      <c r="F326" s="396" t="s">
        <v>33</v>
      </c>
      <c r="G326" s="108">
        <f t="shared" si="19"/>
        <v>0</v>
      </c>
      <c r="H326" s="85"/>
      <c r="L326" s="41"/>
      <c r="P326" s="72"/>
    </row>
    <row r="327" spans="1:16" ht="39" hidden="1" customHeight="1" x14ac:dyDescent="0.25">
      <c r="A327" s="292"/>
      <c r="B327" s="162" t="s">
        <v>893</v>
      </c>
      <c r="C327" s="108">
        <f t="shared" si="18"/>
        <v>0</v>
      </c>
      <c r="D327" s="51">
        <v>2023</v>
      </c>
      <c r="E327" s="396"/>
      <c r="F327" s="396"/>
      <c r="G327" s="108">
        <f t="shared" si="19"/>
        <v>0</v>
      </c>
      <c r="H327" s="85"/>
      <c r="L327" s="41"/>
      <c r="P327" s="72"/>
    </row>
    <row r="328" spans="1:16" ht="39" hidden="1" customHeight="1" x14ac:dyDescent="0.25">
      <c r="A328" s="395" t="s">
        <v>778</v>
      </c>
      <c r="B328" s="162" t="s">
        <v>908</v>
      </c>
      <c r="C328" s="108">
        <f t="shared" si="18"/>
        <v>0</v>
      </c>
      <c r="D328" s="51">
        <v>2023</v>
      </c>
      <c r="E328" s="396" t="s">
        <v>16</v>
      </c>
      <c r="F328" s="396" t="s">
        <v>33</v>
      </c>
      <c r="G328" s="108">
        <f t="shared" si="19"/>
        <v>0</v>
      </c>
      <c r="H328" s="85"/>
      <c r="L328" s="41"/>
      <c r="P328" s="72"/>
    </row>
    <row r="329" spans="1:16" ht="39" hidden="1" customHeight="1" x14ac:dyDescent="0.25">
      <c r="A329" s="395"/>
      <c r="B329" s="162" t="s">
        <v>893</v>
      </c>
      <c r="C329" s="108">
        <f t="shared" si="18"/>
        <v>0</v>
      </c>
      <c r="D329" s="51">
        <v>2023</v>
      </c>
      <c r="E329" s="396"/>
      <c r="F329" s="396"/>
      <c r="G329" s="108">
        <f t="shared" si="19"/>
        <v>0</v>
      </c>
      <c r="H329" s="85"/>
      <c r="L329" s="41"/>
      <c r="P329" s="72"/>
    </row>
    <row r="330" spans="1:16" ht="39" hidden="1" customHeight="1" x14ac:dyDescent="0.25">
      <c r="A330" s="292" t="s">
        <v>1013</v>
      </c>
      <c r="B330" s="162" t="s">
        <v>627</v>
      </c>
      <c r="C330" s="108">
        <f t="shared" si="18"/>
        <v>0</v>
      </c>
      <c r="D330" s="51">
        <v>2023</v>
      </c>
      <c r="E330" s="396" t="s">
        <v>16</v>
      </c>
      <c r="F330" s="396" t="s">
        <v>33</v>
      </c>
      <c r="G330" s="108">
        <f t="shared" si="19"/>
        <v>0</v>
      </c>
      <c r="H330" s="85"/>
      <c r="L330" s="41"/>
      <c r="P330" s="72"/>
    </row>
    <row r="331" spans="1:16" ht="39" hidden="1" customHeight="1" x14ac:dyDescent="0.25">
      <c r="A331" s="292"/>
      <c r="B331" s="162" t="s">
        <v>893</v>
      </c>
      <c r="C331" s="108">
        <f t="shared" si="18"/>
        <v>0</v>
      </c>
      <c r="D331" s="51">
        <v>2023</v>
      </c>
      <c r="E331" s="396"/>
      <c r="F331" s="396"/>
      <c r="G331" s="108">
        <f t="shared" si="19"/>
        <v>0</v>
      </c>
      <c r="H331" s="85"/>
      <c r="L331" s="41"/>
      <c r="P331" s="72"/>
    </row>
    <row r="332" spans="1:16" ht="39" hidden="1" customHeight="1" x14ac:dyDescent="0.25">
      <c r="A332" s="292" t="s">
        <v>1028</v>
      </c>
      <c r="B332" s="162" t="s">
        <v>957</v>
      </c>
      <c r="C332" s="108">
        <f t="shared" si="18"/>
        <v>0</v>
      </c>
      <c r="D332" s="51">
        <v>2023</v>
      </c>
      <c r="E332" s="396" t="s">
        <v>16</v>
      </c>
      <c r="F332" s="396" t="s">
        <v>33</v>
      </c>
      <c r="G332" s="108">
        <f t="shared" si="19"/>
        <v>0</v>
      </c>
      <c r="H332" s="144"/>
      <c r="P332" s="72"/>
    </row>
    <row r="333" spans="1:16" ht="39" hidden="1" customHeight="1" x14ac:dyDescent="0.25">
      <c r="A333" s="292"/>
      <c r="B333" s="162" t="s">
        <v>38</v>
      </c>
      <c r="C333" s="108">
        <f t="shared" si="18"/>
        <v>0</v>
      </c>
      <c r="D333" s="51">
        <v>2023</v>
      </c>
      <c r="E333" s="396"/>
      <c r="F333" s="396"/>
      <c r="G333" s="108">
        <f t="shared" si="19"/>
        <v>0</v>
      </c>
      <c r="H333" s="85"/>
      <c r="P333" s="72"/>
    </row>
    <row r="334" spans="1:16" ht="39" hidden="1" customHeight="1" x14ac:dyDescent="0.25">
      <c r="A334" s="144" t="s">
        <v>1033</v>
      </c>
      <c r="B334" s="162" t="s">
        <v>638</v>
      </c>
      <c r="C334" s="108">
        <f t="shared" si="18"/>
        <v>0</v>
      </c>
      <c r="D334" s="51">
        <v>2023</v>
      </c>
      <c r="E334" s="158" t="s">
        <v>637</v>
      </c>
      <c r="F334" s="158" t="s">
        <v>33</v>
      </c>
      <c r="G334" s="108">
        <f t="shared" si="19"/>
        <v>0</v>
      </c>
      <c r="H334" s="85"/>
      <c r="P334" s="72"/>
    </row>
    <row r="335" spans="1:16" ht="39" hidden="1" customHeight="1" x14ac:dyDescent="0.25">
      <c r="A335" s="144" t="s">
        <v>462</v>
      </c>
      <c r="B335" s="162" t="s">
        <v>924</v>
      </c>
      <c r="C335" s="108">
        <f t="shared" si="18"/>
        <v>230</v>
      </c>
      <c r="D335" s="51">
        <v>2023</v>
      </c>
      <c r="E335" s="158" t="s">
        <v>16</v>
      </c>
      <c r="F335" s="158" t="s">
        <v>33</v>
      </c>
      <c r="G335" s="108">
        <f t="shared" si="19"/>
        <v>230</v>
      </c>
      <c r="H335" s="108">
        <v>230</v>
      </c>
      <c r="P335" s="72"/>
    </row>
    <row r="336" spans="1:16" ht="39" hidden="1" customHeight="1" x14ac:dyDescent="0.25">
      <c r="A336" s="144" t="s">
        <v>520</v>
      </c>
      <c r="B336" s="162" t="s">
        <v>176</v>
      </c>
      <c r="C336" s="108">
        <f t="shared" si="18"/>
        <v>3360.855</v>
      </c>
      <c r="D336" s="51">
        <v>2023</v>
      </c>
      <c r="E336" s="158" t="s">
        <v>16</v>
      </c>
      <c r="F336" s="158" t="s">
        <v>33</v>
      </c>
      <c r="G336" s="108">
        <f t="shared" si="19"/>
        <v>3360.855</v>
      </c>
      <c r="H336" s="144">
        <v>3360.855</v>
      </c>
      <c r="P336" s="72"/>
    </row>
    <row r="337" spans="1:16" ht="39" hidden="1" customHeight="1" x14ac:dyDescent="0.25">
      <c r="A337" s="292" t="s">
        <v>1101</v>
      </c>
      <c r="B337" s="162" t="s">
        <v>927</v>
      </c>
      <c r="C337" s="108">
        <f t="shared" si="18"/>
        <v>0</v>
      </c>
      <c r="D337" s="51">
        <v>2023</v>
      </c>
      <c r="E337" s="396" t="s">
        <v>16</v>
      </c>
      <c r="F337" s="396" t="s">
        <v>33</v>
      </c>
      <c r="G337" s="108">
        <f t="shared" si="19"/>
        <v>0</v>
      </c>
      <c r="H337" s="85"/>
      <c r="P337" s="72"/>
    </row>
    <row r="338" spans="1:16" ht="39" hidden="1" customHeight="1" x14ac:dyDescent="0.25">
      <c r="A338" s="292"/>
      <c r="B338" s="162" t="s">
        <v>893</v>
      </c>
      <c r="C338" s="108">
        <f t="shared" si="18"/>
        <v>0</v>
      </c>
      <c r="D338" s="51">
        <v>2023</v>
      </c>
      <c r="E338" s="396"/>
      <c r="F338" s="396"/>
      <c r="G338" s="108">
        <f t="shared" si="19"/>
        <v>0</v>
      </c>
      <c r="H338" s="85"/>
      <c r="P338" s="72"/>
    </row>
    <row r="339" spans="1:16" ht="39" hidden="1" customHeight="1" x14ac:dyDescent="0.25">
      <c r="A339" s="144" t="s">
        <v>1109</v>
      </c>
      <c r="B339" s="162" t="s">
        <v>999</v>
      </c>
      <c r="C339" s="108">
        <f t="shared" si="18"/>
        <v>0</v>
      </c>
      <c r="D339" s="51">
        <v>2023</v>
      </c>
      <c r="E339" s="158" t="s">
        <v>101</v>
      </c>
      <c r="F339" s="158" t="s">
        <v>33</v>
      </c>
      <c r="G339" s="108">
        <f t="shared" si="19"/>
        <v>0</v>
      </c>
      <c r="H339" s="85"/>
      <c r="P339" s="72"/>
    </row>
    <row r="340" spans="1:16" ht="39" hidden="1" customHeight="1" x14ac:dyDescent="0.25">
      <c r="A340" s="292" t="s">
        <v>1113</v>
      </c>
      <c r="B340" s="162" t="s">
        <v>1016</v>
      </c>
      <c r="C340" s="108">
        <f t="shared" si="18"/>
        <v>0</v>
      </c>
      <c r="D340" s="51">
        <v>2023</v>
      </c>
      <c r="E340" s="396" t="s">
        <v>16</v>
      </c>
      <c r="F340" s="396" t="s">
        <v>33</v>
      </c>
      <c r="G340" s="108">
        <f t="shared" si="19"/>
        <v>0</v>
      </c>
      <c r="H340" s="144"/>
      <c r="P340" s="72"/>
    </row>
    <row r="341" spans="1:16" ht="39" hidden="1" customHeight="1" x14ac:dyDescent="0.25">
      <c r="A341" s="292"/>
      <c r="B341" s="162" t="s">
        <v>1017</v>
      </c>
      <c r="C341" s="108">
        <f t="shared" si="18"/>
        <v>0</v>
      </c>
      <c r="D341" s="51">
        <v>2023</v>
      </c>
      <c r="E341" s="396"/>
      <c r="F341" s="396"/>
      <c r="G341" s="108">
        <f t="shared" si="19"/>
        <v>0</v>
      </c>
      <c r="H341" s="108"/>
      <c r="P341" s="72"/>
    </row>
    <row r="342" spans="1:16" ht="39" hidden="1" customHeight="1" x14ac:dyDescent="0.25">
      <c r="A342" s="292" t="s">
        <v>1121</v>
      </c>
      <c r="B342" s="162" t="s">
        <v>1202</v>
      </c>
      <c r="C342" s="108">
        <f t="shared" si="18"/>
        <v>0</v>
      </c>
      <c r="D342" s="51">
        <v>2023</v>
      </c>
      <c r="E342" s="396" t="s">
        <v>16</v>
      </c>
      <c r="F342" s="396" t="s">
        <v>33</v>
      </c>
      <c r="G342" s="108">
        <f t="shared" si="19"/>
        <v>0</v>
      </c>
      <c r="H342" s="85"/>
      <c r="P342" s="72"/>
    </row>
    <row r="343" spans="1:16" ht="39" hidden="1" customHeight="1" x14ac:dyDescent="0.25">
      <c r="A343" s="292"/>
      <c r="B343" s="162" t="s">
        <v>1017</v>
      </c>
      <c r="C343" s="108">
        <f t="shared" ref="C343:C350" si="20">G343</f>
        <v>0</v>
      </c>
      <c r="D343" s="51">
        <v>2023</v>
      </c>
      <c r="E343" s="396"/>
      <c r="F343" s="396"/>
      <c r="G343" s="108">
        <f t="shared" si="19"/>
        <v>0</v>
      </c>
      <c r="H343" s="85"/>
      <c r="P343" s="72"/>
    </row>
    <row r="344" spans="1:16" ht="39" hidden="1" customHeight="1" x14ac:dyDescent="0.25">
      <c r="A344" s="144" t="s">
        <v>1131</v>
      </c>
      <c r="B344" s="184" t="s">
        <v>1669</v>
      </c>
      <c r="C344" s="108">
        <f t="shared" si="20"/>
        <v>0</v>
      </c>
      <c r="D344" s="51">
        <v>2023</v>
      </c>
      <c r="E344" s="158" t="s">
        <v>16</v>
      </c>
      <c r="F344" s="158" t="s">
        <v>33</v>
      </c>
      <c r="G344" s="108">
        <f t="shared" si="19"/>
        <v>0</v>
      </c>
      <c r="H344" s="85"/>
      <c r="P344" s="72"/>
    </row>
    <row r="345" spans="1:16" ht="39" hidden="1" customHeight="1" x14ac:dyDescent="0.25">
      <c r="A345" s="144" t="s">
        <v>1132</v>
      </c>
      <c r="B345" s="162" t="s">
        <v>1192</v>
      </c>
      <c r="C345" s="108">
        <f t="shared" si="20"/>
        <v>0</v>
      </c>
      <c r="D345" s="51">
        <v>2023</v>
      </c>
      <c r="E345" s="158" t="s">
        <v>16</v>
      </c>
      <c r="F345" s="158" t="s">
        <v>33</v>
      </c>
      <c r="G345" s="108">
        <f t="shared" si="19"/>
        <v>0</v>
      </c>
      <c r="H345" s="85"/>
      <c r="P345" s="72"/>
    </row>
    <row r="346" spans="1:16" ht="39" hidden="1" customHeight="1" x14ac:dyDescent="0.25">
      <c r="A346" s="144" t="s">
        <v>1133</v>
      </c>
      <c r="B346" s="162" t="s">
        <v>1110</v>
      </c>
      <c r="C346" s="108">
        <f t="shared" si="20"/>
        <v>0</v>
      </c>
      <c r="D346" s="51">
        <v>2023</v>
      </c>
      <c r="E346" s="158" t="s">
        <v>101</v>
      </c>
      <c r="F346" s="158" t="s">
        <v>33</v>
      </c>
      <c r="G346" s="108">
        <f t="shared" si="19"/>
        <v>0</v>
      </c>
      <c r="H346" s="85"/>
      <c r="P346" s="72"/>
    </row>
    <row r="347" spans="1:16" ht="39" hidden="1" customHeight="1" x14ac:dyDescent="0.25">
      <c r="A347" s="144" t="s">
        <v>1134</v>
      </c>
      <c r="B347" s="162" t="s">
        <v>1165</v>
      </c>
      <c r="C347" s="108">
        <f t="shared" si="20"/>
        <v>0</v>
      </c>
      <c r="D347" s="51">
        <v>2023</v>
      </c>
      <c r="E347" s="158" t="s">
        <v>101</v>
      </c>
      <c r="F347" s="158" t="s">
        <v>33</v>
      </c>
      <c r="G347" s="108">
        <f t="shared" si="19"/>
        <v>0</v>
      </c>
      <c r="H347" s="85"/>
      <c r="P347" s="72"/>
    </row>
    <row r="348" spans="1:16" ht="39" hidden="1" customHeight="1" x14ac:dyDescent="0.25">
      <c r="A348" s="144" t="s">
        <v>1185</v>
      </c>
      <c r="B348" s="162" t="s">
        <v>1114</v>
      </c>
      <c r="C348" s="108">
        <f t="shared" si="20"/>
        <v>314.03300000000002</v>
      </c>
      <c r="D348" s="51">
        <v>2023</v>
      </c>
      <c r="E348" s="158" t="s">
        <v>1030</v>
      </c>
      <c r="F348" s="158" t="s">
        <v>33</v>
      </c>
      <c r="G348" s="108">
        <f t="shared" ref="G348:G372" si="21">H348</f>
        <v>314.03300000000002</v>
      </c>
      <c r="H348" s="108">
        <v>314.03300000000002</v>
      </c>
      <c r="P348" s="72"/>
    </row>
    <row r="349" spans="1:16" ht="44.25" hidden="1" customHeight="1" x14ac:dyDescent="0.25">
      <c r="A349" s="144" t="s">
        <v>125</v>
      </c>
      <c r="B349" s="162" t="s">
        <v>1670</v>
      </c>
      <c r="C349" s="108">
        <f t="shared" si="20"/>
        <v>0</v>
      </c>
      <c r="D349" s="51">
        <v>2023</v>
      </c>
      <c r="E349" s="158" t="s">
        <v>16</v>
      </c>
      <c r="F349" s="158" t="s">
        <v>33</v>
      </c>
      <c r="G349" s="108">
        <f t="shared" si="21"/>
        <v>0</v>
      </c>
      <c r="H349" s="108">
        <f>[1]Додаток3!J344</f>
        <v>0</v>
      </c>
      <c r="P349" s="72"/>
    </row>
    <row r="350" spans="1:16" ht="39" hidden="1" customHeight="1" x14ac:dyDescent="0.25">
      <c r="A350" s="292" t="s">
        <v>1390</v>
      </c>
      <c r="B350" s="162" t="s">
        <v>958</v>
      </c>
      <c r="C350" s="385">
        <f t="shared" si="20"/>
        <v>0</v>
      </c>
      <c r="D350" s="51">
        <v>2023</v>
      </c>
      <c r="E350" s="396" t="s">
        <v>16</v>
      </c>
      <c r="F350" s="396" t="s">
        <v>33</v>
      </c>
      <c r="G350" s="108">
        <f t="shared" si="21"/>
        <v>0</v>
      </c>
      <c r="H350" s="108"/>
      <c r="P350" s="72"/>
    </row>
    <row r="351" spans="1:16" ht="39" hidden="1" customHeight="1" x14ac:dyDescent="0.25">
      <c r="A351" s="292"/>
      <c r="B351" s="162" t="s">
        <v>38</v>
      </c>
      <c r="C351" s="385"/>
      <c r="D351" s="51">
        <v>2023</v>
      </c>
      <c r="E351" s="396"/>
      <c r="F351" s="396"/>
      <c r="G351" s="108">
        <f t="shared" si="21"/>
        <v>105</v>
      </c>
      <c r="H351" s="108">
        <v>105</v>
      </c>
      <c r="I351" s="40" t="s">
        <v>1210</v>
      </c>
      <c r="P351" s="72"/>
    </row>
    <row r="352" spans="1:16" ht="39" hidden="1" customHeight="1" x14ac:dyDescent="0.25">
      <c r="A352" s="292" t="s">
        <v>1414</v>
      </c>
      <c r="B352" s="162" t="s">
        <v>959</v>
      </c>
      <c r="C352" s="108">
        <f>G352</f>
        <v>0</v>
      </c>
      <c r="D352" s="51">
        <v>2023</v>
      </c>
      <c r="E352" s="396" t="s">
        <v>16</v>
      </c>
      <c r="F352" s="396" t="s">
        <v>33</v>
      </c>
      <c r="G352" s="108">
        <f t="shared" si="21"/>
        <v>0</v>
      </c>
      <c r="H352" s="108"/>
      <c r="L352" s="41"/>
      <c r="P352" s="72"/>
    </row>
    <row r="353" spans="1:16" ht="39" hidden="1" customHeight="1" x14ac:dyDescent="0.25">
      <c r="A353" s="292"/>
      <c r="B353" s="162" t="s">
        <v>38</v>
      </c>
      <c r="C353" s="108">
        <f>G353</f>
        <v>105</v>
      </c>
      <c r="D353" s="51">
        <v>2023</v>
      </c>
      <c r="E353" s="396"/>
      <c r="F353" s="396"/>
      <c r="G353" s="108">
        <f t="shared" si="21"/>
        <v>105</v>
      </c>
      <c r="H353" s="108">
        <v>105</v>
      </c>
      <c r="P353" s="72"/>
    </row>
    <row r="354" spans="1:16" ht="39" hidden="1" customHeight="1" x14ac:dyDescent="0.25">
      <c r="A354" s="144" t="s">
        <v>1203</v>
      </c>
      <c r="B354" s="162" t="s">
        <v>1223</v>
      </c>
      <c r="C354" s="108">
        <f>G354</f>
        <v>0</v>
      </c>
      <c r="D354" s="51">
        <v>2023</v>
      </c>
      <c r="E354" s="158" t="s">
        <v>16</v>
      </c>
      <c r="F354" s="158" t="s">
        <v>33</v>
      </c>
      <c r="G354" s="108">
        <f t="shared" si="21"/>
        <v>0</v>
      </c>
      <c r="H354" s="108"/>
      <c r="P354" s="72"/>
    </row>
    <row r="355" spans="1:16" ht="39" hidden="1" customHeight="1" x14ac:dyDescent="0.25">
      <c r="A355" s="144" t="s">
        <v>1417</v>
      </c>
      <c r="B355" s="162" t="s">
        <v>1418</v>
      </c>
      <c r="C355" s="108">
        <f>G355</f>
        <v>0</v>
      </c>
      <c r="D355" s="51">
        <v>2023</v>
      </c>
      <c r="E355" s="158" t="s">
        <v>16</v>
      </c>
      <c r="F355" s="158" t="s">
        <v>33</v>
      </c>
      <c r="G355" s="108">
        <f t="shared" si="21"/>
        <v>0</v>
      </c>
      <c r="H355" s="108"/>
      <c r="P355" s="72"/>
    </row>
    <row r="356" spans="1:16" ht="35.25" hidden="1" customHeight="1" x14ac:dyDescent="0.25">
      <c r="A356" s="144" t="s">
        <v>80</v>
      </c>
      <c r="B356" s="162" t="s">
        <v>1422</v>
      </c>
      <c r="C356" s="108">
        <f>G356</f>
        <v>0</v>
      </c>
      <c r="D356" s="51">
        <v>2023</v>
      </c>
      <c r="E356" s="158" t="s">
        <v>16</v>
      </c>
      <c r="F356" s="158" t="s">
        <v>33</v>
      </c>
      <c r="G356" s="108">
        <f t="shared" si="21"/>
        <v>0</v>
      </c>
      <c r="H356" s="108">
        <v>0</v>
      </c>
      <c r="P356" s="72"/>
    </row>
    <row r="357" spans="1:16" ht="42.75" customHeight="1" x14ac:dyDescent="0.25">
      <c r="A357" s="144" t="s">
        <v>37</v>
      </c>
      <c r="B357" s="162" t="s">
        <v>163</v>
      </c>
      <c r="C357" s="108">
        <f t="shared" ref="C357:C368" si="22">H357</f>
        <v>46.776000000000003</v>
      </c>
      <c r="D357" s="51">
        <v>2023</v>
      </c>
      <c r="E357" s="158" t="s">
        <v>1672</v>
      </c>
      <c r="F357" s="158" t="s">
        <v>33</v>
      </c>
      <c r="G357" s="108">
        <f t="shared" si="21"/>
        <v>46.776000000000003</v>
      </c>
      <c r="H357" s="108">
        <f>'Додаток 3'!K347</f>
        <v>46.776000000000003</v>
      </c>
      <c r="P357" s="72"/>
    </row>
    <row r="358" spans="1:16" ht="29.25" customHeight="1" x14ac:dyDescent="0.25">
      <c r="A358" s="144" t="s">
        <v>43</v>
      </c>
      <c r="B358" s="162" t="s">
        <v>1815</v>
      </c>
      <c r="C358" s="108">
        <f t="shared" si="22"/>
        <v>440</v>
      </c>
      <c r="D358" s="51">
        <v>2023</v>
      </c>
      <c r="E358" s="158" t="s">
        <v>101</v>
      </c>
      <c r="F358" s="158" t="s">
        <v>33</v>
      </c>
      <c r="G358" s="108">
        <f t="shared" si="21"/>
        <v>440</v>
      </c>
      <c r="H358" s="108">
        <f>'Додаток 3'!K213</f>
        <v>440</v>
      </c>
      <c r="P358" s="72"/>
    </row>
    <row r="359" spans="1:16" ht="29.25" customHeight="1" x14ac:dyDescent="0.25">
      <c r="A359" s="191" t="s">
        <v>45</v>
      </c>
      <c r="B359" s="162" t="s">
        <v>1816</v>
      </c>
      <c r="C359" s="108"/>
      <c r="D359" s="51">
        <v>2023</v>
      </c>
      <c r="E359" s="158" t="s">
        <v>101</v>
      </c>
      <c r="F359" s="158" t="s">
        <v>33</v>
      </c>
      <c r="G359" s="108"/>
      <c r="H359" s="108">
        <f>'Додаток 3'!K214</f>
        <v>130</v>
      </c>
      <c r="P359" s="72"/>
    </row>
    <row r="360" spans="1:16" ht="29.25" customHeight="1" x14ac:dyDescent="0.25">
      <c r="A360" s="191" t="s">
        <v>0</v>
      </c>
      <c r="B360" s="162" t="s">
        <v>1828</v>
      </c>
      <c r="C360" s="108"/>
      <c r="D360" s="51">
        <v>2023</v>
      </c>
      <c r="E360" s="158" t="s">
        <v>101</v>
      </c>
      <c r="F360" s="158" t="s">
        <v>33</v>
      </c>
      <c r="G360" s="108"/>
      <c r="H360" s="108">
        <f>'Додаток 3'!K215</f>
        <v>155</v>
      </c>
      <c r="P360" s="72"/>
    </row>
    <row r="361" spans="1:16" ht="30" customHeight="1" x14ac:dyDescent="0.25">
      <c r="A361" s="281" t="s">
        <v>1</v>
      </c>
      <c r="B361" s="162" t="s">
        <v>1829</v>
      </c>
      <c r="C361" s="108" t="str">
        <f t="shared" si="22"/>
        <v>18403,808</v>
      </c>
      <c r="D361" s="287">
        <v>2023</v>
      </c>
      <c r="E361" s="369" t="s">
        <v>16</v>
      </c>
      <c r="F361" s="369" t="s">
        <v>33</v>
      </c>
      <c r="G361" s="108" t="str">
        <f t="shared" si="21"/>
        <v>18403,808</v>
      </c>
      <c r="H361" s="108" t="str">
        <f>'Додаток 3'!K254</f>
        <v>18403,808</v>
      </c>
      <c r="P361" s="72"/>
    </row>
    <row r="362" spans="1:16" ht="18" customHeight="1" x14ac:dyDescent="0.25">
      <c r="A362" s="283"/>
      <c r="B362" s="162" t="s">
        <v>1694</v>
      </c>
      <c r="C362" s="108">
        <f t="shared" si="22"/>
        <v>316.87</v>
      </c>
      <c r="D362" s="288"/>
      <c r="E362" s="370"/>
      <c r="F362" s="370"/>
      <c r="G362" s="108">
        <f t="shared" si="21"/>
        <v>316.87</v>
      </c>
      <c r="H362" s="108">
        <f>'Додаток 3'!K260</f>
        <v>316.87</v>
      </c>
      <c r="P362" s="72"/>
    </row>
    <row r="363" spans="1:16" ht="42.75" customHeight="1" x14ac:dyDescent="0.25">
      <c r="A363" s="281" t="s">
        <v>79</v>
      </c>
      <c r="B363" s="162" t="s">
        <v>1686</v>
      </c>
      <c r="C363" s="108">
        <f t="shared" si="22"/>
        <v>2127.6759999999999</v>
      </c>
      <c r="D363" s="287">
        <v>2023</v>
      </c>
      <c r="E363" s="369" t="s">
        <v>16</v>
      </c>
      <c r="F363" s="369" t="s">
        <v>33</v>
      </c>
      <c r="G363" s="108">
        <f t="shared" si="21"/>
        <v>2127.6759999999999</v>
      </c>
      <c r="H363" s="108">
        <f>'Додаток 3'!K298</f>
        <v>2127.6759999999999</v>
      </c>
      <c r="P363" s="72"/>
    </row>
    <row r="364" spans="1:16" ht="22.5" customHeight="1" x14ac:dyDescent="0.25">
      <c r="A364" s="283"/>
      <c r="B364" s="162" t="s">
        <v>1694</v>
      </c>
      <c r="C364" s="108">
        <f t="shared" si="22"/>
        <v>156.49</v>
      </c>
      <c r="D364" s="288"/>
      <c r="E364" s="370"/>
      <c r="F364" s="370"/>
      <c r="G364" s="108">
        <f t="shared" si="21"/>
        <v>156.49</v>
      </c>
      <c r="H364" s="108">
        <f>'Додаток 3'!K302</f>
        <v>156.49</v>
      </c>
      <c r="P364" s="72"/>
    </row>
    <row r="365" spans="1:16" ht="41.25" hidden="1" customHeight="1" x14ac:dyDescent="0.25">
      <c r="A365" s="144" t="s">
        <v>462</v>
      </c>
      <c r="B365" s="162" t="s">
        <v>1473</v>
      </c>
      <c r="C365" s="108">
        <f t="shared" si="22"/>
        <v>0</v>
      </c>
      <c r="D365" s="51">
        <v>2023</v>
      </c>
      <c r="E365" s="158" t="s">
        <v>16</v>
      </c>
      <c r="F365" s="158" t="s">
        <v>33</v>
      </c>
      <c r="G365" s="108">
        <f t="shared" si="21"/>
        <v>0</v>
      </c>
      <c r="H365" s="108">
        <v>0</v>
      </c>
      <c r="P365" s="72"/>
    </row>
    <row r="366" spans="1:16" ht="41.25" hidden="1" customHeight="1" x14ac:dyDescent="0.25">
      <c r="A366" s="144" t="s">
        <v>520</v>
      </c>
      <c r="B366" s="162" t="s">
        <v>1475</v>
      </c>
      <c r="C366" s="108">
        <f t="shared" si="22"/>
        <v>0</v>
      </c>
      <c r="D366" s="51">
        <v>2023</v>
      </c>
      <c r="E366" s="158" t="s">
        <v>16</v>
      </c>
      <c r="F366" s="158" t="s">
        <v>33</v>
      </c>
      <c r="G366" s="108">
        <f t="shared" si="21"/>
        <v>0</v>
      </c>
      <c r="H366" s="108">
        <v>0</v>
      </c>
      <c r="P366" s="72"/>
    </row>
    <row r="367" spans="1:16" ht="40.5" hidden="1" customHeight="1" x14ac:dyDescent="0.25">
      <c r="A367" s="144" t="s">
        <v>564</v>
      </c>
      <c r="B367" s="162" t="s">
        <v>1474</v>
      </c>
      <c r="C367" s="108">
        <f t="shared" si="22"/>
        <v>0</v>
      </c>
      <c r="D367" s="51">
        <v>2023</v>
      </c>
      <c r="E367" s="158" t="s">
        <v>16</v>
      </c>
      <c r="F367" s="158" t="s">
        <v>33</v>
      </c>
      <c r="G367" s="108">
        <f t="shared" si="21"/>
        <v>0</v>
      </c>
      <c r="H367" s="108">
        <v>0</v>
      </c>
      <c r="P367" s="72"/>
    </row>
    <row r="368" spans="1:16" ht="46.5" hidden="1" customHeight="1" x14ac:dyDescent="0.25">
      <c r="A368" s="144" t="s">
        <v>565</v>
      </c>
      <c r="B368" s="162" t="s">
        <v>1484</v>
      </c>
      <c r="C368" s="108">
        <f t="shared" si="22"/>
        <v>0</v>
      </c>
      <c r="D368" s="51">
        <v>2023</v>
      </c>
      <c r="E368" s="158" t="s">
        <v>16</v>
      </c>
      <c r="F368" s="158" t="s">
        <v>33</v>
      </c>
      <c r="G368" s="108">
        <f t="shared" si="21"/>
        <v>0</v>
      </c>
      <c r="H368" s="108">
        <v>0</v>
      </c>
      <c r="P368" s="72"/>
    </row>
    <row r="369" spans="1:16" ht="30.75" hidden="1" customHeight="1" x14ac:dyDescent="0.25">
      <c r="A369" s="191" t="s">
        <v>173</v>
      </c>
      <c r="B369" s="92" t="s">
        <v>1668</v>
      </c>
      <c r="C369" s="108">
        <f>G369</f>
        <v>0</v>
      </c>
      <c r="D369" s="51">
        <v>2023</v>
      </c>
      <c r="E369" s="158" t="s">
        <v>16</v>
      </c>
      <c r="F369" s="241" t="s">
        <v>33</v>
      </c>
      <c r="G369" s="108">
        <f t="shared" si="21"/>
        <v>0</v>
      </c>
      <c r="H369" s="108">
        <f>[1]Додаток3!J300</f>
        <v>0</v>
      </c>
      <c r="P369" s="72"/>
    </row>
    <row r="370" spans="1:16" ht="42" hidden="1" customHeight="1" x14ac:dyDescent="0.25">
      <c r="A370" s="191" t="s">
        <v>174</v>
      </c>
      <c r="B370" s="92" t="s">
        <v>1671</v>
      </c>
      <c r="C370" s="108">
        <f>G370</f>
        <v>0</v>
      </c>
      <c r="D370" s="51">
        <v>2023</v>
      </c>
      <c r="E370" s="158" t="s">
        <v>16</v>
      </c>
      <c r="F370" s="241" t="s">
        <v>33</v>
      </c>
      <c r="G370" s="108">
        <f t="shared" si="21"/>
        <v>0</v>
      </c>
      <c r="H370" s="108">
        <f>[1]Додаток3!J321</f>
        <v>0</v>
      </c>
      <c r="P370" s="72"/>
    </row>
    <row r="371" spans="1:16" ht="45.75" hidden="1" customHeight="1" x14ac:dyDescent="0.25">
      <c r="A371" s="191" t="s">
        <v>175</v>
      </c>
      <c r="B371" s="92" t="s">
        <v>1202</v>
      </c>
      <c r="C371" s="108">
        <f>G371</f>
        <v>0</v>
      </c>
      <c r="D371" s="51">
        <v>2023</v>
      </c>
      <c r="E371" s="158" t="s">
        <v>16</v>
      </c>
      <c r="F371" s="241" t="s">
        <v>33</v>
      </c>
      <c r="G371" s="108">
        <f t="shared" si="21"/>
        <v>0</v>
      </c>
      <c r="H371" s="108">
        <f>[1]Додаток3!J337</f>
        <v>0</v>
      </c>
      <c r="P371" s="72"/>
    </row>
    <row r="372" spans="1:16" ht="28.5" hidden="1" customHeight="1" x14ac:dyDescent="0.25">
      <c r="A372" s="281" t="s">
        <v>211</v>
      </c>
      <c r="B372" s="92" t="s">
        <v>1667</v>
      </c>
      <c r="C372" s="108">
        <f>G372</f>
        <v>0</v>
      </c>
      <c r="D372" s="51">
        <v>2023</v>
      </c>
      <c r="E372" s="158" t="s">
        <v>16</v>
      </c>
      <c r="F372" s="369" t="s">
        <v>33</v>
      </c>
      <c r="G372" s="108">
        <f t="shared" si="21"/>
        <v>0</v>
      </c>
      <c r="H372" s="108">
        <f>[1]Додаток3!J296</f>
        <v>0</v>
      </c>
      <c r="P372" s="72"/>
    </row>
    <row r="373" spans="1:16" ht="24.75" hidden="1" customHeight="1" x14ac:dyDescent="0.25">
      <c r="A373" s="283"/>
      <c r="B373" s="92" t="s">
        <v>893</v>
      </c>
      <c r="C373" s="108"/>
      <c r="D373" s="51">
        <v>2023</v>
      </c>
      <c r="E373" s="158" t="s">
        <v>16</v>
      </c>
      <c r="F373" s="370"/>
      <c r="G373" s="108"/>
      <c r="H373" s="108"/>
      <c r="P373" s="72"/>
    </row>
    <row r="374" spans="1:16" ht="42.75" hidden="1" customHeight="1" x14ac:dyDescent="0.25">
      <c r="A374" s="191" t="s">
        <v>212</v>
      </c>
      <c r="B374" s="92" t="s">
        <v>1559</v>
      </c>
      <c r="C374" s="108">
        <f>H374</f>
        <v>0</v>
      </c>
      <c r="D374" s="51">
        <v>2023</v>
      </c>
      <c r="E374" s="158" t="s">
        <v>16</v>
      </c>
      <c r="F374" s="241" t="s">
        <v>33</v>
      </c>
      <c r="G374" s="108"/>
      <c r="H374" s="108">
        <f>[1]Додаток3!J299</f>
        <v>0</v>
      </c>
      <c r="P374" s="72"/>
    </row>
    <row r="375" spans="1:16" ht="45" customHeight="1" x14ac:dyDescent="0.25">
      <c r="A375" s="281" t="s">
        <v>80</v>
      </c>
      <c r="B375" s="92" t="s">
        <v>1689</v>
      </c>
      <c r="C375" s="108">
        <f>G375</f>
        <v>3155.6</v>
      </c>
      <c r="D375" s="287">
        <v>2023</v>
      </c>
      <c r="E375" s="369" t="s">
        <v>16</v>
      </c>
      <c r="F375" s="369" t="s">
        <v>33</v>
      </c>
      <c r="G375" s="108">
        <f t="shared" ref="G375:G410" si="23">H375</f>
        <v>3155.6</v>
      </c>
      <c r="H375" s="108">
        <f>'Додаток 3'!K340</f>
        <v>3155.6</v>
      </c>
      <c r="P375" s="72"/>
    </row>
    <row r="376" spans="1:16" ht="24.75" customHeight="1" x14ac:dyDescent="0.25">
      <c r="A376" s="283"/>
      <c r="B376" s="92" t="s">
        <v>1694</v>
      </c>
      <c r="C376" s="108"/>
      <c r="D376" s="288"/>
      <c r="E376" s="370"/>
      <c r="F376" s="370"/>
      <c r="G376" s="108"/>
      <c r="H376" s="108">
        <f>'Додаток 3'!K343</f>
        <v>36.658999999999999</v>
      </c>
      <c r="P376" s="72"/>
    </row>
    <row r="377" spans="1:16" ht="45" customHeight="1" x14ac:dyDescent="0.25">
      <c r="A377" s="281" t="s">
        <v>125</v>
      </c>
      <c r="B377" s="92" t="s">
        <v>1690</v>
      </c>
      <c r="C377" s="108">
        <f>G377</f>
        <v>2866.0210000000002</v>
      </c>
      <c r="D377" s="287">
        <v>2023</v>
      </c>
      <c r="E377" s="369" t="s">
        <v>16</v>
      </c>
      <c r="F377" s="369" t="s">
        <v>33</v>
      </c>
      <c r="G377" s="108">
        <f t="shared" si="23"/>
        <v>2866.0210000000002</v>
      </c>
      <c r="H377" s="108">
        <f>'Додаток 3'!K324</f>
        <v>2866.0210000000002</v>
      </c>
      <c r="K377" s="80"/>
      <c r="P377" s="72"/>
    </row>
    <row r="378" spans="1:16" ht="18.75" customHeight="1" x14ac:dyDescent="0.25">
      <c r="A378" s="283"/>
      <c r="B378" s="92" t="s">
        <v>1694</v>
      </c>
      <c r="C378" s="108"/>
      <c r="D378" s="288"/>
      <c r="E378" s="370"/>
      <c r="F378" s="370"/>
      <c r="G378" s="108"/>
      <c r="H378" s="108">
        <f>'Додаток 3'!K327</f>
        <v>36.203000000000003</v>
      </c>
      <c r="K378" s="80"/>
      <c r="P378" s="72"/>
    </row>
    <row r="379" spans="1:16" ht="41.25" customHeight="1" x14ac:dyDescent="0.25">
      <c r="A379" s="239" t="s">
        <v>127</v>
      </c>
      <c r="B379" s="162" t="str">
        <f>'Додаток 3'!B284</f>
        <v xml:space="preserve">Проведення технічної інвентаризації, виготовлення технічного паспорту старе кладовища с.Сичавка Южненської міської територіальної громади Одеського району Одеської області </v>
      </c>
      <c r="C379" s="108"/>
      <c r="D379" s="51">
        <v>2023</v>
      </c>
      <c r="E379" s="91" t="s">
        <v>101</v>
      </c>
      <c r="F379" s="91" t="s">
        <v>33</v>
      </c>
      <c r="G379" s="108"/>
      <c r="H379" s="108">
        <f>'Додаток 3'!K284</f>
        <v>42.146999999999998</v>
      </c>
      <c r="K379" s="80"/>
      <c r="P379" s="72"/>
    </row>
    <row r="380" spans="1:16" ht="41.25" customHeight="1" x14ac:dyDescent="0.25">
      <c r="A380" s="239" t="s">
        <v>128</v>
      </c>
      <c r="B380" s="162" t="str">
        <f>'Додаток 3'!B285</f>
        <v xml:space="preserve">Проведення незалежної оцінки для постановки на баланс старе кладовища с. Сичавка Южненської міської територіальної громади Одеського району Одеської області </v>
      </c>
      <c r="C380" s="108"/>
      <c r="D380" s="51">
        <v>2023</v>
      </c>
      <c r="E380" s="91" t="s">
        <v>101</v>
      </c>
      <c r="F380" s="91" t="s">
        <v>33</v>
      </c>
      <c r="G380" s="108"/>
      <c r="H380" s="108">
        <f>'Додаток 3'!K285</f>
        <v>6.3</v>
      </c>
      <c r="K380" s="80"/>
      <c r="P380" s="72"/>
    </row>
    <row r="381" spans="1:16" ht="41.25" customHeight="1" x14ac:dyDescent="0.25">
      <c r="A381" s="239" t="s">
        <v>129</v>
      </c>
      <c r="B381" s="162" t="str">
        <f>'Додаток 3'!B286</f>
        <v xml:space="preserve">Проведення технічної інвентаризації, виготовлення технічного паспорту нове кладовища с. Сичавка Южненської міської територіальної громади Одеського району Одеської області </v>
      </c>
      <c r="C381" s="108"/>
      <c r="D381" s="51">
        <v>2023</v>
      </c>
      <c r="E381" s="91" t="s">
        <v>101</v>
      </c>
      <c r="F381" s="91" t="s">
        <v>33</v>
      </c>
      <c r="G381" s="108"/>
      <c r="H381" s="108">
        <f>'Додаток 3'!K286</f>
        <v>31.38</v>
      </c>
      <c r="K381" s="80"/>
      <c r="P381" s="72"/>
    </row>
    <row r="382" spans="1:16" ht="47.25" customHeight="1" x14ac:dyDescent="0.25">
      <c r="A382" s="239" t="s">
        <v>131</v>
      </c>
      <c r="B382" s="162" t="str">
        <f>'Додаток 3'!B287</f>
        <v>Проведення незалежної оцінки для постановки на баланс нове кладовища с. Сичавка Южненської міської територіальної громади Одеського району Одеської області</v>
      </c>
      <c r="C382" s="108"/>
      <c r="D382" s="51">
        <v>2023</v>
      </c>
      <c r="E382" s="91" t="s">
        <v>101</v>
      </c>
      <c r="F382" s="91" t="s">
        <v>33</v>
      </c>
      <c r="G382" s="108"/>
      <c r="H382" s="108">
        <f>'Додаток 3'!K287</f>
        <v>6.3</v>
      </c>
      <c r="K382" s="80"/>
      <c r="P382" s="72"/>
    </row>
    <row r="383" spans="1:16" ht="47.25" customHeight="1" x14ac:dyDescent="0.25">
      <c r="A383" s="239" t="s">
        <v>173</v>
      </c>
      <c r="B383" s="162" t="str">
        <f>'Додаток 3'!B288</f>
        <v>Проведення технічної інвентаризації, виготовлення технічного паспорту кладовища с. Кошари Южненської міської територіальної громади Одеського району Одеської області</v>
      </c>
      <c r="C383" s="108"/>
      <c r="D383" s="51">
        <v>2023</v>
      </c>
      <c r="E383" s="91" t="s">
        <v>101</v>
      </c>
      <c r="F383" s="91" t="s">
        <v>33</v>
      </c>
      <c r="G383" s="108"/>
      <c r="H383" s="108">
        <f>'Додаток 3'!K288</f>
        <v>35.08</v>
      </c>
      <c r="K383" s="80"/>
      <c r="P383" s="72"/>
    </row>
    <row r="384" spans="1:16" ht="47.25" customHeight="1" x14ac:dyDescent="0.25">
      <c r="A384" s="239" t="s">
        <v>174</v>
      </c>
      <c r="B384" s="162" t="str">
        <f>'Додаток 3'!B289</f>
        <v>Проведення незалежної оцінки для постановки на баланс кладовища с. Кошари Южненської міської територіальної громади Одеського району Одеської області</v>
      </c>
      <c r="C384" s="108"/>
      <c r="D384" s="51">
        <v>2023</v>
      </c>
      <c r="E384" s="91" t="s">
        <v>101</v>
      </c>
      <c r="F384" s="91" t="s">
        <v>33</v>
      </c>
      <c r="G384" s="108"/>
      <c r="H384" s="108">
        <f>'Додаток 3'!K289</f>
        <v>6.3</v>
      </c>
      <c r="K384" s="80"/>
      <c r="P384" s="72"/>
    </row>
    <row r="385" spans="1:16" ht="47.25" customHeight="1" x14ac:dyDescent="0.25">
      <c r="A385" s="239" t="s">
        <v>175</v>
      </c>
      <c r="B385" s="162" t="str">
        <f>'Додаток 3'!B357</f>
        <v xml:space="preserve">Проведення технічної інвентаризації, виготовлення технічного паспорту с. Григорівка на Южненському кладовищі Южненської міської територіальної громади Одеського району Одеської області </v>
      </c>
      <c r="C385" s="108"/>
      <c r="D385" s="51">
        <v>2023</v>
      </c>
      <c r="E385" s="91" t="s">
        <v>101</v>
      </c>
      <c r="F385" s="91" t="s">
        <v>33</v>
      </c>
      <c r="G385" s="108"/>
      <c r="H385" s="108">
        <f>'Додаток 3'!K357</f>
        <v>19.38</v>
      </c>
      <c r="K385" s="80"/>
      <c r="P385" s="72"/>
    </row>
    <row r="386" spans="1:16" ht="47.25" customHeight="1" x14ac:dyDescent="0.25">
      <c r="A386" s="239" t="s">
        <v>177</v>
      </c>
      <c r="B386" s="162" t="str">
        <f>'Додаток 3'!B358</f>
        <v xml:space="preserve">Проведення незалежної оцінки для постановки на баланс с. Григорівка на Южненському кладовищі Южненської міської територіальної громади Одеського району Одеської області </v>
      </c>
      <c r="C386" s="108"/>
      <c r="D386" s="51">
        <v>2023</v>
      </c>
      <c r="E386" s="91" t="s">
        <v>101</v>
      </c>
      <c r="F386" s="91" t="s">
        <v>33</v>
      </c>
      <c r="G386" s="108"/>
      <c r="H386" s="108">
        <f>'Додаток 3'!K358</f>
        <v>6.3</v>
      </c>
      <c r="K386" s="80"/>
      <c r="P386" s="72"/>
    </row>
    <row r="387" spans="1:16" ht="47.25" customHeight="1" x14ac:dyDescent="0.25">
      <c r="A387" s="239" t="s">
        <v>178</v>
      </c>
      <c r="B387" s="162" t="str">
        <f>'Додаток 3'!B359</f>
        <v xml:space="preserve">Проведення технічної інвентаризації, виготовлення технічного паспорту Южненське кладовище (комплекс) Южненської міської територіальної громади Одеського району Одеської області </v>
      </c>
      <c r="C387" s="108"/>
      <c r="D387" s="51">
        <v>2023</v>
      </c>
      <c r="E387" s="91" t="s">
        <v>101</v>
      </c>
      <c r="F387" s="91" t="s">
        <v>33</v>
      </c>
      <c r="G387" s="108"/>
      <c r="H387" s="108">
        <f>'Додаток 3'!K359</f>
        <v>49.28</v>
      </c>
      <c r="K387" s="80"/>
      <c r="P387" s="72"/>
    </row>
    <row r="388" spans="1:16" ht="47.25" customHeight="1" x14ac:dyDescent="0.25">
      <c r="A388" s="239" t="s">
        <v>179</v>
      </c>
      <c r="B388" s="162" t="str">
        <f>'Додаток 3'!B360</f>
        <v xml:space="preserve">Проведення незалежної оцінки для постановки на баланс Южненське кладовище (комплекс) Южненської міської територіальної громади Одеського району Одеської області </v>
      </c>
      <c r="C388" s="108"/>
      <c r="D388" s="51">
        <v>2023</v>
      </c>
      <c r="E388" s="91" t="s">
        <v>101</v>
      </c>
      <c r="F388" s="91" t="s">
        <v>33</v>
      </c>
      <c r="G388" s="108"/>
      <c r="H388" s="108">
        <f>'Додаток 3'!K360</f>
        <v>16.2</v>
      </c>
      <c r="K388" s="80"/>
      <c r="P388" s="72"/>
    </row>
    <row r="389" spans="1:16" ht="55.5" customHeight="1" x14ac:dyDescent="0.25">
      <c r="A389" s="239" t="s">
        <v>211</v>
      </c>
      <c r="B389" s="162" t="str">
        <f>'Додаток 3'!B368</f>
        <v>Поточний ремонт пішохідної та велосипедної доріжок вздовж Старомиколаївського шосе від вул. Новобілярської до в'їздного знаку "Якір"
м.Южного Одеського району Одеської області</v>
      </c>
      <c r="C389" s="108"/>
      <c r="D389" s="51">
        <v>2023</v>
      </c>
      <c r="E389" s="91" t="s">
        <v>101</v>
      </c>
      <c r="F389" s="91" t="s">
        <v>33</v>
      </c>
      <c r="G389" s="108"/>
      <c r="H389" s="108">
        <f>'Додаток 3'!K368</f>
        <v>18.391999999999999</v>
      </c>
      <c r="K389" s="80"/>
      <c r="P389" s="72"/>
    </row>
    <row r="390" spans="1:16" ht="43.5" customHeight="1" x14ac:dyDescent="0.25">
      <c r="A390" s="239" t="s">
        <v>212</v>
      </c>
      <c r="B390" s="162" t="str">
        <f>'Додаток 3'!B369</f>
        <v>Поточний ремонт пішохідної та велосипедної доріжок  по просп. Григорівського десанту від знаку "Якір" до вул. Приморської м.Южного Одеського району Одеської області</v>
      </c>
      <c r="C390" s="108"/>
      <c r="D390" s="51">
        <v>2023</v>
      </c>
      <c r="E390" s="91" t="s">
        <v>101</v>
      </c>
      <c r="F390" s="91" t="s">
        <v>33</v>
      </c>
      <c r="G390" s="108"/>
      <c r="H390" s="108">
        <f>'Додаток 3'!K369</f>
        <v>22.702999999999999</v>
      </c>
      <c r="K390" s="80"/>
      <c r="P390" s="72"/>
    </row>
    <row r="391" spans="1:16" ht="49.5" customHeight="1" x14ac:dyDescent="0.25">
      <c r="A391" s="239" t="s">
        <v>308</v>
      </c>
      <c r="B391" s="162" t="str">
        <f>'Додаток 3'!B370</f>
        <v>Поточний ремонт пішохідної та велосипедної доріжок  вул. Приморській від просп. Григорівського десанту до дороги за ПК "Дружба" м.Южного Одеського району Одеської області</v>
      </c>
      <c r="C391" s="108"/>
      <c r="D391" s="51">
        <v>2023</v>
      </c>
      <c r="E391" s="91" t="s">
        <v>101</v>
      </c>
      <c r="F391" s="91" t="s">
        <v>33</v>
      </c>
      <c r="G391" s="108"/>
      <c r="H391" s="108">
        <f>'Додаток 3'!K370</f>
        <v>4.47</v>
      </c>
      <c r="K391" s="80"/>
      <c r="P391" s="72"/>
    </row>
    <row r="392" spans="1:16" ht="46.5" customHeight="1" x14ac:dyDescent="0.25">
      <c r="A392" s="239" t="s">
        <v>309</v>
      </c>
      <c r="B392" s="162" t="str">
        <f>'Додаток 3'!B371</f>
        <v>Поточний ремонт пішохідної та велосипедної доріжок по вул.Новобілярській  від вул.Хіміків до Старомиколаївського шосе м.Южного Одеського
району Одеської області</v>
      </c>
      <c r="C392" s="108"/>
      <c r="D392" s="51">
        <v>2023</v>
      </c>
      <c r="E392" s="91" t="s">
        <v>101</v>
      </c>
      <c r="F392" s="91" t="s">
        <v>33</v>
      </c>
      <c r="G392" s="108"/>
      <c r="H392" s="108">
        <f>'Додаток 3'!K371</f>
        <v>13.603</v>
      </c>
      <c r="K392" s="80"/>
      <c r="P392" s="72"/>
    </row>
    <row r="393" spans="1:16" ht="46.5" customHeight="1" x14ac:dyDescent="0.25">
      <c r="A393" s="266" t="s">
        <v>458</v>
      </c>
      <c r="B393" s="92" t="s">
        <v>1727</v>
      </c>
      <c r="C393" s="96"/>
      <c r="D393" s="146">
        <v>2023</v>
      </c>
      <c r="E393" s="51" t="s">
        <v>1452</v>
      </c>
      <c r="F393" s="51" t="s">
        <v>33</v>
      </c>
      <c r="G393" s="108"/>
      <c r="H393" s="96">
        <f>'Додаток 3'!K375</f>
        <v>77.918000000000006</v>
      </c>
      <c r="K393" s="80"/>
      <c r="P393" s="72"/>
    </row>
    <row r="394" spans="1:16" ht="46.5" customHeight="1" x14ac:dyDescent="0.25">
      <c r="A394" s="266" t="s">
        <v>459</v>
      </c>
      <c r="B394" s="92" t="s">
        <v>1728</v>
      </c>
      <c r="C394" s="96"/>
      <c r="D394" s="146">
        <v>2023</v>
      </c>
      <c r="E394" s="51" t="s">
        <v>1452</v>
      </c>
      <c r="F394" s="51" t="s">
        <v>33</v>
      </c>
      <c r="G394" s="108"/>
      <c r="H394" s="96">
        <f>'Додаток 3'!K376</f>
        <v>520.65800000000002</v>
      </c>
      <c r="K394" s="80"/>
      <c r="P394" s="72"/>
    </row>
    <row r="395" spans="1:16" ht="46.5" customHeight="1" x14ac:dyDescent="0.25">
      <c r="A395" s="266" t="s">
        <v>460</v>
      </c>
      <c r="B395" s="92" t="s">
        <v>1729</v>
      </c>
      <c r="C395" s="96"/>
      <c r="D395" s="146">
        <v>2023</v>
      </c>
      <c r="E395" s="51" t="s">
        <v>1452</v>
      </c>
      <c r="F395" s="51" t="s">
        <v>33</v>
      </c>
      <c r="G395" s="108"/>
      <c r="H395" s="96">
        <f>'Додаток 3'!K377</f>
        <v>1478.348</v>
      </c>
      <c r="K395" s="80"/>
      <c r="P395" s="72"/>
    </row>
    <row r="396" spans="1:16" ht="46.5" customHeight="1" x14ac:dyDescent="0.25">
      <c r="A396" s="266" t="s">
        <v>461</v>
      </c>
      <c r="B396" s="92" t="s">
        <v>1730</v>
      </c>
      <c r="C396" s="96"/>
      <c r="D396" s="146">
        <v>2023</v>
      </c>
      <c r="E396" s="51" t="s">
        <v>1452</v>
      </c>
      <c r="F396" s="51" t="s">
        <v>33</v>
      </c>
      <c r="G396" s="108"/>
      <c r="H396" s="96">
        <f>'Додаток 3'!K378</f>
        <v>169.52</v>
      </c>
      <c r="K396" s="80"/>
      <c r="P396" s="72"/>
    </row>
    <row r="397" spans="1:16" ht="46.5" customHeight="1" x14ac:dyDescent="0.25">
      <c r="A397" s="266" t="s">
        <v>462</v>
      </c>
      <c r="B397" s="92" t="s">
        <v>1731</v>
      </c>
      <c r="C397" s="96"/>
      <c r="D397" s="146">
        <v>2023</v>
      </c>
      <c r="E397" s="51" t="s">
        <v>1452</v>
      </c>
      <c r="F397" s="51" t="s">
        <v>33</v>
      </c>
      <c r="G397" s="108"/>
      <c r="H397" s="96">
        <f>'Додаток 3'!K379</f>
        <v>165.95500000000001</v>
      </c>
      <c r="K397" s="80"/>
      <c r="P397" s="72"/>
    </row>
    <row r="398" spans="1:16" ht="46.5" customHeight="1" x14ac:dyDescent="0.25">
      <c r="A398" s="266" t="s">
        <v>520</v>
      </c>
      <c r="B398" s="92" t="s">
        <v>1732</v>
      </c>
      <c r="C398" s="96"/>
      <c r="D398" s="146">
        <v>2023</v>
      </c>
      <c r="E398" s="51" t="s">
        <v>1452</v>
      </c>
      <c r="F398" s="51" t="s">
        <v>33</v>
      </c>
      <c r="G398" s="108"/>
      <c r="H398" s="96">
        <f>'Додаток 3'!K380</f>
        <v>43.438000000000002</v>
      </c>
      <c r="K398" s="80"/>
      <c r="P398" s="72"/>
    </row>
    <row r="399" spans="1:16" ht="46.5" customHeight="1" x14ac:dyDescent="0.25">
      <c r="A399" s="266" t="s">
        <v>564</v>
      </c>
      <c r="B399" s="92" t="s">
        <v>1733</v>
      </c>
      <c r="C399" s="96"/>
      <c r="D399" s="146">
        <v>2023</v>
      </c>
      <c r="E399" s="51" t="s">
        <v>1452</v>
      </c>
      <c r="F399" s="51" t="s">
        <v>33</v>
      </c>
      <c r="G399" s="108"/>
      <c r="H399" s="96">
        <f>'Додаток 3'!K381</f>
        <v>25.6</v>
      </c>
      <c r="K399" s="80"/>
      <c r="P399" s="72"/>
    </row>
    <row r="400" spans="1:16" ht="46.5" customHeight="1" x14ac:dyDescent="0.25">
      <c r="A400" s="266" t="s">
        <v>565</v>
      </c>
      <c r="B400" s="92" t="s">
        <v>1734</v>
      </c>
      <c r="C400" s="96"/>
      <c r="D400" s="146">
        <v>2023</v>
      </c>
      <c r="E400" s="51" t="s">
        <v>1452</v>
      </c>
      <c r="F400" s="51" t="s">
        <v>33</v>
      </c>
      <c r="G400" s="108"/>
      <c r="H400" s="96">
        <f>'Додаток 3'!K382</f>
        <v>64.715999999999994</v>
      </c>
      <c r="K400" s="80"/>
      <c r="P400" s="72"/>
    </row>
    <row r="401" spans="1:16" ht="46.5" customHeight="1" x14ac:dyDescent="0.25">
      <c r="A401" s="266" t="s">
        <v>574</v>
      </c>
      <c r="B401" s="92" t="s">
        <v>1735</v>
      </c>
      <c r="C401" s="96"/>
      <c r="D401" s="146">
        <v>2023</v>
      </c>
      <c r="E401" s="51" t="s">
        <v>1452</v>
      </c>
      <c r="F401" s="51" t="s">
        <v>33</v>
      </c>
      <c r="G401" s="108"/>
      <c r="H401" s="96">
        <f>'Додаток 3'!K383</f>
        <v>33.9</v>
      </c>
      <c r="K401" s="80"/>
      <c r="P401" s="72"/>
    </row>
    <row r="402" spans="1:16" ht="46.5" customHeight="1" x14ac:dyDescent="0.25">
      <c r="A402" s="266" t="s">
        <v>575</v>
      </c>
      <c r="B402" s="92" t="s">
        <v>1736</v>
      </c>
      <c r="C402" s="96"/>
      <c r="D402" s="146">
        <v>2023</v>
      </c>
      <c r="E402" s="51" t="s">
        <v>1452</v>
      </c>
      <c r="F402" s="51" t="s">
        <v>33</v>
      </c>
      <c r="G402" s="108"/>
      <c r="H402" s="96">
        <f>'Додаток 3'!K384</f>
        <v>22.245999999999999</v>
      </c>
      <c r="K402" s="80"/>
      <c r="P402" s="72"/>
    </row>
    <row r="403" spans="1:16" ht="46.5" customHeight="1" x14ac:dyDescent="0.25">
      <c r="A403" s="266" t="s">
        <v>582</v>
      </c>
      <c r="B403" s="92" t="s">
        <v>1737</v>
      </c>
      <c r="C403" s="96"/>
      <c r="D403" s="146">
        <v>2023</v>
      </c>
      <c r="E403" s="51" t="s">
        <v>1452</v>
      </c>
      <c r="F403" s="51" t="s">
        <v>33</v>
      </c>
      <c r="G403" s="108"/>
      <c r="H403" s="96">
        <f>'Додаток 3'!K385</f>
        <v>33.9</v>
      </c>
      <c r="K403" s="80"/>
      <c r="P403" s="72"/>
    </row>
    <row r="404" spans="1:16" ht="46.5" customHeight="1" x14ac:dyDescent="0.25">
      <c r="A404" s="266" t="s">
        <v>625</v>
      </c>
      <c r="B404" s="92" t="s">
        <v>1738</v>
      </c>
      <c r="C404" s="96"/>
      <c r="D404" s="146">
        <v>2023</v>
      </c>
      <c r="E404" s="51" t="s">
        <v>1452</v>
      </c>
      <c r="F404" s="51" t="s">
        <v>33</v>
      </c>
      <c r="G404" s="108"/>
      <c r="H404" s="96">
        <f>'Додаток 3'!K386</f>
        <v>5.9569999999999999</v>
      </c>
      <c r="K404" s="80"/>
      <c r="P404" s="72"/>
    </row>
    <row r="405" spans="1:16" ht="46.5" customHeight="1" x14ac:dyDescent="0.25">
      <c r="A405" s="266" t="s">
        <v>626</v>
      </c>
      <c r="B405" s="92" t="s">
        <v>1803</v>
      </c>
      <c r="C405" s="96"/>
      <c r="D405" s="146">
        <v>2023</v>
      </c>
      <c r="E405" s="51" t="s">
        <v>101</v>
      </c>
      <c r="F405" s="51" t="s">
        <v>33</v>
      </c>
      <c r="G405" s="108"/>
      <c r="H405" s="96">
        <f>'Додаток 3'!K387</f>
        <v>181.096</v>
      </c>
      <c r="K405" s="80"/>
      <c r="P405" s="72"/>
    </row>
    <row r="406" spans="1:16" ht="46.5" hidden="1" customHeight="1" x14ac:dyDescent="0.25">
      <c r="A406" s="266" t="s">
        <v>582</v>
      </c>
      <c r="B406" s="92" t="s">
        <v>1808</v>
      </c>
      <c r="C406" s="96"/>
      <c r="D406" s="51">
        <v>2023</v>
      </c>
      <c r="E406" s="91" t="s">
        <v>101</v>
      </c>
      <c r="F406" s="51" t="s">
        <v>33</v>
      </c>
      <c r="G406" s="108"/>
      <c r="H406" s="96">
        <f>'Додаток 3'!K388</f>
        <v>0</v>
      </c>
      <c r="K406" s="80"/>
      <c r="P406" s="72"/>
    </row>
    <row r="407" spans="1:16" ht="31.5" customHeight="1" x14ac:dyDescent="0.25">
      <c r="A407" s="296"/>
      <c r="B407" s="375" t="s">
        <v>82</v>
      </c>
      <c r="C407" s="290"/>
      <c r="D407" s="373"/>
      <c r="E407" s="290"/>
      <c r="F407" s="42" t="s">
        <v>21</v>
      </c>
      <c r="G407" s="108">
        <f t="shared" si="23"/>
        <v>58017.305000000008</v>
      </c>
      <c r="H407" s="45">
        <f>H410+H411</f>
        <v>58017.305000000008</v>
      </c>
      <c r="L407" s="80"/>
      <c r="P407" s="72"/>
    </row>
    <row r="408" spans="1:16" ht="39" hidden="1" customHeight="1" x14ac:dyDescent="0.25">
      <c r="A408" s="296"/>
      <c r="B408" s="375"/>
      <c r="C408" s="290"/>
      <c r="D408" s="400"/>
      <c r="E408" s="290"/>
      <c r="F408" s="7" t="s">
        <v>26</v>
      </c>
      <c r="G408" s="108">
        <f t="shared" si="23"/>
        <v>0</v>
      </c>
      <c r="H408" s="163"/>
      <c r="I408" s="80"/>
      <c r="J408" s="80"/>
      <c r="K408" s="80"/>
      <c r="P408" s="72"/>
    </row>
    <row r="409" spans="1:16" ht="39" hidden="1" customHeight="1" x14ac:dyDescent="0.25">
      <c r="A409" s="296"/>
      <c r="B409" s="375"/>
      <c r="C409" s="290"/>
      <c r="D409" s="400"/>
      <c r="E409" s="290"/>
      <c r="F409" s="7" t="s">
        <v>18</v>
      </c>
      <c r="G409" s="108">
        <f t="shared" si="23"/>
        <v>0</v>
      </c>
      <c r="H409" s="163"/>
      <c r="P409" s="72"/>
    </row>
    <row r="410" spans="1:16" ht="34.5" customHeight="1" x14ac:dyDescent="0.25">
      <c r="A410" s="296"/>
      <c r="B410" s="375"/>
      <c r="C410" s="290"/>
      <c r="D410" s="374"/>
      <c r="E410" s="290"/>
      <c r="F410" s="8" t="s">
        <v>33</v>
      </c>
      <c r="G410" s="108">
        <f t="shared" si="23"/>
        <v>58017.305000000008</v>
      </c>
      <c r="H410" s="159">
        <f>H219+H220+H234+H257+H259+H357+H358+H361+H363+H375+H377+H389+H390+H391+H392+H379+H380+H381+H382+H383+H384+H385+H386+H387+H388+H393+H394+H395+H396+H397+H398+H399+H400+H401+H402+H403+H404+H405+H406+H359+H360</f>
        <v>58017.305000000008</v>
      </c>
      <c r="L410" s="80"/>
      <c r="M410" s="77"/>
      <c r="N410" s="80"/>
      <c r="P410" s="72"/>
    </row>
    <row r="411" spans="1:16" ht="39" hidden="1" customHeight="1" x14ac:dyDescent="0.25">
      <c r="A411" s="296"/>
      <c r="B411" s="375"/>
      <c r="C411" s="290"/>
      <c r="D411" s="157">
        <v>2022</v>
      </c>
      <c r="E411" s="290"/>
      <c r="F411" s="8" t="s">
        <v>612</v>
      </c>
      <c r="G411" s="159" t="e">
        <f>#REF!+#REF!+H411</f>
        <v>#REF!</v>
      </c>
      <c r="H411" s="159"/>
      <c r="I411" s="41"/>
      <c r="J411" s="41"/>
      <c r="K411" s="41"/>
      <c r="L411" s="80"/>
      <c r="M411" s="77"/>
      <c r="N411" s="80"/>
      <c r="P411" s="72"/>
    </row>
    <row r="412" spans="1:16" ht="21" customHeight="1" x14ac:dyDescent="0.25">
      <c r="A412" s="336" t="s">
        <v>99</v>
      </c>
      <c r="B412" s="336"/>
      <c r="C412" s="336"/>
      <c r="D412" s="336"/>
      <c r="E412" s="336"/>
      <c r="F412" s="336"/>
      <c r="G412" s="336"/>
      <c r="H412" s="336"/>
      <c r="I412" s="41"/>
      <c r="J412" s="41"/>
      <c r="K412" s="41"/>
      <c r="P412" s="72"/>
    </row>
    <row r="413" spans="1:16" ht="30" customHeight="1" x14ac:dyDescent="0.25">
      <c r="A413" s="144" t="s">
        <v>35</v>
      </c>
      <c r="B413" s="184" t="s">
        <v>100</v>
      </c>
      <c r="C413" s="108" t="str">
        <f t="shared" ref="C413:C450" si="24">G413</f>
        <v>2117,916</v>
      </c>
      <c r="D413" s="51">
        <v>2023</v>
      </c>
      <c r="E413" s="144" t="s">
        <v>101</v>
      </c>
      <c r="F413" s="144" t="s">
        <v>33</v>
      </c>
      <c r="G413" s="158" t="str">
        <f t="shared" ref="G413:G460" si="25">H413</f>
        <v>2117,916</v>
      </c>
      <c r="H413" s="158" t="str">
        <f>'Додаток 3'!K395</f>
        <v>2117,916</v>
      </c>
      <c r="I413" s="86"/>
      <c r="J413" s="86"/>
      <c r="K413" s="86"/>
      <c r="P413" s="72"/>
    </row>
    <row r="414" spans="1:16" ht="36" customHeight="1" x14ac:dyDescent="0.25">
      <c r="A414" s="144" t="s">
        <v>22</v>
      </c>
      <c r="B414" s="248" t="s">
        <v>102</v>
      </c>
      <c r="C414" s="159">
        <f t="shared" si="24"/>
        <v>5597.2879999999996</v>
      </c>
      <c r="D414" s="51">
        <v>2023</v>
      </c>
      <c r="E414" s="163" t="s">
        <v>101</v>
      </c>
      <c r="F414" s="163" t="str">
        <f>F413</f>
        <v>Місцевий бюджет</v>
      </c>
      <c r="G414" s="108">
        <f t="shared" si="25"/>
        <v>5597.2879999999996</v>
      </c>
      <c r="H414" s="108">
        <f>'Додаток 3'!K396</f>
        <v>5597.2879999999996</v>
      </c>
      <c r="I414" s="86"/>
      <c r="J414" s="86"/>
      <c r="K414" s="86"/>
      <c r="L414" s="80"/>
      <c r="M414" s="80"/>
      <c r="N414" s="80"/>
      <c r="P414" s="72"/>
    </row>
    <row r="415" spans="1:16" ht="39" hidden="1" customHeight="1" x14ac:dyDescent="0.25">
      <c r="A415" s="154" t="s">
        <v>23</v>
      </c>
      <c r="B415" s="248" t="s">
        <v>455</v>
      </c>
      <c r="C415" s="159">
        <f t="shared" si="24"/>
        <v>0</v>
      </c>
      <c r="D415" s="51">
        <v>2023</v>
      </c>
      <c r="E415" s="163" t="s">
        <v>456</v>
      </c>
      <c r="F415" s="163" t="str">
        <f>F413</f>
        <v>Місцевий бюджет</v>
      </c>
      <c r="G415" s="158">
        <f t="shared" si="25"/>
        <v>0</v>
      </c>
      <c r="H415" s="159"/>
      <c r="I415" s="80"/>
      <c r="J415" s="80"/>
      <c r="K415" s="80"/>
      <c r="P415" s="72"/>
    </row>
    <row r="416" spans="1:16" ht="39" hidden="1" customHeight="1" x14ac:dyDescent="0.25">
      <c r="A416" s="144" t="s">
        <v>23</v>
      </c>
      <c r="B416" s="248" t="s">
        <v>704</v>
      </c>
      <c r="C416" s="159">
        <f t="shared" si="24"/>
        <v>390</v>
      </c>
      <c r="D416" s="51">
        <v>2023</v>
      </c>
      <c r="E416" s="163" t="s">
        <v>101</v>
      </c>
      <c r="F416" s="163" t="str">
        <f>F414</f>
        <v>Місцевий бюджет</v>
      </c>
      <c r="G416" s="158">
        <f t="shared" si="25"/>
        <v>390</v>
      </c>
      <c r="H416" s="159">
        <v>390</v>
      </c>
      <c r="I416" s="80"/>
      <c r="J416" s="80"/>
      <c r="K416" s="80"/>
      <c r="P416" s="72"/>
    </row>
    <row r="417" spans="1:16" ht="39" hidden="1" customHeight="1" x14ac:dyDescent="0.25">
      <c r="A417" s="296"/>
      <c r="B417" s="248" t="s">
        <v>103</v>
      </c>
      <c r="C417" s="159">
        <f t="shared" si="24"/>
        <v>0</v>
      </c>
      <c r="D417" s="51">
        <v>2023</v>
      </c>
      <c r="E417" s="397"/>
      <c r="F417" s="397"/>
      <c r="G417" s="158">
        <f t="shared" si="25"/>
        <v>0</v>
      </c>
      <c r="H417" s="163"/>
      <c r="M417" s="93" t="e">
        <f>#REF!+#REF!</f>
        <v>#REF!</v>
      </c>
      <c r="P417" s="72"/>
    </row>
    <row r="418" spans="1:16" ht="39" hidden="1" customHeight="1" x14ac:dyDescent="0.25">
      <c r="A418" s="296"/>
      <c r="B418" s="248" t="s">
        <v>104</v>
      </c>
      <c r="C418" s="159">
        <f t="shared" si="24"/>
        <v>0</v>
      </c>
      <c r="D418" s="51">
        <v>2023</v>
      </c>
      <c r="E418" s="397"/>
      <c r="F418" s="397"/>
      <c r="G418" s="158">
        <f t="shared" si="25"/>
        <v>0</v>
      </c>
      <c r="H418" s="163"/>
      <c r="P418" s="72"/>
    </row>
    <row r="419" spans="1:16" ht="39" hidden="1" customHeight="1" x14ac:dyDescent="0.25">
      <c r="A419" s="144" t="s">
        <v>24</v>
      </c>
      <c r="B419" s="162" t="s">
        <v>792</v>
      </c>
      <c r="C419" s="108">
        <f t="shared" si="24"/>
        <v>0</v>
      </c>
      <c r="D419" s="51">
        <v>2023</v>
      </c>
      <c r="E419" s="144" t="s">
        <v>1004</v>
      </c>
      <c r="F419" s="144" t="s">
        <v>33</v>
      </c>
      <c r="G419" s="158">
        <f t="shared" si="25"/>
        <v>0</v>
      </c>
      <c r="H419" s="85"/>
      <c r="P419" s="72"/>
    </row>
    <row r="420" spans="1:16" ht="39" hidden="1" customHeight="1" x14ac:dyDescent="0.25">
      <c r="A420" s="144" t="s">
        <v>36</v>
      </c>
      <c r="B420" s="162" t="s">
        <v>793</v>
      </c>
      <c r="C420" s="108">
        <f t="shared" si="24"/>
        <v>0</v>
      </c>
      <c r="D420" s="51">
        <v>2023</v>
      </c>
      <c r="E420" s="144" t="s">
        <v>735</v>
      </c>
      <c r="F420" s="144" t="s">
        <v>33</v>
      </c>
      <c r="G420" s="158">
        <f t="shared" si="25"/>
        <v>0</v>
      </c>
      <c r="H420" s="85"/>
      <c r="P420" s="72"/>
    </row>
    <row r="421" spans="1:16" ht="39" hidden="1" customHeight="1" x14ac:dyDescent="0.25">
      <c r="A421" s="144" t="s">
        <v>37</v>
      </c>
      <c r="B421" s="162" t="s">
        <v>794</v>
      </c>
      <c r="C421" s="108">
        <f t="shared" si="24"/>
        <v>0</v>
      </c>
      <c r="D421" s="51">
        <v>2023</v>
      </c>
      <c r="E421" s="144" t="s">
        <v>1005</v>
      </c>
      <c r="F421" s="144" t="s">
        <v>33</v>
      </c>
      <c r="G421" s="158">
        <f t="shared" si="25"/>
        <v>0</v>
      </c>
      <c r="H421" s="85"/>
      <c r="P421" s="72"/>
    </row>
    <row r="422" spans="1:16" ht="39" hidden="1" customHeight="1" x14ac:dyDescent="0.25">
      <c r="A422" s="144" t="s">
        <v>43</v>
      </c>
      <c r="B422" s="162" t="s">
        <v>795</v>
      </c>
      <c r="C422" s="108">
        <f t="shared" si="24"/>
        <v>0</v>
      </c>
      <c r="D422" s="51">
        <v>2023</v>
      </c>
      <c r="E422" s="144" t="s">
        <v>771</v>
      </c>
      <c r="F422" s="144" t="s">
        <v>33</v>
      </c>
      <c r="G422" s="158">
        <f t="shared" si="25"/>
        <v>0</v>
      </c>
      <c r="H422" s="85"/>
      <c r="P422" s="72"/>
    </row>
    <row r="423" spans="1:16" ht="39" hidden="1" customHeight="1" x14ac:dyDescent="0.25">
      <c r="A423" s="144" t="s">
        <v>45</v>
      </c>
      <c r="B423" s="162" t="s">
        <v>796</v>
      </c>
      <c r="C423" s="108">
        <f t="shared" si="24"/>
        <v>0</v>
      </c>
      <c r="D423" s="51">
        <v>2023</v>
      </c>
      <c r="E423" s="144" t="s">
        <v>771</v>
      </c>
      <c r="F423" s="144" t="s">
        <v>33</v>
      </c>
      <c r="G423" s="158">
        <f t="shared" si="25"/>
        <v>0</v>
      </c>
      <c r="H423" s="85"/>
      <c r="P423" s="72"/>
    </row>
    <row r="424" spans="1:16" ht="39" hidden="1" customHeight="1" x14ac:dyDescent="0.25">
      <c r="A424" s="144"/>
      <c r="B424" s="162" t="s">
        <v>738</v>
      </c>
      <c r="C424" s="108">
        <f t="shared" si="24"/>
        <v>0</v>
      </c>
      <c r="D424" s="51">
        <v>2023</v>
      </c>
      <c r="E424" s="144" t="s">
        <v>1006</v>
      </c>
      <c r="F424" s="144" t="s">
        <v>33</v>
      </c>
      <c r="G424" s="158">
        <f t="shared" si="25"/>
        <v>0</v>
      </c>
      <c r="H424" s="108">
        <v>0</v>
      </c>
      <c r="P424" s="72"/>
    </row>
    <row r="425" spans="1:16" ht="39" hidden="1" customHeight="1" x14ac:dyDescent="0.25">
      <c r="A425" s="144"/>
      <c r="B425" s="162" t="s">
        <v>760</v>
      </c>
      <c r="C425" s="108">
        <f t="shared" si="24"/>
        <v>0</v>
      </c>
      <c r="D425" s="51">
        <v>2023</v>
      </c>
      <c r="E425" s="144" t="s">
        <v>1005</v>
      </c>
      <c r="F425" s="144" t="s">
        <v>33</v>
      </c>
      <c r="G425" s="158">
        <f t="shared" si="25"/>
        <v>0</v>
      </c>
      <c r="H425" s="108">
        <v>0</v>
      </c>
      <c r="P425" s="72"/>
    </row>
    <row r="426" spans="1:16" ht="39" hidden="1" customHeight="1" x14ac:dyDescent="0.25">
      <c r="A426" s="292" t="s">
        <v>0</v>
      </c>
      <c r="B426" s="162" t="s">
        <v>1009</v>
      </c>
      <c r="C426" s="108">
        <f t="shared" si="24"/>
        <v>0</v>
      </c>
      <c r="D426" s="51">
        <v>2023</v>
      </c>
      <c r="E426" s="292" t="s">
        <v>16</v>
      </c>
      <c r="F426" s="292" t="s">
        <v>33</v>
      </c>
      <c r="G426" s="158">
        <f t="shared" si="25"/>
        <v>0</v>
      </c>
      <c r="H426" s="108"/>
      <c r="P426" s="72"/>
    </row>
    <row r="427" spans="1:16" ht="39" hidden="1" customHeight="1" x14ac:dyDescent="0.25">
      <c r="A427" s="292"/>
      <c r="B427" s="92" t="s">
        <v>893</v>
      </c>
      <c r="C427" s="108">
        <f t="shared" si="24"/>
        <v>0</v>
      </c>
      <c r="D427" s="51">
        <v>2023</v>
      </c>
      <c r="E427" s="292"/>
      <c r="F427" s="292"/>
      <c r="G427" s="158">
        <f t="shared" si="25"/>
        <v>0</v>
      </c>
      <c r="H427" s="108"/>
      <c r="P427" s="72"/>
    </row>
    <row r="428" spans="1:16" ht="39" hidden="1" customHeight="1" x14ac:dyDescent="0.25">
      <c r="A428" s="292"/>
      <c r="B428" s="92" t="s">
        <v>2</v>
      </c>
      <c r="C428" s="108">
        <f t="shared" si="24"/>
        <v>0</v>
      </c>
      <c r="D428" s="51">
        <v>2023</v>
      </c>
      <c r="E428" s="292"/>
      <c r="F428" s="292"/>
      <c r="G428" s="158">
        <f t="shared" si="25"/>
        <v>0</v>
      </c>
      <c r="H428" s="108"/>
      <c r="P428" s="72"/>
    </row>
    <row r="429" spans="1:16" ht="39" hidden="1" customHeight="1" x14ac:dyDescent="0.25">
      <c r="A429" s="292"/>
      <c r="B429" s="92" t="s">
        <v>25</v>
      </c>
      <c r="C429" s="108">
        <f t="shared" si="24"/>
        <v>0</v>
      </c>
      <c r="D429" s="51">
        <v>2023</v>
      </c>
      <c r="E429" s="292"/>
      <c r="F429" s="292"/>
      <c r="G429" s="158">
        <f t="shared" si="25"/>
        <v>0</v>
      </c>
      <c r="H429" s="108"/>
      <c r="P429" s="72"/>
    </row>
    <row r="430" spans="1:16" ht="39" hidden="1" customHeight="1" x14ac:dyDescent="0.25">
      <c r="A430" s="292" t="s">
        <v>1</v>
      </c>
      <c r="B430" s="92" t="s">
        <v>841</v>
      </c>
      <c r="C430" s="108">
        <f t="shared" si="24"/>
        <v>0</v>
      </c>
      <c r="D430" s="51">
        <v>2023</v>
      </c>
      <c r="E430" s="292" t="s">
        <v>16</v>
      </c>
      <c r="F430" s="292" t="s">
        <v>33</v>
      </c>
      <c r="G430" s="158">
        <f t="shared" si="25"/>
        <v>0</v>
      </c>
      <c r="H430" s="108"/>
      <c r="P430" s="72"/>
    </row>
    <row r="431" spans="1:16" ht="39" hidden="1" customHeight="1" x14ac:dyDescent="0.25">
      <c r="A431" s="292"/>
      <c r="B431" s="92" t="s">
        <v>893</v>
      </c>
      <c r="C431" s="108">
        <f t="shared" si="24"/>
        <v>0</v>
      </c>
      <c r="D431" s="51">
        <v>2023</v>
      </c>
      <c r="E431" s="292"/>
      <c r="F431" s="292"/>
      <c r="G431" s="158">
        <f t="shared" si="25"/>
        <v>0</v>
      </c>
      <c r="H431" s="108"/>
      <c r="P431" s="72"/>
    </row>
    <row r="432" spans="1:16" ht="39" hidden="1" customHeight="1" x14ac:dyDescent="0.25">
      <c r="A432" s="292"/>
      <c r="B432" s="92" t="s">
        <v>2</v>
      </c>
      <c r="C432" s="108">
        <f t="shared" si="24"/>
        <v>0</v>
      </c>
      <c r="D432" s="51">
        <v>2023</v>
      </c>
      <c r="E432" s="292"/>
      <c r="F432" s="292"/>
      <c r="G432" s="158">
        <f t="shared" si="25"/>
        <v>0</v>
      </c>
      <c r="H432" s="108"/>
      <c r="P432" s="72"/>
    </row>
    <row r="433" spans="1:16" ht="39" hidden="1" customHeight="1" x14ac:dyDescent="0.25">
      <c r="A433" s="292"/>
      <c r="B433" s="92" t="s">
        <v>25</v>
      </c>
      <c r="C433" s="108">
        <f t="shared" si="24"/>
        <v>0</v>
      </c>
      <c r="D433" s="51">
        <v>2023</v>
      </c>
      <c r="E433" s="292"/>
      <c r="F433" s="292"/>
      <c r="G433" s="158">
        <f t="shared" si="25"/>
        <v>0</v>
      </c>
      <c r="H433" s="108"/>
      <c r="P433" s="72"/>
    </row>
    <row r="434" spans="1:16" ht="39" hidden="1" customHeight="1" x14ac:dyDescent="0.25">
      <c r="A434" s="292" t="s">
        <v>79</v>
      </c>
      <c r="B434" s="162" t="s">
        <v>960</v>
      </c>
      <c r="C434" s="108">
        <f t="shared" si="24"/>
        <v>0</v>
      </c>
      <c r="D434" s="51">
        <v>2023</v>
      </c>
      <c r="E434" s="396" t="s">
        <v>16</v>
      </c>
      <c r="F434" s="396" t="s">
        <v>33</v>
      </c>
      <c r="G434" s="158">
        <f t="shared" si="25"/>
        <v>0</v>
      </c>
      <c r="H434" s="158"/>
      <c r="P434" s="72"/>
    </row>
    <row r="435" spans="1:16" ht="39" hidden="1" customHeight="1" x14ac:dyDescent="0.25">
      <c r="A435" s="292"/>
      <c r="B435" s="97" t="s">
        <v>38</v>
      </c>
      <c r="C435" s="108">
        <f t="shared" si="24"/>
        <v>0</v>
      </c>
      <c r="D435" s="51">
        <v>2023</v>
      </c>
      <c r="E435" s="396"/>
      <c r="F435" s="396"/>
      <c r="G435" s="158">
        <f t="shared" si="25"/>
        <v>0</v>
      </c>
      <c r="H435" s="158"/>
      <c r="P435" s="72"/>
    </row>
    <row r="436" spans="1:16" ht="39" hidden="1" customHeight="1" x14ac:dyDescent="0.25">
      <c r="A436" s="292"/>
      <c r="B436" s="97" t="s">
        <v>2</v>
      </c>
      <c r="C436" s="108">
        <f t="shared" si="24"/>
        <v>0</v>
      </c>
      <c r="D436" s="51">
        <v>2023</v>
      </c>
      <c r="E436" s="396"/>
      <c r="F436" s="396"/>
      <c r="G436" s="158">
        <f t="shared" si="25"/>
        <v>0</v>
      </c>
      <c r="H436" s="158"/>
      <c r="P436" s="72"/>
    </row>
    <row r="437" spans="1:16" ht="39" hidden="1" customHeight="1" x14ac:dyDescent="0.25">
      <c r="A437" s="292"/>
      <c r="B437" s="97" t="s">
        <v>25</v>
      </c>
      <c r="C437" s="108">
        <f t="shared" si="24"/>
        <v>0</v>
      </c>
      <c r="D437" s="51">
        <v>2023</v>
      </c>
      <c r="E437" s="396"/>
      <c r="F437" s="396"/>
      <c r="G437" s="158">
        <f t="shared" si="25"/>
        <v>0</v>
      </c>
      <c r="H437" s="158"/>
      <c r="P437" s="72"/>
    </row>
    <row r="438" spans="1:16" ht="39" hidden="1" customHeight="1" x14ac:dyDescent="0.25">
      <c r="A438" s="296" t="s">
        <v>80</v>
      </c>
      <c r="B438" s="8" t="s">
        <v>1395</v>
      </c>
      <c r="C438" s="159">
        <f t="shared" si="24"/>
        <v>0</v>
      </c>
      <c r="D438" s="51">
        <v>2023</v>
      </c>
      <c r="E438" s="397" t="s">
        <v>16</v>
      </c>
      <c r="F438" s="397" t="s">
        <v>33</v>
      </c>
      <c r="G438" s="158">
        <f t="shared" si="25"/>
        <v>0</v>
      </c>
      <c r="H438" s="159"/>
      <c r="P438" s="72"/>
    </row>
    <row r="439" spans="1:16" ht="39" hidden="1" customHeight="1" x14ac:dyDescent="0.25">
      <c r="A439" s="296"/>
      <c r="B439" s="248" t="s">
        <v>38</v>
      </c>
      <c r="C439" s="159">
        <f t="shared" si="24"/>
        <v>0</v>
      </c>
      <c r="D439" s="51">
        <v>2023</v>
      </c>
      <c r="E439" s="397"/>
      <c r="F439" s="397"/>
      <c r="G439" s="158">
        <f t="shared" si="25"/>
        <v>0</v>
      </c>
      <c r="H439" s="163"/>
      <c r="P439" s="72"/>
    </row>
    <row r="440" spans="1:16" ht="39" hidden="1" customHeight="1" x14ac:dyDescent="0.25">
      <c r="A440" s="292" t="s">
        <v>125</v>
      </c>
      <c r="B440" s="162" t="s">
        <v>1398</v>
      </c>
      <c r="C440" s="108">
        <f t="shared" si="24"/>
        <v>0</v>
      </c>
      <c r="D440" s="51">
        <v>2023</v>
      </c>
      <c r="E440" s="396" t="s">
        <v>16</v>
      </c>
      <c r="F440" s="396" t="s">
        <v>33</v>
      </c>
      <c r="G440" s="158">
        <f t="shared" si="25"/>
        <v>0</v>
      </c>
      <c r="H440" s="108"/>
      <c r="P440" s="72"/>
    </row>
    <row r="441" spans="1:16" ht="39" hidden="1" customHeight="1" x14ac:dyDescent="0.25">
      <c r="A441" s="292"/>
      <c r="B441" s="162" t="s">
        <v>1399</v>
      </c>
      <c r="C441" s="108">
        <f t="shared" si="24"/>
        <v>0</v>
      </c>
      <c r="D441" s="51">
        <v>2023</v>
      </c>
      <c r="E441" s="396"/>
      <c r="F441" s="396"/>
      <c r="G441" s="158">
        <f t="shared" si="25"/>
        <v>0</v>
      </c>
      <c r="H441" s="158"/>
      <c r="P441" s="72"/>
    </row>
    <row r="442" spans="1:16" ht="39" hidden="1" customHeight="1" x14ac:dyDescent="0.25">
      <c r="A442" s="249" t="s">
        <v>43</v>
      </c>
      <c r="B442" s="162" t="s">
        <v>437</v>
      </c>
      <c r="C442" s="108">
        <f t="shared" si="24"/>
        <v>0</v>
      </c>
      <c r="D442" s="51">
        <v>2023</v>
      </c>
      <c r="E442" s="158" t="s">
        <v>16</v>
      </c>
      <c r="F442" s="158" t="s">
        <v>33</v>
      </c>
      <c r="G442" s="158">
        <f t="shared" si="25"/>
        <v>0</v>
      </c>
      <c r="H442" s="158"/>
      <c r="P442" s="72"/>
    </row>
    <row r="443" spans="1:16" ht="39" hidden="1" customHeight="1" x14ac:dyDescent="0.25">
      <c r="A443" s="144" t="s">
        <v>127</v>
      </c>
      <c r="B443" s="248" t="s">
        <v>916</v>
      </c>
      <c r="C443" s="159">
        <f t="shared" si="24"/>
        <v>120</v>
      </c>
      <c r="D443" s="51">
        <v>2023</v>
      </c>
      <c r="E443" s="163" t="str">
        <f>E438</f>
        <v>УКБ ЮМР</v>
      </c>
      <c r="F443" s="163" t="str">
        <f>F438</f>
        <v>Місцевий бюджет</v>
      </c>
      <c r="G443" s="158">
        <f t="shared" si="25"/>
        <v>120</v>
      </c>
      <c r="H443" s="108">
        <v>120</v>
      </c>
      <c r="P443" s="72"/>
    </row>
    <row r="444" spans="1:16" ht="39" hidden="1" customHeight="1" x14ac:dyDescent="0.25">
      <c r="A444" s="144" t="s">
        <v>128</v>
      </c>
      <c r="B444" s="248" t="s">
        <v>920</v>
      </c>
      <c r="C444" s="159">
        <f t="shared" si="24"/>
        <v>0</v>
      </c>
      <c r="D444" s="51">
        <v>2023</v>
      </c>
      <c r="E444" s="163" t="s">
        <v>16</v>
      </c>
      <c r="F444" s="163" t="str">
        <f>F443</f>
        <v>Місцевий бюджет</v>
      </c>
      <c r="G444" s="158">
        <f t="shared" si="25"/>
        <v>0</v>
      </c>
      <c r="H444" s="163"/>
      <c r="P444" s="72"/>
    </row>
    <row r="445" spans="1:16" ht="46.5" hidden="1" customHeight="1" x14ac:dyDescent="0.25">
      <c r="A445" s="144" t="s">
        <v>23</v>
      </c>
      <c r="B445" s="162" t="s">
        <v>704</v>
      </c>
      <c r="C445" s="159">
        <f t="shared" si="24"/>
        <v>0</v>
      </c>
      <c r="D445" s="51">
        <v>2023</v>
      </c>
      <c r="E445" s="163" t="s">
        <v>101</v>
      </c>
      <c r="F445" s="163" t="str">
        <f>F414</f>
        <v>Місцевий бюджет</v>
      </c>
      <c r="G445" s="108">
        <f t="shared" si="25"/>
        <v>0</v>
      </c>
      <c r="H445" s="108"/>
      <c r="P445" s="72"/>
    </row>
    <row r="446" spans="1:16" ht="33.75" hidden="1" customHeight="1" x14ac:dyDescent="0.25">
      <c r="A446" s="144" t="s">
        <v>24</v>
      </c>
      <c r="B446" s="162" t="s">
        <v>1564</v>
      </c>
      <c r="C446" s="159">
        <f t="shared" si="24"/>
        <v>0</v>
      </c>
      <c r="D446" s="51">
        <v>2023</v>
      </c>
      <c r="E446" s="163" t="s">
        <v>16</v>
      </c>
      <c r="F446" s="163" t="s">
        <v>33</v>
      </c>
      <c r="G446" s="158">
        <f t="shared" si="25"/>
        <v>0</v>
      </c>
      <c r="H446" s="108"/>
      <c r="J446" s="41"/>
      <c r="P446" s="72"/>
    </row>
    <row r="447" spans="1:16" ht="30" hidden="1" x14ac:dyDescent="0.25">
      <c r="A447" s="154" t="s">
        <v>131</v>
      </c>
      <c r="B447" s="248" t="s">
        <v>105</v>
      </c>
      <c r="C447" s="159">
        <f t="shared" si="24"/>
        <v>0</v>
      </c>
      <c r="D447" s="157">
        <v>2022</v>
      </c>
      <c r="E447" s="163" t="s">
        <v>16</v>
      </c>
      <c r="F447" s="163" t="s">
        <v>33</v>
      </c>
      <c r="G447" s="158">
        <f t="shared" si="25"/>
        <v>0</v>
      </c>
      <c r="H447" s="108"/>
      <c r="P447" s="72"/>
    </row>
    <row r="448" spans="1:16" ht="39" hidden="1" customHeight="1" x14ac:dyDescent="0.25">
      <c r="A448" s="154"/>
      <c r="B448" s="248" t="s">
        <v>1401</v>
      </c>
      <c r="C448" s="159">
        <f t="shared" si="24"/>
        <v>0</v>
      </c>
      <c r="D448" s="157">
        <v>2022</v>
      </c>
      <c r="E448" s="163" t="s">
        <v>16</v>
      </c>
      <c r="F448" s="163" t="s">
        <v>33</v>
      </c>
      <c r="G448" s="158">
        <f t="shared" si="25"/>
        <v>0</v>
      </c>
      <c r="H448" s="108"/>
      <c r="P448" s="72"/>
    </row>
    <row r="449" spans="1:16" ht="39" hidden="1" customHeight="1" x14ac:dyDescent="0.25">
      <c r="A449" s="144" t="s">
        <v>173</v>
      </c>
      <c r="B449" s="248" t="s">
        <v>998</v>
      </c>
      <c r="C449" s="159">
        <f t="shared" si="24"/>
        <v>0</v>
      </c>
      <c r="D449" s="157">
        <v>2022</v>
      </c>
      <c r="E449" s="163" t="s">
        <v>101</v>
      </c>
      <c r="F449" s="163" t="s">
        <v>33</v>
      </c>
      <c r="G449" s="158">
        <f t="shared" si="25"/>
        <v>0</v>
      </c>
      <c r="H449" s="158"/>
      <c r="P449" s="72"/>
    </row>
    <row r="450" spans="1:16" ht="39" hidden="1" customHeight="1" x14ac:dyDescent="0.25">
      <c r="A450" s="154" t="s">
        <v>174</v>
      </c>
      <c r="B450" s="248" t="s">
        <v>1311</v>
      </c>
      <c r="C450" s="159">
        <f t="shared" si="24"/>
        <v>160</v>
      </c>
      <c r="D450" s="157">
        <v>2022</v>
      </c>
      <c r="E450" s="163" t="s">
        <v>16</v>
      </c>
      <c r="F450" s="163" t="str">
        <f>F447</f>
        <v>Місцевий бюджет</v>
      </c>
      <c r="G450" s="158">
        <f t="shared" si="25"/>
        <v>160</v>
      </c>
      <c r="H450" s="108">
        <v>160</v>
      </c>
      <c r="P450" s="72"/>
    </row>
    <row r="451" spans="1:16" ht="39" hidden="1" customHeight="1" x14ac:dyDescent="0.25">
      <c r="A451" s="154"/>
      <c r="B451" s="250" t="s">
        <v>1211</v>
      </c>
      <c r="C451" s="159"/>
      <c r="D451" s="157">
        <v>2022</v>
      </c>
      <c r="E451" s="163"/>
      <c r="F451" s="163"/>
      <c r="G451" s="158">
        <f t="shared" si="25"/>
        <v>0</v>
      </c>
      <c r="H451" s="108"/>
      <c r="P451" s="72"/>
    </row>
    <row r="452" spans="1:16" ht="39" hidden="1" customHeight="1" x14ac:dyDescent="0.25">
      <c r="A452" s="292"/>
      <c r="B452" s="162" t="s">
        <v>1248</v>
      </c>
      <c r="C452" s="108">
        <f>G452</f>
        <v>0</v>
      </c>
      <c r="D452" s="157">
        <v>2022</v>
      </c>
      <c r="E452" s="396" t="s">
        <v>16</v>
      </c>
      <c r="F452" s="396" t="s">
        <v>33</v>
      </c>
      <c r="G452" s="158">
        <f t="shared" si="25"/>
        <v>0</v>
      </c>
      <c r="H452" s="108"/>
      <c r="P452" s="72"/>
    </row>
    <row r="453" spans="1:16" ht="39" hidden="1" customHeight="1" x14ac:dyDescent="0.25">
      <c r="A453" s="292"/>
      <c r="B453" s="162" t="s">
        <v>704</v>
      </c>
      <c r="C453" s="108">
        <f>G453</f>
        <v>0</v>
      </c>
      <c r="D453" s="157">
        <v>2022</v>
      </c>
      <c r="E453" s="396"/>
      <c r="F453" s="396"/>
      <c r="G453" s="158">
        <f t="shared" si="25"/>
        <v>0</v>
      </c>
      <c r="H453" s="108"/>
      <c r="P453" s="72"/>
    </row>
    <row r="454" spans="1:16" ht="30" hidden="1" customHeight="1" x14ac:dyDescent="0.25">
      <c r="A454" s="292" t="s">
        <v>36</v>
      </c>
      <c r="B454" s="162" t="s">
        <v>1314</v>
      </c>
      <c r="C454" s="108">
        <f>G454</f>
        <v>0</v>
      </c>
      <c r="D454" s="157">
        <v>2022</v>
      </c>
      <c r="E454" s="396" t="s">
        <v>16</v>
      </c>
      <c r="F454" s="396" t="s">
        <v>33</v>
      </c>
      <c r="G454" s="158">
        <f t="shared" si="25"/>
        <v>0</v>
      </c>
      <c r="H454" s="108"/>
      <c r="P454" s="72"/>
    </row>
    <row r="455" spans="1:16" ht="20.25" hidden="1" customHeight="1" x14ac:dyDescent="0.25">
      <c r="A455" s="292"/>
      <c r="B455" s="162" t="s">
        <v>893</v>
      </c>
      <c r="C455" s="108">
        <f>G455</f>
        <v>0</v>
      </c>
      <c r="D455" s="157">
        <v>2022</v>
      </c>
      <c r="E455" s="396"/>
      <c r="F455" s="396"/>
      <c r="G455" s="158">
        <f t="shared" si="25"/>
        <v>0</v>
      </c>
      <c r="H455" s="108"/>
      <c r="P455" s="72"/>
    </row>
    <row r="456" spans="1:16" ht="56.25" customHeight="1" x14ac:dyDescent="0.25">
      <c r="A456" s="144" t="s">
        <v>23</v>
      </c>
      <c r="B456" s="162" t="s">
        <v>1825</v>
      </c>
      <c r="C456" s="108"/>
      <c r="D456" s="190">
        <v>2023</v>
      </c>
      <c r="E456" s="158" t="s">
        <v>16</v>
      </c>
      <c r="F456" s="158" t="s">
        <v>33</v>
      </c>
      <c r="G456" s="158"/>
      <c r="H456" s="108">
        <f>'Додаток 3'!K439</f>
        <v>120</v>
      </c>
      <c r="P456" s="72"/>
    </row>
    <row r="457" spans="1:16" ht="32.25" customHeight="1" x14ac:dyDescent="0.25">
      <c r="A457" s="398"/>
      <c r="B457" s="399" t="s">
        <v>82</v>
      </c>
      <c r="C457" s="289"/>
      <c r="D457" s="373"/>
      <c r="E457" s="289"/>
      <c r="F457" s="161" t="s">
        <v>21</v>
      </c>
      <c r="G457" s="158">
        <f t="shared" si="25"/>
        <v>7835.2039999999997</v>
      </c>
      <c r="H457" s="43">
        <f>H460+H458+H459</f>
        <v>7835.2039999999997</v>
      </c>
      <c r="P457" s="72"/>
    </row>
    <row r="458" spans="1:16" ht="39" hidden="1" customHeight="1" x14ac:dyDescent="0.25">
      <c r="A458" s="398"/>
      <c r="B458" s="399"/>
      <c r="C458" s="289"/>
      <c r="D458" s="400"/>
      <c r="E458" s="289"/>
      <c r="F458" s="59" t="s">
        <v>26</v>
      </c>
      <c r="G458" s="158">
        <f t="shared" si="25"/>
        <v>0</v>
      </c>
      <c r="H458" s="158"/>
      <c r="L458" s="80"/>
      <c r="M458" s="80"/>
      <c r="P458" s="72"/>
    </row>
    <row r="459" spans="1:16" ht="39" hidden="1" customHeight="1" x14ac:dyDescent="0.25">
      <c r="A459" s="398"/>
      <c r="B459" s="399"/>
      <c r="C459" s="289"/>
      <c r="D459" s="400"/>
      <c r="E459" s="289"/>
      <c r="F459" s="59" t="s">
        <v>18</v>
      </c>
      <c r="G459" s="158">
        <f t="shared" si="25"/>
        <v>0</v>
      </c>
      <c r="H459" s="158"/>
      <c r="I459" s="80"/>
      <c r="J459" s="80"/>
      <c r="K459" s="80"/>
      <c r="P459" s="72"/>
    </row>
    <row r="460" spans="1:16" ht="33" customHeight="1" x14ac:dyDescent="0.25">
      <c r="A460" s="398"/>
      <c r="B460" s="399"/>
      <c r="C460" s="289"/>
      <c r="D460" s="374"/>
      <c r="E460" s="289"/>
      <c r="F460" s="92" t="s">
        <v>33</v>
      </c>
      <c r="G460" s="158">
        <f t="shared" si="25"/>
        <v>7835.2039999999997</v>
      </c>
      <c r="H460" s="108">
        <f>H413+H414+H446+H454+H445+H456</f>
        <v>7835.2039999999997</v>
      </c>
      <c r="I460" s="80"/>
      <c r="J460" s="80"/>
      <c r="K460" s="80"/>
      <c r="P460" s="72"/>
    </row>
    <row r="461" spans="1:16" ht="23.25" customHeight="1" x14ac:dyDescent="0.25">
      <c r="A461" s="336" t="s">
        <v>64</v>
      </c>
      <c r="B461" s="336"/>
      <c r="C461" s="336"/>
      <c r="D461" s="336"/>
      <c r="E461" s="336"/>
      <c r="F461" s="336"/>
      <c r="G461" s="336"/>
      <c r="H461" s="336"/>
      <c r="L461" s="90"/>
      <c r="M461" s="90"/>
      <c r="N461" s="90"/>
    </row>
    <row r="462" spans="1:16" ht="39" hidden="1" customHeight="1" x14ac:dyDescent="0.25">
      <c r="A462" s="401" t="s">
        <v>35</v>
      </c>
      <c r="B462" s="5" t="s">
        <v>961</v>
      </c>
      <c r="C462" s="108">
        <f>G462</f>
        <v>0</v>
      </c>
      <c r="D462" s="289">
        <v>2022</v>
      </c>
      <c r="E462" s="289" t="s">
        <v>16</v>
      </c>
      <c r="F462" s="289" t="s">
        <v>33</v>
      </c>
      <c r="G462" s="108">
        <f t="shared" ref="G462:G493" si="26">H462</f>
        <v>0</v>
      </c>
      <c r="H462" s="108"/>
      <c r="L462" s="41"/>
      <c r="M462" s="41"/>
      <c r="N462" s="41"/>
      <c r="O462" s="41"/>
    </row>
    <row r="463" spans="1:16" ht="39" hidden="1" customHeight="1" x14ac:dyDescent="0.25">
      <c r="A463" s="401"/>
      <c r="B463" s="97" t="s">
        <v>2</v>
      </c>
      <c r="C463" s="108">
        <f>G463</f>
        <v>0</v>
      </c>
      <c r="D463" s="289"/>
      <c r="E463" s="289"/>
      <c r="F463" s="289"/>
      <c r="G463" s="108">
        <f t="shared" si="26"/>
        <v>0</v>
      </c>
      <c r="H463" s="173"/>
      <c r="I463" s="41"/>
      <c r="J463" s="41"/>
      <c r="K463" s="41"/>
    </row>
    <row r="464" spans="1:16" ht="39" hidden="1" customHeight="1" x14ac:dyDescent="0.25">
      <c r="A464" s="401"/>
      <c r="B464" s="97" t="s">
        <v>25</v>
      </c>
      <c r="C464" s="108">
        <f>G464</f>
        <v>0</v>
      </c>
      <c r="D464" s="289"/>
      <c r="E464" s="289"/>
      <c r="F464" s="289"/>
      <c r="G464" s="108">
        <f t="shared" si="26"/>
        <v>0</v>
      </c>
      <c r="H464" s="173"/>
    </row>
    <row r="465" spans="1:14" ht="39" hidden="1" customHeight="1" x14ac:dyDescent="0.25">
      <c r="A465" s="401" t="s">
        <v>22</v>
      </c>
      <c r="B465" s="59" t="s">
        <v>940</v>
      </c>
      <c r="C465" s="108">
        <v>19534.8</v>
      </c>
      <c r="D465" s="289">
        <v>2021</v>
      </c>
      <c r="E465" s="289" t="s">
        <v>16</v>
      </c>
      <c r="F465" s="289" t="s">
        <v>33</v>
      </c>
      <c r="G465" s="108">
        <f t="shared" si="26"/>
        <v>0</v>
      </c>
      <c r="H465" s="173"/>
      <c r="I465" s="98"/>
      <c r="J465" s="98"/>
      <c r="K465" s="98"/>
    </row>
    <row r="466" spans="1:14" ht="39" hidden="1" customHeight="1" x14ac:dyDescent="0.25">
      <c r="A466" s="401"/>
      <c r="B466" s="97" t="s">
        <v>2</v>
      </c>
      <c r="C466" s="108">
        <f>G466</f>
        <v>0</v>
      </c>
      <c r="D466" s="289"/>
      <c r="E466" s="289"/>
      <c r="F466" s="289"/>
      <c r="G466" s="108">
        <f t="shared" si="26"/>
        <v>0</v>
      </c>
      <c r="H466" s="173"/>
    </row>
    <row r="467" spans="1:14" ht="39" hidden="1" customHeight="1" x14ac:dyDescent="0.25">
      <c r="A467" s="401"/>
      <c r="B467" s="97" t="s">
        <v>25</v>
      </c>
      <c r="C467" s="108">
        <f>G467</f>
        <v>0</v>
      </c>
      <c r="D467" s="289"/>
      <c r="E467" s="289"/>
      <c r="F467" s="289"/>
      <c r="G467" s="108">
        <f t="shared" si="26"/>
        <v>0</v>
      </c>
      <c r="H467" s="173"/>
    </row>
    <row r="468" spans="1:14" ht="39" hidden="1" customHeight="1" x14ac:dyDescent="0.25">
      <c r="A468" s="401" t="s">
        <v>23</v>
      </c>
      <c r="B468" s="92" t="s">
        <v>942</v>
      </c>
      <c r="C468" s="96">
        <v>8815.7160000000003</v>
      </c>
      <c r="D468" s="402">
        <v>2021</v>
      </c>
      <c r="E468" s="402" t="s">
        <v>16</v>
      </c>
      <c r="F468" s="289" t="s">
        <v>33</v>
      </c>
      <c r="G468" s="108">
        <f t="shared" si="26"/>
        <v>0</v>
      </c>
      <c r="H468" s="173"/>
      <c r="I468" s="93"/>
      <c r="J468" s="93"/>
      <c r="K468" s="93"/>
    </row>
    <row r="469" spans="1:14" ht="39" hidden="1" customHeight="1" x14ac:dyDescent="0.25">
      <c r="A469" s="401"/>
      <c r="B469" s="92" t="s">
        <v>624</v>
      </c>
      <c r="C469" s="96">
        <f t="shared" ref="C469:C476" si="27">G469</f>
        <v>0</v>
      </c>
      <c r="D469" s="402"/>
      <c r="E469" s="402"/>
      <c r="F469" s="289"/>
      <c r="G469" s="108">
        <f t="shared" si="26"/>
        <v>0</v>
      </c>
      <c r="H469" s="173"/>
      <c r="I469" s="90"/>
      <c r="J469" s="90"/>
      <c r="K469" s="90"/>
    </row>
    <row r="470" spans="1:14" ht="39" hidden="1" customHeight="1" x14ac:dyDescent="0.25">
      <c r="A470" s="401"/>
      <c r="B470" s="97" t="s">
        <v>2</v>
      </c>
      <c r="C470" s="96">
        <f t="shared" si="27"/>
        <v>0</v>
      </c>
      <c r="D470" s="402"/>
      <c r="E470" s="402"/>
      <c r="F470" s="289"/>
      <c r="G470" s="108">
        <f t="shared" si="26"/>
        <v>0</v>
      </c>
      <c r="H470" s="173"/>
      <c r="L470" s="40">
        <v>6100</v>
      </c>
      <c r="M470" s="41" t="e">
        <f>L470-#REF!</f>
        <v>#REF!</v>
      </c>
      <c r="N470" s="40">
        <v>1840.1859999999999</v>
      </c>
    </row>
    <row r="471" spans="1:14" ht="39" hidden="1" customHeight="1" x14ac:dyDescent="0.25">
      <c r="A471" s="401"/>
      <c r="B471" s="97" t="s">
        <v>25</v>
      </c>
      <c r="C471" s="96">
        <f t="shared" si="27"/>
        <v>0</v>
      </c>
      <c r="D471" s="402"/>
      <c r="E471" s="402"/>
      <c r="F471" s="289"/>
      <c r="G471" s="108">
        <f t="shared" si="26"/>
        <v>0</v>
      </c>
      <c r="H471" s="173"/>
    </row>
    <row r="472" spans="1:14" ht="39" hidden="1" customHeight="1" x14ac:dyDescent="0.25">
      <c r="A472" s="401">
        <v>4</v>
      </c>
      <c r="B472" s="59" t="s">
        <v>1343</v>
      </c>
      <c r="C472" s="96">
        <f t="shared" si="27"/>
        <v>1500</v>
      </c>
      <c r="D472" s="157">
        <v>2022</v>
      </c>
      <c r="E472" s="402" t="s">
        <v>16</v>
      </c>
      <c r="F472" s="289" t="s">
        <v>33</v>
      </c>
      <c r="G472" s="108">
        <f t="shared" si="26"/>
        <v>1500</v>
      </c>
      <c r="H472" s="38">
        <v>1500</v>
      </c>
      <c r="J472" s="253">
        <f>H526+H527+H536</f>
        <v>0</v>
      </c>
    </row>
    <row r="473" spans="1:14" ht="39" hidden="1" customHeight="1" x14ac:dyDescent="0.25">
      <c r="A473" s="401"/>
      <c r="B473" s="97" t="s">
        <v>1344</v>
      </c>
      <c r="C473" s="96">
        <f t="shared" si="27"/>
        <v>150</v>
      </c>
      <c r="D473" s="157">
        <v>2022</v>
      </c>
      <c r="E473" s="402"/>
      <c r="F473" s="289"/>
      <c r="G473" s="108">
        <f t="shared" si="26"/>
        <v>150</v>
      </c>
      <c r="H473" s="99">
        <v>150</v>
      </c>
      <c r="I473" s="88"/>
      <c r="J473" s="88"/>
      <c r="K473" s="88"/>
    </row>
    <row r="474" spans="1:14" ht="39" hidden="1" customHeight="1" x14ac:dyDescent="0.25">
      <c r="A474" s="401"/>
      <c r="B474" s="97" t="s">
        <v>2</v>
      </c>
      <c r="C474" s="96">
        <f t="shared" si="27"/>
        <v>0</v>
      </c>
      <c r="D474" s="157">
        <v>2022</v>
      </c>
      <c r="E474" s="402"/>
      <c r="F474" s="289"/>
      <c r="G474" s="108">
        <f t="shared" si="26"/>
        <v>0</v>
      </c>
      <c r="H474" s="173"/>
    </row>
    <row r="475" spans="1:14" ht="39" hidden="1" customHeight="1" x14ac:dyDescent="0.25">
      <c r="A475" s="401"/>
      <c r="B475" s="97" t="s">
        <v>25</v>
      </c>
      <c r="C475" s="96">
        <f t="shared" si="27"/>
        <v>0</v>
      </c>
      <c r="D475" s="157">
        <v>2022</v>
      </c>
      <c r="E475" s="173"/>
      <c r="F475" s="51"/>
      <c r="G475" s="108">
        <f t="shared" si="26"/>
        <v>0</v>
      </c>
      <c r="H475" s="173"/>
    </row>
    <row r="476" spans="1:14" ht="39" hidden="1" customHeight="1" x14ac:dyDescent="0.25">
      <c r="A476" s="107" t="s">
        <v>36</v>
      </c>
      <c r="B476" s="59" t="s">
        <v>1673</v>
      </c>
      <c r="C476" s="96">
        <f t="shared" si="27"/>
        <v>0</v>
      </c>
      <c r="D476" s="157">
        <v>2022</v>
      </c>
      <c r="E476" s="173" t="s">
        <v>16</v>
      </c>
      <c r="F476" s="51" t="s">
        <v>33</v>
      </c>
      <c r="G476" s="108">
        <f t="shared" si="26"/>
        <v>0</v>
      </c>
      <c r="H476" s="173"/>
    </row>
    <row r="477" spans="1:14" ht="39" hidden="1" customHeight="1" x14ac:dyDescent="0.25">
      <c r="A477" s="401" t="s">
        <v>37</v>
      </c>
      <c r="B477" s="59" t="s">
        <v>1298</v>
      </c>
      <c r="C477" s="96">
        <v>6710.0929999999998</v>
      </c>
      <c r="D477" s="157">
        <v>2022</v>
      </c>
      <c r="E477" s="402" t="s">
        <v>16</v>
      </c>
      <c r="F477" s="289" t="s">
        <v>33</v>
      </c>
      <c r="G477" s="108">
        <f t="shared" si="26"/>
        <v>0</v>
      </c>
      <c r="H477" s="173"/>
      <c r="I477" s="40">
        <v>6710.0929999999998</v>
      </c>
    </row>
    <row r="478" spans="1:14" ht="39" hidden="1" customHeight="1" x14ac:dyDescent="0.25">
      <c r="A478" s="401"/>
      <c r="B478" s="97" t="s">
        <v>38</v>
      </c>
      <c r="C478" s="96">
        <f>G478</f>
        <v>0</v>
      </c>
      <c r="D478" s="157">
        <v>2022</v>
      </c>
      <c r="E478" s="402"/>
      <c r="F478" s="289"/>
      <c r="G478" s="108">
        <f t="shared" si="26"/>
        <v>0</v>
      </c>
      <c r="H478" s="173"/>
    </row>
    <row r="479" spans="1:14" ht="39" hidden="1" customHeight="1" x14ac:dyDescent="0.25">
      <c r="A479" s="401"/>
      <c r="B479" s="97" t="s">
        <v>2</v>
      </c>
      <c r="C479" s="96">
        <f>G479</f>
        <v>0</v>
      </c>
      <c r="D479" s="157">
        <v>2022</v>
      </c>
      <c r="E479" s="402"/>
      <c r="F479" s="289"/>
      <c r="G479" s="108">
        <f t="shared" si="26"/>
        <v>0</v>
      </c>
      <c r="H479" s="173"/>
      <c r="I479" s="40">
        <v>92.837999999999994</v>
      </c>
      <c r="L479" s="41"/>
    </row>
    <row r="480" spans="1:14" ht="39" hidden="1" customHeight="1" x14ac:dyDescent="0.25">
      <c r="A480" s="401"/>
      <c r="B480" s="97" t="s">
        <v>25</v>
      </c>
      <c r="C480" s="96">
        <f>G480</f>
        <v>0</v>
      </c>
      <c r="D480" s="157">
        <v>2022</v>
      </c>
      <c r="E480" s="402"/>
      <c r="F480" s="289"/>
      <c r="G480" s="108">
        <f t="shared" si="26"/>
        <v>0</v>
      </c>
      <c r="H480" s="173"/>
      <c r="I480" s="40">
        <v>24.178999999999998</v>
      </c>
    </row>
    <row r="481" spans="1:13" ht="39" hidden="1" customHeight="1" x14ac:dyDescent="0.25">
      <c r="A481" s="107" t="s">
        <v>43</v>
      </c>
      <c r="B481" s="92" t="s">
        <v>1312</v>
      </c>
      <c r="C481" s="96">
        <v>600</v>
      </c>
      <c r="D481" s="157">
        <v>2022</v>
      </c>
      <c r="E481" s="173" t="s">
        <v>932</v>
      </c>
      <c r="F481" s="51" t="s">
        <v>33</v>
      </c>
      <c r="G481" s="108">
        <f t="shared" si="26"/>
        <v>600</v>
      </c>
      <c r="H481" s="108">
        <v>600</v>
      </c>
      <c r="L481" s="41"/>
    </row>
    <row r="482" spans="1:13" ht="40.5" customHeight="1" x14ac:dyDescent="0.25">
      <c r="A482" s="107" t="s">
        <v>35</v>
      </c>
      <c r="B482" s="97" t="s">
        <v>69</v>
      </c>
      <c r="C482" s="173">
        <f t="shared" ref="C482:C519" si="28">G482</f>
        <v>2457.0720000000001</v>
      </c>
      <c r="D482" s="51">
        <v>2023</v>
      </c>
      <c r="E482" s="51" t="s">
        <v>77</v>
      </c>
      <c r="F482" s="51" t="s">
        <v>33</v>
      </c>
      <c r="G482" s="108">
        <f t="shared" si="26"/>
        <v>2457.0720000000001</v>
      </c>
      <c r="H482" s="96">
        <f>'Додаток 3'!K468</f>
        <v>2457.0720000000001</v>
      </c>
      <c r="M482" s="41"/>
    </row>
    <row r="483" spans="1:13" ht="39" hidden="1" customHeight="1" x14ac:dyDescent="0.25">
      <c r="A483" s="107" t="s">
        <v>0</v>
      </c>
      <c r="B483" s="97" t="s">
        <v>75</v>
      </c>
      <c r="C483" s="96">
        <f t="shared" si="28"/>
        <v>0</v>
      </c>
      <c r="D483" s="51">
        <v>2023</v>
      </c>
      <c r="E483" s="51" t="str">
        <f>E482</f>
        <v>УЖКГ ЮМР/ЮМКП "ЮЖТРАНС"</v>
      </c>
      <c r="F483" s="51" t="str">
        <f>F482</f>
        <v>Місцевий бюджет</v>
      </c>
      <c r="G483" s="108">
        <f t="shared" si="26"/>
        <v>0</v>
      </c>
      <c r="H483" s="96">
        <v>0</v>
      </c>
      <c r="L483" s="100"/>
    </row>
    <row r="484" spans="1:13" ht="39" hidden="1" customHeight="1" x14ac:dyDescent="0.25">
      <c r="A484" s="107" t="s">
        <v>0</v>
      </c>
      <c r="B484" s="59" t="s">
        <v>523</v>
      </c>
      <c r="C484" s="96">
        <f t="shared" si="28"/>
        <v>160.20699999999999</v>
      </c>
      <c r="D484" s="51">
        <v>2023</v>
      </c>
      <c r="E484" s="51" t="s">
        <v>77</v>
      </c>
      <c r="F484" s="51" t="s">
        <v>33</v>
      </c>
      <c r="G484" s="108">
        <f t="shared" si="26"/>
        <v>160.20699999999999</v>
      </c>
      <c r="H484" s="96">
        <v>160.20699999999999</v>
      </c>
      <c r="I484" s="100"/>
      <c r="J484" s="100"/>
      <c r="K484" s="100"/>
      <c r="L484" s="100"/>
    </row>
    <row r="485" spans="1:13" ht="39" hidden="1" customHeight="1" x14ac:dyDescent="0.25">
      <c r="A485" s="107" t="s">
        <v>1</v>
      </c>
      <c r="B485" s="59" t="s">
        <v>524</v>
      </c>
      <c r="C485" s="96">
        <f t="shared" si="28"/>
        <v>2.9569999999999999</v>
      </c>
      <c r="D485" s="51">
        <v>2023</v>
      </c>
      <c r="E485" s="51" t="s">
        <v>77</v>
      </c>
      <c r="F485" s="51" t="s">
        <v>33</v>
      </c>
      <c r="G485" s="108">
        <f t="shared" si="26"/>
        <v>2.9569999999999999</v>
      </c>
      <c r="H485" s="96">
        <v>2.9569999999999999</v>
      </c>
      <c r="I485" s="100"/>
      <c r="J485" s="100"/>
      <c r="K485" s="100"/>
      <c r="L485" s="100"/>
    </row>
    <row r="486" spans="1:13" ht="39" hidden="1" customHeight="1" x14ac:dyDescent="0.25">
      <c r="A486" s="107" t="s">
        <v>79</v>
      </c>
      <c r="B486" s="59" t="s">
        <v>1674</v>
      </c>
      <c r="C486" s="96">
        <f t="shared" si="28"/>
        <v>105.402</v>
      </c>
      <c r="D486" s="51">
        <v>2023</v>
      </c>
      <c r="E486" s="51" t="s">
        <v>77</v>
      </c>
      <c r="F486" s="51" t="s">
        <v>33</v>
      </c>
      <c r="G486" s="108">
        <f t="shared" si="26"/>
        <v>105.402</v>
      </c>
      <c r="H486" s="96">
        <v>105.402</v>
      </c>
      <c r="I486" s="100"/>
      <c r="J486" s="100"/>
      <c r="K486" s="100"/>
      <c r="L486" s="100"/>
    </row>
    <row r="487" spans="1:13" ht="39" hidden="1" customHeight="1" x14ac:dyDescent="0.25">
      <c r="A487" s="107" t="s">
        <v>80</v>
      </c>
      <c r="B487" s="59" t="s">
        <v>525</v>
      </c>
      <c r="C487" s="96">
        <f t="shared" si="28"/>
        <v>38.353000000000002</v>
      </c>
      <c r="D487" s="51">
        <v>2023</v>
      </c>
      <c r="E487" s="51" t="s">
        <v>77</v>
      </c>
      <c r="F487" s="51" t="s">
        <v>33</v>
      </c>
      <c r="G487" s="108">
        <f t="shared" si="26"/>
        <v>38.353000000000002</v>
      </c>
      <c r="H487" s="96">
        <v>38.353000000000002</v>
      </c>
      <c r="I487" s="100"/>
      <c r="J487" s="100"/>
      <c r="K487" s="100"/>
      <c r="L487" s="100"/>
    </row>
    <row r="488" spans="1:13" ht="39" hidden="1" customHeight="1" x14ac:dyDescent="0.25">
      <c r="A488" s="107" t="s">
        <v>125</v>
      </c>
      <c r="B488" s="59" t="s">
        <v>526</v>
      </c>
      <c r="C488" s="96">
        <f t="shared" si="28"/>
        <v>21.821000000000002</v>
      </c>
      <c r="D488" s="51">
        <v>2023</v>
      </c>
      <c r="E488" s="51" t="s">
        <v>77</v>
      </c>
      <c r="F488" s="51" t="s">
        <v>33</v>
      </c>
      <c r="G488" s="108">
        <f t="shared" si="26"/>
        <v>21.821000000000002</v>
      </c>
      <c r="H488" s="173">
        <v>21.821000000000002</v>
      </c>
      <c r="I488" s="100"/>
      <c r="J488" s="100"/>
      <c r="K488" s="100"/>
      <c r="L488" s="100"/>
    </row>
    <row r="489" spans="1:13" ht="39" hidden="1" customHeight="1" x14ac:dyDescent="0.25">
      <c r="A489" s="107" t="s">
        <v>127</v>
      </c>
      <c r="B489" s="59" t="s">
        <v>528</v>
      </c>
      <c r="C489" s="96">
        <f t="shared" si="28"/>
        <v>0</v>
      </c>
      <c r="D489" s="51">
        <v>2023</v>
      </c>
      <c r="E489" s="51" t="s">
        <v>77</v>
      </c>
      <c r="F489" s="51" t="s">
        <v>33</v>
      </c>
      <c r="G489" s="108">
        <f t="shared" si="26"/>
        <v>0</v>
      </c>
      <c r="H489" s="96"/>
      <c r="I489" s="100"/>
      <c r="J489" s="100"/>
      <c r="K489" s="100"/>
      <c r="L489" s="100"/>
    </row>
    <row r="490" spans="1:13" ht="39" hidden="1" customHeight="1" x14ac:dyDescent="0.25">
      <c r="A490" s="107" t="s">
        <v>128</v>
      </c>
      <c r="B490" s="59" t="s">
        <v>588</v>
      </c>
      <c r="C490" s="96">
        <f t="shared" si="28"/>
        <v>82.054000000000002</v>
      </c>
      <c r="D490" s="51">
        <v>2023</v>
      </c>
      <c r="E490" s="51" t="s">
        <v>77</v>
      </c>
      <c r="F490" s="51" t="s">
        <v>33</v>
      </c>
      <c r="G490" s="108">
        <f t="shared" si="26"/>
        <v>82.054000000000002</v>
      </c>
      <c r="H490" s="96">
        <v>82.054000000000002</v>
      </c>
      <c r="I490" s="100"/>
      <c r="J490" s="100"/>
      <c r="K490" s="100"/>
      <c r="L490" s="100"/>
    </row>
    <row r="491" spans="1:13" ht="39" hidden="1" customHeight="1" x14ac:dyDescent="0.25">
      <c r="A491" s="107" t="s">
        <v>129</v>
      </c>
      <c r="B491" s="59" t="s">
        <v>529</v>
      </c>
      <c r="C491" s="96">
        <f t="shared" si="28"/>
        <v>80.682000000000002</v>
      </c>
      <c r="D491" s="51">
        <v>2023</v>
      </c>
      <c r="E491" s="51" t="s">
        <v>77</v>
      </c>
      <c r="F491" s="51" t="s">
        <v>33</v>
      </c>
      <c r="G491" s="108">
        <f t="shared" si="26"/>
        <v>80.682000000000002</v>
      </c>
      <c r="H491" s="96">
        <v>80.682000000000002</v>
      </c>
      <c r="I491" s="100"/>
      <c r="J491" s="100"/>
      <c r="K491" s="100"/>
      <c r="L491" s="100"/>
    </row>
    <row r="492" spans="1:13" ht="39" hidden="1" customHeight="1" x14ac:dyDescent="0.25">
      <c r="A492" s="107" t="s">
        <v>131</v>
      </c>
      <c r="B492" s="59" t="s">
        <v>527</v>
      </c>
      <c r="C492" s="96">
        <f t="shared" si="28"/>
        <v>53.960999999999999</v>
      </c>
      <c r="D492" s="51">
        <v>2023</v>
      </c>
      <c r="E492" s="51" t="s">
        <v>77</v>
      </c>
      <c r="F492" s="51" t="s">
        <v>33</v>
      </c>
      <c r="G492" s="108">
        <f t="shared" si="26"/>
        <v>53.960999999999999</v>
      </c>
      <c r="H492" s="96">
        <v>53.960999999999999</v>
      </c>
      <c r="I492" s="100"/>
      <c r="J492" s="100"/>
      <c r="K492" s="100"/>
      <c r="L492" s="100"/>
    </row>
    <row r="493" spans="1:13" ht="39" hidden="1" customHeight="1" x14ac:dyDescent="0.25">
      <c r="A493" s="107" t="s">
        <v>173</v>
      </c>
      <c r="B493" s="92" t="s">
        <v>587</v>
      </c>
      <c r="C493" s="96">
        <f t="shared" si="28"/>
        <v>0</v>
      </c>
      <c r="D493" s="51">
        <v>2023</v>
      </c>
      <c r="E493" s="51" t="s">
        <v>77</v>
      </c>
      <c r="F493" s="51" t="s">
        <v>33</v>
      </c>
      <c r="G493" s="108">
        <f t="shared" si="26"/>
        <v>0</v>
      </c>
      <c r="H493" s="96"/>
      <c r="I493" s="100"/>
      <c r="J493" s="100"/>
      <c r="K493" s="100"/>
      <c r="L493" s="100"/>
    </row>
    <row r="494" spans="1:13" ht="39" hidden="1" customHeight="1" x14ac:dyDescent="0.25">
      <c r="A494" s="107" t="s">
        <v>174</v>
      </c>
      <c r="B494" s="92" t="s">
        <v>648</v>
      </c>
      <c r="C494" s="96">
        <f t="shared" si="28"/>
        <v>5.3689999999999998</v>
      </c>
      <c r="D494" s="51">
        <v>2023</v>
      </c>
      <c r="E494" s="51" t="s">
        <v>77</v>
      </c>
      <c r="F494" s="51" t="s">
        <v>33</v>
      </c>
      <c r="G494" s="108">
        <f t="shared" ref="G494:G525" si="29">H494</f>
        <v>5.3689999999999998</v>
      </c>
      <c r="H494" s="96">
        <v>5.3689999999999998</v>
      </c>
      <c r="I494" s="100"/>
      <c r="J494" s="100"/>
      <c r="K494" s="100"/>
      <c r="L494" s="100"/>
    </row>
    <row r="495" spans="1:13" ht="39" hidden="1" customHeight="1" x14ac:dyDescent="0.25">
      <c r="A495" s="107" t="s">
        <v>175</v>
      </c>
      <c r="B495" s="92" t="s">
        <v>1340</v>
      </c>
      <c r="C495" s="96">
        <f t="shared" si="28"/>
        <v>1.365</v>
      </c>
      <c r="D495" s="51">
        <v>2023</v>
      </c>
      <c r="E495" s="51" t="s">
        <v>77</v>
      </c>
      <c r="F495" s="51" t="s">
        <v>33</v>
      </c>
      <c r="G495" s="108">
        <f t="shared" si="29"/>
        <v>1.365</v>
      </c>
      <c r="H495" s="96">
        <v>1.365</v>
      </c>
      <c r="I495" s="100"/>
      <c r="J495" s="100"/>
      <c r="K495" s="100"/>
      <c r="L495" s="100"/>
    </row>
    <row r="496" spans="1:13" ht="39" hidden="1" customHeight="1" x14ac:dyDescent="0.25">
      <c r="A496" s="107" t="s">
        <v>177</v>
      </c>
      <c r="B496" s="92" t="s">
        <v>649</v>
      </c>
      <c r="C496" s="96">
        <f t="shared" si="28"/>
        <v>5.6859999999999999</v>
      </c>
      <c r="D496" s="51">
        <v>2023</v>
      </c>
      <c r="E496" s="51" t="s">
        <v>77</v>
      </c>
      <c r="F496" s="51" t="s">
        <v>33</v>
      </c>
      <c r="G496" s="108">
        <f t="shared" si="29"/>
        <v>5.6859999999999999</v>
      </c>
      <c r="H496" s="96">
        <v>5.6859999999999999</v>
      </c>
      <c r="I496" s="100"/>
      <c r="J496" s="100"/>
      <c r="K496" s="100"/>
      <c r="L496" s="100"/>
    </row>
    <row r="497" spans="1:12" ht="39" hidden="1" customHeight="1" x14ac:dyDescent="0.25">
      <c r="A497" s="107" t="s">
        <v>178</v>
      </c>
      <c r="B497" s="162" t="s">
        <v>740</v>
      </c>
      <c r="C497" s="158">
        <f t="shared" si="28"/>
        <v>0</v>
      </c>
      <c r="D497" s="51">
        <v>2023</v>
      </c>
      <c r="E497" s="144" t="s">
        <v>1030</v>
      </c>
      <c r="F497" s="144" t="s">
        <v>33</v>
      </c>
      <c r="G497" s="108">
        <f t="shared" si="29"/>
        <v>0</v>
      </c>
      <c r="H497" s="85"/>
      <c r="I497" s="100"/>
      <c r="J497" s="100"/>
      <c r="K497" s="100"/>
      <c r="L497" s="100"/>
    </row>
    <row r="498" spans="1:12" ht="39" hidden="1" customHeight="1" x14ac:dyDescent="0.25">
      <c r="A498" s="107" t="s">
        <v>179</v>
      </c>
      <c r="B498" s="162" t="s">
        <v>737</v>
      </c>
      <c r="C498" s="158">
        <f t="shared" si="28"/>
        <v>0</v>
      </c>
      <c r="D498" s="51">
        <v>2023</v>
      </c>
      <c r="E498" s="144" t="s">
        <v>1030</v>
      </c>
      <c r="F498" s="144" t="s">
        <v>33</v>
      </c>
      <c r="G498" s="108">
        <f t="shared" si="29"/>
        <v>0</v>
      </c>
      <c r="H498" s="85"/>
      <c r="I498" s="100"/>
      <c r="J498" s="100"/>
      <c r="K498" s="100"/>
      <c r="L498" s="100"/>
    </row>
    <row r="499" spans="1:12" ht="45.75" hidden="1" customHeight="1" x14ac:dyDescent="0.25">
      <c r="A499" s="107" t="s">
        <v>22</v>
      </c>
      <c r="B499" s="162"/>
      <c r="C499" s="158">
        <f t="shared" si="28"/>
        <v>0</v>
      </c>
      <c r="D499" s="51">
        <v>2023</v>
      </c>
      <c r="E499" s="144" t="s">
        <v>1030</v>
      </c>
      <c r="F499" s="144" t="s">
        <v>33</v>
      </c>
      <c r="G499" s="108">
        <f t="shared" si="29"/>
        <v>0</v>
      </c>
      <c r="H499" s="108"/>
      <c r="I499" s="100"/>
      <c r="J499" s="100"/>
      <c r="K499" s="100"/>
      <c r="L499" s="100"/>
    </row>
    <row r="500" spans="1:12" ht="54" hidden="1" customHeight="1" x14ac:dyDescent="0.25">
      <c r="A500" s="107" t="s">
        <v>23</v>
      </c>
      <c r="B500" s="162"/>
      <c r="C500" s="158">
        <f t="shared" si="28"/>
        <v>0</v>
      </c>
      <c r="D500" s="51">
        <v>2023</v>
      </c>
      <c r="E500" s="144" t="s">
        <v>1030</v>
      </c>
      <c r="F500" s="144" t="s">
        <v>33</v>
      </c>
      <c r="G500" s="108">
        <f t="shared" si="29"/>
        <v>0</v>
      </c>
      <c r="H500" s="108"/>
      <c r="I500" s="100"/>
      <c r="J500" s="100"/>
      <c r="K500" s="100"/>
      <c r="L500" s="100"/>
    </row>
    <row r="501" spans="1:12" ht="39" hidden="1" customHeight="1" x14ac:dyDescent="0.25">
      <c r="A501" s="401" t="s">
        <v>308</v>
      </c>
      <c r="B501" s="92" t="s">
        <v>962</v>
      </c>
      <c r="C501" s="108">
        <f t="shared" si="28"/>
        <v>0</v>
      </c>
      <c r="D501" s="51">
        <v>2023</v>
      </c>
      <c r="E501" s="289" t="str">
        <f>E468</f>
        <v>УКБ ЮМР</v>
      </c>
      <c r="F501" s="289" t="str">
        <f>F483</f>
        <v>Місцевий бюджет</v>
      </c>
      <c r="G501" s="108">
        <f t="shared" si="29"/>
        <v>0</v>
      </c>
      <c r="H501" s="108"/>
      <c r="I501" s="100"/>
      <c r="J501" s="100"/>
      <c r="K501" s="100"/>
    </row>
    <row r="502" spans="1:12" ht="39" hidden="1" customHeight="1" x14ac:dyDescent="0.25">
      <c r="A502" s="401"/>
      <c r="B502" s="101" t="s">
        <v>44</v>
      </c>
      <c r="C502" s="108">
        <f t="shared" si="28"/>
        <v>0</v>
      </c>
      <c r="D502" s="51">
        <v>2023</v>
      </c>
      <c r="E502" s="289"/>
      <c r="F502" s="289"/>
      <c r="G502" s="108">
        <f t="shared" si="29"/>
        <v>0</v>
      </c>
      <c r="H502" s="173"/>
    </row>
    <row r="503" spans="1:12" ht="39" hidden="1" customHeight="1" x14ac:dyDescent="0.25">
      <c r="A503" s="401" t="s">
        <v>309</v>
      </c>
      <c r="B503" s="102" t="s">
        <v>963</v>
      </c>
      <c r="C503" s="96">
        <f t="shared" si="28"/>
        <v>0</v>
      </c>
      <c r="D503" s="51">
        <v>2023</v>
      </c>
      <c r="E503" s="402" t="str">
        <f>E501</f>
        <v>УКБ ЮМР</v>
      </c>
      <c r="F503" s="289" t="str">
        <f>F501</f>
        <v>Місцевий бюджет</v>
      </c>
      <c r="G503" s="108">
        <f t="shared" si="29"/>
        <v>0</v>
      </c>
      <c r="H503" s="108"/>
    </row>
    <row r="504" spans="1:12" ht="39" hidden="1" customHeight="1" x14ac:dyDescent="0.25">
      <c r="A504" s="401"/>
      <c r="B504" s="101" t="s">
        <v>44</v>
      </c>
      <c r="C504" s="96">
        <f t="shared" si="28"/>
        <v>0</v>
      </c>
      <c r="D504" s="51">
        <v>2023</v>
      </c>
      <c r="E504" s="402"/>
      <c r="F504" s="289"/>
      <c r="G504" s="108">
        <f t="shared" si="29"/>
        <v>0</v>
      </c>
      <c r="H504" s="173"/>
    </row>
    <row r="505" spans="1:12" ht="39" hidden="1" customHeight="1" x14ac:dyDescent="0.25">
      <c r="A505" s="401" t="s">
        <v>458</v>
      </c>
      <c r="B505" s="59" t="s">
        <v>964</v>
      </c>
      <c r="C505" s="96">
        <f t="shared" si="28"/>
        <v>0</v>
      </c>
      <c r="D505" s="51">
        <v>2023</v>
      </c>
      <c r="E505" s="402" t="s">
        <v>16</v>
      </c>
      <c r="F505" s="289" t="str">
        <f>F503</f>
        <v>Місцевий бюджет</v>
      </c>
      <c r="G505" s="108">
        <f t="shared" si="29"/>
        <v>0</v>
      </c>
      <c r="H505" s="108"/>
    </row>
    <row r="506" spans="1:12" ht="39" hidden="1" customHeight="1" x14ac:dyDescent="0.25">
      <c r="A506" s="401"/>
      <c r="B506" s="97" t="s">
        <v>44</v>
      </c>
      <c r="C506" s="96">
        <f t="shared" si="28"/>
        <v>0</v>
      </c>
      <c r="D506" s="51">
        <v>2023</v>
      </c>
      <c r="E506" s="402"/>
      <c r="F506" s="289"/>
      <c r="G506" s="108">
        <f t="shared" si="29"/>
        <v>0</v>
      </c>
      <c r="H506" s="173"/>
    </row>
    <row r="507" spans="1:12" ht="39" hidden="1" customHeight="1" x14ac:dyDescent="0.25">
      <c r="A507" s="401" t="s">
        <v>459</v>
      </c>
      <c r="B507" s="59" t="s">
        <v>965</v>
      </c>
      <c r="C507" s="96">
        <f t="shared" si="28"/>
        <v>0</v>
      </c>
      <c r="D507" s="51">
        <v>2023</v>
      </c>
      <c r="E507" s="402" t="str">
        <f>E505</f>
        <v>УКБ ЮМР</v>
      </c>
      <c r="F507" s="289" t="str">
        <f>F505</f>
        <v>Місцевий бюджет</v>
      </c>
      <c r="G507" s="108">
        <f t="shared" si="29"/>
        <v>0</v>
      </c>
      <c r="H507" s="96"/>
    </row>
    <row r="508" spans="1:12" ht="39" hidden="1" customHeight="1" x14ac:dyDescent="0.25">
      <c r="A508" s="401"/>
      <c r="B508" s="97" t="s">
        <v>44</v>
      </c>
      <c r="C508" s="96">
        <f t="shared" si="28"/>
        <v>0</v>
      </c>
      <c r="D508" s="51">
        <v>2023</v>
      </c>
      <c r="E508" s="402"/>
      <c r="F508" s="289"/>
      <c r="G508" s="108">
        <f t="shared" si="29"/>
        <v>0</v>
      </c>
      <c r="H508" s="96"/>
    </row>
    <row r="509" spans="1:12" ht="39" hidden="1" customHeight="1" x14ac:dyDescent="0.25">
      <c r="A509" s="401" t="s">
        <v>460</v>
      </c>
      <c r="B509" s="92" t="s">
        <v>966</v>
      </c>
      <c r="C509" s="96">
        <f t="shared" si="28"/>
        <v>0</v>
      </c>
      <c r="D509" s="51">
        <v>2023</v>
      </c>
      <c r="E509" s="402" t="str">
        <f>E507</f>
        <v>УКБ ЮМР</v>
      </c>
      <c r="F509" s="289" t="str">
        <f>F507</f>
        <v>Місцевий бюджет</v>
      </c>
      <c r="G509" s="108">
        <f t="shared" si="29"/>
        <v>0</v>
      </c>
      <c r="H509" s="96"/>
    </row>
    <row r="510" spans="1:12" ht="39" hidden="1" customHeight="1" x14ac:dyDescent="0.25">
      <c r="A510" s="401"/>
      <c r="B510" s="101" t="s">
        <v>44</v>
      </c>
      <c r="C510" s="96">
        <f t="shared" si="28"/>
        <v>0</v>
      </c>
      <c r="D510" s="51">
        <v>2023</v>
      </c>
      <c r="E510" s="402"/>
      <c r="F510" s="289"/>
      <c r="G510" s="108">
        <f t="shared" si="29"/>
        <v>0</v>
      </c>
      <c r="H510" s="96"/>
    </row>
    <row r="511" spans="1:12" ht="39" hidden="1" customHeight="1" x14ac:dyDescent="0.25">
      <c r="A511" s="401" t="s">
        <v>461</v>
      </c>
      <c r="B511" s="103" t="s">
        <v>967</v>
      </c>
      <c r="C511" s="96">
        <f t="shared" si="28"/>
        <v>0</v>
      </c>
      <c r="D511" s="51">
        <v>2023</v>
      </c>
      <c r="E511" s="402" t="str">
        <f>E509</f>
        <v>УКБ ЮМР</v>
      </c>
      <c r="F511" s="289" t="str">
        <f>F509</f>
        <v>Місцевий бюджет</v>
      </c>
      <c r="G511" s="108">
        <f t="shared" si="29"/>
        <v>0</v>
      </c>
      <c r="H511" s="108"/>
    </row>
    <row r="512" spans="1:12" ht="39" hidden="1" customHeight="1" x14ac:dyDescent="0.25">
      <c r="A512" s="401"/>
      <c r="B512" s="101" t="s">
        <v>44</v>
      </c>
      <c r="C512" s="96">
        <f t="shared" si="28"/>
        <v>0</v>
      </c>
      <c r="D512" s="51">
        <v>2023</v>
      </c>
      <c r="E512" s="402"/>
      <c r="F512" s="289"/>
      <c r="G512" s="108">
        <f t="shared" si="29"/>
        <v>0</v>
      </c>
      <c r="H512" s="96"/>
    </row>
    <row r="513" spans="1:8" ht="39" hidden="1" customHeight="1" x14ac:dyDescent="0.25">
      <c r="A513" s="401"/>
      <c r="B513" s="101" t="s">
        <v>2</v>
      </c>
      <c r="C513" s="96">
        <f t="shared" si="28"/>
        <v>0</v>
      </c>
      <c r="D513" s="51">
        <v>2023</v>
      </c>
      <c r="E513" s="402"/>
      <c r="F513" s="289"/>
      <c r="G513" s="108">
        <f t="shared" si="29"/>
        <v>0</v>
      </c>
      <c r="H513" s="96"/>
    </row>
    <row r="514" spans="1:8" ht="39" hidden="1" customHeight="1" x14ac:dyDescent="0.25">
      <c r="A514" s="401"/>
      <c r="B514" s="101" t="s">
        <v>25</v>
      </c>
      <c r="C514" s="96">
        <f t="shared" si="28"/>
        <v>0</v>
      </c>
      <c r="D514" s="51">
        <v>2023</v>
      </c>
      <c r="E514" s="402"/>
      <c r="F514" s="289"/>
      <c r="G514" s="108">
        <f t="shared" si="29"/>
        <v>0</v>
      </c>
      <c r="H514" s="96"/>
    </row>
    <row r="515" spans="1:8" ht="39" hidden="1" customHeight="1" x14ac:dyDescent="0.25">
      <c r="A515" s="107" t="s">
        <v>462</v>
      </c>
      <c r="B515" s="92" t="s">
        <v>933</v>
      </c>
      <c r="C515" s="96">
        <f t="shared" si="28"/>
        <v>500</v>
      </c>
      <c r="D515" s="51">
        <v>2023</v>
      </c>
      <c r="E515" s="173" t="s">
        <v>16</v>
      </c>
      <c r="F515" s="51" t="str">
        <f>F511</f>
        <v>Місцевий бюджет</v>
      </c>
      <c r="G515" s="108">
        <f t="shared" si="29"/>
        <v>500</v>
      </c>
      <c r="H515" s="38">
        <v>500</v>
      </c>
    </row>
    <row r="516" spans="1:8" ht="39" hidden="1" customHeight="1" x14ac:dyDescent="0.25">
      <c r="A516" s="107" t="s">
        <v>520</v>
      </c>
      <c r="B516" s="92" t="s">
        <v>1068</v>
      </c>
      <c r="C516" s="96">
        <f t="shared" si="28"/>
        <v>0</v>
      </c>
      <c r="D516" s="51">
        <v>2023</v>
      </c>
      <c r="E516" s="173" t="s">
        <v>16</v>
      </c>
      <c r="F516" s="51" t="s">
        <v>33</v>
      </c>
      <c r="G516" s="108">
        <f t="shared" si="29"/>
        <v>0</v>
      </c>
      <c r="H516" s="96"/>
    </row>
    <row r="517" spans="1:8" ht="39" hidden="1" customHeight="1" x14ac:dyDescent="0.25">
      <c r="A517" s="401" t="s">
        <v>564</v>
      </c>
      <c r="B517" s="104" t="s">
        <v>968</v>
      </c>
      <c r="C517" s="96">
        <f t="shared" si="28"/>
        <v>0</v>
      </c>
      <c r="D517" s="51">
        <v>2023</v>
      </c>
      <c r="E517" s="402" t="str">
        <f>E509</f>
        <v>УКБ ЮМР</v>
      </c>
      <c r="F517" s="289" t="s">
        <v>33</v>
      </c>
      <c r="G517" s="108">
        <f t="shared" si="29"/>
        <v>0</v>
      </c>
      <c r="H517" s="96"/>
    </row>
    <row r="518" spans="1:8" ht="39" hidden="1" customHeight="1" x14ac:dyDescent="0.25">
      <c r="A518" s="401"/>
      <c r="B518" s="97" t="s">
        <v>44</v>
      </c>
      <c r="C518" s="96">
        <f t="shared" si="28"/>
        <v>76.45</v>
      </c>
      <c r="D518" s="51">
        <v>2023</v>
      </c>
      <c r="E518" s="402"/>
      <c r="F518" s="289"/>
      <c r="G518" s="108">
        <f t="shared" si="29"/>
        <v>76.45</v>
      </c>
      <c r="H518" s="96">
        <v>76.45</v>
      </c>
    </row>
    <row r="519" spans="1:8" ht="39" hidden="1" customHeight="1" x14ac:dyDescent="0.25">
      <c r="A519" s="401" t="s">
        <v>565</v>
      </c>
      <c r="B519" s="59" t="s">
        <v>1162</v>
      </c>
      <c r="C519" s="403">
        <f t="shared" si="28"/>
        <v>0</v>
      </c>
      <c r="D519" s="51">
        <v>2023</v>
      </c>
      <c r="E519" s="402" t="s">
        <v>16</v>
      </c>
      <c r="F519" s="289" t="s">
        <v>33</v>
      </c>
      <c r="G519" s="108">
        <f t="shared" si="29"/>
        <v>0</v>
      </c>
      <c r="H519" s="96"/>
    </row>
    <row r="520" spans="1:8" ht="39" hidden="1" customHeight="1" x14ac:dyDescent="0.25">
      <c r="A520" s="401"/>
      <c r="B520" s="59" t="s">
        <v>893</v>
      </c>
      <c r="C520" s="403"/>
      <c r="D520" s="51">
        <v>2023</v>
      </c>
      <c r="E520" s="402"/>
      <c r="F520" s="289"/>
      <c r="G520" s="108">
        <f t="shared" si="29"/>
        <v>0</v>
      </c>
      <c r="H520" s="96"/>
    </row>
    <row r="521" spans="1:8" ht="39" hidden="1" customHeight="1" x14ac:dyDescent="0.25">
      <c r="A521" s="107" t="s">
        <v>574</v>
      </c>
      <c r="B521" s="59" t="s">
        <v>1000</v>
      </c>
      <c r="C521" s="96">
        <f t="shared" ref="C521:C547" si="30">G521</f>
        <v>0</v>
      </c>
      <c r="D521" s="51">
        <v>2023</v>
      </c>
      <c r="E521" s="51" t="s">
        <v>77</v>
      </c>
      <c r="F521" s="51" t="s">
        <v>33</v>
      </c>
      <c r="G521" s="108">
        <f t="shared" si="29"/>
        <v>0</v>
      </c>
      <c r="H521" s="96"/>
    </row>
    <row r="522" spans="1:8" ht="39" hidden="1" customHeight="1" x14ac:dyDescent="0.25">
      <c r="A522" s="107" t="s">
        <v>575</v>
      </c>
      <c r="B522" s="59" t="s">
        <v>1001</v>
      </c>
      <c r="C522" s="96">
        <f t="shared" si="30"/>
        <v>0</v>
      </c>
      <c r="D522" s="51">
        <v>2023</v>
      </c>
      <c r="E522" s="51" t="s">
        <v>77</v>
      </c>
      <c r="F522" s="51" t="s">
        <v>33</v>
      </c>
      <c r="G522" s="108">
        <f t="shared" si="29"/>
        <v>0</v>
      </c>
      <c r="H522" s="96"/>
    </row>
    <row r="523" spans="1:8" ht="39" hidden="1" customHeight="1" x14ac:dyDescent="0.25">
      <c r="A523" s="107" t="s">
        <v>582</v>
      </c>
      <c r="B523" s="59" t="s">
        <v>849</v>
      </c>
      <c r="C523" s="96">
        <f t="shared" si="30"/>
        <v>0</v>
      </c>
      <c r="D523" s="51">
        <v>2023</v>
      </c>
      <c r="E523" s="51" t="s">
        <v>77</v>
      </c>
      <c r="F523" s="51" t="s">
        <v>33</v>
      </c>
      <c r="G523" s="108">
        <f t="shared" si="29"/>
        <v>0</v>
      </c>
      <c r="H523" s="96"/>
    </row>
    <row r="524" spans="1:8" ht="39" hidden="1" customHeight="1" x14ac:dyDescent="0.25">
      <c r="A524" s="107" t="s">
        <v>625</v>
      </c>
      <c r="B524" s="59" t="s">
        <v>1002</v>
      </c>
      <c r="C524" s="96">
        <f t="shared" si="30"/>
        <v>0</v>
      </c>
      <c r="D524" s="51">
        <v>2023</v>
      </c>
      <c r="E524" s="51" t="s">
        <v>77</v>
      </c>
      <c r="F524" s="51" t="s">
        <v>33</v>
      </c>
      <c r="G524" s="108">
        <f t="shared" si="29"/>
        <v>0</v>
      </c>
      <c r="H524" s="96"/>
    </row>
    <row r="525" spans="1:8" ht="39" hidden="1" customHeight="1" x14ac:dyDescent="0.25">
      <c r="A525" s="107" t="s">
        <v>626</v>
      </c>
      <c r="B525" s="59" t="s">
        <v>1675</v>
      </c>
      <c r="C525" s="96">
        <f t="shared" si="30"/>
        <v>0</v>
      </c>
      <c r="D525" s="51">
        <v>2023</v>
      </c>
      <c r="E525" s="51" t="s">
        <v>77</v>
      </c>
      <c r="F525" s="51" t="s">
        <v>33</v>
      </c>
      <c r="G525" s="108">
        <f t="shared" si="29"/>
        <v>0</v>
      </c>
      <c r="H525" s="96"/>
    </row>
    <row r="526" spans="1:8" ht="46.5" hidden="1" customHeight="1" x14ac:dyDescent="0.25">
      <c r="A526" s="107" t="s">
        <v>24</v>
      </c>
      <c r="B526" s="59" t="s">
        <v>1228</v>
      </c>
      <c r="C526" s="96">
        <f t="shared" si="30"/>
        <v>0</v>
      </c>
      <c r="D526" s="51">
        <v>2023</v>
      </c>
      <c r="E526" s="51" t="s">
        <v>1030</v>
      </c>
      <c r="F526" s="51" t="s">
        <v>33</v>
      </c>
      <c r="G526" s="108">
        <f t="shared" ref="G526:G547" si="31">H526</f>
        <v>0</v>
      </c>
      <c r="H526" s="96">
        <v>0</v>
      </c>
    </row>
    <row r="527" spans="1:8" ht="51" hidden="1" customHeight="1" x14ac:dyDescent="0.25">
      <c r="A527" s="107" t="s">
        <v>36</v>
      </c>
      <c r="B527" s="59" t="s">
        <v>1229</v>
      </c>
      <c r="C527" s="96">
        <f t="shared" si="30"/>
        <v>0</v>
      </c>
      <c r="D527" s="51">
        <v>2023</v>
      </c>
      <c r="E527" s="51" t="s">
        <v>1030</v>
      </c>
      <c r="F527" s="51" t="s">
        <v>33</v>
      </c>
      <c r="G527" s="108">
        <f t="shared" si="31"/>
        <v>0</v>
      </c>
      <c r="H527" s="196">
        <f>[1]Додаток3!J483</f>
        <v>0</v>
      </c>
    </row>
    <row r="528" spans="1:8" ht="39" hidden="1" customHeight="1" x14ac:dyDescent="0.25">
      <c r="A528" s="401" t="s">
        <v>719</v>
      </c>
      <c r="B528" s="59" t="s">
        <v>1341</v>
      </c>
      <c r="C528" s="96">
        <f t="shared" si="30"/>
        <v>11500</v>
      </c>
      <c r="D528" s="51">
        <v>2023</v>
      </c>
      <c r="E528" s="289" t="s">
        <v>16</v>
      </c>
      <c r="F528" s="289" t="s">
        <v>33</v>
      </c>
      <c r="G528" s="108">
        <f t="shared" si="31"/>
        <v>11500</v>
      </c>
      <c r="H528" s="96">
        <v>11500</v>
      </c>
    </row>
    <row r="529" spans="1:8" ht="39" hidden="1" customHeight="1" x14ac:dyDescent="0.25">
      <c r="A529" s="401"/>
      <c r="B529" s="59" t="s">
        <v>893</v>
      </c>
      <c r="C529" s="96">
        <f t="shared" si="30"/>
        <v>846.928</v>
      </c>
      <c r="D529" s="51">
        <v>2023</v>
      </c>
      <c r="E529" s="289"/>
      <c r="F529" s="289"/>
      <c r="G529" s="108">
        <f t="shared" si="31"/>
        <v>846.928</v>
      </c>
      <c r="H529" s="96">
        <v>846.928</v>
      </c>
    </row>
    <row r="530" spans="1:8" ht="39" hidden="1" customHeight="1" x14ac:dyDescent="0.25">
      <c r="A530" s="401" t="s">
        <v>720</v>
      </c>
      <c r="B530" s="59" t="s">
        <v>1236</v>
      </c>
      <c r="C530" s="96">
        <f t="shared" si="30"/>
        <v>0</v>
      </c>
      <c r="D530" s="51">
        <v>2023</v>
      </c>
      <c r="E530" s="289" t="s">
        <v>16</v>
      </c>
      <c r="F530" s="289" t="s">
        <v>33</v>
      </c>
      <c r="G530" s="108">
        <f t="shared" si="31"/>
        <v>0</v>
      </c>
      <c r="H530" s="96"/>
    </row>
    <row r="531" spans="1:8" ht="39" hidden="1" customHeight="1" x14ac:dyDescent="0.25">
      <c r="A531" s="401"/>
      <c r="B531" s="59" t="s">
        <v>1235</v>
      </c>
      <c r="C531" s="96">
        <f t="shared" si="30"/>
        <v>0</v>
      </c>
      <c r="D531" s="51">
        <v>2023</v>
      </c>
      <c r="E531" s="289"/>
      <c r="F531" s="289"/>
      <c r="G531" s="108">
        <f t="shared" si="31"/>
        <v>0</v>
      </c>
      <c r="H531" s="96"/>
    </row>
    <row r="532" spans="1:8" ht="39" hidden="1" customHeight="1" x14ac:dyDescent="0.25">
      <c r="A532" s="401" t="s">
        <v>741</v>
      </c>
      <c r="B532" s="59" t="s">
        <v>1237</v>
      </c>
      <c r="C532" s="96">
        <f t="shared" si="30"/>
        <v>0</v>
      </c>
      <c r="D532" s="51">
        <v>2023</v>
      </c>
      <c r="E532" s="289" t="s">
        <v>16</v>
      </c>
      <c r="F532" s="289" t="s">
        <v>33</v>
      </c>
      <c r="G532" s="108">
        <f t="shared" si="31"/>
        <v>0</v>
      </c>
      <c r="H532" s="96"/>
    </row>
    <row r="533" spans="1:8" ht="39" hidden="1" customHeight="1" x14ac:dyDescent="0.25">
      <c r="A533" s="401"/>
      <c r="B533" s="59" t="s">
        <v>1235</v>
      </c>
      <c r="C533" s="96">
        <f t="shared" si="30"/>
        <v>0</v>
      </c>
      <c r="D533" s="51">
        <v>2023</v>
      </c>
      <c r="E533" s="289"/>
      <c r="F533" s="289"/>
      <c r="G533" s="108">
        <f t="shared" si="31"/>
        <v>0</v>
      </c>
      <c r="H533" s="96"/>
    </row>
    <row r="534" spans="1:8" ht="32.25" hidden="1" customHeight="1" x14ac:dyDescent="0.25">
      <c r="A534" s="401" t="s">
        <v>24</v>
      </c>
      <c r="B534" s="59" t="s">
        <v>1238</v>
      </c>
      <c r="C534" s="96">
        <f t="shared" si="30"/>
        <v>0</v>
      </c>
      <c r="D534" s="51">
        <v>2023</v>
      </c>
      <c r="E534" s="289" t="s">
        <v>16</v>
      </c>
      <c r="F534" s="289" t="s">
        <v>33</v>
      </c>
      <c r="G534" s="108">
        <f t="shared" si="31"/>
        <v>0</v>
      </c>
      <c r="H534" s="96"/>
    </row>
    <row r="535" spans="1:8" ht="18" hidden="1" customHeight="1" x14ac:dyDescent="0.25">
      <c r="A535" s="401"/>
      <c r="B535" s="59" t="s">
        <v>1235</v>
      </c>
      <c r="C535" s="96">
        <f t="shared" si="30"/>
        <v>420</v>
      </c>
      <c r="D535" s="51">
        <v>2023</v>
      </c>
      <c r="E535" s="289"/>
      <c r="F535" s="289"/>
      <c r="G535" s="108">
        <f t="shared" si="31"/>
        <v>420</v>
      </c>
      <c r="H535" s="96">
        <v>420</v>
      </c>
    </row>
    <row r="536" spans="1:8" ht="34.5" hidden="1" customHeight="1" x14ac:dyDescent="0.25">
      <c r="A536" s="401" t="s">
        <v>36</v>
      </c>
      <c r="B536" s="59" t="s">
        <v>1239</v>
      </c>
      <c r="C536" s="96">
        <f t="shared" si="30"/>
        <v>0</v>
      </c>
      <c r="D536" s="51">
        <v>2023</v>
      </c>
      <c r="E536" s="289" t="s">
        <v>16</v>
      </c>
      <c r="F536" s="289" t="s">
        <v>33</v>
      </c>
      <c r="G536" s="108">
        <f t="shared" si="31"/>
        <v>0</v>
      </c>
      <c r="H536" s="96"/>
    </row>
    <row r="537" spans="1:8" ht="14.25" hidden="1" customHeight="1" x14ac:dyDescent="0.25">
      <c r="A537" s="401"/>
      <c r="B537" s="59" t="s">
        <v>1235</v>
      </c>
      <c r="C537" s="96">
        <f t="shared" si="30"/>
        <v>200</v>
      </c>
      <c r="D537" s="51">
        <v>2023</v>
      </c>
      <c r="E537" s="289"/>
      <c r="F537" s="289"/>
      <c r="G537" s="108">
        <f t="shared" si="31"/>
        <v>200</v>
      </c>
      <c r="H537" s="96">
        <v>200</v>
      </c>
    </row>
    <row r="538" spans="1:8" ht="39" hidden="1" customHeight="1" x14ac:dyDescent="0.25">
      <c r="A538" s="401" t="s">
        <v>755</v>
      </c>
      <c r="B538" s="59" t="s">
        <v>1240</v>
      </c>
      <c r="C538" s="96">
        <f t="shared" si="30"/>
        <v>0</v>
      </c>
      <c r="D538" s="51">
        <v>2023</v>
      </c>
      <c r="E538" s="289" t="s">
        <v>16</v>
      </c>
      <c r="F538" s="289" t="s">
        <v>33</v>
      </c>
      <c r="G538" s="108">
        <f t="shared" si="31"/>
        <v>0</v>
      </c>
      <c r="H538" s="96"/>
    </row>
    <row r="539" spans="1:8" ht="39" hidden="1" customHeight="1" x14ac:dyDescent="0.25">
      <c r="A539" s="401"/>
      <c r="B539" s="59" t="s">
        <v>1235</v>
      </c>
      <c r="C539" s="96">
        <f t="shared" si="30"/>
        <v>0</v>
      </c>
      <c r="D539" s="51">
        <v>2023</v>
      </c>
      <c r="E539" s="289"/>
      <c r="F539" s="289"/>
      <c r="G539" s="108">
        <f t="shared" si="31"/>
        <v>0</v>
      </c>
      <c r="H539" s="96"/>
    </row>
    <row r="540" spans="1:8" ht="39" hidden="1" customHeight="1" x14ac:dyDescent="0.25">
      <c r="A540" s="107" t="s">
        <v>742</v>
      </c>
      <c r="B540" s="59" t="s">
        <v>1676</v>
      </c>
      <c r="C540" s="96">
        <f t="shared" si="30"/>
        <v>0</v>
      </c>
      <c r="D540" s="51">
        <v>2023</v>
      </c>
      <c r="E540" s="51" t="s">
        <v>16</v>
      </c>
      <c r="F540" s="51" t="s">
        <v>33</v>
      </c>
      <c r="G540" s="108">
        <f t="shared" si="31"/>
        <v>0</v>
      </c>
      <c r="H540" s="96"/>
    </row>
    <row r="541" spans="1:8" ht="39" hidden="1" customHeight="1" x14ac:dyDescent="0.25">
      <c r="A541" s="107" t="s">
        <v>765</v>
      </c>
      <c r="B541" s="59" t="s">
        <v>1356</v>
      </c>
      <c r="C541" s="96">
        <f t="shared" si="30"/>
        <v>0</v>
      </c>
      <c r="D541" s="51">
        <v>2023</v>
      </c>
      <c r="E541" s="51" t="s">
        <v>16</v>
      </c>
      <c r="F541" s="51" t="s">
        <v>33</v>
      </c>
      <c r="G541" s="108">
        <f t="shared" si="31"/>
        <v>0</v>
      </c>
      <c r="H541" s="96"/>
    </row>
    <row r="542" spans="1:8" ht="29.25" hidden="1" customHeight="1" x14ac:dyDescent="0.25">
      <c r="A542" s="107" t="s">
        <v>24</v>
      </c>
      <c r="B542" s="162" t="s">
        <v>940</v>
      </c>
      <c r="C542" s="96">
        <f t="shared" si="30"/>
        <v>0</v>
      </c>
      <c r="D542" s="51">
        <v>2023</v>
      </c>
      <c r="E542" s="51" t="s">
        <v>16</v>
      </c>
      <c r="F542" s="51" t="s">
        <v>33</v>
      </c>
      <c r="G542" s="108">
        <f t="shared" si="31"/>
        <v>0</v>
      </c>
      <c r="H542" s="96">
        <f>[1]Додаток3!J418</f>
        <v>0</v>
      </c>
    </row>
    <row r="543" spans="1:8" ht="32.25" customHeight="1" x14ac:dyDescent="0.25">
      <c r="A543" s="371" t="s">
        <v>22</v>
      </c>
      <c r="B543" s="162" t="s">
        <v>1688</v>
      </c>
      <c r="C543" s="96">
        <f t="shared" si="30"/>
        <v>4443.1819999999998</v>
      </c>
      <c r="D543" s="287">
        <v>2023</v>
      </c>
      <c r="E543" s="287" t="s">
        <v>16</v>
      </c>
      <c r="F543" s="287" t="s">
        <v>33</v>
      </c>
      <c r="G543" s="108">
        <f t="shared" si="31"/>
        <v>4443.1819999999998</v>
      </c>
      <c r="H543" s="96">
        <f>'Додаток 3'!K454</f>
        <v>4443.1819999999998</v>
      </c>
    </row>
    <row r="544" spans="1:8" ht="72.75" hidden="1" customHeight="1" x14ac:dyDescent="0.25">
      <c r="A544" s="412"/>
      <c r="B544" s="162" t="s">
        <v>1677</v>
      </c>
      <c r="C544" s="96">
        <f t="shared" si="30"/>
        <v>0</v>
      </c>
      <c r="D544" s="305"/>
      <c r="E544" s="305"/>
      <c r="F544" s="305"/>
      <c r="G544" s="108">
        <f t="shared" si="31"/>
        <v>0</v>
      </c>
      <c r="H544" s="96">
        <f>[1]Додаток3!J473</f>
        <v>0</v>
      </c>
    </row>
    <row r="545" spans="1:8" ht="39" hidden="1" customHeight="1" x14ac:dyDescent="0.25">
      <c r="A545" s="412"/>
      <c r="B545" s="162"/>
      <c r="C545" s="96">
        <f t="shared" si="30"/>
        <v>0</v>
      </c>
      <c r="D545" s="305"/>
      <c r="E545" s="305"/>
      <c r="F545" s="305"/>
      <c r="G545" s="108">
        <f t="shared" si="31"/>
        <v>0</v>
      </c>
      <c r="H545" s="96"/>
    </row>
    <row r="546" spans="1:8" ht="46.5" hidden="1" customHeight="1" x14ac:dyDescent="0.25">
      <c r="A546" s="412"/>
      <c r="B546" s="162" t="s">
        <v>1356</v>
      </c>
      <c r="C546" s="96">
        <f t="shared" si="30"/>
        <v>0</v>
      </c>
      <c r="D546" s="305"/>
      <c r="E546" s="305"/>
      <c r="F546" s="305"/>
      <c r="G546" s="108">
        <f t="shared" si="31"/>
        <v>0</v>
      </c>
      <c r="H546" s="96">
        <f>[1]Додаток3!J497</f>
        <v>0</v>
      </c>
    </row>
    <row r="547" spans="1:8" ht="29.25" hidden="1" customHeight="1" x14ac:dyDescent="0.25">
      <c r="A547" s="412"/>
      <c r="B547" s="162" t="s">
        <v>1678</v>
      </c>
      <c r="C547" s="96">
        <f t="shared" si="30"/>
        <v>0</v>
      </c>
      <c r="D547" s="305"/>
      <c r="E547" s="305"/>
      <c r="F547" s="305"/>
      <c r="G547" s="108">
        <f t="shared" si="31"/>
        <v>0</v>
      </c>
      <c r="H547" s="96">
        <f>[1]Додаток3!J499</f>
        <v>0</v>
      </c>
    </row>
    <row r="548" spans="1:8" ht="29.25" hidden="1" customHeight="1" x14ac:dyDescent="0.25">
      <c r="A548" s="412"/>
      <c r="B548" s="162" t="s">
        <v>1673</v>
      </c>
      <c r="C548" s="96">
        <f>H548</f>
        <v>0</v>
      </c>
      <c r="D548" s="305"/>
      <c r="E548" s="305"/>
      <c r="F548" s="305"/>
      <c r="G548" s="108"/>
      <c r="H548" s="96">
        <f>[1]Додаток3!J429</f>
        <v>0</v>
      </c>
    </row>
    <row r="549" spans="1:8" ht="51" hidden="1" customHeight="1" x14ac:dyDescent="0.25">
      <c r="A549" s="412"/>
      <c r="B549" s="162" t="s">
        <v>1068</v>
      </c>
      <c r="C549" s="96">
        <f>H549</f>
        <v>0</v>
      </c>
      <c r="D549" s="305"/>
      <c r="E549" s="305"/>
      <c r="F549" s="305"/>
      <c r="G549" s="108"/>
      <c r="H549" s="96">
        <f>[1]Додаток3!J470</f>
        <v>0</v>
      </c>
    </row>
    <row r="550" spans="1:8" ht="21" customHeight="1" x14ac:dyDescent="0.25">
      <c r="A550" s="372"/>
      <c r="B550" s="59" t="s">
        <v>1694</v>
      </c>
      <c r="C550" s="96">
        <f t="shared" ref="C550:C563" si="32">G550</f>
        <v>112.97799999999999</v>
      </c>
      <c r="D550" s="288"/>
      <c r="E550" s="288"/>
      <c r="F550" s="288"/>
      <c r="G550" s="108">
        <f t="shared" ref="G550:G591" si="33">H550</f>
        <v>112.97799999999999</v>
      </c>
      <c r="H550" s="96">
        <f>'Додаток 3'!K457</f>
        <v>112.97799999999999</v>
      </c>
    </row>
    <row r="551" spans="1:8" ht="29.25" hidden="1" customHeight="1" x14ac:dyDescent="0.25">
      <c r="A551" s="107" t="s">
        <v>24</v>
      </c>
      <c r="B551" s="59" t="s">
        <v>1620</v>
      </c>
      <c r="C551" s="96">
        <f t="shared" si="32"/>
        <v>0</v>
      </c>
      <c r="D551" s="51">
        <v>2023</v>
      </c>
      <c r="E551" s="51" t="s">
        <v>16</v>
      </c>
      <c r="F551" s="51" t="s">
        <v>33</v>
      </c>
      <c r="G551" s="108">
        <f t="shared" si="33"/>
        <v>0</v>
      </c>
      <c r="H551" s="96">
        <f>'Додаток 3'!K533</f>
        <v>0</v>
      </c>
    </row>
    <row r="552" spans="1:8" ht="29.25" hidden="1" customHeight="1" x14ac:dyDescent="0.25">
      <c r="A552" s="107" t="s">
        <v>36</v>
      </c>
      <c r="B552" s="59"/>
      <c r="C552" s="96">
        <f t="shared" si="32"/>
        <v>0</v>
      </c>
      <c r="D552" s="51">
        <v>2023</v>
      </c>
      <c r="E552" s="51" t="s">
        <v>16</v>
      </c>
      <c r="F552" s="51" t="s">
        <v>33</v>
      </c>
      <c r="G552" s="108">
        <f t="shared" si="33"/>
        <v>0</v>
      </c>
      <c r="H552" s="96"/>
    </row>
    <row r="553" spans="1:8" ht="29.25" hidden="1" customHeight="1" x14ac:dyDescent="0.25">
      <c r="A553" s="107" t="s">
        <v>37</v>
      </c>
      <c r="B553" s="59"/>
      <c r="C553" s="96">
        <f t="shared" si="32"/>
        <v>0</v>
      </c>
      <c r="D553" s="51">
        <v>2023</v>
      </c>
      <c r="E553" s="51" t="s">
        <v>16</v>
      </c>
      <c r="F553" s="51" t="s">
        <v>33</v>
      </c>
      <c r="G553" s="108">
        <f t="shared" si="33"/>
        <v>0</v>
      </c>
      <c r="H553" s="96"/>
    </row>
    <row r="554" spans="1:8" ht="29.25" hidden="1" customHeight="1" x14ac:dyDescent="0.25">
      <c r="A554" s="107" t="s">
        <v>43</v>
      </c>
      <c r="B554" s="59"/>
      <c r="C554" s="96">
        <f t="shared" si="32"/>
        <v>0</v>
      </c>
      <c r="D554" s="51">
        <v>2023</v>
      </c>
      <c r="E554" s="51" t="s">
        <v>16</v>
      </c>
      <c r="F554" s="51" t="s">
        <v>33</v>
      </c>
      <c r="G554" s="108">
        <f t="shared" si="33"/>
        <v>0</v>
      </c>
      <c r="H554" s="96"/>
    </row>
    <row r="555" spans="1:8" ht="39" hidden="1" customHeight="1" x14ac:dyDescent="0.25">
      <c r="A555" s="107" t="s">
        <v>173</v>
      </c>
      <c r="B555" s="59" t="s">
        <v>528</v>
      </c>
      <c r="C555" s="96">
        <f t="shared" si="32"/>
        <v>0</v>
      </c>
      <c r="D555" s="51">
        <v>2023</v>
      </c>
      <c r="E555" s="51" t="s">
        <v>16</v>
      </c>
      <c r="F555" s="51" t="s">
        <v>33</v>
      </c>
      <c r="G555" s="108">
        <f t="shared" si="33"/>
        <v>0</v>
      </c>
      <c r="H555" s="96"/>
    </row>
    <row r="556" spans="1:8" ht="29.25" hidden="1" customHeight="1" x14ac:dyDescent="0.25">
      <c r="A556" s="107" t="s">
        <v>45</v>
      </c>
      <c r="B556" s="59"/>
      <c r="C556" s="96">
        <f t="shared" si="32"/>
        <v>0</v>
      </c>
      <c r="D556" s="51">
        <v>2023</v>
      </c>
      <c r="E556" s="51" t="s">
        <v>16</v>
      </c>
      <c r="F556" s="51" t="s">
        <v>33</v>
      </c>
      <c r="G556" s="108">
        <f t="shared" si="33"/>
        <v>0</v>
      </c>
      <c r="H556" s="96"/>
    </row>
    <row r="557" spans="1:8" ht="27.75" hidden="1" customHeight="1" x14ac:dyDescent="0.25">
      <c r="A557" s="107" t="s">
        <v>0</v>
      </c>
      <c r="B557" s="59"/>
      <c r="C557" s="96">
        <f t="shared" si="32"/>
        <v>0</v>
      </c>
      <c r="D557" s="51">
        <v>2023</v>
      </c>
      <c r="E557" s="51" t="s">
        <v>16</v>
      </c>
      <c r="F557" s="51" t="s">
        <v>33</v>
      </c>
      <c r="G557" s="108">
        <f t="shared" si="33"/>
        <v>0</v>
      </c>
      <c r="H557" s="96"/>
    </row>
    <row r="558" spans="1:8" ht="29.25" hidden="1" customHeight="1" x14ac:dyDescent="0.25">
      <c r="A558" s="107" t="s">
        <v>1</v>
      </c>
      <c r="B558" s="59"/>
      <c r="C558" s="96">
        <f t="shared" si="32"/>
        <v>0</v>
      </c>
      <c r="D558" s="51">
        <v>2023</v>
      </c>
      <c r="E558" s="51" t="s">
        <v>16</v>
      </c>
      <c r="F558" s="51" t="s">
        <v>33</v>
      </c>
      <c r="G558" s="108">
        <f t="shared" si="33"/>
        <v>0</v>
      </c>
      <c r="H558" s="96"/>
    </row>
    <row r="559" spans="1:8" ht="39" hidden="1" customHeight="1" x14ac:dyDescent="0.25">
      <c r="A559" s="107" t="s">
        <v>178</v>
      </c>
      <c r="B559" s="92" t="s">
        <v>587</v>
      </c>
      <c r="C559" s="96">
        <f t="shared" si="32"/>
        <v>0</v>
      </c>
      <c r="D559" s="51">
        <v>2023</v>
      </c>
      <c r="E559" s="51" t="s">
        <v>16</v>
      </c>
      <c r="F559" s="51" t="s">
        <v>33</v>
      </c>
      <c r="G559" s="108">
        <f t="shared" si="33"/>
        <v>0</v>
      </c>
      <c r="H559" s="96"/>
    </row>
    <row r="560" spans="1:8" ht="29.25" hidden="1" customHeight="1" x14ac:dyDescent="0.25">
      <c r="A560" s="107" t="s">
        <v>79</v>
      </c>
      <c r="B560" s="92"/>
      <c r="C560" s="96">
        <f t="shared" si="32"/>
        <v>0</v>
      </c>
      <c r="D560" s="51">
        <v>2023</v>
      </c>
      <c r="E560" s="51" t="s">
        <v>16</v>
      </c>
      <c r="F560" s="51" t="s">
        <v>33</v>
      </c>
      <c r="G560" s="108">
        <f t="shared" si="33"/>
        <v>0</v>
      </c>
      <c r="H560" s="96"/>
    </row>
    <row r="561" spans="1:8" ht="29.25" hidden="1" customHeight="1" x14ac:dyDescent="0.25">
      <c r="A561" s="107" t="s">
        <v>80</v>
      </c>
      <c r="B561" s="92"/>
      <c r="C561" s="96">
        <f t="shared" si="32"/>
        <v>0</v>
      </c>
      <c r="D561" s="51">
        <v>2023</v>
      </c>
      <c r="E561" s="51" t="s">
        <v>16</v>
      </c>
      <c r="F561" s="51" t="s">
        <v>33</v>
      </c>
      <c r="G561" s="108">
        <f t="shared" si="33"/>
        <v>0</v>
      </c>
      <c r="H561" s="96"/>
    </row>
    <row r="562" spans="1:8" ht="29.25" hidden="1" customHeight="1" x14ac:dyDescent="0.25">
      <c r="A562" s="107" t="s">
        <v>125</v>
      </c>
      <c r="B562" s="92"/>
      <c r="C562" s="96">
        <f t="shared" si="32"/>
        <v>0</v>
      </c>
      <c r="D562" s="51">
        <v>2023</v>
      </c>
      <c r="E562" s="51" t="s">
        <v>16</v>
      </c>
      <c r="F562" s="51" t="s">
        <v>33</v>
      </c>
      <c r="G562" s="108">
        <f t="shared" si="33"/>
        <v>0</v>
      </c>
      <c r="H562" s="96"/>
    </row>
    <row r="563" spans="1:8" ht="66" customHeight="1" x14ac:dyDescent="0.25">
      <c r="A563" s="371" t="s">
        <v>23</v>
      </c>
      <c r="B563" s="92" t="s">
        <v>1162</v>
      </c>
      <c r="C563" s="96">
        <f t="shared" si="32"/>
        <v>7925.5789999999997</v>
      </c>
      <c r="D563" s="373">
        <v>2023</v>
      </c>
      <c r="E563" s="287" t="s">
        <v>16</v>
      </c>
      <c r="F563" s="287" t="s">
        <v>33</v>
      </c>
      <c r="G563" s="108">
        <f t="shared" si="33"/>
        <v>7925.5789999999997</v>
      </c>
      <c r="H563" s="96">
        <f>'Додаток 3'!K506</f>
        <v>7925.5789999999997</v>
      </c>
    </row>
    <row r="564" spans="1:8" ht="26.25" customHeight="1" x14ac:dyDescent="0.25">
      <c r="A564" s="372"/>
      <c r="B564" s="92" t="s">
        <v>1694</v>
      </c>
      <c r="C564" s="96"/>
      <c r="D564" s="374"/>
      <c r="E564" s="288"/>
      <c r="F564" s="288"/>
      <c r="G564" s="108"/>
      <c r="H564" s="96">
        <f>'Додаток 3'!K515</f>
        <v>76.822999999999993</v>
      </c>
    </row>
    <row r="565" spans="1:8" ht="42" customHeight="1" x14ac:dyDescent="0.25">
      <c r="A565" s="266" t="s">
        <v>24</v>
      </c>
      <c r="B565" s="92" t="s">
        <v>1716</v>
      </c>
      <c r="C565" s="96"/>
      <c r="D565" s="267">
        <v>2023</v>
      </c>
      <c r="E565" s="152" t="s">
        <v>16</v>
      </c>
      <c r="F565" s="152" t="s">
        <v>33</v>
      </c>
      <c r="G565" s="108"/>
      <c r="H565" s="96">
        <f>'Додаток 3'!K453</f>
        <v>265.21699999999998</v>
      </c>
    </row>
    <row r="566" spans="1:8" ht="42" customHeight="1" x14ac:dyDescent="0.25">
      <c r="A566" s="266" t="s">
        <v>36</v>
      </c>
      <c r="B566" s="92" t="str">
        <f>'Додаток 3'!B470</f>
        <v>Поточний ремонт вул. Новобілярської м. Южного Одеської області</v>
      </c>
      <c r="C566" s="96"/>
      <c r="D566" s="51">
        <v>2023</v>
      </c>
      <c r="E566" s="51" t="s">
        <v>77</v>
      </c>
      <c r="F566" s="51" t="s">
        <v>33</v>
      </c>
      <c r="G566" s="108"/>
      <c r="H566" s="96">
        <f>'Додаток 3'!K470</f>
        <v>196.45699999999999</v>
      </c>
    </row>
    <row r="567" spans="1:8" ht="42" customHeight="1" x14ac:dyDescent="0.25">
      <c r="A567" s="266" t="s">
        <v>37</v>
      </c>
      <c r="B567" s="92" t="str">
        <f>'Додаток 3'!B471</f>
        <v>Поточний ремонт в'їзду на автостанцію та виїзду м. Южного Одеської області</v>
      </c>
      <c r="C567" s="96"/>
      <c r="D567" s="51">
        <v>2023</v>
      </c>
      <c r="E567" s="51" t="s">
        <v>77</v>
      </c>
      <c r="F567" s="51" t="s">
        <v>33</v>
      </c>
      <c r="G567" s="108"/>
      <c r="H567" s="96">
        <f>'Додаток 3'!K471</f>
        <v>3.6549999999999998</v>
      </c>
    </row>
    <row r="568" spans="1:8" ht="42" customHeight="1" x14ac:dyDescent="0.25">
      <c r="A568" s="266" t="s">
        <v>43</v>
      </c>
      <c r="B568" s="92" t="str">
        <f>'Додаток 3'!B472</f>
        <v>Поточний ремонт вул. Приморської (від просп. Григорівського десанту до вул. Іванова) м. Южного Одеської області</v>
      </c>
      <c r="C568" s="96"/>
      <c r="D568" s="51">
        <v>2023</v>
      </c>
      <c r="E568" s="51" t="s">
        <v>77</v>
      </c>
      <c r="F568" s="51" t="s">
        <v>33</v>
      </c>
      <c r="G568" s="108"/>
      <c r="H568" s="96">
        <f>'Додаток 3'!K472</f>
        <v>45.429000000000002</v>
      </c>
    </row>
    <row r="569" spans="1:8" ht="42" customHeight="1" x14ac:dyDescent="0.25">
      <c r="A569" s="266" t="s">
        <v>45</v>
      </c>
      <c r="B569" s="92" t="str">
        <f>'Додаток 3'!B473</f>
        <v>Поточний ремонт вул. Комунальної м. Южного Одеської області</v>
      </c>
      <c r="C569" s="96"/>
      <c r="D569" s="51">
        <v>2023</v>
      </c>
      <c r="E569" s="51" t="s">
        <v>77</v>
      </c>
      <c r="F569" s="51" t="s">
        <v>33</v>
      </c>
      <c r="G569" s="108"/>
      <c r="H569" s="96">
        <f>'Додаток 3'!K473</f>
        <v>29.957000000000001</v>
      </c>
    </row>
    <row r="570" spans="1:8" ht="42" customHeight="1" x14ac:dyDescent="0.25">
      <c r="A570" s="266" t="s">
        <v>0</v>
      </c>
      <c r="B570" s="92" t="str">
        <f>'Додаток 3'!B476</f>
        <v>Поточний ремонт просп. Григорівського десанту м. Южного Одеської області</v>
      </c>
      <c r="C570" s="96"/>
      <c r="D570" s="51">
        <v>2023</v>
      </c>
      <c r="E570" s="51" t="s">
        <v>77</v>
      </c>
      <c r="F570" s="51" t="s">
        <v>33</v>
      </c>
      <c r="G570" s="108"/>
      <c r="H570" s="96">
        <f>'Додаток 3'!K476</f>
        <v>58.781999999999996</v>
      </c>
    </row>
    <row r="571" spans="1:8" ht="42" customHeight="1" x14ac:dyDescent="0.25">
      <c r="A571" s="266" t="s">
        <v>1</v>
      </c>
      <c r="B571" s="92" t="str">
        <f>'Додаток 3'!B477</f>
        <v>Поточний ремонт вул. Т.Г. Шевченка м. Южного Одеської області</v>
      </c>
      <c r="C571" s="96"/>
      <c r="D571" s="51">
        <v>2023</v>
      </c>
      <c r="E571" s="51" t="s">
        <v>77</v>
      </c>
      <c r="F571" s="51" t="s">
        <v>33</v>
      </c>
      <c r="G571" s="108"/>
      <c r="H571" s="96">
        <f>'Додаток 3'!K477</f>
        <v>25.916</v>
      </c>
    </row>
    <row r="572" spans="1:8" ht="42" customHeight="1" x14ac:dyDescent="0.25">
      <c r="A572" s="266" t="s">
        <v>79</v>
      </c>
      <c r="B572" s="92" t="str">
        <f>'Додаток 3'!B478</f>
        <v>Поточний ремонт вул. Іванова м. Южного Одеської  області</v>
      </c>
      <c r="C572" s="96"/>
      <c r="D572" s="51">
        <v>2023</v>
      </c>
      <c r="E572" s="51" t="s">
        <v>77</v>
      </c>
      <c r="F572" s="51" t="s">
        <v>33</v>
      </c>
      <c r="G572" s="108"/>
      <c r="H572" s="96">
        <f>'Додаток 3'!K478</f>
        <v>17.420999999999999</v>
      </c>
    </row>
    <row r="573" spans="1:8" ht="42" customHeight="1" x14ac:dyDescent="0.25">
      <c r="A573" s="266" t="s">
        <v>80</v>
      </c>
      <c r="B573" s="92" t="str">
        <f>'Додаток 3'!B480</f>
        <v>Поточний ремонт вул. Хіміків м. Южного Одеської  області</v>
      </c>
      <c r="C573" s="96"/>
      <c r="D573" s="51">
        <v>2023</v>
      </c>
      <c r="E573" s="51" t="s">
        <v>77</v>
      </c>
      <c r="F573" s="51" t="s">
        <v>33</v>
      </c>
      <c r="G573" s="108"/>
      <c r="H573" s="96">
        <f>'Додаток 3'!K480</f>
        <v>5.7080000000000002</v>
      </c>
    </row>
    <row r="574" spans="1:8" ht="42" customHeight="1" x14ac:dyDescent="0.25">
      <c r="A574" s="266" t="s">
        <v>125</v>
      </c>
      <c r="B574" s="92" t="str">
        <f>'Додаток 3'!B481</f>
        <v>Поточний ремонт дороги від вул. Хіміків до вул. Геннадія Савельєва (Торгова) м. Южного Одеської  області</v>
      </c>
      <c r="C574" s="96"/>
      <c r="D574" s="51">
        <v>2023</v>
      </c>
      <c r="E574" s="51" t="s">
        <v>77</v>
      </c>
      <c r="F574" s="51" t="s">
        <v>33</v>
      </c>
      <c r="G574" s="108"/>
      <c r="H574" s="96">
        <f>'Додаток 3'!K481</f>
        <v>1.4670000000000001</v>
      </c>
    </row>
    <row r="575" spans="1:8" ht="42" customHeight="1" x14ac:dyDescent="0.25">
      <c r="A575" s="266" t="s">
        <v>127</v>
      </c>
      <c r="B575" s="92" t="str">
        <f>'Додаток 3'!B482</f>
        <v>Поточний ремонт вул. Геннадія Савельєва (Торгова) м. Южного Одеської  області</v>
      </c>
      <c r="C575" s="96"/>
      <c r="D575" s="51">
        <v>2023</v>
      </c>
      <c r="E575" s="51" t="s">
        <v>77</v>
      </c>
      <c r="F575" s="51" t="s">
        <v>33</v>
      </c>
      <c r="G575" s="108"/>
      <c r="H575" s="96">
        <f>'Додаток 3'!K482</f>
        <v>6.0430000000000001</v>
      </c>
    </row>
    <row r="576" spans="1:8" ht="42" customHeight="1" x14ac:dyDescent="0.25">
      <c r="A576" s="266" t="s">
        <v>128</v>
      </c>
      <c r="B576" s="92" t="str">
        <f>'Додаток 3'!B483</f>
        <v xml:space="preserve">Поточний ремонт проїзду від вул. Хіміків до вул. Геннадія Савельєва м.Южного Одеського району  Одеської області </v>
      </c>
      <c r="C576" s="96"/>
      <c r="D576" s="51">
        <v>2023</v>
      </c>
      <c r="E576" s="51" t="s">
        <v>77</v>
      </c>
      <c r="F576" s="51" t="s">
        <v>33</v>
      </c>
      <c r="G576" s="108"/>
      <c r="H576" s="96">
        <f>'Додаток 3'!K483</f>
        <v>143.11699999999999</v>
      </c>
    </row>
    <row r="577" spans="1:14" ht="41.25" customHeight="1" x14ac:dyDescent="0.25">
      <c r="A577" s="266" t="s">
        <v>129</v>
      </c>
      <c r="B577" s="162" t="str">
        <f>'Додаток 3'!B486</f>
        <v>Проведення технічної інвентаризації, виготовлення технічного паспорту доріг с. Сичавка Южненської міської територіальної громади Одеського району Одеської області</v>
      </c>
      <c r="C577" s="96"/>
      <c r="D577" s="146">
        <v>2023</v>
      </c>
      <c r="E577" s="51" t="s">
        <v>1452</v>
      </c>
      <c r="F577" s="51" t="s">
        <v>33</v>
      </c>
      <c r="G577" s="108"/>
      <c r="H577" s="96">
        <f>'Додаток 3'!K486</f>
        <v>48.38</v>
      </c>
    </row>
    <row r="578" spans="1:14" ht="44.25" customHeight="1" x14ac:dyDescent="0.25">
      <c r="A578" s="266" t="s">
        <v>131</v>
      </c>
      <c r="B578" s="162" t="str">
        <f>'Додаток 3'!B487</f>
        <v>Проведення технічної інвентаризації, виготовлення технічного паспорту доріг с. Кошари Южненської міської територіальної громади Одеського району Одеської області</v>
      </c>
      <c r="C578" s="96"/>
      <c r="D578" s="146">
        <v>2023</v>
      </c>
      <c r="E578" s="51" t="s">
        <v>1452</v>
      </c>
      <c r="F578" s="51" t="s">
        <v>33</v>
      </c>
      <c r="G578" s="108"/>
      <c r="H578" s="96">
        <f>'Додаток 3'!K487</f>
        <v>32.840000000000003</v>
      </c>
    </row>
    <row r="579" spans="1:14" ht="44.25" customHeight="1" x14ac:dyDescent="0.25">
      <c r="A579" s="266" t="s">
        <v>173</v>
      </c>
      <c r="B579" s="162" t="s">
        <v>1741</v>
      </c>
      <c r="C579" s="96"/>
      <c r="D579" s="144" t="s">
        <v>1380</v>
      </c>
      <c r="E579" s="144" t="s">
        <v>101</v>
      </c>
      <c r="F579" s="158" t="s">
        <v>33</v>
      </c>
      <c r="G579" s="108"/>
      <c r="H579" s="96">
        <f>'Додаток 3'!K368</f>
        <v>18.391999999999999</v>
      </c>
    </row>
    <row r="580" spans="1:14" ht="44.25" customHeight="1" x14ac:dyDescent="0.25">
      <c r="A580" s="266" t="s">
        <v>174</v>
      </c>
      <c r="B580" s="162" t="s">
        <v>1758</v>
      </c>
      <c r="C580" s="96"/>
      <c r="D580" s="144" t="s">
        <v>1380</v>
      </c>
      <c r="E580" s="144" t="s">
        <v>101</v>
      </c>
      <c r="F580" s="158" t="s">
        <v>33</v>
      </c>
      <c r="G580" s="108"/>
      <c r="H580" s="96">
        <f>'Додаток 3'!K369</f>
        <v>22.702999999999999</v>
      </c>
    </row>
    <row r="581" spans="1:14" ht="44.25" customHeight="1" x14ac:dyDescent="0.25">
      <c r="A581" s="266" t="s">
        <v>175</v>
      </c>
      <c r="B581" s="162" t="s">
        <v>1760</v>
      </c>
      <c r="C581" s="96"/>
      <c r="D581" s="144" t="s">
        <v>1380</v>
      </c>
      <c r="E581" s="144" t="s">
        <v>101</v>
      </c>
      <c r="F581" s="158" t="s">
        <v>33</v>
      </c>
      <c r="G581" s="108"/>
      <c r="H581" s="96">
        <f>'Додаток 3'!K370</f>
        <v>4.47</v>
      </c>
    </row>
    <row r="582" spans="1:14" ht="44.25" customHeight="1" x14ac:dyDescent="0.25">
      <c r="A582" s="266" t="s">
        <v>177</v>
      </c>
      <c r="B582" s="162" t="s">
        <v>1762</v>
      </c>
      <c r="C582" s="96"/>
      <c r="D582" s="144" t="s">
        <v>1380</v>
      </c>
      <c r="E582" s="144" t="s">
        <v>101</v>
      </c>
      <c r="F582" s="158" t="s">
        <v>33</v>
      </c>
      <c r="G582" s="108"/>
      <c r="H582" s="96">
        <f>'Додаток 3'!K371</f>
        <v>13.603</v>
      </c>
    </row>
    <row r="583" spans="1:14" ht="36.75" customHeight="1" x14ac:dyDescent="0.25">
      <c r="A583" s="266" t="s">
        <v>178</v>
      </c>
      <c r="B583" s="162" t="s">
        <v>1752</v>
      </c>
      <c r="C583" s="96"/>
      <c r="D583" s="144" t="s">
        <v>1380</v>
      </c>
      <c r="E583" s="144" t="s">
        <v>101</v>
      </c>
      <c r="F583" s="158" t="s">
        <v>33</v>
      </c>
      <c r="G583" s="108"/>
      <c r="H583" s="96">
        <f>'Додаток 3'!K372</f>
        <v>75.262</v>
      </c>
    </row>
    <row r="584" spans="1:14" ht="44.25" customHeight="1" x14ac:dyDescent="0.25">
      <c r="A584" s="266" t="s">
        <v>179</v>
      </c>
      <c r="B584" s="162" t="s">
        <v>1767</v>
      </c>
      <c r="C584" s="96"/>
      <c r="D584" s="144" t="s">
        <v>1380</v>
      </c>
      <c r="E584" s="144" t="s">
        <v>101</v>
      </c>
      <c r="F584" s="158" t="s">
        <v>33</v>
      </c>
      <c r="G584" s="108"/>
      <c r="H584" s="96">
        <f>'Додаток 3'!K373</f>
        <v>472.34399999999999</v>
      </c>
    </row>
    <row r="585" spans="1:14" ht="42" customHeight="1" x14ac:dyDescent="0.25">
      <c r="A585" s="266" t="s">
        <v>211</v>
      </c>
      <c r="B585" s="162" t="s">
        <v>1768</v>
      </c>
      <c r="C585" s="96"/>
      <c r="D585" s="144" t="s">
        <v>1380</v>
      </c>
      <c r="E585" s="144" t="s">
        <v>101</v>
      </c>
      <c r="F585" s="158" t="s">
        <v>33</v>
      </c>
      <c r="G585" s="108"/>
      <c r="H585" s="96">
        <f>'Додаток 3'!K374</f>
        <v>324.524</v>
      </c>
    </row>
    <row r="586" spans="1:14" ht="51.75" customHeight="1" x14ac:dyDescent="0.25">
      <c r="A586" s="371" t="s">
        <v>212</v>
      </c>
      <c r="B586" s="162" t="s">
        <v>1837</v>
      </c>
      <c r="C586" s="96"/>
      <c r="D586" s="281" t="s">
        <v>1380</v>
      </c>
      <c r="E586" s="287" t="s">
        <v>16</v>
      </c>
      <c r="F586" s="287" t="s">
        <v>33</v>
      </c>
      <c r="G586" s="108"/>
      <c r="H586" s="96">
        <f>'Додаток 3'!K445</f>
        <v>22378.959999999999</v>
      </c>
    </row>
    <row r="587" spans="1:14" ht="18.75" customHeight="1" x14ac:dyDescent="0.25">
      <c r="A587" s="372"/>
      <c r="B587" s="162" t="s">
        <v>1485</v>
      </c>
      <c r="C587" s="96"/>
      <c r="D587" s="283"/>
      <c r="E587" s="288"/>
      <c r="F587" s="288"/>
      <c r="G587" s="108"/>
      <c r="H587" s="96">
        <f>'Додаток 3'!K448</f>
        <v>200</v>
      </c>
    </row>
    <row r="588" spans="1:14" ht="19.5" customHeight="1" x14ac:dyDescent="0.25">
      <c r="A588" s="404"/>
      <c r="B588" s="405" t="s">
        <v>82</v>
      </c>
      <c r="C588" s="406"/>
      <c r="D588" s="373"/>
      <c r="E588" s="402"/>
      <c r="F588" s="42" t="s">
        <v>21</v>
      </c>
      <c r="G588" s="108">
        <f t="shared" si="33"/>
        <v>41658.635999999999</v>
      </c>
      <c r="H588" s="45">
        <f>H589+H590+H591</f>
        <v>41658.635999999999</v>
      </c>
      <c r="L588" s="41"/>
      <c r="M588" s="41"/>
      <c r="N588" s="41"/>
    </row>
    <row r="589" spans="1:14" ht="39" hidden="1" customHeight="1" x14ac:dyDescent="0.25">
      <c r="A589" s="404"/>
      <c r="B589" s="405"/>
      <c r="C589" s="406"/>
      <c r="D589" s="400"/>
      <c r="E589" s="402"/>
      <c r="F589" s="7" t="s">
        <v>26</v>
      </c>
      <c r="G589" s="108">
        <f t="shared" si="33"/>
        <v>0</v>
      </c>
      <c r="H589" s="163"/>
      <c r="I589" s="41"/>
      <c r="J589" s="41"/>
      <c r="K589" s="41"/>
    </row>
    <row r="590" spans="1:14" ht="39" hidden="1" customHeight="1" x14ac:dyDescent="0.25">
      <c r="A590" s="404"/>
      <c r="B590" s="405"/>
      <c r="C590" s="406"/>
      <c r="D590" s="400"/>
      <c r="E590" s="402"/>
      <c r="F590" s="7" t="s">
        <v>18</v>
      </c>
      <c r="G590" s="108">
        <f t="shared" si="33"/>
        <v>0</v>
      </c>
      <c r="H590" s="163"/>
    </row>
    <row r="591" spans="1:14" ht="27.75" customHeight="1" x14ac:dyDescent="0.25">
      <c r="A591" s="404"/>
      <c r="B591" s="405"/>
      <c r="C591" s="406"/>
      <c r="D591" s="374"/>
      <c r="E591" s="402"/>
      <c r="F591" s="7" t="s">
        <v>33</v>
      </c>
      <c r="G591" s="108">
        <f t="shared" si="33"/>
        <v>41658.635999999999</v>
      </c>
      <c r="H591" s="159">
        <f>H482+H543+H563+H565+H566+H567+H568+H569+H570+H571+H572+H573+H574+H575+H576+H393+H394+H395+H396+H397+H398+H399+H400+H401+H402+H403+H404+H577+H578+H579+H580+H581+H582+H583+H584+H585+H586</f>
        <v>41658.635999999999</v>
      </c>
    </row>
    <row r="592" spans="1:14" ht="24.75" hidden="1" customHeight="1" x14ac:dyDescent="0.25">
      <c r="A592" s="336" t="s">
        <v>81</v>
      </c>
      <c r="B592" s="336"/>
      <c r="C592" s="336"/>
      <c r="D592" s="336"/>
      <c r="E592" s="336"/>
      <c r="F592" s="336"/>
      <c r="G592" s="336"/>
      <c r="H592" s="336"/>
      <c r="I592" s="41"/>
      <c r="J592" s="41"/>
      <c r="K592" s="41"/>
    </row>
    <row r="593" spans="1:11" ht="76.5" hidden="1" customHeight="1" x14ac:dyDescent="0.25">
      <c r="A593" s="107" t="s">
        <v>35</v>
      </c>
      <c r="B593" s="59" t="s">
        <v>241</v>
      </c>
      <c r="C593" s="96">
        <f>G593</f>
        <v>0</v>
      </c>
      <c r="D593" s="157">
        <v>2022</v>
      </c>
      <c r="E593" s="108" t="s">
        <v>1098</v>
      </c>
      <c r="F593" s="108" t="s">
        <v>33</v>
      </c>
      <c r="G593" s="108">
        <f>H593</f>
        <v>0</v>
      </c>
      <c r="H593" s="96">
        <v>0</v>
      </c>
    </row>
    <row r="594" spans="1:11" ht="39" hidden="1" customHeight="1" x14ac:dyDescent="0.25">
      <c r="A594" s="107" t="s">
        <v>22</v>
      </c>
      <c r="B594" s="97" t="s">
        <v>1679</v>
      </c>
      <c r="C594" s="96" t="e">
        <f>G594</f>
        <v>#REF!</v>
      </c>
      <c r="D594" s="173">
        <v>2021</v>
      </c>
      <c r="E594" s="51" t="s">
        <v>77</v>
      </c>
      <c r="F594" s="51" t="s">
        <v>33</v>
      </c>
      <c r="G594" s="96" t="e">
        <f>#REF!+#REF!+H594</f>
        <v>#REF!</v>
      </c>
      <c r="H594" s="173"/>
    </row>
    <row r="595" spans="1:11" ht="24" hidden="1" customHeight="1" x14ac:dyDescent="0.25">
      <c r="A595" s="407"/>
      <c r="B595" s="405" t="s">
        <v>82</v>
      </c>
      <c r="C595" s="408"/>
      <c r="D595" s="408"/>
      <c r="E595" s="408"/>
      <c r="F595" s="42" t="s">
        <v>21</v>
      </c>
      <c r="G595" s="45">
        <f>H595</f>
        <v>0</v>
      </c>
      <c r="H595" s="45">
        <f>H596+H597+H598</f>
        <v>0</v>
      </c>
    </row>
    <row r="596" spans="1:11" ht="39" hidden="1" customHeight="1" x14ac:dyDescent="0.25">
      <c r="A596" s="407"/>
      <c r="B596" s="405"/>
      <c r="C596" s="408"/>
      <c r="D596" s="408"/>
      <c r="E596" s="408"/>
      <c r="F596" s="7" t="s">
        <v>26</v>
      </c>
      <c r="G596" s="163" t="e">
        <f>#REF!+#REF!+H596</f>
        <v>#REF!</v>
      </c>
      <c r="H596" s="163"/>
    </row>
    <row r="597" spans="1:11" ht="39" hidden="1" customHeight="1" x14ac:dyDescent="0.25">
      <c r="A597" s="407"/>
      <c r="B597" s="405"/>
      <c r="C597" s="408"/>
      <c r="D597" s="408"/>
      <c r="E597" s="408"/>
      <c r="F597" s="7" t="s">
        <v>18</v>
      </c>
      <c r="G597" s="163" t="e">
        <f>#REF!+#REF!+H597</f>
        <v>#REF!</v>
      </c>
      <c r="H597" s="163"/>
    </row>
    <row r="598" spans="1:11" ht="24" hidden="1" customHeight="1" x14ac:dyDescent="0.25">
      <c r="A598" s="407"/>
      <c r="B598" s="405"/>
      <c r="C598" s="408"/>
      <c r="D598" s="408"/>
      <c r="E598" s="408"/>
      <c r="F598" s="7" t="s">
        <v>33</v>
      </c>
      <c r="G598" s="159">
        <f>H598</f>
        <v>0</v>
      </c>
      <c r="H598" s="159">
        <f>H593+H594</f>
        <v>0</v>
      </c>
    </row>
    <row r="599" spans="1:11" ht="22.5" customHeight="1" x14ac:dyDescent="0.25">
      <c r="A599" s="336" t="s">
        <v>443</v>
      </c>
      <c r="B599" s="336"/>
      <c r="C599" s="336"/>
      <c r="D599" s="336"/>
      <c r="E599" s="336"/>
      <c r="F599" s="336"/>
      <c r="G599" s="336"/>
      <c r="H599" s="336"/>
    </row>
    <row r="600" spans="1:11" ht="39" hidden="1" customHeight="1" x14ac:dyDescent="0.25">
      <c r="A600" s="107" t="s">
        <v>35</v>
      </c>
      <c r="B600" s="59" t="s">
        <v>444</v>
      </c>
      <c r="C600" s="96" t="e">
        <f t="shared" ref="C600:C628" si="34">G600</f>
        <v>#REF!</v>
      </c>
      <c r="D600" s="109">
        <v>2020</v>
      </c>
      <c r="E600" s="108" t="s">
        <v>170</v>
      </c>
      <c r="F600" s="108" t="s">
        <v>33</v>
      </c>
      <c r="G600" s="96" t="e">
        <f>#REF!+#REF!+H600</f>
        <v>#REF!</v>
      </c>
      <c r="H600" s="96"/>
    </row>
    <row r="601" spans="1:11" ht="39" hidden="1" customHeight="1" x14ac:dyDescent="0.25">
      <c r="A601" s="401" t="s">
        <v>35</v>
      </c>
      <c r="B601" s="59" t="s">
        <v>969</v>
      </c>
      <c r="C601" s="96" t="e">
        <f t="shared" si="34"/>
        <v>#REF!</v>
      </c>
      <c r="D601" s="409" t="s">
        <v>1680</v>
      </c>
      <c r="E601" s="385" t="s">
        <v>16</v>
      </c>
      <c r="F601" s="385" t="s">
        <v>33</v>
      </c>
      <c r="G601" s="96" t="e">
        <f>#REF!+#REF!+H601</f>
        <v>#REF!</v>
      </c>
      <c r="H601" s="96"/>
    </row>
    <row r="602" spans="1:11" ht="39" hidden="1" customHeight="1" x14ac:dyDescent="0.25">
      <c r="A602" s="401"/>
      <c r="B602" s="59" t="s">
        <v>38</v>
      </c>
      <c r="C602" s="96" t="e">
        <f t="shared" si="34"/>
        <v>#REF!</v>
      </c>
      <c r="D602" s="409"/>
      <c r="E602" s="385"/>
      <c r="F602" s="385"/>
      <c r="G602" s="96" t="e">
        <f>#REF!+#REF!+H602</f>
        <v>#REF!</v>
      </c>
      <c r="H602" s="96"/>
      <c r="I602" s="41"/>
      <c r="J602" s="41"/>
      <c r="K602" s="41"/>
    </row>
    <row r="603" spans="1:11" ht="39" hidden="1" customHeight="1" x14ac:dyDescent="0.25">
      <c r="A603" s="401"/>
      <c r="B603" s="59" t="s">
        <v>2</v>
      </c>
      <c r="C603" s="96" t="e">
        <f t="shared" si="34"/>
        <v>#REF!</v>
      </c>
      <c r="D603" s="409"/>
      <c r="E603" s="385"/>
      <c r="F603" s="385"/>
      <c r="G603" s="96" t="e">
        <f>#REF!+#REF!+H603</f>
        <v>#REF!</v>
      </c>
      <c r="H603" s="96"/>
    </row>
    <row r="604" spans="1:11" ht="39" hidden="1" customHeight="1" x14ac:dyDescent="0.25">
      <c r="A604" s="401"/>
      <c r="B604" s="59" t="s">
        <v>25</v>
      </c>
      <c r="C604" s="96" t="e">
        <f t="shared" si="34"/>
        <v>#REF!</v>
      </c>
      <c r="D604" s="409"/>
      <c r="E604" s="385"/>
      <c r="F604" s="385"/>
      <c r="G604" s="96" t="e">
        <f>#REF!+#REF!+H604</f>
        <v>#REF!</v>
      </c>
      <c r="H604" s="96"/>
    </row>
    <row r="605" spans="1:11" ht="39" hidden="1" customHeight="1" x14ac:dyDescent="0.25">
      <c r="A605" s="401" t="s">
        <v>22</v>
      </c>
      <c r="B605" s="59" t="s">
        <v>970</v>
      </c>
      <c r="C605" s="96" t="e">
        <f t="shared" si="34"/>
        <v>#REF!</v>
      </c>
      <c r="D605" s="409" t="s">
        <v>507</v>
      </c>
      <c r="E605" s="385" t="s">
        <v>16</v>
      </c>
      <c r="F605" s="385" t="s">
        <v>33</v>
      </c>
      <c r="G605" s="96" t="e">
        <f>#REF!+#REF!+H605</f>
        <v>#REF!</v>
      </c>
      <c r="H605" s="96"/>
      <c r="I605" s="40">
        <v>530.53899999999999</v>
      </c>
    </row>
    <row r="606" spans="1:11" ht="39" hidden="1" customHeight="1" x14ac:dyDescent="0.25">
      <c r="A606" s="401"/>
      <c r="B606" s="59" t="s">
        <v>38</v>
      </c>
      <c r="C606" s="96" t="e">
        <f t="shared" si="34"/>
        <v>#REF!</v>
      </c>
      <c r="D606" s="409"/>
      <c r="E606" s="385"/>
      <c r="F606" s="385"/>
      <c r="G606" s="96" t="e">
        <f>#REF!+#REF!+H606</f>
        <v>#REF!</v>
      </c>
      <c r="H606" s="96"/>
      <c r="I606" s="41">
        <v>26.8</v>
      </c>
      <c r="J606" s="41"/>
      <c r="K606" s="41"/>
    </row>
    <row r="607" spans="1:11" ht="39" hidden="1" customHeight="1" x14ac:dyDescent="0.25">
      <c r="A607" s="401"/>
      <c r="B607" s="59" t="s">
        <v>2</v>
      </c>
      <c r="C607" s="96" t="e">
        <f t="shared" si="34"/>
        <v>#REF!</v>
      </c>
      <c r="D607" s="409"/>
      <c r="E607" s="385"/>
      <c r="F607" s="385"/>
      <c r="G607" s="96" t="e">
        <f>#REF!+#REF!+H607</f>
        <v>#REF!</v>
      </c>
      <c r="H607" s="96"/>
      <c r="I607" s="41">
        <v>6.63</v>
      </c>
      <c r="J607" s="41"/>
      <c r="K607" s="41"/>
    </row>
    <row r="608" spans="1:11" ht="39" hidden="1" customHeight="1" x14ac:dyDescent="0.25">
      <c r="A608" s="401"/>
      <c r="B608" s="59" t="s">
        <v>25</v>
      </c>
      <c r="C608" s="96" t="e">
        <f t="shared" si="34"/>
        <v>#REF!</v>
      </c>
      <c r="D608" s="409"/>
      <c r="E608" s="385"/>
      <c r="F608" s="385"/>
      <c r="G608" s="96" t="e">
        <f>#REF!+#REF!+H608</f>
        <v>#REF!</v>
      </c>
      <c r="H608" s="96"/>
      <c r="I608" s="41">
        <v>1.8</v>
      </c>
      <c r="J608" s="41"/>
      <c r="K608" s="41"/>
    </row>
    <row r="609" spans="1:12" ht="39" hidden="1" customHeight="1" x14ac:dyDescent="0.25">
      <c r="A609" s="401" t="s">
        <v>23</v>
      </c>
      <c r="B609" s="59" t="s">
        <v>941</v>
      </c>
      <c r="C609" s="96" t="e">
        <f t="shared" si="34"/>
        <v>#REF!</v>
      </c>
      <c r="D609" s="409" t="s">
        <v>507</v>
      </c>
      <c r="E609" s="385" t="s">
        <v>16</v>
      </c>
      <c r="F609" s="385" t="s">
        <v>33</v>
      </c>
      <c r="G609" s="96" t="e">
        <f>#REF!+#REF!+H609</f>
        <v>#REF!</v>
      </c>
      <c r="H609" s="96"/>
      <c r="I609" s="40">
        <v>1301.646</v>
      </c>
      <c r="L609" s="41"/>
    </row>
    <row r="610" spans="1:12" ht="39" hidden="1" customHeight="1" x14ac:dyDescent="0.25">
      <c r="A610" s="401"/>
      <c r="B610" s="59" t="s">
        <v>38</v>
      </c>
      <c r="C610" s="96" t="e">
        <f t="shared" si="34"/>
        <v>#REF!</v>
      </c>
      <c r="D610" s="409"/>
      <c r="E610" s="385"/>
      <c r="F610" s="385"/>
      <c r="G610" s="96" t="e">
        <f>#REF!+#REF!+H610</f>
        <v>#REF!</v>
      </c>
      <c r="H610" s="96"/>
      <c r="I610" s="41">
        <v>48.2</v>
      </c>
      <c r="J610" s="41"/>
      <c r="K610" s="41"/>
    </row>
    <row r="611" spans="1:12" ht="39" hidden="1" customHeight="1" x14ac:dyDescent="0.25">
      <c r="A611" s="401"/>
      <c r="B611" s="59" t="s">
        <v>2</v>
      </c>
      <c r="C611" s="96" t="e">
        <f t="shared" si="34"/>
        <v>#REF!</v>
      </c>
      <c r="D611" s="409"/>
      <c r="E611" s="385"/>
      <c r="F611" s="385"/>
      <c r="G611" s="96" t="e">
        <f>#REF!+#REF!+H611</f>
        <v>#REF!</v>
      </c>
      <c r="H611" s="96"/>
      <c r="I611" s="41">
        <v>15.6</v>
      </c>
      <c r="J611" s="41"/>
      <c r="K611" s="41"/>
    </row>
    <row r="612" spans="1:12" ht="39" hidden="1" customHeight="1" x14ac:dyDescent="0.25">
      <c r="A612" s="401"/>
      <c r="B612" s="59" t="s">
        <v>25</v>
      </c>
      <c r="C612" s="96" t="e">
        <f t="shared" si="34"/>
        <v>#REF!</v>
      </c>
      <c r="D612" s="409"/>
      <c r="E612" s="385"/>
      <c r="F612" s="385"/>
      <c r="G612" s="96" t="e">
        <f>#REF!+#REF!+H612</f>
        <v>#REF!</v>
      </c>
      <c r="H612" s="96"/>
      <c r="I612" s="41">
        <v>4.8</v>
      </c>
      <c r="J612" s="41"/>
      <c r="K612" s="41"/>
    </row>
    <row r="613" spans="1:12" ht="39" hidden="1" customHeight="1" x14ac:dyDescent="0.25">
      <c r="A613" s="401" t="s">
        <v>24</v>
      </c>
      <c r="B613" s="59" t="s">
        <v>971</v>
      </c>
      <c r="C613" s="96" t="e">
        <f t="shared" si="34"/>
        <v>#REF!</v>
      </c>
      <c r="D613" s="410">
        <v>2021</v>
      </c>
      <c r="E613" s="385" t="s">
        <v>16</v>
      </c>
      <c r="F613" s="385" t="s">
        <v>33</v>
      </c>
      <c r="G613" s="96" t="e">
        <f>#REF!+#REF!+H613</f>
        <v>#REF!</v>
      </c>
      <c r="H613" s="96"/>
    </row>
    <row r="614" spans="1:12" ht="39" hidden="1" customHeight="1" x14ac:dyDescent="0.25">
      <c r="A614" s="401"/>
      <c r="B614" s="59" t="s">
        <v>38</v>
      </c>
      <c r="C614" s="96" t="e">
        <f t="shared" si="34"/>
        <v>#REF!</v>
      </c>
      <c r="D614" s="410"/>
      <c r="E614" s="385"/>
      <c r="F614" s="385"/>
      <c r="G614" s="96" t="e">
        <f>#REF!+#REF!+H614</f>
        <v>#REF!</v>
      </c>
      <c r="H614" s="96"/>
    </row>
    <row r="615" spans="1:12" ht="39" hidden="1" customHeight="1" x14ac:dyDescent="0.25">
      <c r="A615" s="401"/>
      <c r="B615" s="59" t="s">
        <v>2</v>
      </c>
      <c r="C615" s="96" t="e">
        <f t="shared" si="34"/>
        <v>#REF!</v>
      </c>
      <c r="D615" s="410"/>
      <c r="E615" s="385"/>
      <c r="F615" s="385"/>
      <c r="G615" s="96" t="e">
        <f>#REF!+#REF!+H615</f>
        <v>#REF!</v>
      </c>
      <c r="H615" s="96"/>
    </row>
    <row r="616" spans="1:12" ht="39" hidden="1" customHeight="1" x14ac:dyDescent="0.25">
      <c r="A616" s="107" t="s">
        <v>36</v>
      </c>
      <c r="B616" s="59" t="s">
        <v>543</v>
      </c>
      <c r="C616" s="96" t="e">
        <f t="shared" si="34"/>
        <v>#REF!</v>
      </c>
      <c r="D616" s="109">
        <v>2021</v>
      </c>
      <c r="E616" s="108" t="s">
        <v>170</v>
      </c>
      <c r="F616" s="108" t="s">
        <v>33</v>
      </c>
      <c r="G616" s="96" t="e">
        <f>#REF!+#REF!+H616</f>
        <v>#REF!</v>
      </c>
      <c r="H616" s="96"/>
    </row>
    <row r="617" spans="1:12" ht="39" hidden="1" customHeight="1" x14ac:dyDescent="0.25">
      <c r="A617" s="401" t="s">
        <v>37</v>
      </c>
      <c r="B617" s="59" t="s">
        <v>972</v>
      </c>
      <c r="C617" s="96" t="e">
        <f t="shared" si="34"/>
        <v>#REF!</v>
      </c>
      <c r="D617" s="410">
        <v>2021</v>
      </c>
      <c r="E617" s="385" t="s">
        <v>16</v>
      </c>
      <c r="F617" s="385" t="s">
        <v>33</v>
      </c>
      <c r="G617" s="96" t="e">
        <f>#REF!+#REF!+H617</f>
        <v>#REF!</v>
      </c>
      <c r="H617" s="96"/>
    </row>
    <row r="618" spans="1:12" ht="39" hidden="1" customHeight="1" x14ac:dyDescent="0.25">
      <c r="A618" s="401"/>
      <c r="B618" s="59" t="s">
        <v>38</v>
      </c>
      <c r="C618" s="96" t="e">
        <f t="shared" si="34"/>
        <v>#REF!</v>
      </c>
      <c r="D618" s="410"/>
      <c r="E618" s="385"/>
      <c r="F618" s="385"/>
      <c r="G618" s="96" t="e">
        <f>#REF!+#REF!+H618</f>
        <v>#REF!</v>
      </c>
      <c r="H618" s="96"/>
    </row>
    <row r="619" spans="1:12" ht="39" hidden="1" customHeight="1" x14ac:dyDescent="0.25">
      <c r="A619" s="401"/>
      <c r="B619" s="59" t="s">
        <v>2</v>
      </c>
      <c r="C619" s="96" t="e">
        <f t="shared" si="34"/>
        <v>#REF!</v>
      </c>
      <c r="D619" s="410"/>
      <c r="E619" s="385"/>
      <c r="F619" s="385"/>
      <c r="G619" s="96" t="e">
        <f>#REF!+#REF!+H619</f>
        <v>#REF!</v>
      </c>
      <c r="H619" s="96"/>
    </row>
    <row r="620" spans="1:12" ht="39" hidden="1" customHeight="1" x14ac:dyDescent="0.25">
      <c r="A620" s="107" t="s">
        <v>43</v>
      </c>
      <c r="B620" s="59" t="s">
        <v>1078</v>
      </c>
      <c r="C620" s="96" t="e">
        <f t="shared" si="34"/>
        <v>#REF!</v>
      </c>
      <c r="D620" s="109">
        <v>2021</v>
      </c>
      <c r="E620" s="108" t="s">
        <v>16</v>
      </c>
      <c r="F620" s="108" t="s">
        <v>33</v>
      </c>
      <c r="G620" s="96" t="e">
        <f>#REF!+#REF!+H620</f>
        <v>#REF!</v>
      </c>
      <c r="H620" s="96"/>
    </row>
    <row r="621" spans="1:12" ht="39" hidden="1" customHeight="1" x14ac:dyDescent="0.25">
      <c r="A621" s="107" t="s">
        <v>45</v>
      </c>
      <c r="B621" s="59" t="s">
        <v>1352</v>
      </c>
      <c r="C621" s="96" t="e">
        <f t="shared" si="34"/>
        <v>#REF!</v>
      </c>
      <c r="D621" s="109">
        <v>2021</v>
      </c>
      <c r="E621" s="108" t="s">
        <v>16</v>
      </c>
      <c r="F621" s="108" t="s">
        <v>33</v>
      </c>
      <c r="G621" s="96" t="e">
        <f>#REF!+#REF!+H621</f>
        <v>#REF!</v>
      </c>
      <c r="H621" s="96"/>
    </row>
    <row r="622" spans="1:12" ht="45" hidden="1" x14ac:dyDescent="0.25">
      <c r="A622" s="401" t="s">
        <v>35</v>
      </c>
      <c r="B622" s="59" t="s">
        <v>1681</v>
      </c>
      <c r="C622" s="96">
        <f t="shared" si="34"/>
        <v>0</v>
      </c>
      <c r="D622" s="410">
        <v>2022</v>
      </c>
      <c r="E622" s="385" t="s">
        <v>16</v>
      </c>
      <c r="F622" s="385" t="s">
        <v>33</v>
      </c>
      <c r="G622" s="108">
        <f t="shared" ref="G622:G630" si="35">H622</f>
        <v>0</v>
      </c>
      <c r="H622" s="96"/>
      <c r="J622" s="253">
        <f>H622+H624</f>
        <v>0</v>
      </c>
    </row>
    <row r="623" spans="1:12" ht="12" hidden="1" customHeight="1" x14ac:dyDescent="0.25">
      <c r="A623" s="401"/>
      <c r="B623" s="59" t="s">
        <v>893</v>
      </c>
      <c r="C623" s="96">
        <f t="shared" si="34"/>
        <v>150</v>
      </c>
      <c r="D623" s="410"/>
      <c r="E623" s="385"/>
      <c r="F623" s="385"/>
      <c r="G623" s="108">
        <f t="shared" si="35"/>
        <v>150</v>
      </c>
      <c r="H623" s="96">
        <v>150</v>
      </c>
    </row>
    <row r="624" spans="1:12" ht="64.5" hidden="1" customHeight="1" x14ac:dyDescent="0.25">
      <c r="A624" s="401" t="s">
        <v>22</v>
      </c>
      <c r="B624" s="59" t="s">
        <v>1337</v>
      </c>
      <c r="C624" s="96">
        <f t="shared" si="34"/>
        <v>0</v>
      </c>
      <c r="D624" s="409">
        <v>2022</v>
      </c>
      <c r="E624" s="385" t="s">
        <v>16</v>
      </c>
      <c r="F624" s="385" t="s">
        <v>33</v>
      </c>
      <c r="G624" s="108">
        <f t="shared" si="35"/>
        <v>0</v>
      </c>
      <c r="H624" s="96"/>
    </row>
    <row r="625" spans="1:12" ht="39" hidden="1" customHeight="1" x14ac:dyDescent="0.25">
      <c r="A625" s="401"/>
      <c r="B625" s="59" t="s">
        <v>893</v>
      </c>
      <c r="C625" s="96">
        <f t="shared" si="34"/>
        <v>0</v>
      </c>
      <c r="D625" s="409"/>
      <c r="E625" s="385"/>
      <c r="F625" s="385"/>
      <c r="G625" s="108">
        <f t="shared" si="35"/>
        <v>0</v>
      </c>
      <c r="H625" s="96"/>
    </row>
    <row r="626" spans="1:12" ht="78" customHeight="1" x14ac:dyDescent="0.25">
      <c r="A626" s="107" t="s">
        <v>35</v>
      </c>
      <c r="B626" s="59" t="s">
        <v>1693</v>
      </c>
      <c r="C626" s="96">
        <f t="shared" si="34"/>
        <v>468.06</v>
      </c>
      <c r="D626" s="157">
        <v>2023</v>
      </c>
      <c r="E626" s="108" t="s">
        <v>16</v>
      </c>
      <c r="F626" s="108" t="s">
        <v>33</v>
      </c>
      <c r="G626" s="108">
        <f t="shared" si="35"/>
        <v>468.06</v>
      </c>
      <c r="H626" s="96">
        <f>'Додаток 3'!K556</f>
        <v>468.06</v>
      </c>
    </row>
    <row r="627" spans="1:12" ht="48" hidden="1" customHeight="1" x14ac:dyDescent="0.25">
      <c r="A627" s="107" t="s">
        <v>22</v>
      </c>
      <c r="B627" s="200" t="s">
        <v>1527</v>
      </c>
      <c r="C627" s="96">
        <f t="shared" si="34"/>
        <v>0</v>
      </c>
      <c r="D627" s="157">
        <v>2022</v>
      </c>
      <c r="E627" s="108" t="s">
        <v>170</v>
      </c>
      <c r="F627" s="108" t="s">
        <v>33</v>
      </c>
      <c r="G627" s="108">
        <f t="shared" si="35"/>
        <v>0</v>
      </c>
      <c r="H627" s="96"/>
    </row>
    <row r="628" spans="1:12" ht="46.5" hidden="1" customHeight="1" x14ac:dyDescent="0.25">
      <c r="A628" s="107" t="s">
        <v>23</v>
      </c>
      <c r="B628" s="200" t="s">
        <v>1521</v>
      </c>
      <c r="C628" s="96">
        <f t="shared" si="34"/>
        <v>0</v>
      </c>
      <c r="D628" s="157">
        <v>2022</v>
      </c>
      <c r="E628" s="108" t="s">
        <v>170</v>
      </c>
      <c r="F628" s="108" t="s">
        <v>33</v>
      </c>
      <c r="G628" s="108">
        <f t="shared" si="35"/>
        <v>0</v>
      </c>
      <c r="H628" s="96"/>
    </row>
    <row r="629" spans="1:12" ht="13.5" hidden="1" customHeight="1" x14ac:dyDescent="0.25">
      <c r="A629" s="251"/>
      <c r="B629" s="260" t="s">
        <v>82</v>
      </c>
      <c r="C629" s="408"/>
      <c r="D629" s="106"/>
      <c r="E629" s="106"/>
      <c r="F629" s="42" t="s">
        <v>21</v>
      </c>
      <c r="G629" s="108">
        <f t="shared" si="35"/>
        <v>718.06</v>
      </c>
      <c r="H629" s="43">
        <f>H634</f>
        <v>718.06</v>
      </c>
      <c r="L629" s="41"/>
    </row>
    <row r="630" spans="1:12" ht="39" hidden="1" customHeight="1" x14ac:dyDescent="0.25">
      <c r="A630" s="251"/>
      <c r="B630" s="261"/>
      <c r="C630" s="408"/>
      <c r="D630" s="106"/>
      <c r="E630" s="106"/>
      <c r="F630" s="7" t="s">
        <v>26</v>
      </c>
      <c r="G630" s="108">
        <f t="shared" si="35"/>
        <v>0</v>
      </c>
      <c r="H630" s="163"/>
    </row>
    <row r="631" spans="1:12" ht="39" hidden="1" customHeight="1" x14ac:dyDescent="0.25">
      <c r="A631" s="251"/>
      <c r="B631" s="261"/>
      <c r="C631" s="408"/>
      <c r="D631" s="106"/>
      <c r="E631" s="106"/>
      <c r="F631" s="7"/>
      <c r="G631" s="108"/>
      <c r="H631" s="163"/>
    </row>
    <row r="632" spans="1:12" ht="60" hidden="1" customHeight="1" x14ac:dyDescent="0.25">
      <c r="A632" s="107" t="s">
        <v>24</v>
      </c>
      <c r="B632" s="262" t="s">
        <v>1603</v>
      </c>
      <c r="C632" s="408"/>
      <c r="D632" s="173">
        <v>2022</v>
      </c>
      <c r="E632" s="173" t="s">
        <v>170</v>
      </c>
      <c r="F632" s="141" t="s">
        <v>33</v>
      </c>
      <c r="G632" s="108">
        <f>H632</f>
        <v>0</v>
      </c>
      <c r="H632" s="159"/>
    </row>
    <row r="633" spans="1:12" ht="54.75" customHeight="1" x14ac:dyDescent="0.25">
      <c r="A633" s="107" t="s">
        <v>36</v>
      </c>
      <c r="B633" s="26" t="s">
        <v>1713</v>
      </c>
      <c r="C633" s="408"/>
      <c r="D633" s="173">
        <v>2023</v>
      </c>
      <c r="E633" s="173" t="s">
        <v>16</v>
      </c>
      <c r="F633" s="141" t="s">
        <v>33</v>
      </c>
      <c r="G633" s="108"/>
      <c r="H633" s="159">
        <f>'Додаток 3'!K576</f>
        <v>250</v>
      </c>
    </row>
    <row r="634" spans="1:12" ht="28.5" customHeight="1" x14ac:dyDescent="0.25">
      <c r="A634" s="251"/>
      <c r="B634" s="252" t="s">
        <v>82</v>
      </c>
      <c r="C634" s="408"/>
      <c r="D634" s="106"/>
      <c r="E634" s="106"/>
      <c r="F634" s="141" t="s">
        <v>33</v>
      </c>
      <c r="G634" s="108">
        <f>H634</f>
        <v>718.06</v>
      </c>
      <c r="H634" s="108">
        <f>H626+H627+H628+H632+H633</f>
        <v>718.06</v>
      </c>
    </row>
    <row r="635" spans="1:12" ht="25.5" customHeight="1" x14ac:dyDescent="0.25">
      <c r="A635" s="111"/>
      <c r="B635" s="112"/>
      <c r="C635" s="89"/>
      <c r="D635" s="89"/>
      <c r="E635" s="89"/>
      <c r="F635" s="113"/>
      <c r="G635" s="114"/>
      <c r="H635" s="115"/>
    </row>
    <row r="636" spans="1:12" ht="34.5" customHeight="1" x14ac:dyDescent="0.25">
      <c r="A636" s="111"/>
      <c r="B636" s="112"/>
      <c r="C636" s="89"/>
      <c r="D636" s="89"/>
      <c r="E636" s="89"/>
      <c r="F636" s="113"/>
      <c r="G636" s="114"/>
      <c r="H636" s="115"/>
    </row>
    <row r="637" spans="1:12" ht="20.25" customHeight="1" x14ac:dyDescent="0.25"/>
    <row r="638" spans="1:12" ht="51.75" customHeight="1" x14ac:dyDescent="0.25">
      <c r="A638" s="411"/>
      <c r="B638" s="411"/>
      <c r="C638" s="411"/>
      <c r="D638" s="411"/>
      <c r="E638" s="411"/>
      <c r="F638" s="411"/>
      <c r="G638" s="411"/>
      <c r="H638" s="411"/>
    </row>
    <row r="639" spans="1:12" ht="31.5" customHeight="1" x14ac:dyDescent="0.25"/>
    <row r="640" spans="1:12" ht="18" customHeight="1" x14ac:dyDescent="0.25">
      <c r="A640" s="411"/>
      <c r="B640" s="411"/>
      <c r="C640" s="411"/>
      <c r="D640" s="411"/>
      <c r="E640" s="411"/>
      <c r="F640" s="411"/>
      <c r="G640" s="411"/>
      <c r="H640" s="411"/>
    </row>
  </sheetData>
  <mergeCells count="446">
    <mergeCell ref="A212:A213"/>
    <mergeCell ref="D212:D213"/>
    <mergeCell ref="E212:E213"/>
    <mergeCell ref="F212:F213"/>
    <mergeCell ref="A586:A587"/>
    <mergeCell ref="D586:D587"/>
    <mergeCell ref="E586:E587"/>
    <mergeCell ref="F586:F587"/>
    <mergeCell ref="E377:E378"/>
    <mergeCell ref="D377:D378"/>
    <mergeCell ref="A536:A537"/>
    <mergeCell ref="E536:E537"/>
    <mergeCell ref="F536:F537"/>
    <mergeCell ref="A538:A539"/>
    <mergeCell ref="E538:E539"/>
    <mergeCell ref="F538:F539"/>
    <mergeCell ref="A543:A550"/>
    <mergeCell ref="D543:D550"/>
    <mergeCell ref="E543:E550"/>
    <mergeCell ref="F543:F550"/>
    <mergeCell ref="A530:A531"/>
    <mergeCell ref="E530:E531"/>
    <mergeCell ref="F530:F531"/>
    <mergeCell ref="A532:A533"/>
    <mergeCell ref="A622:A623"/>
    <mergeCell ref="D622:D623"/>
    <mergeCell ref="E622:E623"/>
    <mergeCell ref="F622:F623"/>
    <mergeCell ref="A638:H638"/>
    <mergeCell ref="A640:H640"/>
    <mergeCell ref="D407:D410"/>
    <mergeCell ref="A624:A625"/>
    <mergeCell ref="D624:D625"/>
    <mergeCell ref="E624:E625"/>
    <mergeCell ref="F624:F625"/>
    <mergeCell ref="C629:C634"/>
    <mergeCell ref="A617:A619"/>
    <mergeCell ref="D617:D619"/>
    <mergeCell ref="A609:A612"/>
    <mergeCell ref="D609:D612"/>
    <mergeCell ref="E609:E612"/>
    <mergeCell ref="F609:F612"/>
    <mergeCell ref="A613:A615"/>
    <mergeCell ref="D613:D615"/>
    <mergeCell ref="E613:E615"/>
    <mergeCell ref="F613:F615"/>
    <mergeCell ref="E617:E619"/>
    <mergeCell ref="F617:F619"/>
    <mergeCell ref="A599:H599"/>
    <mergeCell ref="A601:A604"/>
    <mergeCell ref="D601:D604"/>
    <mergeCell ref="E601:E604"/>
    <mergeCell ref="F601:F604"/>
    <mergeCell ref="A605:A608"/>
    <mergeCell ref="D605:D608"/>
    <mergeCell ref="E605:E608"/>
    <mergeCell ref="F605:F608"/>
    <mergeCell ref="A588:A591"/>
    <mergeCell ref="B588:B591"/>
    <mergeCell ref="C588:C591"/>
    <mergeCell ref="E588:E591"/>
    <mergeCell ref="D588:D591"/>
    <mergeCell ref="A592:H592"/>
    <mergeCell ref="A595:A598"/>
    <mergeCell ref="B595:B598"/>
    <mergeCell ref="C595:C598"/>
    <mergeCell ref="D595:D598"/>
    <mergeCell ref="E595:E598"/>
    <mergeCell ref="E532:E533"/>
    <mergeCell ref="F532:F533"/>
    <mergeCell ref="A534:A535"/>
    <mergeCell ref="E534:E535"/>
    <mergeCell ref="F534:F535"/>
    <mergeCell ref="A517:A518"/>
    <mergeCell ref="E517:E518"/>
    <mergeCell ref="F517:F518"/>
    <mergeCell ref="A519:A520"/>
    <mergeCell ref="C519:C520"/>
    <mergeCell ref="E519:E520"/>
    <mergeCell ref="F519:F520"/>
    <mergeCell ref="A528:A529"/>
    <mergeCell ref="E528:E529"/>
    <mergeCell ref="F528:F529"/>
    <mergeCell ref="A507:A508"/>
    <mergeCell ref="E507:E508"/>
    <mergeCell ref="F507:F508"/>
    <mergeCell ref="A509:A510"/>
    <mergeCell ref="E509:E510"/>
    <mergeCell ref="F509:F510"/>
    <mergeCell ref="A511:A514"/>
    <mergeCell ref="E511:E514"/>
    <mergeCell ref="F511:F514"/>
    <mergeCell ref="A501:A502"/>
    <mergeCell ref="E501:E502"/>
    <mergeCell ref="F501:F502"/>
    <mergeCell ref="A503:A504"/>
    <mergeCell ref="E503:E504"/>
    <mergeCell ref="F503:F504"/>
    <mergeCell ref="A505:A506"/>
    <mergeCell ref="E505:E506"/>
    <mergeCell ref="F505:F506"/>
    <mergeCell ref="A468:A471"/>
    <mergeCell ref="D468:D471"/>
    <mergeCell ref="E468:E471"/>
    <mergeCell ref="F468:F471"/>
    <mergeCell ref="A472:A475"/>
    <mergeCell ref="E472:E474"/>
    <mergeCell ref="F472:F474"/>
    <mergeCell ref="A477:A480"/>
    <mergeCell ref="E477:E480"/>
    <mergeCell ref="F477:F480"/>
    <mergeCell ref="A461:H461"/>
    <mergeCell ref="D457:D460"/>
    <mergeCell ref="A462:A464"/>
    <mergeCell ref="D462:D464"/>
    <mergeCell ref="E462:E464"/>
    <mergeCell ref="F462:F464"/>
    <mergeCell ref="A465:A467"/>
    <mergeCell ref="D465:D467"/>
    <mergeCell ref="E465:E467"/>
    <mergeCell ref="F465:F467"/>
    <mergeCell ref="A452:A453"/>
    <mergeCell ref="E452:E453"/>
    <mergeCell ref="F452:F453"/>
    <mergeCell ref="A454:A455"/>
    <mergeCell ref="E454:E455"/>
    <mergeCell ref="F454:F455"/>
    <mergeCell ref="A457:A460"/>
    <mergeCell ref="B457:B460"/>
    <mergeCell ref="C457:C460"/>
    <mergeCell ref="E457:E460"/>
    <mergeCell ref="A434:A437"/>
    <mergeCell ref="E434:E437"/>
    <mergeCell ref="F434:F437"/>
    <mergeCell ref="A438:A439"/>
    <mergeCell ref="E438:E439"/>
    <mergeCell ref="F438:F439"/>
    <mergeCell ref="A440:A441"/>
    <mergeCell ref="E440:E441"/>
    <mergeCell ref="F440:F441"/>
    <mergeCell ref="A412:H412"/>
    <mergeCell ref="A417:A418"/>
    <mergeCell ref="E417:E418"/>
    <mergeCell ref="F417:F418"/>
    <mergeCell ref="A426:A429"/>
    <mergeCell ref="E426:E429"/>
    <mergeCell ref="F426:F429"/>
    <mergeCell ref="A430:A433"/>
    <mergeCell ref="E430:E433"/>
    <mergeCell ref="F430:F433"/>
    <mergeCell ref="A350:A351"/>
    <mergeCell ref="C350:C351"/>
    <mergeCell ref="E350:E351"/>
    <mergeCell ref="F350:F351"/>
    <mergeCell ref="A352:A353"/>
    <mergeCell ref="E352:E353"/>
    <mergeCell ref="F352:F353"/>
    <mergeCell ref="A407:A411"/>
    <mergeCell ref="B407:B411"/>
    <mergeCell ref="C407:C411"/>
    <mergeCell ref="E407:E411"/>
    <mergeCell ref="A372:A373"/>
    <mergeCell ref="F372:F373"/>
    <mergeCell ref="A361:A362"/>
    <mergeCell ref="D361:D362"/>
    <mergeCell ref="F361:F362"/>
    <mergeCell ref="E361:E362"/>
    <mergeCell ref="A363:A364"/>
    <mergeCell ref="E363:E364"/>
    <mergeCell ref="F363:F364"/>
    <mergeCell ref="D363:D364"/>
    <mergeCell ref="A375:A376"/>
    <mergeCell ref="A377:A378"/>
    <mergeCell ref="F377:F378"/>
    <mergeCell ref="A337:A338"/>
    <mergeCell ref="E337:E338"/>
    <mergeCell ref="F337:F338"/>
    <mergeCell ref="A340:A341"/>
    <mergeCell ref="E340:E341"/>
    <mergeCell ref="F340:F341"/>
    <mergeCell ref="A342:A343"/>
    <mergeCell ref="E342:E343"/>
    <mergeCell ref="F342:F343"/>
    <mergeCell ref="A328:A329"/>
    <mergeCell ref="E328:E329"/>
    <mergeCell ref="F328:F329"/>
    <mergeCell ref="A330:A331"/>
    <mergeCell ref="E330:E331"/>
    <mergeCell ref="F330:F331"/>
    <mergeCell ref="A332:A333"/>
    <mergeCell ref="E332:E333"/>
    <mergeCell ref="F332:F333"/>
    <mergeCell ref="A316:A321"/>
    <mergeCell ref="E316:E321"/>
    <mergeCell ref="F316:F321"/>
    <mergeCell ref="A322:A323"/>
    <mergeCell ref="E322:E323"/>
    <mergeCell ref="F322:F323"/>
    <mergeCell ref="A326:A327"/>
    <mergeCell ref="E326:E327"/>
    <mergeCell ref="F326:F327"/>
    <mergeCell ref="A305:A308"/>
    <mergeCell ref="E305:E308"/>
    <mergeCell ref="F305:F308"/>
    <mergeCell ref="A309:A312"/>
    <mergeCell ref="E309:E312"/>
    <mergeCell ref="F309:F312"/>
    <mergeCell ref="A313:A314"/>
    <mergeCell ref="E313:E314"/>
    <mergeCell ref="F313:F314"/>
    <mergeCell ref="A294:A297"/>
    <mergeCell ref="E294:E297"/>
    <mergeCell ref="F294:F297"/>
    <mergeCell ref="A298:A301"/>
    <mergeCell ref="E298:E301"/>
    <mergeCell ref="F298:F301"/>
    <mergeCell ref="A302:A304"/>
    <mergeCell ref="E302:E304"/>
    <mergeCell ref="F302:F304"/>
    <mergeCell ref="A274:A277"/>
    <mergeCell ref="E274:E277"/>
    <mergeCell ref="F274:F277"/>
    <mergeCell ref="A280:A281"/>
    <mergeCell ref="E280:E281"/>
    <mergeCell ref="F280:F281"/>
    <mergeCell ref="A285:A288"/>
    <mergeCell ref="E285:E288"/>
    <mergeCell ref="F285:F288"/>
    <mergeCell ref="A250:A256"/>
    <mergeCell ref="A262:A266"/>
    <mergeCell ref="E262:E266"/>
    <mergeCell ref="F262:F266"/>
    <mergeCell ref="A267:A268"/>
    <mergeCell ref="E267:E268"/>
    <mergeCell ref="F267:F268"/>
    <mergeCell ref="A269:A272"/>
    <mergeCell ref="E269:E272"/>
    <mergeCell ref="F269:F272"/>
    <mergeCell ref="F190:F192"/>
    <mergeCell ref="A206:A207"/>
    <mergeCell ref="D206:D207"/>
    <mergeCell ref="E206:E207"/>
    <mergeCell ref="F206:F207"/>
    <mergeCell ref="G178:G179"/>
    <mergeCell ref="E250:E256"/>
    <mergeCell ref="L217:O217"/>
    <mergeCell ref="A187:A189"/>
    <mergeCell ref="D187:D189"/>
    <mergeCell ref="E187:E189"/>
    <mergeCell ref="F187:F189"/>
    <mergeCell ref="A190:A192"/>
    <mergeCell ref="D190:D192"/>
    <mergeCell ref="E190:E192"/>
    <mergeCell ref="A218:H218"/>
    <mergeCell ref="F250:F254"/>
    <mergeCell ref="B252:B253"/>
    <mergeCell ref="C252:C253"/>
    <mergeCell ref="A214:A217"/>
    <mergeCell ref="B214:B217"/>
    <mergeCell ref="C214:C217"/>
    <mergeCell ref="D214:D217"/>
    <mergeCell ref="E214:E217"/>
    <mergeCell ref="A175:A177"/>
    <mergeCell ref="D175:D177"/>
    <mergeCell ref="E175:E177"/>
    <mergeCell ref="F175:F177"/>
    <mergeCell ref="H178:H179"/>
    <mergeCell ref="A178:A179"/>
    <mergeCell ref="B178:B179"/>
    <mergeCell ref="C178:C179"/>
    <mergeCell ref="D178:D179"/>
    <mergeCell ref="E178:E179"/>
    <mergeCell ref="F178:F179"/>
    <mergeCell ref="A168:A169"/>
    <mergeCell ref="D168:D169"/>
    <mergeCell ref="E168:E169"/>
    <mergeCell ref="F168:F169"/>
    <mergeCell ref="A171:A172"/>
    <mergeCell ref="D171:D172"/>
    <mergeCell ref="E171:E172"/>
    <mergeCell ref="F171:F172"/>
    <mergeCell ref="A173:A174"/>
    <mergeCell ref="D173:D174"/>
    <mergeCell ref="E173:E174"/>
    <mergeCell ref="F173:F174"/>
    <mergeCell ref="G159:G160"/>
    <mergeCell ref="A163:A165"/>
    <mergeCell ref="D163:D165"/>
    <mergeCell ref="E163:E165"/>
    <mergeCell ref="F163:F165"/>
    <mergeCell ref="A166:A167"/>
    <mergeCell ref="D166:D167"/>
    <mergeCell ref="E166:E167"/>
    <mergeCell ref="F166:F167"/>
    <mergeCell ref="A151:A153"/>
    <mergeCell ref="D151:D153"/>
    <mergeCell ref="E151:E153"/>
    <mergeCell ref="F151:F153"/>
    <mergeCell ref="A154:A157"/>
    <mergeCell ref="D154:D157"/>
    <mergeCell ref="E154:E157"/>
    <mergeCell ref="F154:F157"/>
    <mergeCell ref="A159:A162"/>
    <mergeCell ref="C159:C160"/>
    <mergeCell ref="D159:D162"/>
    <mergeCell ref="E159:E162"/>
    <mergeCell ref="F159:F162"/>
    <mergeCell ref="H143:H144"/>
    <mergeCell ref="A147:A150"/>
    <mergeCell ref="D147:D150"/>
    <mergeCell ref="E147:E150"/>
    <mergeCell ref="F147:F150"/>
    <mergeCell ref="A142:H142"/>
    <mergeCell ref="A143:A146"/>
    <mergeCell ref="B143:B144"/>
    <mergeCell ref="C143:C144"/>
    <mergeCell ref="D143:D146"/>
    <mergeCell ref="E143:E146"/>
    <mergeCell ref="F143:F146"/>
    <mergeCell ref="G143:G144"/>
    <mergeCell ref="A106:A108"/>
    <mergeCell ref="D106:D108"/>
    <mergeCell ref="E106:E108"/>
    <mergeCell ref="F109:F110"/>
    <mergeCell ref="A115:A116"/>
    <mergeCell ref="D115:D116"/>
    <mergeCell ref="E115:E116"/>
    <mergeCell ref="F115:F116"/>
    <mergeCell ref="A137:A141"/>
    <mergeCell ref="B137:B141"/>
    <mergeCell ref="B124:B125"/>
    <mergeCell ref="A124:A125"/>
    <mergeCell ref="A109:A110"/>
    <mergeCell ref="D109:D110"/>
    <mergeCell ref="E109:E110"/>
    <mergeCell ref="C137:C141"/>
    <mergeCell ref="D137:D141"/>
    <mergeCell ref="E137:E141"/>
    <mergeCell ref="E124:E125"/>
    <mergeCell ref="D124:D125"/>
    <mergeCell ref="C124:C125"/>
    <mergeCell ref="A77:A80"/>
    <mergeCell ref="D77:D80"/>
    <mergeCell ref="E77:E80"/>
    <mergeCell ref="F77:F80"/>
    <mergeCell ref="A81:A84"/>
    <mergeCell ref="D81:D84"/>
    <mergeCell ref="E81:E84"/>
    <mergeCell ref="F81:F84"/>
    <mergeCell ref="A104:A105"/>
    <mergeCell ref="D104:D105"/>
    <mergeCell ref="E104:E105"/>
    <mergeCell ref="F104:F105"/>
    <mergeCell ref="A67:A68"/>
    <mergeCell ref="D67:D68"/>
    <mergeCell ref="E67:E68"/>
    <mergeCell ref="F67:F68"/>
    <mergeCell ref="A69:A72"/>
    <mergeCell ref="D69:D72"/>
    <mergeCell ref="E69:E72"/>
    <mergeCell ref="F69:F72"/>
    <mergeCell ref="A73:A76"/>
    <mergeCell ref="D73:D76"/>
    <mergeCell ref="E73:E76"/>
    <mergeCell ref="F73:F76"/>
    <mergeCell ref="A55:A59"/>
    <mergeCell ref="D55:D59"/>
    <mergeCell ref="E55:E59"/>
    <mergeCell ref="F55:F59"/>
    <mergeCell ref="A60:A61"/>
    <mergeCell ref="D60:D61"/>
    <mergeCell ref="E60:E61"/>
    <mergeCell ref="F60:F61"/>
    <mergeCell ref="A65:A66"/>
    <mergeCell ref="D65:D66"/>
    <mergeCell ref="E65:E66"/>
    <mergeCell ref="F65:F66"/>
    <mergeCell ref="A46:A47"/>
    <mergeCell ref="D46:D47"/>
    <mergeCell ref="E46:E47"/>
    <mergeCell ref="F46:F47"/>
    <mergeCell ref="A48:A49"/>
    <mergeCell ref="D48:D49"/>
    <mergeCell ref="E48:E49"/>
    <mergeCell ref="F48:F49"/>
    <mergeCell ref="A50:A54"/>
    <mergeCell ref="D50:D54"/>
    <mergeCell ref="E50:E54"/>
    <mergeCell ref="F50:F54"/>
    <mergeCell ref="A30:A33"/>
    <mergeCell ref="D30:D33"/>
    <mergeCell ref="E30:E33"/>
    <mergeCell ref="F30:F33"/>
    <mergeCell ref="A35:A39"/>
    <mergeCell ref="B35:B36"/>
    <mergeCell ref="C35:C36"/>
    <mergeCell ref="D35:D39"/>
    <mergeCell ref="E35:E39"/>
    <mergeCell ref="F36:F39"/>
    <mergeCell ref="A22:A23"/>
    <mergeCell ref="D22:D23"/>
    <mergeCell ref="E22:E23"/>
    <mergeCell ref="F22:F23"/>
    <mergeCell ref="A24:A25"/>
    <mergeCell ref="D24:D25"/>
    <mergeCell ref="E24:E25"/>
    <mergeCell ref="F24:F25"/>
    <mergeCell ref="A26:A29"/>
    <mergeCell ref="D26:D29"/>
    <mergeCell ref="E26:E29"/>
    <mergeCell ref="F26:F29"/>
    <mergeCell ref="F12:F14"/>
    <mergeCell ref="A15:A19"/>
    <mergeCell ref="B15:B17"/>
    <mergeCell ref="D15:D19"/>
    <mergeCell ref="E15:E19"/>
    <mergeCell ref="C16:C17"/>
    <mergeCell ref="F17:F19"/>
    <mergeCell ref="A20:A21"/>
    <mergeCell ref="D20:D21"/>
    <mergeCell ref="E20:E21"/>
    <mergeCell ref="F20:F21"/>
    <mergeCell ref="E375:E376"/>
    <mergeCell ref="F375:F376"/>
    <mergeCell ref="D375:D376"/>
    <mergeCell ref="A563:A564"/>
    <mergeCell ref="D563:D564"/>
    <mergeCell ref="E563:E564"/>
    <mergeCell ref="F563:F564"/>
    <mergeCell ref="A1:H2"/>
    <mergeCell ref="A3:A5"/>
    <mergeCell ref="B3:B5"/>
    <mergeCell ref="C3:C5"/>
    <mergeCell ref="D3:D5"/>
    <mergeCell ref="E3:E5"/>
    <mergeCell ref="F3:F5"/>
    <mergeCell ref="G3:H5"/>
    <mergeCell ref="A6:A10"/>
    <mergeCell ref="B6:B10"/>
    <mergeCell ref="C6:C10"/>
    <mergeCell ref="D6:D10"/>
    <mergeCell ref="E6:E10"/>
    <mergeCell ref="B11:H11"/>
    <mergeCell ref="A12:A14"/>
    <mergeCell ref="D12:D14"/>
    <mergeCell ref="E12:E14"/>
  </mergeCells>
  <pageMargins left="0.70866141732283472" right="0.19685039370078741" top="1.1417322834645669"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V585"/>
  <sheetViews>
    <sheetView tabSelected="1" view="pageBreakPreview" zoomScale="85" zoomScaleNormal="73" zoomScaleSheetLayoutView="85" workbookViewId="0">
      <pane xSplit="5" ySplit="5" topLeftCell="I577" activePane="bottomRight" state="frozen"/>
      <selection pane="topRight" activeCell="F1" sqref="F1"/>
      <selection pane="bottomLeft" activeCell="A6" sqref="A6"/>
      <selection pane="bottomRight" activeCell="M581" sqref="M581"/>
    </sheetView>
  </sheetViews>
  <sheetFormatPr defaultColWidth="9.140625" defaultRowHeight="15" x14ac:dyDescent="0.25"/>
  <cols>
    <col min="1" max="1" width="4.140625" style="80" customWidth="1"/>
    <col min="2" max="2" width="73.42578125" style="40" customWidth="1"/>
    <col min="3" max="3" width="13" style="40" customWidth="1"/>
    <col min="4" max="4" width="9.42578125" style="40" customWidth="1"/>
    <col min="5" max="5" width="17.7109375" style="40" customWidth="1"/>
    <col min="6" max="6" width="14.42578125" style="40" customWidth="1"/>
    <col min="7" max="7" width="15.5703125" style="40" customWidth="1"/>
    <col min="8" max="8" width="15.85546875" style="40" customWidth="1"/>
    <col min="9" max="9" width="14.140625" style="40" customWidth="1"/>
    <col min="10" max="10" width="16.28515625" style="40" customWidth="1"/>
    <col min="11" max="11" width="14.85546875" style="40" customWidth="1"/>
    <col min="12" max="12" width="15.7109375" style="40" customWidth="1"/>
    <col min="13" max="13" width="21.28515625" style="40" customWidth="1"/>
    <col min="14" max="15" width="15" style="40" customWidth="1"/>
    <col min="16" max="16" width="16.7109375" style="40" customWidth="1"/>
    <col min="17" max="17" width="18.28515625" style="40" customWidth="1"/>
    <col min="18" max="18" width="18.5703125" style="40" customWidth="1"/>
    <col min="19" max="19" width="19" style="40" customWidth="1"/>
    <col min="20" max="20" width="13.42578125" style="40" customWidth="1"/>
    <col min="21" max="22" width="12.7109375" style="40" bestFit="1" customWidth="1"/>
    <col min="23" max="16384" width="9.140625" style="40"/>
  </cols>
  <sheetData>
    <row r="1" spans="1:22" ht="15" customHeight="1" x14ac:dyDescent="0.25">
      <c r="A1" s="419" t="s">
        <v>1613</v>
      </c>
      <c r="B1" s="419"/>
      <c r="C1" s="419"/>
      <c r="D1" s="419"/>
      <c r="E1" s="419"/>
      <c r="F1" s="419"/>
      <c r="G1" s="419"/>
      <c r="H1" s="419"/>
      <c r="I1" s="419"/>
      <c r="J1" s="419"/>
      <c r="K1" s="419"/>
      <c r="L1" s="419"/>
      <c r="M1" s="119"/>
      <c r="N1" s="119"/>
      <c r="O1" s="119"/>
    </row>
    <row r="2" spans="1:22" ht="6" customHeight="1" x14ac:dyDescent="0.25">
      <c r="A2" s="419"/>
      <c r="B2" s="419"/>
      <c r="C2" s="419"/>
      <c r="D2" s="419"/>
      <c r="E2" s="419"/>
      <c r="F2" s="419"/>
      <c r="G2" s="419"/>
      <c r="H2" s="419"/>
      <c r="I2" s="419"/>
      <c r="J2" s="419"/>
      <c r="K2" s="419"/>
      <c r="L2" s="419"/>
      <c r="M2" s="119"/>
      <c r="N2" s="119"/>
      <c r="O2" s="119"/>
    </row>
    <row r="3" spans="1:22" ht="25.5" customHeight="1" x14ac:dyDescent="0.25">
      <c r="A3" s="375" t="s">
        <v>29</v>
      </c>
      <c r="B3" s="376" t="s">
        <v>32</v>
      </c>
      <c r="C3" s="376" t="s">
        <v>242</v>
      </c>
      <c r="D3" s="376" t="s">
        <v>247</v>
      </c>
      <c r="E3" s="376" t="s">
        <v>30</v>
      </c>
      <c r="F3" s="376" t="s">
        <v>732</v>
      </c>
      <c r="G3" s="423" t="s">
        <v>243</v>
      </c>
      <c r="H3" s="424"/>
      <c r="I3" s="424"/>
      <c r="J3" s="424"/>
      <c r="K3" s="424"/>
      <c r="L3" s="425"/>
    </row>
    <row r="4" spans="1:22" ht="18" customHeight="1" x14ac:dyDescent="0.25">
      <c r="A4" s="375"/>
      <c r="B4" s="376"/>
      <c r="C4" s="290"/>
      <c r="D4" s="376"/>
      <c r="E4" s="376"/>
      <c r="F4" s="376"/>
      <c r="G4" s="376" t="s">
        <v>31</v>
      </c>
      <c r="H4" s="420" t="s">
        <v>20</v>
      </c>
      <c r="I4" s="421"/>
      <c r="J4" s="421"/>
      <c r="K4" s="421"/>
      <c r="L4" s="422"/>
      <c r="P4" s="41"/>
    </row>
    <row r="5" spans="1:22" ht="18.75" customHeight="1" x14ac:dyDescent="0.25">
      <c r="A5" s="375"/>
      <c r="B5" s="376"/>
      <c r="C5" s="290"/>
      <c r="D5" s="376"/>
      <c r="E5" s="376"/>
      <c r="F5" s="376"/>
      <c r="G5" s="376"/>
      <c r="H5" s="156">
        <v>2020</v>
      </c>
      <c r="I5" s="156">
        <v>2021</v>
      </c>
      <c r="J5" s="156">
        <v>2022</v>
      </c>
      <c r="K5" s="156">
        <v>2023</v>
      </c>
      <c r="L5" s="156">
        <v>2024</v>
      </c>
    </row>
    <row r="6" spans="1:22" ht="21.75" customHeight="1" x14ac:dyDescent="0.25">
      <c r="A6" s="375"/>
      <c r="B6" s="376" t="s">
        <v>27</v>
      </c>
      <c r="C6" s="376"/>
      <c r="D6" s="376"/>
      <c r="E6" s="376"/>
      <c r="F6" s="160" t="s">
        <v>21</v>
      </c>
      <c r="G6" s="43">
        <f>G7+G10+G9+G11+G8</f>
        <v>1044978.8168000001</v>
      </c>
      <c r="H6" s="43">
        <f>H7+H9+H10+H8</f>
        <v>80698.522000000012</v>
      </c>
      <c r="I6" s="43">
        <f>I7+I9+I10+I8</f>
        <v>104054.001</v>
      </c>
      <c r="J6" s="43">
        <f>J7+J9+J10+J8</f>
        <v>56261.993999999999</v>
      </c>
      <c r="K6" s="43">
        <f>K7+K9+K10+K8</f>
        <v>471487.13699999999</v>
      </c>
      <c r="L6" s="43">
        <f>L7+L9+L10+L8</f>
        <v>332477.16280000005</v>
      </c>
      <c r="P6" s="44"/>
      <c r="Q6" s="44"/>
      <c r="R6" s="44"/>
      <c r="S6" s="44"/>
      <c r="T6" s="44"/>
      <c r="U6" s="44"/>
      <c r="V6" s="44"/>
    </row>
    <row r="7" spans="1:22" ht="31.5" hidden="1" customHeight="1" x14ac:dyDescent="0.25">
      <c r="A7" s="375"/>
      <c r="B7" s="376"/>
      <c r="C7" s="376"/>
      <c r="D7" s="376"/>
      <c r="E7" s="376"/>
      <c r="F7" s="117" t="s">
        <v>26</v>
      </c>
      <c r="G7" s="45">
        <f>H7+I7+J7</f>
        <v>0</v>
      </c>
      <c r="H7" s="45">
        <f>H137+H207+H390+H441+H535+H543</f>
        <v>0</v>
      </c>
      <c r="I7" s="45">
        <f>I137+I207+I390+I441+I535+I543</f>
        <v>0</v>
      </c>
      <c r="J7" s="45">
        <f>J137+J207+J390+J441+J535+J543</f>
        <v>0</v>
      </c>
      <c r="K7" s="45"/>
      <c r="L7" s="45"/>
      <c r="P7" s="44"/>
      <c r="Q7" s="44"/>
      <c r="R7" s="44"/>
      <c r="S7" s="44"/>
      <c r="T7" s="44"/>
      <c r="U7" s="44"/>
      <c r="V7" s="44"/>
    </row>
    <row r="8" spans="1:22" ht="31.5" hidden="1" customHeight="1" x14ac:dyDescent="0.25">
      <c r="A8" s="375"/>
      <c r="B8" s="376"/>
      <c r="C8" s="376"/>
      <c r="D8" s="376"/>
      <c r="E8" s="376"/>
      <c r="F8" s="117" t="s">
        <v>26</v>
      </c>
      <c r="G8" s="45">
        <f>H8+I8+J8+K8+L8</f>
        <v>0</v>
      </c>
      <c r="H8" s="45">
        <v>0</v>
      </c>
      <c r="I8" s="45">
        <f>I537</f>
        <v>0</v>
      </c>
      <c r="J8" s="45">
        <v>0</v>
      </c>
      <c r="K8" s="45">
        <v>0</v>
      </c>
      <c r="L8" s="45">
        <v>0</v>
      </c>
      <c r="P8" s="44"/>
      <c r="Q8" s="44"/>
      <c r="R8" s="44"/>
      <c r="S8" s="44"/>
      <c r="T8" s="44"/>
      <c r="U8" s="44"/>
      <c r="V8" s="44"/>
    </row>
    <row r="9" spans="1:22" ht="31.5" customHeight="1" x14ac:dyDescent="0.25">
      <c r="A9" s="375"/>
      <c r="B9" s="376"/>
      <c r="C9" s="376"/>
      <c r="D9" s="376"/>
      <c r="E9" s="376"/>
      <c r="F9" s="170" t="s">
        <v>26</v>
      </c>
      <c r="G9" s="45">
        <f>H9+I9+J9+K9+L9</f>
        <v>245573.03</v>
      </c>
      <c r="H9" s="45">
        <f>H138+H208+H391+H442+H536+H544</f>
        <v>0</v>
      </c>
      <c r="I9" s="45">
        <f>I138+I208+I391+I442+I536+I544</f>
        <v>0</v>
      </c>
      <c r="J9" s="45">
        <f>J138+J208+J391+J442+J536+J544</f>
        <v>0</v>
      </c>
      <c r="K9" s="45">
        <f>K138+K208+K391+K442+K536+K544</f>
        <v>245573.03</v>
      </c>
      <c r="L9" s="45">
        <f>L138+L208+L391+L442+L536+L544</f>
        <v>0</v>
      </c>
      <c r="P9" s="47"/>
      <c r="Q9" s="47"/>
      <c r="R9" s="48"/>
      <c r="S9" s="48"/>
      <c r="T9" s="44"/>
      <c r="U9" s="44"/>
      <c r="V9" s="44"/>
    </row>
    <row r="10" spans="1:22" ht="28.5" customHeight="1" x14ac:dyDescent="0.25">
      <c r="A10" s="375"/>
      <c r="B10" s="376"/>
      <c r="C10" s="376"/>
      <c r="D10" s="376"/>
      <c r="E10" s="376"/>
      <c r="F10" s="170" t="s">
        <v>33</v>
      </c>
      <c r="G10" s="45">
        <f>H10+I10+J10+K10+L10</f>
        <v>799405.78680000012</v>
      </c>
      <c r="H10" s="45">
        <f>H139+H209+H443+H538+H545+H580+H392</f>
        <v>80698.522000000012</v>
      </c>
      <c r="I10" s="45">
        <f>I139+I209+I392+I443+I538+I545+I580</f>
        <v>104054.001</v>
      </c>
      <c r="J10" s="45">
        <f>J139+J209+J392+J443+J538+J545+J580</f>
        <v>56261.993999999999</v>
      </c>
      <c r="K10" s="45">
        <f>K139+K209+K392+K443+K538+K545+K580</f>
        <v>225914.10699999999</v>
      </c>
      <c r="L10" s="45">
        <f>L139+L209+L392+L443+L538+L545+L580</f>
        <v>332477.16280000005</v>
      </c>
      <c r="P10" s="44"/>
      <c r="Q10" s="49"/>
      <c r="R10" s="48"/>
      <c r="S10" s="48"/>
      <c r="T10" s="44"/>
      <c r="U10" s="44"/>
      <c r="V10" s="44"/>
    </row>
    <row r="11" spans="1:22" ht="35.25" hidden="1" customHeight="1" x14ac:dyDescent="0.25">
      <c r="A11" s="375"/>
      <c r="B11" s="376"/>
      <c r="C11" s="376"/>
      <c r="D11" s="376"/>
      <c r="E11" s="376"/>
      <c r="F11" s="46" t="s">
        <v>612</v>
      </c>
      <c r="G11" s="45">
        <f>H11+I11+J11</f>
        <v>0</v>
      </c>
      <c r="H11" s="45">
        <f>H393</f>
        <v>0</v>
      </c>
      <c r="I11" s="45">
        <v>0</v>
      </c>
      <c r="J11" s="45">
        <v>0</v>
      </c>
      <c r="K11" s="45"/>
      <c r="L11" s="45"/>
      <c r="P11" s="44"/>
      <c r="Q11" s="44"/>
      <c r="R11" s="44"/>
      <c r="S11" s="44"/>
      <c r="T11" s="44"/>
      <c r="U11" s="44"/>
      <c r="V11" s="44"/>
    </row>
    <row r="12" spans="1:22" ht="17.25" customHeight="1" x14ac:dyDescent="0.25">
      <c r="A12" s="50"/>
      <c r="B12" s="336" t="s">
        <v>48</v>
      </c>
      <c r="C12" s="383"/>
      <c r="D12" s="383"/>
      <c r="E12" s="383"/>
      <c r="F12" s="383"/>
      <c r="G12" s="383"/>
      <c r="H12" s="383"/>
      <c r="I12" s="383"/>
      <c r="J12" s="383"/>
      <c r="K12" s="171"/>
      <c r="L12" s="171"/>
      <c r="P12" s="44"/>
      <c r="Q12" s="44"/>
      <c r="R12" s="44"/>
      <c r="S12" s="44"/>
      <c r="T12" s="44"/>
      <c r="U12" s="44"/>
      <c r="V12" s="44"/>
    </row>
    <row r="13" spans="1:22" ht="65.25" customHeight="1" x14ac:dyDescent="0.25">
      <c r="A13" s="281" t="s">
        <v>35</v>
      </c>
      <c r="B13" s="92" t="s">
        <v>1025</v>
      </c>
      <c r="C13" s="287">
        <v>15298.762000000001</v>
      </c>
      <c r="D13" s="281" t="s">
        <v>1598</v>
      </c>
      <c r="E13" s="281" t="s">
        <v>16</v>
      </c>
      <c r="F13" s="287" t="s">
        <v>33</v>
      </c>
      <c r="G13" s="108">
        <f>H13+I13+J13+K13+L13</f>
        <v>14828.232</v>
      </c>
      <c r="H13" s="51">
        <v>1834.434</v>
      </c>
      <c r="I13" s="108">
        <v>200</v>
      </c>
      <c r="J13" s="51"/>
      <c r="K13" s="51"/>
      <c r="L13" s="51">
        <v>12793.798000000001</v>
      </c>
      <c r="M13" s="118"/>
      <c r="N13" s="118"/>
      <c r="O13" s="118"/>
      <c r="P13" s="52"/>
      <c r="Q13" s="48"/>
      <c r="R13" s="48"/>
      <c r="S13" s="44"/>
      <c r="T13" s="44"/>
      <c r="U13" s="44"/>
      <c r="V13" s="44"/>
    </row>
    <row r="14" spans="1:22" ht="21.75" hidden="1" customHeight="1" x14ac:dyDescent="0.25">
      <c r="A14" s="282"/>
      <c r="B14" s="92" t="s">
        <v>2</v>
      </c>
      <c r="C14" s="305"/>
      <c r="D14" s="282"/>
      <c r="E14" s="282"/>
      <c r="F14" s="305"/>
      <c r="G14" s="108">
        <f t="shared" ref="G14:G20" si="0">H14+I14+J14+K14+L14</f>
        <v>132.75900000000001</v>
      </c>
      <c r="H14" s="108">
        <v>17.077000000000002</v>
      </c>
      <c r="I14" s="108">
        <f>115.682</f>
        <v>115.682</v>
      </c>
      <c r="J14" s="51"/>
      <c r="K14" s="51"/>
      <c r="L14" s="51"/>
      <c r="M14" s="53"/>
      <c r="N14" s="53"/>
      <c r="O14" s="53"/>
      <c r="P14" s="54"/>
      <c r="Q14" s="44"/>
      <c r="R14" s="49"/>
      <c r="S14" s="44"/>
      <c r="T14" s="44"/>
      <c r="U14" s="44"/>
      <c r="V14" s="44"/>
    </row>
    <row r="15" spans="1:22" ht="1.5" hidden="1" customHeight="1" x14ac:dyDescent="0.25">
      <c r="A15" s="282"/>
      <c r="B15" s="92" t="s">
        <v>25</v>
      </c>
      <c r="C15" s="305"/>
      <c r="D15" s="282"/>
      <c r="E15" s="282"/>
      <c r="F15" s="305"/>
      <c r="G15" s="108">
        <f t="shared" si="0"/>
        <v>34.020000000000003</v>
      </c>
      <c r="H15" s="108"/>
      <c r="I15" s="108">
        <v>34.020000000000003</v>
      </c>
      <c r="J15" s="51"/>
      <c r="K15" s="51"/>
      <c r="L15" s="51"/>
      <c r="M15" s="53"/>
      <c r="N15" s="53"/>
      <c r="O15" s="53"/>
      <c r="P15" s="48">
        <f>H136+I136+J136+H206+I206+J206+H389+I389+J389+H440+I440+J440+H534+I534+J534+H542+I542+J542+H577</f>
        <v>237099.39600000007</v>
      </c>
      <c r="Q15" s="47">
        <v>350</v>
      </c>
      <c r="R15" s="49">
        <f>Q15-H14</f>
        <v>332.923</v>
      </c>
      <c r="S15" s="44"/>
      <c r="T15" s="44"/>
      <c r="U15" s="44"/>
      <c r="V15" s="44"/>
    </row>
    <row r="16" spans="1:22" ht="0.75" hidden="1" customHeight="1" x14ac:dyDescent="0.25">
      <c r="A16" s="282"/>
      <c r="B16" s="384" t="s">
        <v>943</v>
      </c>
      <c r="C16" s="305"/>
      <c r="D16" s="282"/>
      <c r="E16" s="282"/>
      <c r="F16" s="305"/>
      <c r="G16" s="108">
        <f t="shared" si="0"/>
        <v>0</v>
      </c>
      <c r="H16" s="51">
        <v>0</v>
      </c>
      <c r="I16" s="55"/>
      <c r="J16" s="51"/>
      <c r="K16" s="51"/>
      <c r="L16" s="51"/>
      <c r="M16" s="41">
        <f>J88+J89+J90+J120+J121</f>
        <v>1149.212</v>
      </c>
      <c r="N16" s="41"/>
      <c r="O16" s="41"/>
      <c r="P16" s="44"/>
      <c r="Q16" s="44"/>
      <c r="R16" s="44"/>
      <c r="S16" s="44"/>
      <c r="T16" s="44"/>
      <c r="U16" s="44"/>
      <c r="V16" s="44"/>
    </row>
    <row r="17" spans="1:22" ht="0.75" hidden="1" customHeight="1" x14ac:dyDescent="0.25">
      <c r="A17" s="282"/>
      <c r="B17" s="384"/>
      <c r="C17" s="305"/>
      <c r="D17" s="282"/>
      <c r="E17" s="282"/>
      <c r="F17" s="305"/>
      <c r="G17" s="108">
        <f t="shared" si="0"/>
        <v>0</v>
      </c>
      <c r="H17" s="158"/>
      <c r="I17" s="108">
        <v>0</v>
      </c>
      <c r="J17" s="51"/>
      <c r="K17" s="51"/>
      <c r="L17" s="51"/>
      <c r="P17" s="44"/>
      <c r="Q17" s="44">
        <v>100</v>
      </c>
      <c r="R17" s="49">
        <f>Q17-H15</f>
        <v>100</v>
      </c>
      <c r="S17" s="44"/>
      <c r="T17" s="44"/>
      <c r="U17" s="44"/>
      <c r="V17" s="44"/>
    </row>
    <row r="18" spans="1:22" ht="30.75" hidden="1" customHeight="1" x14ac:dyDescent="0.25">
      <c r="A18" s="282"/>
      <c r="B18" s="384"/>
      <c r="C18" s="305"/>
      <c r="D18" s="282"/>
      <c r="E18" s="282"/>
      <c r="F18" s="305"/>
      <c r="G18" s="108">
        <f t="shared" si="0"/>
        <v>0</v>
      </c>
      <c r="H18" s="51"/>
      <c r="I18" s="108">
        <v>0</v>
      </c>
      <c r="J18" s="51"/>
      <c r="K18" s="51"/>
      <c r="L18" s="51"/>
      <c r="P18" s="44"/>
      <c r="Q18" s="44"/>
      <c r="R18" s="49"/>
      <c r="S18" s="44"/>
      <c r="T18" s="44"/>
      <c r="U18" s="44"/>
      <c r="V18" s="44"/>
    </row>
    <row r="19" spans="1:22" ht="17.25" hidden="1" customHeight="1" x14ac:dyDescent="0.25">
      <c r="A19" s="282"/>
      <c r="B19" s="92" t="s">
        <v>2</v>
      </c>
      <c r="C19" s="305"/>
      <c r="D19" s="282"/>
      <c r="E19" s="282"/>
      <c r="F19" s="305"/>
      <c r="G19" s="108">
        <f t="shared" si="0"/>
        <v>390.928</v>
      </c>
      <c r="H19" s="51"/>
      <c r="I19" s="108">
        <v>390.928</v>
      </c>
      <c r="J19" s="51"/>
      <c r="K19" s="51"/>
      <c r="L19" s="51"/>
      <c r="P19" s="44"/>
      <c r="Q19" s="44"/>
      <c r="R19" s="44"/>
      <c r="S19" s="44"/>
      <c r="T19" s="44"/>
      <c r="U19" s="44"/>
      <c r="V19" s="44"/>
    </row>
    <row r="20" spans="1:22" ht="21.75" hidden="1" customHeight="1" x14ac:dyDescent="0.25">
      <c r="A20" s="282"/>
      <c r="B20" s="92" t="s">
        <v>25</v>
      </c>
      <c r="C20" s="305"/>
      <c r="D20" s="282"/>
      <c r="E20" s="282"/>
      <c r="F20" s="305"/>
      <c r="G20" s="108">
        <f t="shared" si="0"/>
        <v>91.44</v>
      </c>
      <c r="H20" s="108"/>
      <c r="I20" s="108">
        <v>91.44</v>
      </c>
      <c r="J20" s="51"/>
      <c r="K20" s="51"/>
      <c r="L20" s="51"/>
      <c r="P20" s="44"/>
      <c r="Q20" s="44"/>
      <c r="R20" s="44"/>
      <c r="S20" s="44"/>
      <c r="T20" s="44"/>
      <c r="U20" s="44"/>
      <c r="V20" s="44"/>
    </row>
    <row r="21" spans="1:22" ht="21.75" hidden="1" customHeight="1" x14ac:dyDescent="0.25">
      <c r="A21" s="283"/>
      <c r="B21" s="92" t="s">
        <v>1485</v>
      </c>
      <c r="C21" s="288"/>
      <c r="D21" s="283"/>
      <c r="E21" s="283"/>
      <c r="F21" s="288"/>
      <c r="G21" s="108">
        <f>I21</f>
        <v>0</v>
      </c>
      <c r="H21" s="108"/>
      <c r="I21" s="108"/>
      <c r="J21" s="51"/>
      <c r="K21" s="51"/>
      <c r="L21" s="51"/>
      <c r="P21" s="44"/>
      <c r="Q21" s="44"/>
      <c r="R21" s="44"/>
      <c r="S21" s="44"/>
      <c r="T21" s="44"/>
      <c r="U21" s="44"/>
      <c r="V21" s="44"/>
    </row>
    <row r="22" spans="1:22" ht="48.75" customHeight="1" x14ac:dyDescent="0.25">
      <c r="A22" s="292" t="s">
        <v>22</v>
      </c>
      <c r="B22" s="92" t="s">
        <v>944</v>
      </c>
      <c r="C22" s="108">
        <f>G22</f>
        <v>902</v>
      </c>
      <c r="D22" s="289">
        <v>2020</v>
      </c>
      <c r="E22" s="292" t="s">
        <v>16</v>
      </c>
      <c r="F22" s="289" t="s">
        <v>33</v>
      </c>
      <c r="G22" s="108">
        <f t="shared" ref="G22:G53" si="1">H22+I22+J22+K22+L22</f>
        <v>902</v>
      </c>
      <c r="H22" s="108">
        <v>902</v>
      </c>
      <c r="I22" s="55"/>
      <c r="J22" s="51"/>
      <c r="K22" s="51"/>
      <c r="L22" s="51"/>
      <c r="N22" s="41"/>
      <c r="P22" s="44"/>
      <c r="Q22" s="44"/>
      <c r="R22" s="44"/>
      <c r="S22" s="44"/>
      <c r="T22" s="44"/>
      <c r="U22" s="44"/>
      <c r="V22" s="44"/>
    </row>
    <row r="23" spans="1:22" ht="23.25" hidden="1" customHeight="1" x14ac:dyDescent="0.25">
      <c r="A23" s="292"/>
      <c r="B23" s="92" t="s">
        <v>38</v>
      </c>
      <c r="C23" s="108">
        <f>G23</f>
        <v>77</v>
      </c>
      <c r="D23" s="289"/>
      <c r="E23" s="292"/>
      <c r="F23" s="289"/>
      <c r="G23" s="108">
        <f t="shared" si="1"/>
        <v>77</v>
      </c>
      <c r="H23" s="108">
        <v>77</v>
      </c>
      <c r="I23" s="55"/>
      <c r="J23" s="51"/>
      <c r="K23" s="51"/>
      <c r="L23" s="51"/>
      <c r="P23" s="44"/>
      <c r="Q23" s="44"/>
      <c r="R23" s="44"/>
      <c r="S23" s="44"/>
      <c r="T23" s="44"/>
      <c r="U23" s="44"/>
      <c r="V23" s="44"/>
    </row>
    <row r="24" spans="1:22" ht="48" customHeight="1" x14ac:dyDescent="0.25">
      <c r="A24" s="292" t="s">
        <v>23</v>
      </c>
      <c r="B24" s="92" t="s">
        <v>1250</v>
      </c>
      <c r="C24" s="108">
        <f>L24</f>
        <v>2772.8</v>
      </c>
      <c r="D24" s="289">
        <v>2024</v>
      </c>
      <c r="E24" s="292" t="s">
        <v>16</v>
      </c>
      <c r="F24" s="289" t="s">
        <v>33</v>
      </c>
      <c r="G24" s="108">
        <f t="shared" si="1"/>
        <v>2772.8</v>
      </c>
      <c r="H24" s="108"/>
      <c r="I24" s="108"/>
      <c r="J24" s="108"/>
      <c r="K24" s="108"/>
      <c r="L24" s="108">
        <v>2772.8</v>
      </c>
      <c r="P24" s="44"/>
      <c r="Q24" s="44"/>
      <c r="R24" s="44"/>
      <c r="S24" s="44"/>
      <c r="T24" s="44"/>
      <c r="U24" s="44"/>
      <c r="V24" s="44"/>
    </row>
    <row r="25" spans="1:22" ht="19.5" customHeight="1" x14ac:dyDescent="0.25">
      <c r="A25" s="292"/>
      <c r="B25" s="92" t="s">
        <v>893</v>
      </c>
      <c r="C25" s="108">
        <f>L25</f>
        <v>270</v>
      </c>
      <c r="D25" s="289"/>
      <c r="E25" s="292"/>
      <c r="F25" s="289"/>
      <c r="G25" s="108">
        <f t="shared" si="1"/>
        <v>270</v>
      </c>
      <c r="H25" s="108"/>
      <c r="I25" s="108"/>
      <c r="J25" s="108"/>
      <c r="K25" s="108"/>
      <c r="L25" s="108">
        <v>270</v>
      </c>
      <c r="P25" s="44"/>
      <c r="Q25" s="44"/>
      <c r="R25" s="44"/>
      <c r="S25" s="44"/>
      <c r="T25" s="44"/>
      <c r="U25" s="44"/>
      <c r="V25" s="44"/>
    </row>
    <row r="26" spans="1:22" ht="32.25" customHeight="1" x14ac:dyDescent="0.25">
      <c r="A26" s="292" t="s">
        <v>24</v>
      </c>
      <c r="B26" s="92" t="s">
        <v>1377</v>
      </c>
      <c r="C26" s="108">
        <f t="shared" ref="C26:C31" si="2">G26</f>
        <v>56.25</v>
      </c>
      <c r="D26" s="289">
        <v>2024</v>
      </c>
      <c r="E26" s="292" t="s">
        <v>16</v>
      </c>
      <c r="F26" s="289" t="s">
        <v>33</v>
      </c>
      <c r="G26" s="108">
        <f t="shared" si="1"/>
        <v>56.25</v>
      </c>
      <c r="H26" s="108"/>
      <c r="I26" s="108"/>
      <c r="J26" s="108"/>
      <c r="K26" s="108"/>
      <c r="L26" s="108">
        <v>56.25</v>
      </c>
      <c r="P26" s="44"/>
      <c r="Q26" s="44"/>
      <c r="R26" s="44"/>
      <c r="S26" s="44"/>
      <c r="T26" s="44"/>
      <c r="U26" s="44"/>
      <c r="V26" s="44"/>
    </row>
    <row r="27" spans="1:22" ht="19.5" customHeight="1" x14ac:dyDescent="0.25">
      <c r="A27" s="292"/>
      <c r="B27" s="92" t="s">
        <v>2</v>
      </c>
      <c r="C27" s="108">
        <f t="shared" si="2"/>
        <v>56.25</v>
      </c>
      <c r="D27" s="289"/>
      <c r="E27" s="292"/>
      <c r="F27" s="289"/>
      <c r="G27" s="108">
        <f t="shared" si="1"/>
        <v>56.25</v>
      </c>
      <c r="H27" s="108"/>
      <c r="I27" s="108"/>
      <c r="J27" s="108"/>
      <c r="K27" s="108"/>
      <c r="L27" s="108">
        <v>56.25</v>
      </c>
      <c r="P27" s="44"/>
      <c r="Q27" s="44"/>
      <c r="R27" s="44"/>
      <c r="S27" s="44"/>
      <c r="T27" s="44"/>
      <c r="U27" s="44"/>
      <c r="V27" s="44"/>
    </row>
    <row r="28" spans="1:22" ht="48.75" customHeight="1" x14ac:dyDescent="0.25">
      <c r="A28" s="292" t="s">
        <v>36</v>
      </c>
      <c r="B28" s="92" t="s">
        <v>892</v>
      </c>
      <c r="C28" s="108">
        <v>1799.2929999999999</v>
      </c>
      <c r="D28" s="289">
        <v>2021</v>
      </c>
      <c r="E28" s="292" t="s">
        <v>16</v>
      </c>
      <c r="F28" s="289" t="s">
        <v>33</v>
      </c>
      <c r="G28" s="108">
        <f t="shared" si="1"/>
        <v>1799.2929999999999</v>
      </c>
      <c r="H28" s="108"/>
      <c r="I28" s="108">
        <v>1799.2929999999999</v>
      </c>
      <c r="J28" s="51"/>
      <c r="K28" s="51"/>
      <c r="L28" s="51"/>
      <c r="P28" s="44"/>
      <c r="Q28" s="44"/>
      <c r="R28" s="44"/>
      <c r="S28" s="44"/>
      <c r="T28" s="44"/>
      <c r="U28" s="44"/>
      <c r="V28" s="44"/>
    </row>
    <row r="29" spans="1:22" ht="19.5" customHeight="1" x14ac:dyDescent="0.25">
      <c r="A29" s="292"/>
      <c r="B29" s="92" t="s">
        <v>893</v>
      </c>
      <c r="C29" s="108">
        <v>68.132000000000005</v>
      </c>
      <c r="D29" s="289"/>
      <c r="E29" s="292"/>
      <c r="F29" s="289"/>
      <c r="G29" s="108">
        <f t="shared" si="1"/>
        <v>68.132000000000005</v>
      </c>
      <c r="H29" s="108"/>
      <c r="I29" s="108">
        <v>68.132000000000005</v>
      </c>
      <c r="J29" s="51"/>
      <c r="K29" s="51"/>
      <c r="L29" s="51"/>
      <c r="P29" s="44"/>
      <c r="Q29" s="44"/>
      <c r="R29" s="44"/>
      <c r="S29" s="44"/>
      <c r="T29" s="44"/>
      <c r="U29" s="44"/>
      <c r="V29" s="44"/>
    </row>
    <row r="30" spans="1:22" ht="19.5" hidden="1" customHeight="1" x14ac:dyDescent="0.25">
      <c r="A30" s="292"/>
      <c r="B30" s="92" t="s">
        <v>2</v>
      </c>
      <c r="C30" s="108">
        <f t="shared" si="2"/>
        <v>6.76</v>
      </c>
      <c r="D30" s="289"/>
      <c r="E30" s="292"/>
      <c r="F30" s="289"/>
      <c r="G30" s="108">
        <f t="shared" si="1"/>
        <v>6.76</v>
      </c>
      <c r="H30" s="108"/>
      <c r="I30" s="108">
        <v>6.76</v>
      </c>
      <c r="J30" s="51"/>
      <c r="K30" s="51"/>
      <c r="L30" s="51"/>
      <c r="P30" s="44"/>
      <c r="Q30" s="44"/>
      <c r="R30" s="44"/>
      <c r="S30" s="44"/>
      <c r="T30" s="44"/>
      <c r="U30" s="44"/>
      <c r="V30" s="44"/>
    </row>
    <row r="31" spans="1:22" ht="19.5" hidden="1" customHeight="1" x14ac:dyDescent="0.25">
      <c r="A31" s="292"/>
      <c r="B31" s="92" t="s">
        <v>25</v>
      </c>
      <c r="C31" s="108">
        <f t="shared" si="2"/>
        <v>3</v>
      </c>
      <c r="D31" s="289"/>
      <c r="E31" s="292"/>
      <c r="F31" s="289"/>
      <c r="G31" s="108">
        <f t="shared" si="1"/>
        <v>3</v>
      </c>
      <c r="H31" s="108"/>
      <c r="I31" s="108">
        <v>3</v>
      </c>
      <c r="J31" s="51"/>
      <c r="K31" s="51"/>
      <c r="L31" s="51"/>
      <c r="P31" s="44"/>
      <c r="Q31" s="44"/>
      <c r="R31" s="44"/>
      <c r="S31" s="44"/>
      <c r="T31" s="44"/>
      <c r="U31" s="44"/>
      <c r="V31" s="44"/>
    </row>
    <row r="32" spans="1:22" ht="46.5" customHeight="1" x14ac:dyDescent="0.25">
      <c r="A32" s="292" t="s">
        <v>37</v>
      </c>
      <c r="B32" s="92" t="s">
        <v>945</v>
      </c>
      <c r="C32" s="108">
        <v>6133.7610000000004</v>
      </c>
      <c r="D32" s="289">
        <v>2024</v>
      </c>
      <c r="E32" s="292" t="s">
        <v>16</v>
      </c>
      <c r="F32" s="289" t="s">
        <v>33</v>
      </c>
      <c r="G32" s="108">
        <f t="shared" si="1"/>
        <v>6133.7610000000004</v>
      </c>
      <c r="H32" s="108"/>
      <c r="I32" s="51"/>
      <c r="J32" s="51"/>
      <c r="K32" s="51"/>
      <c r="L32" s="51">
        <v>6133.7610000000004</v>
      </c>
      <c r="P32" s="44"/>
      <c r="Q32" s="44"/>
      <c r="R32" s="44"/>
      <c r="S32" s="44"/>
      <c r="T32" s="44"/>
      <c r="U32" s="44"/>
      <c r="V32" s="44"/>
    </row>
    <row r="33" spans="1:22" ht="21.75" hidden="1" customHeight="1" x14ac:dyDescent="0.25">
      <c r="A33" s="292"/>
      <c r="B33" s="92" t="s">
        <v>38</v>
      </c>
      <c r="C33" s="108">
        <f>G33</f>
        <v>180</v>
      </c>
      <c r="D33" s="289"/>
      <c r="E33" s="292"/>
      <c r="F33" s="289"/>
      <c r="G33" s="108">
        <f t="shared" si="1"/>
        <v>180</v>
      </c>
      <c r="H33" s="108"/>
      <c r="I33" s="108">
        <v>180</v>
      </c>
      <c r="J33" s="51"/>
      <c r="K33" s="51"/>
      <c r="L33" s="51"/>
      <c r="P33" s="44"/>
      <c r="Q33" s="44"/>
      <c r="R33" s="44"/>
      <c r="S33" s="44"/>
      <c r="T33" s="44"/>
      <c r="U33" s="44"/>
      <c r="V33" s="44"/>
    </row>
    <row r="34" spans="1:22" ht="21.75" hidden="1" customHeight="1" x14ac:dyDescent="0.25">
      <c r="A34" s="292"/>
      <c r="B34" s="92" t="s">
        <v>2</v>
      </c>
      <c r="C34" s="108">
        <f>G34</f>
        <v>73.971999999999994</v>
      </c>
      <c r="D34" s="289"/>
      <c r="E34" s="292"/>
      <c r="F34" s="289"/>
      <c r="G34" s="108">
        <f t="shared" si="1"/>
        <v>73.971999999999994</v>
      </c>
      <c r="H34" s="108"/>
      <c r="I34" s="51">
        <v>73.971999999999994</v>
      </c>
      <c r="J34" s="51"/>
      <c r="K34" s="51"/>
      <c r="L34" s="51"/>
      <c r="P34" s="44"/>
      <c r="Q34" s="44"/>
      <c r="R34" s="44"/>
      <c r="S34" s="44"/>
      <c r="T34" s="44"/>
      <c r="U34" s="44"/>
      <c r="V34" s="44"/>
    </row>
    <row r="35" spans="1:22" ht="20.25" hidden="1" customHeight="1" x14ac:dyDescent="0.25">
      <c r="A35" s="292"/>
      <c r="B35" s="92" t="s">
        <v>25</v>
      </c>
      <c r="C35" s="108">
        <f>G35</f>
        <v>20.443000000000001</v>
      </c>
      <c r="D35" s="289"/>
      <c r="E35" s="292"/>
      <c r="F35" s="289"/>
      <c r="G35" s="108">
        <f t="shared" si="1"/>
        <v>20.443000000000001</v>
      </c>
      <c r="H35" s="108"/>
      <c r="I35" s="51">
        <v>20.443000000000001</v>
      </c>
      <c r="J35" s="51"/>
      <c r="K35" s="51"/>
      <c r="L35" s="51"/>
      <c r="P35" s="44"/>
      <c r="Q35" s="44"/>
      <c r="R35" s="44"/>
      <c r="S35" s="44"/>
      <c r="T35" s="44"/>
      <c r="U35" s="44"/>
      <c r="V35" s="44"/>
    </row>
    <row r="36" spans="1:22" ht="48.75" hidden="1" customHeight="1" x14ac:dyDescent="0.25">
      <c r="A36" s="144" t="s">
        <v>43</v>
      </c>
      <c r="B36" s="92" t="s">
        <v>521</v>
      </c>
      <c r="C36" s="108">
        <f>G36</f>
        <v>0</v>
      </c>
      <c r="D36" s="51">
        <v>2020</v>
      </c>
      <c r="E36" s="144" t="s">
        <v>16</v>
      </c>
      <c r="F36" s="51" t="s">
        <v>33</v>
      </c>
      <c r="G36" s="108">
        <f t="shared" si="1"/>
        <v>0</v>
      </c>
      <c r="H36" s="108">
        <v>0</v>
      </c>
      <c r="I36" s="55"/>
      <c r="J36" s="51"/>
      <c r="K36" s="51"/>
      <c r="L36" s="51"/>
      <c r="P36" s="44"/>
      <c r="Q36" s="44"/>
      <c r="R36" s="44"/>
      <c r="S36" s="44"/>
      <c r="T36" s="44"/>
      <c r="U36" s="44"/>
      <c r="V36" s="44"/>
    </row>
    <row r="37" spans="1:22" ht="30" customHeight="1" x14ac:dyDescent="0.25">
      <c r="A37" s="292" t="s">
        <v>43</v>
      </c>
      <c r="B37" s="384" t="s">
        <v>1537</v>
      </c>
      <c r="C37" s="385">
        <f>G37+G38</f>
        <v>230324.37700000001</v>
      </c>
      <c r="D37" s="289" t="s">
        <v>1599</v>
      </c>
      <c r="E37" s="292" t="s">
        <v>16</v>
      </c>
      <c r="F37" s="51" t="s">
        <v>26</v>
      </c>
      <c r="G37" s="108">
        <f t="shared" si="1"/>
        <v>188499.035</v>
      </c>
      <c r="H37" s="108"/>
      <c r="I37" s="108"/>
      <c r="J37" s="108"/>
      <c r="K37" s="108">
        <v>188499.035</v>
      </c>
      <c r="L37" s="108"/>
      <c r="M37" s="98"/>
      <c r="P37" s="44"/>
      <c r="Q37" s="44"/>
      <c r="R37" s="44"/>
      <c r="S37" s="44"/>
      <c r="T37" s="44"/>
      <c r="U37" s="44"/>
      <c r="V37" s="44"/>
    </row>
    <row r="38" spans="1:22" ht="30" customHeight="1" x14ac:dyDescent="0.25">
      <c r="A38" s="292"/>
      <c r="B38" s="384"/>
      <c r="C38" s="385"/>
      <c r="D38" s="289"/>
      <c r="E38" s="292"/>
      <c r="F38" s="289" t="s">
        <v>33</v>
      </c>
      <c r="G38" s="108">
        <f t="shared" si="1"/>
        <v>41825.342000000004</v>
      </c>
      <c r="H38" s="108">
        <f>H39</f>
        <v>590.99699999999996</v>
      </c>
      <c r="I38" s="108"/>
      <c r="J38" s="108"/>
      <c r="K38" s="108">
        <v>41234.345000000001</v>
      </c>
      <c r="L38" s="158"/>
      <c r="M38" s="98"/>
      <c r="N38" s="41"/>
      <c r="O38" s="41"/>
      <c r="P38" s="44"/>
      <c r="Q38" s="48"/>
      <c r="R38" s="48"/>
      <c r="S38" s="44"/>
      <c r="T38" s="44"/>
      <c r="U38" s="44"/>
      <c r="V38" s="44"/>
    </row>
    <row r="39" spans="1:22" ht="20.25" hidden="1" customHeight="1" x14ac:dyDescent="0.25">
      <c r="A39" s="292"/>
      <c r="B39" s="92" t="s">
        <v>38</v>
      </c>
      <c r="C39" s="108">
        <v>825.31299999999999</v>
      </c>
      <c r="D39" s="289"/>
      <c r="E39" s="292"/>
      <c r="F39" s="289"/>
      <c r="G39" s="108">
        <f t="shared" si="1"/>
        <v>590.99699999999996</v>
      </c>
      <c r="H39" s="108">
        <v>590.99699999999996</v>
      </c>
      <c r="I39" s="108"/>
      <c r="J39" s="51"/>
      <c r="K39" s="51"/>
      <c r="L39" s="51"/>
      <c r="P39" s="44"/>
      <c r="Q39" s="48"/>
      <c r="R39" s="44"/>
      <c r="S39" s="44"/>
      <c r="T39" s="44"/>
      <c r="U39" s="44"/>
      <c r="V39" s="44"/>
    </row>
    <row r="40" spans="1:22" ht="26.25" hidden="1" customHeight="1" x14ac:dyDescent="0.25">
      <c r="A40" s="292"/>
      <c r="B40" s="92" t="s">
        <v>2</v>
      </c>
      <c r="C40" s="108">
        <f t="shared" ref="C40:C46" si="3">G40</f>
        <v>1635.528</v>
      </c>
      <c r="D40" s="289"/>
      <c r="E40" s="292"/>
      <c r="F40" s="289"/>
      <c r="G40" s="108">
        <f t="shared" si="1"/>
        <v>1635.528</v>
      </c>
      <c r="H40" s="108"/>
      <c r="I40" s="108">
        <v>1635.528</v>
      </c>
      <c r="J40" s="51"/>
      <c r="K40" s="51"/>
      <c r="L40" s="51"/>
      <c r="P40" s="44"/>
      <c r="Q40" s="48"/>
      <c r="R40" s="44"/>
      <c r="S40" s="44"/>
      <c r="T40" s="44"/>
      <c r="U40" s="44"/>
      <c r="V40" s="44"/>
    </row>
    <row r="41" spans="1:22" ht="20.25" hidden="1" customHeight="1" x14ac:dyDescent="0.25">
      <c r="A41" s="292"/>
      <c r="B41" s="92" t="s">
        <v>25</v>
      </c>
      <c r="C41" s="108">
        <f t="shared" si="3"/>
        <v>390.6</v>
      </c>
      <c r="D41" s="289"/>
      <c r="E41" s="292"/>
      <c r="F41" s="289"/>
      <c r="G41" s="108">
        <f t="shared" si="1"/>
        <v>390.6</v>
      </c>
      <c r="H41" s="108"/>
      <c r="I41" s="108">
        <v>390.6</v>
      </c>
      <c r="J41" s="51"/>
      <c r="K41" s="51"/>
      <c r="L41" s="51"/>
      <c r="P41" s="44"/>
      <c r="Q41" s="48"/>
      <c r="R41" s="48"/>
      <c r="S41" s="44"/>
      <c r="T41" s="44"/>
      <c r="U41" s="44"/>
      <c r="V41" s="44"/>
    </row>
    <row r="42" spans="1:22" ht="36" customHeight="1" x14ac:dyDescent="0.25">
      <c r="A42" s="144" t="s">
        <v>45</v>
      </c>
      <c r="B42" s="92" t="s">
        <v>1047</v>
      </c>
      <c r="C42" s="108">
        <f t="shared" si="3"/>
        <v>990</v>
      </c>
      <c r="D42" s="51">
        <v>2023</v>
      </c>
      <c r="E42" s="144" t="s">
        <v>16</v>
      </c>
      <c r="F42" s="51" t="s">
        <v>33</v>
      </c>
      <c r="G42" s="108">
        <f t="shared" si="1"/>
        <v>990</v>
      </c>
      <c r="H42" s="108"/>
      <c r="I42" s="108"/>
      <c r="J42" s="108"/>
      <c r="K42" s="108">
        <v>990</v>
      </c>
      <c r="L42" s="51"/>
      <c r="N42" s="41"/>
      <c r="O42" s="41"/>
      <c r="P42" s="44"/>
      <c r="Q42" s="48"/>
      <c r="R42" s="48"/>
      <c r="S42" s="44"/>
      <c r="T42" s="44"/>
      <c r="U42" s="44"/>
      <c r="V42" s="44"/>
    </row>
    <row r="43" spans="1:22" ht="60" hidden="1" customHeight="1" x14ac:dyDescent="0.25">
      <c r="A43" s="144" t="s">
        <v>0</v>
      </c>
      <c r="B43" s="209" t="s">
        <v>1077</v>
      </c>
      <c r="C43" s="108">
        <f t="shared" si="3"/>
        <v>0</v>
      </c>
      <c r="D43" s="51">
        <v>2021</v>
      </c>
      <c r="E43" s="144" t="s">
        <v>16</v>
      </c>
      <c r="F43" s="51" t="s">
        <v>33</v>
      </c>
      <c r="G43" s="108">
        <f t="shared" si="1"/>
        <v>0</v>
      </c>
      <c r="H43" s="108"/>
      <c r="I43" s="108"/>
      <c r="J43" s="51"/>
      <c r="K43" s="51"/>
      <c r="L43" s="51"/>
      <c r="M43" s="40" t="s">
        <v>1531</v>
      </c>
      <c r="P43" s="44"/>
      <c r="Q43" s="48"/>
      <c r="R43" s="48"/>
      <c r="S43" s="44"/>
      <c r="T43" s="44"/>
      <c r="U43" s="44"/>
      <c r="V43" s="44"/>
    </row>
    <row r="44" spans="1:22" ht="68.25" hidden="1" customHeight="1" x14ac:dyDescent="0.25">
      <c r="A44" s="144" t="s">
        <v>1</v>
      </c>
      <c r="B44" s="92" t="s">
        <v>1213</v>
      </c>
      <c r="C44" s="108">
        <f t="shared" si="3"/>
        <v>0</v>
      </c>
      <c r="D44" s="51">
        <v>2021</v>
      </c>
      <c r="E44" s="144" t="s">
        <v>16</v>
      </c>
      <c r="F44" s="51" t="s">
        <v>33</v>
      </c>
      <c r="G44" s="108">
        <f t="shared" si="1"/>
        <v>0</v>
      </c>
      <c r="H44" s="108"/>
      <c r="I44" s="108">
        <v>0</v>
      </c>
      <c r="J44" s="51"/>
      <c r="K44" s="51"/>
      <c r="L44" s="51"/>
      <c r="M44" s="40" t="s">
        <v>1532</v>
      </c>
      <c r="P44" s="44"/>
      <c r="Q44" s="48"/>
      <c r="R44" s="48"/>
      <c r="S44" s="44"/>
      <c r="T44" s="44"/>
      <c r="U44" s="44"/>
      <c r="V44" s="44"/>
    </row>
    <row r="45" spans="1:22" ht="47.25" hidden="1" customHeight="1" x14ac:dyDescent="0.25">
      <c r="A45" s="144" t="s">
        <v>79</v>
      </c>
      <c r="B45" s="92" t="s">
        <v>1214</v>
      </c>
      <c r="C45" s="108">
        <f t="shared" si="3"/>
        <v>0</v>
      </c>
      <c r="D45" s="51">
        <v>2021</v>
      </c>
      <c r="E45" s="144" t="s">
        <v>16</v>
      </c>
      <c r="F45" s="51" t="s">
        <v>33</v>
      </c>
      <c r="G45" s="108">
        <f t="shared" si="1"/>
        <v>0</v>
      </c>
      <c r="H45" s="108"/>
      <c r="I45" s="108">
        <v>0</v>
      </c>
      <c r="J45" s="51"/>
      <c r="K45" s="51"/>
      <c r="L45" s="51"/>
      <c r="M45" s="40" t="s">
        <v>1533</v>
      </c>
      <c r="P45" s="44"/>
      <c r="Q45" s="48"/>
      <c r="R45" s="48"/>
      <c r="S45" s="44"/>
      <c r="T45" s="44"/>
      <c r="U45" s="44"/>
      <c r="V45" s="44"/>
    </row>
    <row r="46" spans="1:22" ht="45.75" customHeight="1" x14ac:dyDescent="0.25">
      <c r="A46" s="144" t="s">
        <v>0</v>
      </c>
      <c r="B46" s="92" t="s">
        <v>713</v>
      </c>
      <c r="C46" s="51">
        <f t="shared" si="3"/>
        <v>1970.7670000000001</v>
      </c>
      <c r="D46" s="51">
        <v>2020</v>
      </c>
      <c r="E46" s="144" t="s">
        <v>16</v>
      </c>
      <c r="F46" s="51" t="s">
        <v>33</v>
      </c>
      <c r="G46" s="108">
        <f t="shared" si="1"/>
        <v>1970.7670000000001</v>
      </c>
      <c r="H46" s="51">
        <v>1970.7670000000001</v>
      </c>
      <c r="I46" s="55"/>
      <c r="J46" s="51"/>
      <c r="K46" s="51"/>
      <c r="L46" s="51"/>
      <c r="P46" s="44"/>
      <c r="Q46" s="44"/>
      <c r="R46" s="44"/>
      <c r="S46" s="44"/>
      <c r="T46" s="44"/>
      <c r="U46" s="44"/>
      <c r="V46" s="44"/>
    </row>
    <row r="47" spans="1:22" ht="32.25" customHeight="1" x14ac:dyDescent="0.25">
      <c r="A47" s="144" t="s">
        <v>1</v>
      </c>
      <c r="B47" s="92" t="s">
        <v>121</v>
      </c>
      <c r="C47" s="51">
        <v>1915.002</v>
      </c>
      <c r="D47" s="51">
        <v>2021</v>
      </c>
      <c r="E47" s="144" t="s">
        <v>16</v>
      </c>
      <c r="F47" s="51" t="str">
        <f>F46</f>
        <v>Місцевий бюджет</v>
      </c>
      <c r="G47" s="108">
        <f t="shared" si="1"/>
        <v>1845.0940000000001</v>
      </c>
      <c r="H47" s="51"/>
      <c r="I47" s="51">
        <v>1845.0940000000001</v>
      </c>
      <c r="J47" s="51"/>
      <c r="K47" s="51"/>
      <c r="L47" s="51"/>
      <c r="P47" s="44"/>
      <c r="Q47" s="44"/>
      <c r="R47" s="44"/>
      <c r="S47" s="44"/>
      <c r="T47" s="44"/>
      <c r="U47" s="44"/>
      <c r="V47" s="44"/>
    </row>
    <row r="48" spans="1:22" ht="81" hidden="1" customHeight="1" x14ac:dyDescent="0.25">
      <c r="A48" s="292" t="s">
        <v>128</v>
      </c>
      <c r="B48" s="92" t="s">
        <v>947</v>
      </c>
      <c r="C48" s="108">
        <f>G48</f>
        <v>0</v>
      </c>
      <c r="D48" s="289">
        <v>20201</v>
      </c>
      <c r="E48" s="292" t="s">
        <v>16</v>
      </c>
      <c r="F48" s="289" t="str">
        <f>F46</f>
        <v>Місцевий бюджет</v>
      </c>
      <c r="G48" s="108">
        <f t="shared" si="1"/>
        <v>0</v>
      </c>
      <c r="H48" s="108"/>
      <c r="I48" s="108">
        <v>0</v>
      </c>
      <c r="J48" s="51"/>
      <c r="K48" s="51"/>
      <c r="L48" s="51"/>
      <c r="P48" s="44"/>
      <c r="Q48" s="44"/>
      <c r="R48" s="44"/>
      <c r="S48" s="44"/>
      <c r="T48" s="44"/>
      <c r="U48" s="44"/>
      <c r="V48" s="44"/>
    </row>
    <row r="49" spans="1:22" ht="19.5" hidden="1" customHeight="1" x14ac:dyDescent="0.25">
      <c r="A49" s="292"/>
      <c r="B49" s="92" t="s">
        <v>38</v>
      </c>
      <c r="C49" s="108">
        <f>G49</f>
        <v>40</v>
      </c>
      <c r="D49" s="289"/>
      <c r="E49" s="292"/>
      <c r="F49" s="289"/>
      <c r="G49" s="108">
        <f t="shared" si="1"/>
        <v>40</v>
      </c>
      <c r="H49" s="35"/>
      <c r="I49" s="108">
        <v>40</v>
      </c>
      <c r="J49" s="51"/>
      <c r="K49" s="51"/>
      <c r="L49" s="51"/>
      <c r="P49" s="44"/>
      <c r="Q49" s="44"/>
      <c r="R49" s="44"/>
      <c r="S49" s="44"/>
      <c r="T49" s="44"/>
      <c r="U49" s="44"/>
      <c r="V49" s="44"/>
    </row>
    <row r="50" spans="1:22" ht="78.75" customHeight="1" x14ac:dyDescent="0.25">
      <c r="A50" s="292" t="s">
        <v>79</v>
      </c>
      <c r="B50" s="92" t="s">
        <v>948</v>
      </c>
      <c r="C50" s="108">
        <f>G50</f>
        <v>1000.674</v>
      </c>
      <c r="D50" s="289">
        <v>2020</v>
      </c>
      <c r="E50" s="292" t="s">
        <v>16</v>
      </c>
      <c r="F50" s="289" t="s">
        <v>33</v>
      </c>
      <c r="G50" s="108">
        <f t="shared" si="1"/>
        <v>1000.674</v>
      </c>
      <c r="H50" s="226">
        <v>1000.674</v>
      </c>
      <c r="I50" s="227"/>
      <c r="J50" s="158"/>
      <c r="K50" s="158"/>
      <c r="L50" s="158"/>
      <c r="P50" s="48"/>
      <c r="Q50" s="44"/>
      <c r="R50" s="44"/>
      <c r="S50" s="44"/>
      <c r="T50" s="44"/>
      <c r="U50" s="44"/>
      <c r="V50" s="44"/>
    </row>
    <row r="51" spans="1:22" ht="8.25" hidden="1" customHeight="1" x14ac:dyDescent="0.25">
      <c r="A51" s="292"/>
      <c r="B51" s="92" t="s">
        <v>25</v>
      </c>
      <c r="C51" s="108">
        <f>G51</f>
        <v>2.88</v>
      </c>
      <c r="D51" s="289"/>
      <c r="E51" s="292"/>
      <c r="F51" s="289"/>
      <c r="G51" s="108">
        <f t="shared" si="1"/>
        <v>2.88</v>
      </c>
      <c r="H51" s="226">
        <v>2.88</v>
      </c>
      <c r="I51" s="227"/>
      <c r="J51" s="158"/>
      <c r="K51" s="158"/>
      <c r="L51" s="158"/>
      <c r="P51" s="44"/>
      <c r="Q51" s="44"/>
      <c r="R51" s="44"/>
      <c r="S51" s="44"/>
      <c r="T51" s="44"/>
      <c r="U51" s="44"/>
      <c r="V51" s="44"/>
    </row>
    <row r="52" spans="1:22" ht="62.25" customHeight="1" x14ac:dyDescent="0.25">
      <c r="A52" s="292" t="s">
        <v>80</v>
      </c>
      <c r="B52" s="32" t="s">
        <v>1252</v>
      </c>
      <c r="C52" s="108">
        <f>L52</f>
        <v>3197</v>
      </c>
      <c r="D52" s="289">
        <v>2024</v>
      </c>
      <c r="E52" s="292" t="s">
        <v>16</v>
      </c>
      <c r="F52" s="289" t="s">
        <v>33</v>
      </c>
      <c r="G52" s="108">
        <f t="shared" si="1"/>
        <v>3197</v>
      </c>
      <c r="H52" s="226"/>
      <c r="I52" s="108"/>
      <c r="J52" s="108"/>
      <c r="K52" s="108"/>
      <c r="L52" s="108">
        <v>3197</v>
      </c>
      <c r="P52" s="44"/>
      <c r="Q52" s="44"/>
      <c r="R52" s="44"/>
      <c r="S52" s="44"/>
      <c r="T52" s="44"/>
      <c r="U52" s="44"/>
      <c r="V52" s="44"/>
    </row>
    <row r="53" spans="1:22" ht="23.25" hidden="1" customHeight="1" x14ac:dyDescent="0.25">
      <c r="A53" s="292"/>
      <c r="B53" s="92" t="s">
        <v>38</v>
      </c>
      <c r="C53" s="108">
        <f>G53</f>
        <v>175</v>
      </c>
      <c r="D53" s="289"/>
      <c r="E53" s="292"/>
      <c r="F53" s="289"/>
      <c r="G53" s="108">
        <f t="shared" si="1"/>
        <v>175</v>
      </c>
      <c r="H53" s="226"/>
      <c r="I53" s="108">
        <v>175</v>
      </c>
      <c r="J53" s="158"/>
      <c r="K53" s="158"/>
      <c r="L53" s="158"/>
      <c r="P53" s="44"/>
      <c r="Q53" s="44"/>
      <c r="R53" s="44"/>
      <c r="S53" s="44"/>
      <c r="T53" s="44"/>
      <c r="U53" s="44"/>
      <c r="V53" s="44"/>
    </row>
    <row r="54" spans="1:22" ht="23.25" hidden="1" customHeight="1" x14ac:dyDescent="0.25">
      <c r="A54" s="292"/>
      <c r="B54" s="92" t="s">
        <v>25</v>
      </c>
      <c r="C54" s="108">
        <f>G54</f>
        <v>54.91</v>
      </c>
      <c r="D54" s="289"/>
      <c r="E54" s="292"/>
      <c r="F54" s="289"/>
      <c r="G54" s="108">
        <f t="shared" ref="G54:G85" si="4">H54+I54+J54+K54+L54</f>
        <v>54.91</v>
      </c>
      <c r="H54" s="226"/>
      <c r="I54" s="108">
        <v>54.91</v>
      </c>
      <c r="J54" s="158"/>
      <c r="K54" s="158"/>
      <c r="L54" s="158"/>
      <c r="P54" s="44"/>
      <c r="Q54" s="44"/>
      <c r="R54" s="44"/>
      <c r="S54" s="44"/>
      <c r="T54" s="44"/>
      <c r="U54" s="44"/>
      <c r="V54" s="44"/>
    </row>
    <row r="55" spans="1:22" ht="0.75" hidden="1" customHeight="1" x14ac:dyDescent="0.25">
      <c r="A55" s="292"/>
      <c r="B55" s="59" t="s">
        <v>551</v>
      </c>
      <c r="C55" s="108">
        <f>G55</f>
        <v>22.960999999999999</v>
      </c>
      <c r="D55" s="289"/>
      <c r="E55" s="292"/>
      <c r="F55" s="289"/>
      <c r="G55" s="108">
        <f t="shared" si="4"/>
        <v>22.960999999999999</v>
      </c>
      <c r="H55" s="226"/>
      <c r="I55" s="108">
        <v>22.960999999999999</v>
      </c>
      <c r="J55" s="158"/>
      <c r="K55" s="158"/>
      <c r="L55" s="158"/>
      <c r="P55" s="44"/>
      <c r="Q55" s="44"/>
      <c r="R55" s="44"/>
      <c r="S55" s="44"/>
      <c r="T55" s="44"/>
      <c r="U55" s="44"/>
      <c r="V55" s="44"/>
    </row>
    <row r="56" spans="1:22" ht="23.25" customHeight="1" x14ac:dyDescent="0.25">
      <c r="A56" s="292"/>
      <c r="B56" s="59" t="s">
        <v>893</v>
      </c>
      <c r="C56" s="108">
        <f>L56</f>
        <v>300</v>
      </c>
      <c r="D56" s="289"/>
      <c r="E56" s="292"/>
      <c r="F56" s="289"/>
      <c r="G56" s="108">
        <f t="shared" si="4"/>
        <v>300</v>
      </c>
      <c r="H56" s="226"/>
      <c r="I56" s="108"/>
      <c r="J56" s="158"/>
      <c r="K56" s="158"/>
      <c r="L56" s="158">
        <v>300</v>
      </c>
      <c r="P56" s="44"/>
      <c r="Q56" s="44"/>
      <c r="R56" s="44"/>
      <c r="S56" s="44"/>
      <c r="T56" s="44"/>
      <c r="U56" s="44"/>
      <c r="V56" s="44"/>
    </row>
    <row r="57" spans="1:22" ht="44.25" customHeight="1" x14ac:dyDescent="0.25">
      <c r="A57" s="292" t="s">
        <v>125</v>
      </c>
      <c r="B57" s="92" t="s">
        <v>1253</v>
      </c>
      <c r="C57" s="108">
        <f>G57</f>
        <v>2100</v>
      </c>
      <c r="D57" s="289">
        <v>2024</v>
      </c>
      <c r="E57" s="292" t="s">
        <v>16</v>
      </c>
      <c r="F57" s="289" t="s">
        <v>33</v>
      </c>
      <c r="G57" s="108">
        <f t="shared" si="4"/>
        <v>2100</v>
      </c>
      <c r="H57" s="226"/>
      <c r="I57" s="108"/>
      <c r="J57" s="158"/>
      <c r="K57" s="108"/>
      <c r="L57" s="108">
        <v>2100</v>
      </c>
      <c r="M57" s="56"/>
      <c r="N57" s="56"/>
      <c r="O57" s="56"/>
      <c r="P57" s="44"/>
      <c r="Q57" s="44"/>
      <c r="R57" s="44"/>
      <c r="S57" s="44"/>
      <c r="T57" s="44"/>
      <c r="U57" s="44"/>
      <c r="V57" s="44"/>
    </row>
    <row r="58" spans="1:22" ht="20.25" customHeight="1" x14ac:dyDescent="0.25">
      <c r="A58" s="292"/>
      <c r="B58" s="92" t="s">
        <v>38</v>
      </c>
      <c r="C58" s="108">
        <f>G58</f>
        <v>170</v>
      </c>
      <c r="D58" s="289"/>
      <c r="E58" s="292"/>
      <c r="F58" s="289"/>
      <c r="G58" s="108">
        <f t="shared" si="4"/>
        <v>170</v>
      </c>
      <c r="H58" s="226"/>
      <c r="I58" s="108"/>
      <c r="J58" s="158"/>
      <c r="K58" s="108"/>
      <c r="L58" s="108">
        <v>170</v>
      </c>
      <c r="P58" s="44"/>
      <c r="Q58" s="44"/>
      <c r="R58" s="44"/>
      <c r="S58" s="44"/>
      <c r="T58" s="44"/>
      <c r="U58" s="44"/>
      <c r="V58" s="44"/>
    </row>
    <row r="59" spans="1:22" ht="18.75" hidden="1" customHeight="1" x14ac:dyDescent="0.25">
      <c r="A59" s="292"/>
      <c r="B59" s="92" t="s">
        <v>650</v>
      </c>
      <c r="C59" s="108">
        <f>K59</f>
        <v>0</v>
      </c>
      <c r="D59" s="289"/>
      <c r="E59" s="292"/>
      <c r="F59" s="289"/>
      <c r="G59" s="108">
        <f t="shared" si="4"/>
        <v>4</v>
      </c>
      <c r="H59" s="226"/>
      <c r="I59" s="108">
        <v>4</v>
      </c>
      <c r="J59" s="158"/>
      <c r="K59" s="108"/>
      <c r="L59" s="108"/>
      <c r="P59" s="44"/>
      <c r="Q59" s="44"/>
      <c r="R59" s="44"/>
      <c r="S59" s="44"/>
      <c r="T59" s="44"/>
      <c r="U59" s="44"/>
      <c r="V59" s="44"/>
    </row>
    <row r="60" spans="1:22" ht="19.5" hidden="1" customHeight="1" x14ac:dyDescent="0.25">
      <c r="A60" s="292"/>
      <c r="B60" s="92" t="s">
        <v>2</v>
      </c>
      <c r="C60" s="108">
        <f>K60</f>
        <v>0</v>
      </c>
      <c r="D60" s="289"/>
      <c r="E60" s="292"/>
      <c r="F60" s="289"/>
      <c r="G60" s="108">
        <f t="shared" si="4"/>
        <v>5.3550000000000004</v>
      </c>
      <c r="H60" s="226"/>
      <c r="I60" s="108">
        <v>5.3550000000000004</v>
      </c>
      <c r="J60" s="158"/>
      <c r="K60" s="108"/>
      <c r="L60" s="108"/>
      <c r="P60" s="44"/>
      <c r="Q60" s="44"/>
      <c r="R60" s="44"/>
      <c r="S60" s="44"/>
      <c r="T60" s="44"/>
      <c r="U60" s="44"/>
      <c r="V60" s="44"/>
    </row>
    <row r="61" spans="1:22" ht="16.5" hidden="1" customHeight="1" x14ac:dyDescent="0.25">
      <c r="A61" s="292"/>
      <c r="B61" s="92" t="s">
        <v>1235</v>
      </c>
      <c r="C61" s="108">
        <f>G61</f>
        <v>0</v>
      </c>
      <c r="D61" s="289"/>
      <c r="E61" s="292"/>
      <c r="F61" s="289"/>
      <c r="G61" s="108">
        <f t="shared" si="4"/>
        <v>0</v>
      </c>
      <c r="H61" s="226"/>
      <c r="I61" s="108"/>
      <c r="J61" s="158"/>
      <c r="K61" s="108"/>
      <c r="L61" s="108">
        <v>0</v>
      </c>
      <c r="M61" s="56"/>
      <c r="N61" s="56"/>
      <c r="O61" s="56"/>
      <c r="P61" s="44"/>
      <c r="Q61" s="44"/>
      <c r="R61" s="44"/>
      <c r="S61" s="44"/>
      <c r="T61" s="44"/>
      <c r="U61" s="44"/>
      <c r="V61" s="44"/>
    </row>
    <row r="62" spans="1:22" ht="80.25" customHeight="1" x14ac:dyDescent="0.25">
      <c r="A62" s="292" t="s">
        <v>127</v>
      </c>
      <c r="B62" s="92" t="s">
        <v>617</v>
      </c>
      <c r="C62" s="108">
        <f>G62</f>
        <v>1617.4580000000001</v>
      </c>
      <c r="D62" s="289">
        <v>2020</v>
      </c>
      <c r="E62" s="292" t="s">
        <v>16</v>
      </c>
      <c r="F62" s="289" t="s">
        <v>33</v>
      </c>
      <c r="G62" s="108">
        <f t="shared" si="4"/>
        <v>1617.4580000000001</v>
      </c>
      <c r="H62" s="226">
        <v>1617.4580000000001</v>
      </c>
      <c r="I62" s="227"/>
      <c r="J62" s="158"/>
      <c r="K62" s="158"/>
      <c r="L62" s="158"/>
      <c r="P62" s="44"/>
      <c r="Q62" s="44"/>
      <c r="R62" s="44"/>
      <c r="S62" s="44"/>
      <c r="T62" s="44"/>
      <c r="U62" s="44"/>
      <c r="V62" s="44"/>
    </row>
    <row r="63" spans="1:22" ht="22.5" hidden="1" customHeight="1" x14ac:dyDescent="0.25">
      <c r="A63" s="292"/>
      <c r="B63" s="92" t="s">
        <v>25</v>
      </c>
      <c r="C63" s="108">
        <f>G63</f>
        <v>6</v>
      </c>
      <c r="D63" s="289"/>
      <c r="E63" s="292"/>
      <c r="F63" s="289"/>
      <c r="G63" s="108">
        <f t="shared" si="4"/>
        <v>6</v>
      </c>
      <c r="H63" s="58">
        <v>6</v>
      </c>
      <c r="I63" s="55"/>
      <c r="J63" s="51"/>
      <c r="K63" s="51"/>
      <c r="L63" s="51"/>
      <c r="P63" s="44"/>
      <c r="Q63" s="44"/>
      <c r="R63" s="44"/>
      <c r="S63" s="44"/>
      <c r="T63" s="44"/>
      <c r="U63" s="44"/>
      <c r="V63" s="44"/>
    </row>
    <row r="64" spans="1:22" ht="30" hidden="1" customHeight="1" x14ac:dyDescent="0.25">
      <c r="A64" s="144" t="s">
        <v>173</v>
      </c>
      <c r="B64" s="92" t="s">
        <v>885</v>
      </c>
      <c r="C64" s="108">
        <f>G64</f>
        <v>0</v>
      </c>
      <c r="D64" s="51">
        <v>2021</v>
      </c>
      <c r="E64" s="144" t="s">
        <v>16</v>
      </c>
      <c r="F64" s="51" t="s">
        <v>33</v>
      </c>
      <c r="G64" s="108">
        <f t="shared" si="4"/>
        <v>0</v>
      </c>
      <c r="H64" s="58"/>
      <c r="I64" s="108">
        <v>0</v>
      </c>
      <c r="J64" s="51"/>
      <c r="K64" s="51"/>
      <c r="L64" s="51"/>
      <c r="M64" s="416"/>
      <c r="P64" s="44"/>
      <c r="Q64" s="44"/>
      <c r="R64" s="44"/>
      <c r="S64" s="44"/>
      <c r="T64" s="44"/>
      <c r="U64" s="44"/>
      <c r="V64" s="44"/>
    </row>
    <row r="65" spans="1:22" ht="27.75" customHeight="1" x14ac:dyDescent="0.25">
      <c r="A65" s="281" t="s">
        <v>128</v>
      </c>
      <c r="B65" s="387" t="s">
        <v>1254</v>
      </c>
      <c r="C65" s="389">
        <f>G65</f>
        <v>69742.391000000003</v>
      </c>
      <c r="D65" s="287" t="s">
        <v>1575</v>
      </c>
      <c r="E65" s="281" t="s">
        <v>16</v>
      </c>
      <c r="F65" s="51" t="s">
        <v>33</v>
      </c>
      <c r="G65" s="389">
        <f>H65+I65+J65+K65+L65+J66+K66</f>
        <v>69742.391000000003</v>
      </c>
      <c r="H65" s="58"/>
      <c r="I65" s="108">
        <v>996.53499999999997</v>
      </c>
      <c r="J65" s="108"/>
      <c r="K65" s="108">
        <v>11671.861000000001</v>
      </c>
      <c r="L65" s="158"/>
      <c r="M65" s="416"/>
      <c r="P65" s="44"/>
      <c r="Q65" s="44"/>
      <c r="R65" s="44"/>
      <c r="S65" s="44"/>
      <c r="T65" s="44"/>
      <c r="U65" s="44"/>
      <c r="V65" s="44"/>
    </row>
    <row r="66" spans="1:22" ht="30" customHeight="1" x14ac:dyDescent="0.25">
      <c r="A66" s="283"/>
      <c r="B66" s="388"/>
      <c r="C66" s="390"/>
      <c r="D66" s="288"/>
      <c r="E66" s="283"/>
      <c r="F66" s="51" t="s">
        <v>26</v>
      </c>
      <c r="G66" s="390"/>
      <c r="H66" s="58"/>
      <c r="I66" s="108"/>
      <c r="J66" s="108"/>
      <c r="K66" s="108">
        <v>57073.995000000003</v>
      </c>
      <c r="L66" s="158"/>
      <c r="M66" s="210"/>
      <c r="P66" s="44"/>
      <c r="Q66" s="44"/>
      <c r="R66" s="44"/>
      <c r="S66" s="44"/>
      <c r="T66" s="44"/>
      <c r="U66" s="44"/>
      <c r="V66" s="44"/>
    </row>
    <row r="67" spans="1:22" ht="31.5" customHeight="1" x14ac:dyDescent="0.25">
      <c r="A67" s="144" t="s">
        <v>129</v>
      </c>
      <c r="B67" s="92" t="s">
        <v>886</v>
      </c>
      <c r="C67" s="108">
        <f>G67</f>
        <v>1380</v>
      </c>
      <c r="D67" s="51">
        <v>2024</v>
      </c>
      <c r="E67" s="144" t="s">
        <v>16</v>
      </c>
      <c r="F67" s="51" t="s">
        <v>33</v>
      </c>
      <c r="G67" s="108">
        <f t="shared" si="4"/>
        <v>1380</v>
      </c>
      <c r="H67" s="35"/>
      <c r="I67" s="108"/>
      <c r="J67" s="108"/>
      <c r="K67" s="108"/>
      <c r="L67" s="108">
        <v>1380</v>
      </c>
      <c r="P67" s="44"/>
      <c r="Q67" s="44"/>
      <c r="R67" s="44"/>
      <c r="S67" s="44"/>
      <c r="T67" s="44"/>
      <c r="U67" s="44"/>
      <c r="V67" s="44"/>
    </row>
    <row r="68" spans="1:22" ht="58.5" customHeight="1" x14ac:dyDescent="0.25">
      <c r="A68" s="292" t="s">
        <v>131</v>
      </c>
      <c r="B68" s="92" t="s">
        <v>1371</v>
      </c>
      <c r="C68" s="108">
        <f>G68</f>
        <v>15900</v>
      </c>
      <c r="D68" s="289">
        <v>2024</v>
      </c>
      <c r="E68" s="292" t="s">
        <v>16</v>
      </c>
      <c r="F68" s="289" t="s">
        <v>33</v>
      </c>
      <c r="G68" s="108">
        <f t="shared" si="4"/>
        <v>15900</v>
      </c>
      <c r="H68" s="35"/>
      <c r="I68" s="187"/>
      <c r="J68" s="187"/>
      <c r="K68" s="187"/>
      <c r="L68" s="187">
        <v>15900</v>
      </c>
      <c r="P68" s="44"/>
      <c r="Q68" s="44"/>
      <c r="R68" s="44"/>
      <c r="S68" s="44"/>
      <c r="T68" s="44"/>
      <c r="U68" s="44"/>
      <c r="V68" s="44"/>
    </row>
    <row r="69" spans="1:22" ht="16.5" customHeight="1" x14ac:dyDescent="0.25">
      <c r="A69" s="292"/>
      <c r="B69" s="92" t="s">
        <v>893</v>
      </c>
      <c r="C69" s="108">
        <f>G69</f>
        <v>540</v>
      </c>
      <c r="D69" s="289"/>
      <c r="E69" s="292"/>
      <c r="F69" s="289"/>
      <c r="G69" s="108">
        <f t="shared" si="4"/>
        <v>540</v>
      </c>
      <c r="H69" s="35"/>
      <c r="I69" s="187"/>
      <c r="J69" s="187"/>
      <c r="K69" s="187"/>
      <c r="L69" s="194">
        <v>540</v>
      </c>
      <c r="P69" s="44"/>
      <c r="Q69" s="44"/>
      <c r="R69" s="44"/>
      <c r="S69" s="44"/>
      <c r="T69" s="44"/>
      <c r="U69" s="44"/>
      <c r="V69" s="44"/>
    </row>
    <row r="70" spans="1:22" ht="60" customHeight="1" x14ac:dyDescent="0.25">
      <c r="A70" s="292" t="s">
        <v>173</v>
      </c>
      <c r="B70" s="92" t="s">
        <v>1300</v>
      </c>
      <c r="C70" s="108">
        <f>G70</f>
        <v>8300</v>
      </c>
      <c r="D70" s="289">
        <v>2024</v>
      </c>
      <c r="E70" s="292" t="s">
        <v>16</v>
      </c>
      <c r="F70" s="289" t="s">
        <v>33</v>
      </c>
      <c r="G70" s="108">
        <f t="shared" si="4"/>
        <v>8300</v>
      </c>
      <c r="H70" s="35"/>
      <c r="I70" s="187"/>
      <c r="J70" s="187"/>
      <c r="K70" s="187"/>
      <c r="L70" s="187">
        <v>8300</v>
      </c>
      <c r="P70" s="44"/>
      <c r="Q70" s="44"/>
      <c r="R70" s="44"/>
      <c r="S70" s="44"/>
      <c r="T70" s="44"/>
      <c r="U70" s="44"/>
      <c r="V70" s="44"/>
    </row>
    <row r="71" spans="1:22" ht="18" customHeight="1" x14ac:dyDescent="0.25">
      <c r="A71" s="292"/>
      <c r="B71" s="92" t="s">
        <v>893</v>
      </c>
      <c r="C71" s="108">
        <f>G71</f>
        <v>503</v>
      </c>
      <c r="D71" s="289"/>
      <c r="E71" s="292"/>
      <c r="F71" s="289"/>
      <c r="G71" s="108">
        <f t="shared" si="4"/>
        <v>503</v>
      </c>
      <c r="H71" s="35"/>
      <c r="I71" s="187"/>
      <c r="J71" s="187"/>
      <c r="K71" s="187"/>
      <c r="L71" s="187">
        <v>503</v>
      </c>
      <c r="P71" s="44"/>
      <c r="Q71" s="44"/>
      <c r="R71" s="44"/>
      <c r="S71" s="44"/>
      <c r="T71" s="44"/>
      <c r="U71" s="44"/>
      <c r="V71" s="44"/>
    </row>
    <row r="72" spans="1:22" ht="31.5" hidden="1" customHeight="1" x14ac:dyDescent="0.25">
      <c r="A72" s="292" t="s">
        <v>174</v>
      </c>
      <c r="B72" s="92" t="s">
        <v>806</v>
      </c>
      <c r="C72" s="108">
        <f>H72+L72+J72+K72</f>
        <v>0</v>
      </c>
      <c r="D72" s="289" t="s">
        <v>1576</v>
      </c>
      <c r="E72" s="292" t="s">
        <v>16</v>
      </c>
      <c r="F72" s="289" t="s">
        <v>33</v>
      </c>
      <c r="G72" s="108">
        <f t="shared" si="4"/>
        <v>0</v>
      </c>
      <c r="H72" s="35"/>
      <c r="I72" s="51"/>
      <c r="J72" s="51"/>
      <c r="K72" s="51"/>
      <c r="L72" s="51"/>
      <c r="M72" s="98"/>
      <c r="P72" s="44"/>
      <c r="Q72" s="44"/>
      <c r="R72" s="44"/>
      <c r="S72" s="44"/>
      <c r="T72" s="44"/>
      <c r="U72" s="44"/>
      <c r="V72" s="44"/>
    </row>
    <row r="73" spans="1:22" ht="23.25" hidden="1" customHeight="1" x14ac:dyDescent="0.25">
      <c r="A73" s="292"/>
      <c r="B73" s="92" t="s">
        <v>38</v>
      </c>
      <c r="C73" s="108">
        <f t="shared" ref="C73:C80" si="5">H73+L73+J73+K73</f>
        <v>300</v>
      </c>
      <c r="D73" s="289"/>
      <c r="E73" s="292"/>
      <c r="F73" s="289"/>
      <c r="G73" s="108">
        <f t="shared" si="4"/>
        <v>300</v>
      </c>
      <c r="H73" s="35">
        <v>300</v>
      </c>
      <c r="I73" s="55"/>
      <c r="J73" s="51"/>
      <c r="K73" s="51"/>
      <c r="L73" s="51"/>
      <c r="M73" s="98"/>
      <c r="P73" s="44"/>
      <c r="Q73" s="44"/>
      <c r="R73" s="44"/>
      <c r="S73" s="44"/>
      <c r="T73" s="44"/>
      <c r="U73" s="44"/>
      <c r="V73" s="44"/>
    </row>
    <row r="74" spans="1:22" ht="22.5" hidden="1" customHeight="1" x14ac:dyDescent="0.25">
      <c r="A74" s="292"/>
      <c r="B74" s="92" t="s">
        <v>2</v>
      </c>
      <c r="C74" s="108">
        <f t="shared" si="5"/>
        <v>0</v>
      </c>
      <c r="D74" s="289"/>
      <c r="E74" s="292"/>
      <c r="F74" s="289"/>
      <c r="G74" s="108">
        <f t="shared" si="4"/>
        <v>213.71299999999999</v>
      </c>
      <c r="H74" s="35"/>
      <c r="I74" s="51">
        <v>213.71299999999999</v>
      </c>
      <c r="J74" s="51"/>
      <c r="K74" s="51"/>
      <c r="L74" s="51"/>
      <c r="M74" s="98"/>
      <c r="P74" s="44"/>
      <c r="Q74" s="44"/>
      <c r="R74" s="44"/>
      <c r="S74" s="44"/>
      <c r="T74" s="44"/>
      <c r="U74" s="44"/>
      <c r="V74" s="44"/>
    </row>
    <row r="75" spans="1:22" ht="22.5" hidden="1" customHeight="1" x14ac:dyDescent="0.25">
      <c r="A75" s="292"/>
      <c r="B75" s="92" t="s">
        <v>25</v>
      </c>
      <c r="C75" s="108">
        <f t="shared" si="5"/>
        <v>0</v>
      </c>
      <c r="D75" s="289"/>
      <c r="E75" s="292"/>
      <c r="F75" s="289"/>
      <c r="G75" s="108">
        <f t="shared" si="4"/>
        <v>46.5</v>
      </c>
      <c r="H75" s="211"/>
      <c r="I75" s="108">
        <v>46.5</v>
      </c>
      <c r="J75" s="51"/>
      <c r="K75" s="51"/>
      <c r="L75" s="51"/>
      <c r="M75" s="98"/>
      <c r="P75" s="44"/>
      <c r="Q75" s="44"/>
      <c r="R75" s="44"/>
      <c r="S75" s="44"/>
      <c r="T75" s="44"/>
      <c r="U75" s="44"/>
      <c r="V75" s="44"/>
    </row>
    <row r="76" spans="1:22" ht="30.75" hidden="1" customHeight="1" x14ac:dyDescent="0.25">
      <c r="A76" s="292" t="s">
        <v>175</v>
      </c>
      <c r="B76" s="92" t="s">
        <v>949</v>
      </c>
      <c r="C76" s="108">
        <f t="shared" si="5"/>
        <v>0</v>
      </c>
      <c r="D76" s="289" t="s">
        <v>1576</v>
      </c>
      <c r="E76" s="292" t="s">
        <v>16</v>
      </c>
      <c r="F76" s="289" t="s">
        <v>33</v>
      </c>
      <c r="G76" s="108">
        <f t="shared" si="4"/>
        <v>0</v>
      </c>
      <c r="H76" s="35"/>
      <c r="I76" s="51"/>
      <c r="J76" s="51"/>
      <c r="K76" s="51"/>
      <c r="L76" s="51"/>
      <c r="M76" s="98"/>
      <c r="P76" s="44"/>
      <c r="Q76" s="44"/>
      <c r="R76" s="44"/>
      <c r="S76" s="44"/>
      <c r="T76" s="44"/>
      <c r="U76" s="44"/>
      <c r="V76" s="44"/>
    </row>
    <row r="77" spans="1:22" ht="24" hidden="1" customHeight="1" x14ac:dyDescent="0.25">
      <c r="A77" s="292"/>
      <c r="B77" s="92" t="s">
        <v>38</v>
      </c>
      <c r="C77" s="108">
        <f t="shared" si="5"/>
        <v>180</v>
      </c>
      <c r="D77" s="289"/>
      <c r="E77" s="292"/>
      <c r="F77" s="289"/>
      <c r="G77" s="108">
        <f t="shared" si="4"/>
        <v>180</v>
      </c>
      <c r="H77" s="35">
        <v>180</v>
      </c>
      <c r="I77" s="237"/>
      <c r="J77" s="51"/>
      <c r="K77" s="51"/>
      <c r="L77" s="51"/>
      <c r="M77" s="98"/>
      <c r="P77" s="44"/>
      <c r="Q77" s="44"/>
      <c r="R77" s="44"/>
      <c r="S77" s="44"/>
      <c r="T77" s="44"/>
      <c r="U77" s="44"/>
      <c r="V77" s="44"/>
    </row>
    <row r="78" spans="1:22" ht="24.75" hidden="1" customHeight="1" x14ac:dyDescent="0.25">
      <c r="A78" s="292"/>
      <c r="B78" s="92" t="s">
        <v>2</v>
      </c>
      <c r="C78" s="108">
        <f t="shared" si="5"/>
        <v>0</v>
      </c>
      <c r="D78" s="289"/>
      <c r="E78" s="292"/>
      <c r="F78" s="289"/>
      <c r="G78" s="108">
        <f t="shared" si="4"/>
        <v>77.272000000000006</v>
      </c>
      <c r="H78" s="35"/>
      <c r="I78" s="51">
        <v>77.272000000000006</v>
      </c>
      <c r="J78" s="51"/>
      <c r="K78" s="51"/>
      <c r="L78" s="51"/>
      <c r="M78" s="98"/>
      <c r="P78" s="44"/>
      <c r="Q78" s="44"/>
      <c r="R78" s="44"/>
      <c r="S78" s="44"/>
      <c r="T78" s="44"/>
      <c r="U78" s="44"/>
      <c r="V78" s="44"/>
    </row>
    <row r="79" spans="1:22" ht="24" hidden="1" customHeight="1" x14ac:dyDescent="0.25">
      <c r="A79" s="292"/>
      <c r="B79" s="92" t="s">
        <v>25</v>
      </c>
      <c r="C79" s="108">
        <f t="shared" si="5"/>
        <v>0</v>
      </c>
      <c r="D79" s="289"/>
      <c r="E79" s="292"/>
      <c r="F79" s="289"/>
      <c r="G79" s="108">
        <f t="shared" si="4"/>
        <v>18.600000000000001</v>
      </c>
      <c r="H79" s="35"/>
      <c r="I79" s="108">
        <v>18.600000000000001</v>
      </c>
      <c r="J79" s="51"/>
      <c r="K79" s="51"/>
      <c r="L79" s="51"/>
      <c r="M79" s="98"/>
      <c r="P79" s="44"/>
      <c r="Q79" s="44"/>
      <c r="R79" s="44"/>
      <c r="S79" s="44"/>
      <c r="T79" s="44"/>
      <c r="U79" s="44"/>
      <c r="V79" s="44"/>
    </row>
    <row r="80" spans="1:22" ht="28.5" hidden="1" customHeight="1" x14ac:dyDescent="0.25">
      <c r="A80" s="292" t="s">
        <v>177</v>
      </c>
      <c r="B80" s="92" t="s">
        <v>950</v>
      </c>
      <c r="C80" s="108">
        <f t="shared" si="5"/>
        <v>0</v>
      </c>
      <c r="D80" s="289" t="str">
        <f>D72</f>
        <v>2020-2023</v>
      </c>
      <c r="E80" s="292" t="s">
        <v>16</v>
      </c>
      <c r="F80" s="289" t="s">
        <v>33</v>
      </c>
      <c r="G80" s="108">
        <f t="shared" si="4"/>
        <v>0</v>
      </c>
      <c r="H80" s="35"/>
      <c r="I80" s="51"/>
      <c r="J80" s="51"/>
      <c r="K80" s="51"/>
      <c r="L80" s="51"/>
      <c r="M80" s="98"/>
      <c r="P80" s="44"/>
      <c r="Q80" s="44"/>
      <c r="R80" s="44"/>
      <c r="S80" s="44"/>
      <c r="T80" s="44"/>
      <c r="U80" s="44"/>
      <c r="V80" s="44"/>
    </row>
    <row r="81" spans="1:22" ht="24" hidden="1" customHeight="1" x14ac:dyDescent="0.25">
      <c r="A81" s="292"/>
      <c r="B81" s="92" t="s">
        <v>38</v>
      </c>
      <c r="C81" s="108">
        <f>G81</f>
        <v>180</v>
      </c>
      <c r="D81" s="289"/>
      <c r="E81" s="292"/>
      <c r="F81" s="289"/>
      <c r="G81" s="108">
        <f t="shared" si="4"/>
        <v>180</v>
      </c>
      <c r="H81" s="35">
        <v>180</v>
      </c>
      <c r="I81" s="237"/>
      <c r="J81" s="59"/>
      <c r="K81" s="59"/>
      <c r="L81" s="59"/>
      <c r="P81" s="44"/>
      <c r="Q81" s="44"/>
      <c r="R81" s="44"/>
      <c r="S81" s="44"/>
      <c r="T81" s="44"/>
      <c r="U81" s="44"/>
      <c r="V81" s="44"/>
    </row>
    <row r="82" spans="1:22" ht="18.75" hidden="1" customHeight="1" x14ac:dyDescent="0.25">
      <c r="A82" s="292"/>
      <c r="B82" s="92" t="s">
        <v>2</v>
      </c>
      <c r="C82" s="108">
        <f>G82</f>
        <v>50.27</v>
      </c>
      <c r="D82" s="289"/>
      <c r="E82" s="292"/>
      <c r="F82" s="289"/>
      <c r="G82" s="108">
        <f t="shared" si="4"/>
        <v>50.27</v>
      </c>
      <c r="H82" s="35"/>
      <c r="I82" s="108">
        <v>50.27</v>
      </c>
      <c r="J82" s="59"/>
      <c r="K82" s="59"/>
      <c r="L82" s="59"/>
      <c r="P82" s="44"/>
      <c r="Q82" s="44"/>
      <c r="R82" s="44"/>
      <c r="S82" s="44"/>
      <c r="T82" s="44"/>
      <c r="U82" s="44"/>
      <c r="V82" s="44"/>
    </row>
    <row r="83" spans="1:22" ht="20.25" hidden="1" customHeight="1" x14ac:dyDescent="0.25">
      <c r="A83" s="292"/>
      <c r="B83" s="92" t="s">
        <v>25</v>
      </c>
      <c r="C83" s="108">
        <f>G83</f>
        <v>13.02</v>
      </c>
      <c r="D83" s="289"/>
      <c r="E83" s="292"/>
      <c r="F83" s="289"/>
      <c r="G83" s="108">
        <f t="shared" si="4"/>
        <v>13.02</v>
      </c>
      <c r="H83" s="35"/>
      <c r="I83" s="108">
        <v>13.02</v>
      </c>
      <c r="J83" s="59"/>
      <c r="K83" s="59"/>
      <c r="L83" s="59"/>
      <c r="P83" s="44"/>
      <c r="Q83" s="44"/>
      <c r="R83" s="44"/>
      <c r="S83" s="44"/>
      <c r="T83" s="44"/>
      <c r="U83" s="44"/>
      <c r="V83" s="44"/>
    </row>
    <row r="84" spans="1:22" ht="45" customHeight="1" x14ac:dyDescent="0.25">
      <c r="A84" s="292" t="s">
        <v>174</v>
      </c>
      <c r="B84" s="92" t="s">
        <v>889</v>
      </c>
      <c r="C84" s="108">
        <f>G84</f>
        <v>140</v>
      </c>
      <c r="D84" s="289">
        <v>2024</v>
      </c>
      <c r="E84" s="292" t="s">
        <v>16</v>
      </c>
      <c r="F84" s="289" t="s">
        <v>33</v>
      </c>
      <c r="G84" s="108">
        <f t="shared" si="4"/>
        <v>140</v>
      </c>
      <c r="H84" s="35"/>
      <c r="I84" s="108"/>
      <c r="J84" s="158"/>
      <c r="K84" s="108"/>
      <c r="L84" s="108">
        <v>140</v>
      </c>
      <c r="P84" s="48"/>
      <c r="Q84" s="44"/>
      <c r="R84" s="44"/>
      <c r="S84" s="44"/>
      <c r="T84" s="44"/>
      <c r="U84" s="44"/>
      <c r="V84" s="44"/>
    </row>
    <row r="85" spans="1:22" ht="22.5" hidden="1" customHeight="1" x14ac:dyDescent="0.25">
      <c r="A85" s="292"/>
      <c r="B85" s="92" t="s">
        <v>44</v>
      </c>
      <c r="C85" s="108">
        <f t="shared" ref="C85:C94" si="6">G85</f>
        <v>0</v>
      </c>
      <c r="D85" s="289"/>
      <c r="E85" s="292"/>
      <c r="F85" s="289"/>
      <c r="G85" s="108">
        <f t="shared" si="4"/>
        <v>0</v>
      </c>
      <c r="H85" s="35"/>
      <c r="I85" s="108"/>
      <c r="J85" s="59"/>
      <c r="K85" s="59"/>
      <c r="L85" s="59"/>
      <c r="P85" s="48"/>
      <c r="Q85" s="44"/>
      <c r="R85" s="44"/>
      <c r="S85" s="44"/>
      <c r="T85" s="44"/>
      <c r="U85" s="44"/>
      <c r="V85" s="44"/>
    </row>
    <row r="86" spans="1:22" ht="18" hidden="1" customHeight="1" x14ac:dyDescent="0.25">
      <c r="A86" s="292"/>
      <c r="B86" s="92" t="s">
        <v>2</v>
      </c>
      <c r="C86" s="108">
        <f t="shared" si="6"/>
        <v>0</v>
      </c>
      <c r="D86" s="289"/>
      <c r="E86" s="292"/>
      <c r="F86" s="289"/>
      <c r="G86" s="108">
        <f t="shared" ref="G86:G98" si="7">H86+I86+J86+K86+L86</f>
        <v>0</v>
      </c>
      <c r="H86" s="35"/>
      <c r="I86" s="108"/>
      <c r="J86" s="59"/>
      <c r="K86" s="59"/>
      <c r="L86" s="59"/>
      <c r="P86" s="48"/>
      <c r="Q86" s="44"/>
      <c r="R86" s="44"/>
      <c r="S86" s="44"/>
      <c r="T86" s="44"/>
      <c r="U86" s="44"/>
      <c r="V86" s="44"/>
    </row>
    <row r="87" spans="1:22" ht="22.5" hidden="1" customHeight="1" x14ac:dyDescent="0.25">
      <c r="A87" s="292"/>
      <c r="B87" s="92" t="s">
        <v>25</v>
      </c>
      <c r="C87" s="108">
        <f t="shared" si="6"/>
        <v>0</v>
      </c>
      <c r="D87" s="289"/>
      <c r="E87" s="292"/>
      <c r="F87" s="289"/>
      <c r="G87" s="108">
        <f t="shared" si="7"/>
        <v>0</v>
      </c>
      <c r="H87" s="35"/>
      <c r="I87" s="108"/>
      <c r="J87" s="59"/>
      <c r="K87" s="59"/>
      <c r="L87" s="59"/>
      <c r="P87" s="48"/>
      <c r="Q87" s="44"/>
      <c r="R87" s="44"/>
      <c r="S87" s="44"/>
      <c r="T87" s="44"/>
      <c r="U87" s="44"/>
      <c r="V87" s="44"/>
    </row>
    <row r="88" spans="1:22" ht="33" customHeight="1" x14ac:dyDescent="0.25">
      <c r="A88" s="144" t="s">
        <v>175</v>
      </c>
      <c r="B88" s="92" t="s">
        <v>122</v>
      </c>
      <c r="C88" s="51">
        <f t="shared" si="6"/>
        <v>5354.1089999999995</v>
      </c>
      <c r="D88" s="51" t="s">
        <v>1378</v>
      </c>
      <c r="E88" s="144" t="s">
        <v>1330</v>
      </c>
      <c r="F88" s="51" t="s">
        <v>33</v>
      </c>
      <c r="G88" s="108">
        <f t="shared" si="7"/>
        <v>5354.1089999999995</v>
      </c>
      <c r="H88" s="108">
        <v>1050.8989999999999</v>
      </c>
      <c r="I88" s="51">
        <v>1124.4390000000001</v>
      </c>
      <c r="J88" s="51">
        <v>963.12400000000002</v>
      </c>
      <c r="K88" s="108">
        <v>1150.769</v>
      </c>
      <c r="L88" s="108">
        <v>1064.8779999999999</v>
      </c>
      <c r="M88" s="98"/>
      <c r="P88" s="44"/>
      <c r="Q88" s="44"/>
      <c r="R88" s="44"/>
      <c r="S88" s="44"/>
      <c r="T88" s="44"/>
      <c r="U88" s="44"/>
      <c r="V88" s="44"/>
    </row>
    <row r="89" spans="1:22" ht="39" customHeight="1" x14ac:dyDescent="0.25">
      <c r="A89" s="144" t="s">
        <v>177</v>
      </c>
      <c r="B89" s="92" t="s">
        <v>123</v>
      </c>
      <c r="C89" s="51">
        <f t="shared" si="6"/>
        <v>247.11399999999998</v>
      </c>
      <c r="D89" s="51" t="s">
        <v>1378</v>
      </c>
      <c r="E89" s="144" t="s">
        <v>1330</v>
      </c>
      <c r="F89" s="51" t="s">
        <v>33</v>
      </c>
      <c r="G89" s="108">
        <f t="shared" si="7"/>
        <v>247.11399999999998</v>
      </c>
      <c r="H89" s="108">
        <v>25.363</v>
      </c>
      <c r="I89" s="51">
        <v>32.033999999999999</v>
      </c>
      <c r="J89" s="108">
        <v>34.427999999999997</v>
      </c>
      <c r="K89" s="108">
        <v>117.224</v>
      </c>
      <c r="L89" s="108">
        <v>38.064999999999998</v>
      </c>
      <c r="M89" s="98"/>
      <c r="P89" s="48"/>
      <c r="Q89" s="44"/>
      <c r="R89" s="44"/>
      <c r="S89" s="44"/>
      <c r="T89" s="44"/>
      <c r="U89" s="44"/>
      <c r="V89" s="44"/>
    </row>
    <row r="90" spans="1:22" ht="41.25" customHeight="1" x14ac:dyDescent="0.25">
      <c r="A90" s="144" t="s">
        <v>178</v>
      </c>
      <c r="B90" s="92" t="s">
        <v>124</v>
      </c>
      <c r="C90" s="51">
        <f t="shared" si="6"/>
        <v>843.08899999999994</v>
      </c>
      <c r="D90" s="51" t="s">
        <v>1378</v>
      </c>
      <c r="E90" s="144" t="s">
        <v>1330</v>
      </c>
      <c r="F90" s="51" t="s">
        <v>33</v>
      </c>
      <c r="G90" s="108">
        <f t="shared" si="7"/>
        <v>843.08899999999994</v>
      </c>
      <c r="H90" s="51">
        <v>77.614000000000004</v>
      </c>
      <c r="I90" s="51">
        <v>142.81200000000001</v>
      </c>
      <c r="J90" s="108">
        <v>151.66</v>
      </c>
      <c r="K90" s="108">
        <v>303.32</v>
      </c>
      <c r="L90" s="108">
        <v>167.68299999999999</v>
      </c>
      <c r="M90" s="98"/>
      <c r="P90" s="44"/>
      <c r="Q90" s="47"/>
      <c r="R90" s="44"/>
      <c r="S90" s="44"/>
      <c r="T90" s="44"/>
      <c r="U90" s="44"/>
      <c r="V90" s="44"/>
    </row>
    <row r="91" spans="1:22" ht="59.25" customHeight="1" x14ac:dyDescent="0.25">
      <c r="A91" s="144" t="s">
        <v>179</v>
      </c>
      <c r="B91" s="92" t="s">
        <v>672</v>
      </c>
      <c r="C91" s="108">
        <f t="shared" si="6"/>
        <v>650</v>
      </c>
      <c r="D91" s="51">
        <v>2021</v>
      </c>
      <c r="E91" s="144" t="s">
        <v>1330</v>
      </c>
      <c r="F91" s="51" t="s">
        <v>33</v>
      </c>
      <c r="G91" s="108">
        <f t="shared" si="7"/>
        <v>650</v>
      </c>
      <c r="H91" s="51"/>
      <c r="I91" s="108">
        <v>650</v>
      </c>
      <c r="J91" s="51"/>
      <c r="K91" s="51"/>
      <c r="L91" s="51"/>
      <c r="P91" s="44"/>
      <c r="Q91" s="47"/>
      <c r="R91" s="44"/>
      <c r="S91" s="44"/>
      <c r="T91" s="44"/>
      <c r="U91" s="44"/>
      <c r="V91" s="44"/>
    </row>
    <row r="92" spans="1:22" ht="60" customHeight="1" x14ac:dyDescent="0.25">
      <c r="A92" s="144" t="s">
        <v>211</v>
      </c>
      <c r="B92" s="92" t="s">
        <v>646</v>
      </c>
      <c r="C92" s="108">
        <f t="shared" si="6"/>
        <v>416</v>
      </c>
      <c r="D92" s="51">
        <v>2021</v>
      </c>
      <c r="E92" s="144" t="s">
        <v>1330</v>
      </c>
      <c r="F92" s="51" t="s">
        <v>33</v>
      </c>
      <c r="G92" s="108">
        <f t="shared" si="7"/>
        <v>416</v>
      </c>
      <c r="H92" s="108"/>
      <c r="I92" s="108">
        <v>416</v>
      </c>
      <c r="J92" s="51"/>
      <c r="K92" s="51"/>
      <c r="L92" s="51"/>
      <c r="M92" s="41"/>
      <c r="N92" s="41"/>
      <c r="O92" s="41"/>
      <c r="P92" s="44"/>
      <c r="Q92" s="44"/>
      <c r="R92" s="44"/>
      <c r="S92" s="44"/>
      <c r="T92" s="44"/>
      <c r="U92" s="44"/>
      <c r="V92" s="44"/>
    </row>
    <row r="93" spans="1:22" ht="65.25" hidden="1" customHeight="1" x14ac:dyDescent="0.25">
      <c r="A93" s="144" t="s">
        <v>212</v>
      </c>
      <c r="B93" s="92" t="s">
        <v>329</v>
      </c>
      <c r="C93" s="108">
        <f t="shared" si="6"/>
        <v>0</v>
      </c>
      <c r="D93" s="51">
        <v>2020</v>
      </c>
      <c r="E93" s="144" t="s">
        <v>246</v>
      </c>
      <c r="F93" s="51" t="s">
        <v>33</v>
      </c>
      <c r="G93" s="108">
        <f t="shared" si="7"/>
        <v>0</v>
      </c>
      <c r="H93" s="108">
        <v>0</v>
      </c>
      <c r="I93" s="51"/>
      <c r="J93" s="51"/>
      <c r="K93" s="51"/>
      <c r="L93" s="51"/>
      <c r="M93" s="41"/>
      <c r="N93" s="41"/>
      <c r="O93" s="41"/>
      <c r="P93" s="44"/>
      <c r="Q93" s="44"/>
      <c r="R93" s="44"/>
      <c r="S93" s="44"/>
      <c r="T93" s="44"/>
      <c r="U93" s="44"/>
      <c r="V93" s="44"/>
    </row>
    <row r="94" spans="1:22" ht="63.75" customHeight="1" x14ac:dyDescent="0.25">
      <c r="A94" s="144" t="s">
        <v>212</v>
      </c>
      <c r="B94" s="92" t="s">
        <v>1084</v>
      </c>
      <c r="C94" s="108">
        <f t="shared" si="6"/>
        <v>295.60000000000002</v>
      </c>
      <c r="D94" s="51">
        <v>2022</v>
      </c>
      <c r="E94" s="144" t="s">
        <v>1330</v>
      </c>
      <c r="F94" s="51" t="s">
        <v>33</v>
      </c>
      <c r="G94" s="108">
        <f t="shared" si="7"/>
        <v>295.60000000000002</v>
      </c>
      <c r="H94" s="108"/>
      <c r="I94" s="51"/>
      <c r="J94" s="108">
        <v>295.60000000000002</v>
      </c>
      <c r="K94" s="108"/>
      <c r="L94" s="108"/>
      <c r="M94" s="41"/>
      <c r="N94" s="41"/>
      <c r="O94" s="41"/>
      <c r="P94" s="44"/>
      <c r="Q94" s="44"/>
      <c r="R94" s="44"/>
      <c r="S94" s="44"/>
      <c r="T94" s="44"/>
      <c r="U94" s="44"/>
      <c r="V94" s="44"/>
    </row>
    <row r="95" spans="1:22" ht="62.25" customHeight="1" x14ac:dyDescent="0.25">
      <c r="A95" s="144" t="s">
        <v>308</v>
      </c>
      <c r="B95" s="92" t="s">
        <v>1085</v>
      </c>
      <c r="C95" s="108">
        <f>G95</f>
        <v>297.5</v>
      </c>
      <c r="D95" s="51">
        <v>2024</v>
      </c>
      <c r="E95" s="144" t="s">
        <v>1330</v>
      </c>
      <c r="F95" s="51" t="s">
        <v>33</v>
      </c>
      <c r="G95" s="108">
        <f t="shared" si="7"/>
        <v>297.5</v>
      </c>
      <c r="H95" s="108"/>
      <c r="I95" s="51"/>
      <c r="J95" s="108"/>
      <c r="K95" s="108"/>
      <c r="L95" s="108">
        <v>297.5</v>
      </c>
      <c r="M95" s="41"/>
      <c r="N95" s="41"/>
      <c r="O95" s="41"/>
      <c r="P95" s="44"/>
      <c r="Q95" s="44"/>
      <c r="R95" s="44"/>
      <c r="S95" s="44"/>
      <c r="T95" s="44"/>
      <c r="U95" s="44"/>
      <c r="V95" s="44"/>
    </row>
    <row r="96" spans="1:22" ht="65.25" hidden="1" customHeight="1" x14ac:dyDescent="0.25">
      <c r="A96" s="144" t="s">
        <v>565</v>
      </c>
      <c r="B96" s="92" t="s">
        <v>654</v>
      </c>
      <c r="C96" s="108">
        <f>G96</f>
        <v>0</v>
      </c>
      <c r="D96" s="51">
        <v>2021</v>
      </c>
      <c r="E96" s="144" t="s">
        <v>246</v>
      </c>
      <c r="F96" s="51" t="s">
        <v>33</v>
      </c>
      <c r="G96" s="108">
        <f t="shared" si="7"/>
        <v>0</v>
      </c>
      <c r="H96" s="108"/>
      <c r="I96" s="51">
        <v>0</v>
      </c>
      <c r="J96" s="51"/>
      <c r="K96" s="51"/>
      <c r="L96" s="51"/>
      <c r="M96" s="41"/>
      <c r="N96" s="41"/>
      <c r="O96" s="41"/>
      <c r="P96" s="44"/>
      <c r="Q96" s="44"/>
      <c r="R96" s="44"/>
      <c r="S96" s="44"/>
      <c r="T96" s="44"/>
      <c r="U96" s="44"/>
      <c r="V96" s="44"/>
    </row>
    <row r="97" spans="1:22" ht="61.5" customHeight="1" x14ac:dyDescent="0.25">
      <c r="A97" s="144" t="s">
        <v>309</v>
      </c>
      <c r="B97" s="92" t="s">
        <v>937</v>
      </c>
      <c r="C97" s="108">
        <f>L97</f>
        <v>352.45</v>
      </c>
      <c r="D97" s="51">
        <v>2024</v>
      </c>
      <c r="E97" s="144" t="s">
        <v>1330</v>
      </c>
      <c r="F97" s="51" t="s">
        <v>33</v>
      </c>
      <c r="G97" s="108">
        <f t="shared" si="7"/>
        <v>352.45</v>
      </c>
      <c r="H97" s="108"/>
      <c r="I97" s="108"/>
      <c r="J97" s="108"/>
      <c r="K97" s="108"/>
      <c r="L97" s="108">
        <v>352.45</v>
      </c>
      <c r="M97" s="41"/>
      <c r="N97" s="41"/>
      <c r="O97" s="41"/>
      <c r="P97" s="44"/>
      <c r="Q97" s="44"/>
      <c r="R97" s="44"/>
      <c r="S97" s="44"/>
      <c r="T97" s="44"/>
      <c r="U97" s="44"/>
      <c r="V97" s="44"/>
    </row>
    <row r="98" spans="1:22" ht="35.25" customHeight="1" x14ac:dyDescent="0.25">
      <c r="A98" s="144" t="s">
        <v>458</v>
      </c>
      <c r="B98" s="92" t="s">
        <v>1091</v>
      </c>
      <c r="C98" s="108">
        <f>G98</f>
        <v>155.92500000000001</v>
      </c>
      <c r="D98" s="51">
        <v>2024</v>
      </c>
      <c r="E98" s="144" t="s">
        <v>1330</v>
      </c>
      <c r="F98" s="51" t="s">
        <v>33</v>
      </c>
      <c r="G98" s="108">
        <f t="shared" si="7"/>
        <v>155.92500000000001</v>
      </c>
      <c r="H98" s="108"/>
      <c r="I98" s="51"/>
      <c r="J98" s="51"/>
      <c r="K98" s="51"/>
      <c r="L98" s="51">
        <v>155.92500000000001</v>
      </c>
      <c r="M98" s="41"/>
      <c r="N98" s="41"/>
      <c r="O98" s="41"/>
      <c r="P98" s="44"/>
      <c r="Q98" s="60"/>
      <c r="R98" s="44"/>
      <c r="S98" s="44"/>
      <c r="T98" s="44"/>
      <c r="U98" s="44"/>
      <c r="V98" s="44"/>
    </row>
    <row r="99" spans="1:22" ht="47.25" customHeight="1" x14ac:dyDescent="0.25">
      <c r="A99" s="144" t="s">
        <v>459</v>
      </c>
      <c r="B99" s="92" t="s">
        <v>739</v>
      </c>
      <c r="C99" s="108">
        <f>G99</f>
        <v>75.995000000000005</v>
      </c>
      <c r="D99" s="51">
        <v>2024</v>
      </c>
      <c r="E99" s="144" t="s">
        <v>1330</v>
      </c>
      <c r="F99" s="51" t="s">
        <v>33</v>
      </c>
      <c r="G99" s="108">
        <f>H99+I99+J99+K99+L99</f>
        <v>75.995000000000005</v>
      </c>
      <c r="H99" s="108"/>
      <c r="I99" s="108"/>
      <c r="J99" s="108"/>
      <c r="K99" s="108"/>
      <c r="L99" s="108">
        <v>75.995000000000005</v>
      </c>
      <c r="M99" s="41"/>
      <c r="N99" s="41"/>
      <c r="O99" s="41"/>
      <c r="P99" s="44"/>
      <c r="Q99" s="60"/>
      <c r="R99" s="44"/>
      <c r="S99" s="44"/>
      <c r="T99" s="44"/>
      <c r="U99" s="44"/>
      <c r="V99" s="44"/>
    </row>
    <row r="100" spans="1:22" ht="44.25" customHeight="1" x14ac:dyDescent="0.25">
      <c r="A100" s="144" t="s">
        <v>460</v>
      </c>
      <c r="B100" s="92" t="s">
        <v>736</v>
      </c>
      <c r="C100" s="108">
        <f>G100</f>
        <v>14.72</v>
      </c>
      <c r="D100" s="51">
        <v>2024</v>
      </c>
      <c r="E100" s="144" t="s">
        <v>1330</v>
      </c>
      <c r="F100" s="51" t="s">
        <v>33</v>
      </c>
      <c r="G100" s="108">
        <f>H100+I100+J100+K100+L100</f>
        <v>14.72</v>
      </c>
      <c r="H100" s="108"/>
      <c r="I100" s="108"/>
      <c r="J100" s="108"/>
      <c r="K100" s="108"/>
      <c r="L100" s="108">
        <v>14.72</v>
      </c>
      <c r="M100" s="41"/>
      <c r="N100" s="41"/>
      <c r="O100" s="41"/>
      <c r="P100" s="44"/>
      <c r="Q100" s="60"/>
      <c r="R100" s="44"/>
      <c r="S100" s="44"/>
      <c r="T100" s="44"/>
      <c r="U100" s="44"/>
      <c r="V100" s="44"/>
    </row>
    <row r="101" spans="1:22" ht="42" customHeight="1" x14ac:dyDescent="0.25">
      <c r="A101" s="144" t="s">
        <v>461</v>
      </c>
      <c r="B101" s="92" t="s">
        <v>772</v>
      </c>
      <c r="C101" s="108">
        <f>G101</f>
        <v>58.249000000000002</v>
      </c>
      <c r="D101" s="51">
        <v>2024</v>
      </c>
      <c r="E101" s="144" t="s">
        <v>1330</v>
      </c>
      <c r="F101" s="51" t="s">
        <v>33</v>
      </c>
      <c r="G101" s="108">
        <f>H101+I101+J101+K101+L101</f>
        <v>58.249000000000002</v>
      </c>
      <c r="H101" s="108"/>
      <c r="I101" s="108"/>
      <c r="J101" s="108"/>
      <c r="K101" s="108"/>
      <c r="L101" s="108">
        <v>58.249000000000002</v>
      </c>
      <c r="M101" s="41"/>
      <c r="N101" s="41"/>
      <c r="O101" s="41"/>
      <c r="P101" s="44"/>
      <c r="Q101" s="60"/>
      <c r="R101" s="44"/>
      <c r="S101" s="44"/>
      <c r="T101" s="44"/>
      <c r="U101" s="44"/>
      <c r="V101" s="44"/>
    </row>
    <row r="102" spans="1:22" ht="48" customHeight="1" x14ac:dyDescent="0.25">
      <c r="A102" s="144" t="s">
        <v>462</v>
      </c>
      <c r="B102" s="92" t="s">
        <v>773</v>
      </c>
      <c r="C102" s="108">
        <f>G102</f>
        <v>47.216999999999999</v>
      </c>
      <c r="D102" s="51">
        <v>2024</v>
      </c>
      <c r="E102" s="144" t="s">
        <v>1330</v>
      </c>
      <c r="F102" s="51" t="s">
        <v>33</v>
      </c>
      <c r="G102" s="108">
        <f>H102+I102+J102+K102+L102</f>
        <v>47.216999999999999</v>
      </c>
      <c r="H102" s="108"/>
      <c r="I102" s="108"/>
      <c r="J102" s="108"/>
      <c r="K102" s="108"/>
      <c r="L102" s="108">
        <v>47.216999999999999</v>
      </c>
      <c r="M102" s="41"/>
      <c r="N102" s="41"/>
      <c r="O102" s="41"/>
      <c r="P102" s="44"/>
      <c r="Q102" s="60"/>
      <c r="R102" s="44"/>
      <c r="S102" s="44"/>
      <c r="T102" s="44"/>
      <c r="U102" s="44"/>
      <c r="V102" s="44"/>
    </row>
    <row r="103" spans="1:22" ht="30.75" hidden="1" customHeight="1" x14ac:dyDescent="0.25">
      <c r="A103" s="144" t="s">
        <v>574</v>
      </c>
      <c r="B103" s="92" t="s">
        <v>659</v>
      </c>
      <c r="C103" s="108">
        <f>L103</f>
        <v>0</v>
      </c>
      <c r="D103" s="51">
        <v>2024</v>
      </c>
      <c r="E103" s="144" t="s">
        <v>1330</v>
      </c>
      <c r="F103" s="51" t="s">
        <v>33</v>
      </c>
      <c r="G103" s="108">
        <f t="shared" ref="G103:G121" si="8">H103+I103+J103+K103+L103</f>
        <v>0</v>
      </c>
      <c r="H103" s="108"/>
      <c r="I103" s="57"/>
      <c r="J103" s="57"/>
      <c r="K103" s="108"/>
      <c r="L103" s="83">
        <v>0</v>
      </c>
      <c r="M103" s="41"/>
      <c r="N103" s="41"/>
      <c r="O103" s="41"/>
      <c r="P103" s="44"/>
      <c r="Q103" s="44"/>
      <c r="R103" s="44"/>
      <c r="S103" s="44"/>
      <c r="T103" s="44"/>
      <c r="U103" s="44"/>
      <c r="V103" s="44"/>
    </row>
    <row r="104" spans="1:22" ht="60" customHeight="1" x14ac:dyDescent="0.25">
      <c r="A104" s="144" t="s">
        <v>520</v>
      </c>
      <c r="B104" s="92" t="s">
        <v>330</v>
      </c>
      <c r="C104" s="108">
        <f>G104</f>
        <v>196</v>
      </c>
      <c r="D104" s="51">
        <v>2020</v>
      </c>
      <c r="E104" s="144" t="s">
        <v>1330</v>
      </c>
      <c r="F104" s="51" t="s">
        <v>33</v>
      </c>
      <c r="G104" s="108">
        <f t="shared" si="8"/>
        <v>196</v>
      </c>
      <c r="H104" s="108">
        <v>196</v>
      </c>
      <c r="I104" s="51"/>
      <c r="J104" s="51"/>
      <c r="K104" s="51"/>
      <c r="L104" s="51"/>
      <c r="P104" s="44"/>
      <c r="Q104" s="44"/>
      <c r="R104" s="44"/>
      <c r="S104" s="44"/>
      <c r="T104" s="44"/>
      <c r="U104" s="44"/>
      <c r="V104" s="44"/>
    </row>
    <row r="105" spans="1:22" ht="60.75" hidden="1" customHeight="1" x14ac:dyDescent="0.25">
      <c r="A105" s="144" t="s">
        <v>309</v>
      </c>
      <c r="B105" s="92" t="s">
        <v>331</v>
      </c>
      <c r="C105" s="108">
        <f>G105</f>
        <v>0</v>
      </c>
      <c r="D105" s="51">
        <v>2020</v>
      </c>
      <c r="E105" s="144" t="s">
        <v>246</v>
      </c>
      <c r="F105" s="51" t="s">
        <v>33</v>
      </c>
      <c r="G105" s="108">
        <f t="shared" si="8"/>
        <v>0</v>
      </c>
      <c r="H105" s="108"/>
      <c r="I105" s="51"/>
      <c r="J105" s="51"/>
      <c r="K105" s="51"/>
      <c r="L105" s="51"/>
      <c r="P105" s="44"/>
      <c r="Q105" s="44"/>
      <c r="R105" s="44"/>
      <c r="S105" s="44"/>
      <c r="T105" s="44"/>
      <c r="U105" s="44"/>
      <c r="V105" s="44"/>
    </row>
    <row r="106" spans="1:22" ht="43.5" customHeight="1" x14ac:dyDescent="0.25">
      <c r="A106" s="144" t="s">
        <v>564</v>
      </c>
      <c r="B106" s="92" t="s">
        <v>332</v>
      </c>
      <c r="C106" s="108">
        <f>G106</f>
        <v>190</v>
      </c>
      <c r="D106" s="51">
        <v>2020</v>
      </c>
      <c r="E106" s="144" t="s">
        <v>1330</v>
      </c>
      <c r="F106" s="51" t="s">
        <v>33</v>
      </c>
      <c r="G106" s="108">
        <f t="shared" si="8"/>
        <v>190</v>
      </c>
      <c r="H106" s="108">
        <v>190</v>
      </c>
      <c r="I106" s="51"/>
      <c r="J106" s="51"/>
      <c r="K106" s="51"/>
      <c r="L106" s="51"/>
      <c r="P106" s="44"/>
      <c r="Q106" s="44"/>
      <c r="R106" s="44"/>
      <c r="S106" s="44"/>
      <c r="T106" s="44"/>
      <c r="U106" s="44"/>
      <c r="V106" s="44"/>
    </row>
    <row r="107" spans="1:22" ht="57.75" customHeight="1" x14ac:dyDescent="0.25">
      <c r="A107" s="292" t="s">
        <v>565</v>
      </c>
      <c r="B107" s="92" t="s">
        <v>1270</v>
      </c>
      <c r="C107" s="108">
        <f>L107</f>
        <v>5600</v>
      </c>
      <c r="D107" s="289">
        <v>2024</v>
      </c>
      <c r="E107" s="292" t="s">
        <v>16</v>
      </c>
      <c r="F107" s="289" t="str">
        <f>F90</f>
        <v>Місцевий бюджет</v>
      </c>
      <c r="G107" s="108">
        <f t="shared" si="8"/>
        <v>5600</v>
      </c>
      <c r="H107" s="51"/>
      <c r="I107" s="108"/>
      <c r="J107" s="108"/>
      <c r="K107" s="108"/>
      <c r="L107" s="108">
        <v>5600</v>
      </c>
      <c r="P107" s="44"/>
      <c r="Q107" s="44"/>
      <c r="R107" s="44"/>
      <c r="S107" s="44"/>
      <c r="T107" s="44"/>
      <c r="U107" s="44"/>
      <c r="V107" s="44"/>
    </row>
    <row r="108" spans="1:22" ht="21.75" customHeight="1" x14ac:dyDescent="0.25">
      <c r="A108" s="292"/>
      <c r="B108" s="92" t="s">
        <v>893</v>
      </c>
      <c r="C108" s="108">
        <f>L108</f>
        <v>120</v>
      </c>
      <c r="D108" s="289"/>
      <c r="E108" s="292"/>
      <c r="F108" s="289"/>
      <c r="G108" s="108">
        <f t="shared" si="8"/>
        <v>120</v>
      </c>
      <c r="H108" s="51"/>
      <c r="I108" s="108"/>
      <c r="J108" s="108"/>
      <c r="K108" s="108"/>
      <c r="L108" s="108">
        <v>120</v>
      </c>
      <c r="P108" s="44"/>
      <c r="Q108" s="44"/>
      <c r="R108" s="44"/>
      <c r="S108" s="44"/>
      <c r="T108" s="44"/>
      <c r="U108" s="44"/>
      <c r="V108" s="44"/>
    </row>
    <row r="109" spans="1:22" ht="45.75" customHeight="1" x14ac:dyDescent="0.25">
      <c r="A109" s="292" t="s">
        <v>574</v>
      </c>
      <c r="B109" s="92" t="s">
        <v>1275</v>
      </c>
      <c r="C109" s="108">
        <f>L109</f>
        <v>6615</v>
      </c>
      <c r="D109" s="289">
        <v>2024</v>
      </c>
      <c r="E109" s="292" t="s">
        <v>16</v>
      </c>
      <c r="F109" s="51" t="str">
        <f>F107</f>
        <v>Місцевий бюджет</v>
      </c>
      <c r="G109" s="108">
        <f t="shared" si="8"/>
        <v>6615</v>
      </c>
      <c r="H109" s="51"/>
      <c r="I109" s="108"/>
      <c r="J109" s="108"/>
      <c r="K109" s="108"/>
      <c r="L109" s="108">
        <v>6615</v>
      </c>
      <c r="P109" s="44"/>
      <c r="Q109" s="44"/>
      <c r="R109" s="44"/>
      <c r="S109" s="44"/>
      <c r="T109" s="44"/>
      <c r="U109" s="44"/>
      <c r="V109" s="44"/>
    </row>
    <row r="110" spans="1:22" ht="67.5" hidden="1" customHeight="1" x14ac:dyDescent="0.25">
      <c r="A110" s="292"/>
      <c r="B110" s="92" t="s">
        <v>126</v>
      </c>
      <c r="C110" s="108">
        <f>G110</f>
        <v>0</v>
      </c>
      <c r="D110" s="289"/>
      <c r="E110" s="292"/>
      <c r="F110" s="51" t="str">
        <f>F109</f>
        <v>Місцевий бюджет</v>
      </c>
      <c r="G110" s="108">
        <f t="shared" si="8"/>
        <v>0</v>
      </c>
      <c r="H110" s="51"/>
      <c r="I110" s="51">
        <v>0</v>
      </c>
      <c r="J110" s="51"/>
      <c r="K110" s="51"/>
      <c r="L110" s="51"/>
      <c r="P110" s="44"/>
      <c r="Q110" s="44"/>
      <c r="R110" s="44"/>
      <c r="S110" s="44"/>
      <c r="T110" s="44"/>
      <c r="U110" s="44"/>
      <c r="V110" s="44"/>
    </row>
    <row r="111" spans="1:22" ht="18" customHeight="1" x14ac:dyDescent="0.25">
      <c r="A111" s="292"/>
      <c r="B111" s="92" t="s">
        <v>893</v>
      </c>
      <c r="C111" s="108">
        <f>L111</f>
        <v>290.39999999999998</v>
      </c>
      <c r="D111" s="289"/>
      <c r="E111" s="292"/>
      <c r="F111" s="51"/>
      <c r="G111" s="108">
        <f t="shared" si="8"/>
        <v>290.39999999999998</v>
      </c>
      <c r="H111" s="51"/>
      <c r="I111" s="51"/>
      <c r="J111" s="108"/>
      <c r="K111" s="108"/>
      <c r="L111" s="108">
        <v>290.39999999999998</v>
      </c>
      <c r="P111" s="44"/>
      <c r="Q111" s="44"/>
      <c r="R111" s="44"/>
      <c r="S111" s="44"/>
      <c r="T111" s="44"/>
      <c r="U111" s="44"/>
      <c r="V111" s="44"/>
    </row>
    <row r="112" spans="1:22" ht="58.5" customHeight="1" x14ac:dyDescent="0.25">
      <c r="A112" s="292" t="s">
        <v>575</v>
      </c>
      <c r="B112" s="92" t="s">
        <v>1280</v>
      </c>
      <c r="C112" s="108">
        <f>L112</f>
        <v>1830</v>
      </c>
      <c r="D112" s="289">
        <v>2024</v>
      </c>
      <c r="E112" s="292" t="s">
        <v>16</v>
      </c>
      <c r="F112" s="289" t="str">
        <f>F110</f>
        <v>Місцевий бюджет</v>
      </c>
      <c r="G112" s="108">
        <f t="shared" si="8"/>
        <v>1830</v>
      </c>
      <c r="H112" s="108"/>
      <c r="I112" s="108"/>
      <c r="J112" s="108"/>
      <c r="K112" s="108"/>
      <c r="L112" s="108">
        <v>1830</v>
      </c>
      <c r="P112" s="44"/>
      <c r="Q112" s="44"/>
      <c r="R112" s="44"/>
      <c r="S112" s="44"/>
      <c r="T112" s="44"/>
      <c r="U112" s="44"/>
      <c r="V112" s="44"/>
    </row>
    <row r="113" spans="1:22" ht="18.75" customHeight="1" x14ac:dyDescent="0.25">
      <c r="A113" s="292"/>
      <c r="B113" s="92" t="s">
        <v>893</v>
      </c>
      <c r="C113" s="108">
        <f>L113</f>
        <v>75.239999999999995</v>
      </c>
      <c r="D113" s="289"/>
      <c r="E113" s="292"/>
      <c r="F113" s="289"/>
      <c r="G113" s="108">
        <f t="shared" si="8"/>
        <v>75.239999999999995</v>
      </c>
      <c r="H113" s="108"/>
      <c r="I113" s="108"/>
      <c r="J113" s="108"/>
      <c r="K113" s="108"/>
      <c r="L113" s="108">
        <v>75.239999999999995</v>
      </c>
      <c r="P113" s="44"/>
      <c r="Q113" s="44"/>
      <c r="R113" s="44"/>
      <c r="S113" s="44"/>
      <c r="T113" s="44"/>
      <c r="U113" s="44"/>
      <c r="V113" s="44"/>
    </row>
    <row r="114" spans="1:22" ht="63" customHeight="1" x14ac:dyDescent="0.25">
      <c r="A114" s="144" t="s">
        <v>582</v>
      </c>
      <c r="B114" s="92" t="s">
        <v>1304</v>
      </c>
      <c r="C114" s="108">
        <f>G114</f>
        <v>129.02000000000001</v>
      </c>
      <c r="D114" s="51">
        <v>2024</v>
      </c>
      <c r="E114" s="144" t="s">
        <v>16</v>
      </c>
      <c r="F114" s="51" t="str">
        <f>F112</f>
        <v>Місцевий бюджет</v>
      </c>
      <c r="G114" s="108">
        <f t="shared" si="8"/>
        <v>129.02000000000001</v>
      </c>
      <c r="H114" s="108"/>
      <c r="I114" s="108"/>
      <c r="J114" s="108"/>
      <c r="K114" s="108"/>
      <c r="L114" s="108">
        <v>129.02000000000001</v>
      </c>
      <c r="M114" s="61"/>
      <c r="N114" s="61"/>
      <c r="O114" s="61"/>
      <c r="P114" s="44"/>
      <c r="Q114" s="44"/>
      <c r="R114" s="44"/>
      <c r="S114" s="44"/>
      <c r="T114" s="44"/>
      <c r="U114" s="44"/>
      <c r="V114" s="44"/>
    </row>
    <row r="115" spans="1:22" ht="33" hidden="1" customHeight="1" x14ac:dyDescent="0.25">
      <c r="A115" s="144" t="s">
        <v>765</v>
      </c>
      <c r="B115" s="92" t="s">
        <v>1305</v>
      </c>
      <c r="C115" s="108">
        <f>G115</f>
        <v>0</v>
      </c>
      <c r="D115" s="51">
        <v>2022</v>
      </c>
      <c r="E115" s="144" t="s">
        <v>16</v>
      </c>
      <c r="F115" s="51" t="str">
        <f>F114</f>
        <v>Місцевий бюджет</v>
      </c>
      <c r="G115" s="108">
        <f t="shared" si="8"/>
        <v>0</v>
      </c>
      <c r="H115" s="108"/>
      <c r="I115" s="108"/>
      <c r="J115" s="158">
        <v>0</v>
      </c>
      <c r="K115" s="158"/>
      <c r="L115" s="158"/>
      <c r="M115" s="63"/>
      <c r="N115" s="63"/>
      <c r="O115" s="63"/>
      <c r="P115" s="44"/>
      <c r="Q115" s="44"/>
      <c r="R115" s="44"/>
      <c r="S115" s="44"/>
      <c r="T115" s="44"/>
      <c r="U115" s="44"/>
      <c r="V115" s="44"/>
    </row>
    <row r="116" spans="1:22" ht="32.25" customHeight="1" x14ac:dyDescent="0.25">
      <c r="A116" s="144" t="s">
        <v>625</v>
      </c>
      <c r="B116" s="92" t="s">
        <v>1092</v>
      </c>
      <c r="C116" s="108">
        <f>L116</f>
        <v>50</v>
      </c>
      <c r="D116" s="51">
        <v>2024</v>
      </c>
      <c r="E116" s="144" t="s">
        <v>16</v>
      </c>
      <c r="F116" s="51" t="s">
        <v>33</v>
      </c>
      <c r="G116" s="108">
        <f t="shared" si="8"/>
        <v>50</v>
      </c>
      <c r="H116" s="108"/>
      <c r="I116" s="108"/>
      <c r="J116" s="51"/>
      <c r="K116" s="51"/>
      <c r="L116" s="108">
        <v>50</v>
      </c>
      <c r="M116" s="61"/>
      <c r="N116" s="61"/>
      <c r="O116" s="61"/>
      <c r="P116" s="44"/>
      <c r="Q116" s="44"/>
      <c r="R116" s="44"/>
      <c r="S116" s="44"/>
      <c r="T116" s="44"/>
      <c r="U116" s="44"/>
      <c r="V116" s="44"/>
    </row>
    <row r="117" spans="1:22" ht="33" customHeight="1" x14ac:dyDescent="0.25">
      <c r="A117" s="144" t="s">
        <v>626</v>
      </c>
      <c r="B117" s="92" t="s">
        <v>1093</v>
      </c>
      <c r="C117" s="108">
        <f>L117</f>
        <v>50</v>
      </c>
      <c r="D117" s="51">
        <v>2024</v>
      </c>
      <c r="E117" s="144" t="s">
        <v>16</v>
      </c>
      <c r="F117" s="51" t="s">
        <v>33</v>
      </c>
      <c r="G117" s="108">
        <f t="shared" si="8"/>
        <v>50</v>
      </c>
      <c r="H117" s="108"/>
      <c r="I117" s="108"/>
      <c r="J117" s="51"/>
      <c r="K117" s="51"/>
      <c r="L117" s="108">
        <v>50</v>
      </c>
      <c r="M117" s="61"/>
      <c r="N117" s="61"/>
      <c r="O117" s="61"/>
      <c r="P117" s="44"/>
      <c r="Q117" s="44"/>
      <c r="R117" s="44"/>
      <c r="S117" s="44"/>
      <c r="T117" s="44"/>
      <c r="U117" s="44"/>
      <c r="V117" s="44"/>
    </row>
    <row r="118" spans="1:22" ht="47.25" customHeight="1" x14ac:dyDescent="0.25">
      <c r="A118" s="292" t="s">
        <v>695</v>
      </c>
      <c r="B118" s="92" t="s">
        <v>1166</v>
      </c>
      <c r="C118" s="108">
        <f>G118</f>
        <v>1465</v>
      </c>
      <c r="D118" s="289">
        <v>2024</v>
      </c>
      <c r="E118" s="292" t="s">
        <v>16</v>
      </c>
      <c r="F118" s="289" t="s">
        <v>33</v>
      </c>
      <c r="G118" s="108">
        <f t="shared" si="8"/>
        <v>1465</v>
      </c>
      <c r="H118" s="108"/>
      <c r="I118" s="108"/>
      <c r="J118" s="108"/>
      <c r="K118" s="108"/>
      <c r="L118" s="108">
        <v>1465</v>
      </c>
      <c r="M118" s="61"/>
      <c r="N118" s="61"/>
      <c r="O118" s="61"/>
      <c r="P118" s="44"/>
      <c r="Q118" s="44"/>
      <c r="R118" s="44"/>
      <c r="S118" s="44"/>
      <c r="T118" s="44"/>
      <c r="U118" s="44"/>
      <c r="V118" s="44"/>
    </row>
    <row r="119" spans="1:22" ht="13.5" customHeight="1" x14ac:dyDescent="0.25">
      <c r="A119" s="292"/>
      <c r="B119" s="92" t="s">
        <v>893</v>
      </c>
      <c r="C119" s="108">
        <f>G119</f>
        <v>120</v>
      </c>
      <c r="D119" s="289"/>
      <c r="E119" s="292"/>
      <c r="F119" s="289"/>
      <c r="G119" s="108">
        <f t="shared" si="8"/>
        <v>120</v>
      </c>
      <c r="H119" s="108"/>
      <c r="I119" s="108"/>
      <c r="J119" s="108"/>
      <c r="K119" s="108"/>
      <c r="L119" s="108">
        <v>120</v>
      </c>
      <c r="M119" s="61"/>
      <c r="N119" s="61"/>
      <c r="O119" s="61"/>
      <c r="P119" s="44"/>
      <c r="Q119" s="44"/>
      <c r="R119" s="44"/>
      <c r="S119" s="44"/>
      <c r="T119" s="44"/>
      <c r="U119" s="44"/>
      <c r="V119" s="44"/>
    </row>
    <row r="120" spans="1:22" ht="43.5" customHeight="1" x14ac:dyDescent="0.25">
      <c r="A120" s="144" t="s">
        <v>700</v>
      </c>
      <c r="B120" s="92" t="s">
        <v>1306</v>
      </c>
      <c r="C120" s="108">
        <f>G120</f>
        <v>209.376</v>
      </c>
      <c r="D120" s="51">
        <v>2024</v>
      </c>
      <c r="E120" s="144" t="s">
        <v>16</v>
      </c>
      <c r="F120" s="51" t="str">
        <f>F112</f>
        <v>Місцевий бюджет</v>
      </c>
      <c r="G120" s="108">
        <f t="shared" si="8"/>
        <v>209.376</v>
      </c>
      <c r="H120" s="51"/>
      <c r="I120" s="51"/>
      <c r="J120" s="51"/>
      <c r="K120" s="51"/>
      <c r="L120" s="51">
        <v>209.376</v>
      </c>
      <c r="M120" s="61"/>
      <c r="N120" s="61"/>
      <c r="O120" s="61"/>
      <c r="P120" s="44"/>
      <c r="Q120" s="44"/>
      <c r="R120" s="44"/>
      <c r="S120" s="44"/>
      <c r="T120" s="44"/>
      <c r="U120" s="44"/>
      <c r="V120" s="44"/>
    </row>
    <row r="121" spans="1:22" ht="45" customHeight="1" x14ac:dyDescent="0.25">
      <c r="A121" s="144" t="s">
        <v>719</v>
      </c>
      <c r="B121" s="92" t="s">
        <v>1307</v>
      </c>
      <c r="C121" s="51">
        <f>L121</f>
        <v>94.343999999999994</v>
      </c>
      <c r="D121" s="51">
        <v>2024</v>
      </c>
      <c r="E121" s="144" t="s">
        <v>16</v>
      </c>
      <c r="F121" s="51" t="str">
        <f>F112</f>
        <v>Місцевий бюджет</v>
      </c>
      <c r="G121" s="108">
        <f t="shared" si="8"/>
        <v>94.343999999999994</v>
      </c>
      <c r="H121" s="51"/>
      <c r="I121" s="55"/>
      <c r="J121" s="51"/>
      <c r="K121" s="51"/>
      <c r="L121" s="51">
        <v>94.343999999999994</v>
      </c>
      <c r="P121" s="44"/>
      <c r="Q121" s="44"/>
      <c r="R121" s="44"/>
      <c r="S121" s="44"/>
      <c r="T121" s="44"/>
      <c r="U121" s="44"/>
      <c r="V121" s="44"/>
    </row>
    <row r="122" spans="1:22" ht="54" customHeight="1" x14ac:dyDescent="0.25">
      <c r="A122" s="281" t="s">
        <v>720</v>
      </c>
      <c r="B122" s="92" t="s">
        <v>1216</v>
      </c>
      <c r="C122" s="389">
        <f>G122+G123</f>
        <v>6462.5950000000003</v>
      </c>
      <c r="D122" s="287" t="s">
        <v>1442</v>
      </c>
      <c r="E122" s="281" t="s">
        <v>16</v>
      </c>
      <c r="F122" s="287" t="s">
        <v>33</v>
      </c>
      <c r="G122" s="108">
        <f>H122+I122+J122+K122+L122</f>
        <v>6462.5950000000003</v>
      </c>
      <c r="H122" s="51"/>
      <c r="I122" s="51">
        <v>196.18899999999999</v>
      </c>
      <c r="J122" s="108"/>
      <c r="K122" s="108"/>
      <c r="L122" s="108">
        <v>6266.4059999999999</v>
      </c>
      <c r="P122" s="44"/>
      <c r="Q122" s="44"/>
      <c r="R122" s="44"/>
      <c r="S122" s="44"/>
      <c r="T122" s="44"/>
      <c r="U122" s="44"/>
      <c r="V122" s="44"/>
    </row>
    <row r="123" spans="1:22" ht="22.5" hidden="1" customHeight="1" x14ac:dyDescent="0.25">
      <c r="A123" s="283"/>
      <c r="B123" s="62" t="s">
        <v>893</v>
      </c>
      <c r="C123" s="390"/>
      <c r="D123" s="288"/>
      <c r="E123" s="283"/>
      <c r="F123" s="288"/>
      <c r="G123" s="108">
        <f>I123</f>
        <v>0</v>
      </c>
      <c r="H123" s="51"/>
      <c r="I123" s="108">
        <v>0</v>
      </c>
      <c r="J123" s="232"/>
      <c r="K123" s="232"/>
      <c r="L123" s="108"/>
      <c r="P123" s="44"/>
      <c r="Q123" s="44"/>
      <c r="R123" s="44"/>
      <c r="S123" s="44"/>
      <c r="T123" s="44"/>
      <c r="U123" s="44"/>
      <c r="V123" s="44"/>
    </row>
    <row r="124" spans="1:22" ht="48.75" customHeight="1" x14ac:dyDescent="0.25">
      <c r="A124" s="281" t="s">
        <v>741</v>
      </c>
      <c r="B124" s="92" t="s">
        <v>1215</v>
      </c>
      <c r="C124" s="389">
        <v>6030.9949999999999</v>
      </c>
      <c r="D124" s="287" t="s">
        <v>1442</v>
      </c>
      <c r="E124" s="281" t="s">
        <v>16</v>
      </c>
      <c r="F124" s="287" t="s">
        <v>33</v>
      </c>
      <c r="G124" s="108">
        <f>H124+I124+J124+K124+L124</f>
        <v>6030.9949999999999</v>
      </c>
      <c r="H124" s="51"/>
      <c r="I124" s="51">
        <v>199.928</v>
      </c>
      <c r="J124" s="108"/>
      <c r="K124" s="108"/>
      <c r="L124" s="108">
        <v>5831.067</v>
      </c>
      <c r="P124" s="44"/>
      <c r="Q124" s="44"/>
      <c r="R124" s="44"/>
      <c r="S124" s="44"/>
      <c r="T124" s="44"/>
      <c r="U124" s="44"/>
      <c r="V124" s="44"/>
    </row>
    <row r="125" spans="1:22" ht="17.25" hidden="1" customHeight="1" x14ac:dyDescent="0.25">
      <c r="A125" s="283"/>
      <c r="B125" s="92" t="s">
        <v>893</v>
      </c>
      <c r="C125" s="390"/>
      <c r="D125" s="288"/>
      <c r="E125" s="283"/>
      <c r="F125" s="288"/>
      <c r="G125" s="108">
        <f>I125</f>
        <v>0</v>
      </c>
      <c r="H125" s="51"/>
      <c r="I125" s="108">
        <v>0</v>
      </c>
      <c r="J125" s="108"/>
      <c r="K125" s="108"/>
      <c r="L125" s="108"/>
      <c r="P125" s="44"/>
      <c r="Q125" s="44"/>
      <c r="R125" s="44"/>
      <c r="S125" s="44"/>
      <c r="T125" s="44"/>
      <c r="U125" s="44"/>
      <c r="V125" s="44"/>
    </row>
    <row r="126" spans="1:22" ht="44.25" customHeight="1" x14ac:dyDescent="0.25">
      <c r="A126" s="144" t="s">
        <v>742</v>
      </c>
      <c r="B126" s="92" t="s">
        <v>1339</v>
      </c>
      <c r="C126" s="108">
        <f t="shared" ref="C126:C135" si="9">G126</f>
        <v>436.87</v>
      </c>
      <c r="D126" s="51">
        <v>2021</v>
      </c>
      <c r="E126" s="144" t="s">
        <v>1330</v>
      </c>
      <c r="F126" s="51" t="s">
        <v>33</v>
      </c>
      <c r="G126" s="108">
        <f t="shared" ref="G126:G134" si="10">H126+I126+J126+K126+L126</f>
        <v>436.87</v>
      </c>
      <c r="H126" s="51"/>
      <c r="I126" s="108">
        <v>436.87</v>
      </c>
      <c r="J126" s="108"/>
      <c r="K126" s="108"/>
      <c r="L126" s="108"/>
      <c r="P126" s="44"/>
      <c r="Q126" s="44"/>
      <c r="R126" s="44"/>
      <c r="S126" s="44"/>
      <c r="T126" s="44"/>
      <c r="U126" s="44"/>
      <c r="V126" s="44"/>
    </row>
    <row r="127" spans="1:22" ht="45" customHeight="1" x14ac:dyDescent="0.25">
      <c r="A127" s="144" t="s">
        <v>765</v>
      </c>
      <c r="B127" s="92" t="s">
        <v>1320</v>
      </c>
      <c r="C127" s="108">
        <f t="shared" si="9"/>
        <v>98</v>
      </c>
      <c r="D127" s="51">
        <v>2021</v>
      </c>
      <c r="E127" s="144" t="s">
        <v>16</v>
      </c>
      <c r="F127" s="51" t="str">
        <f>F126</f>
        <v>Місцевий бюджет</v>
      </c>
      <c r="G127" s="108">
        <f t="shared" si="10"/>
        <v>98</v>
      </c>
      <c r="H127" s="51"/>
      <c r="I127" s="108">
        <v>98</v>
      </c>
      <c r="J127" s="108"/>
      <c r="K127" s="108"/>
      <c r="L127" s="108"/>
      <c r="P127" s="44"/>
      <c r="Q127" s="44"/>
      <c r="R127" s="44"/>
      <c r="S127" s="44"/>
      <c r="T127" s="44"/>
      <c r="U127" s="44"/>
      <c r="V127" s="44"/>
    </row>
    <row r="128" spans="1:22" ht="50.25" customHeight="1" x14ac:dyDescent="0.25">
      <c r="A128" s="144" t="s">
        <v>755</v>
      </c>
      <c r="B128" s="92" t="s">
        <v>1357</v>
      </c>
      <c r="C128" s="108">
        <f t="shared" si="9"/>
        <v>900</v>
      </c>
      <c r="D128" s="51">
        <v>2021</v>
      </c>
      <c r="E128" s="144" t="s">
        <v>16</v>
      </c>
      <c r="F128" s="51" t="str">
        <f>F127</f>
        <v>Місцевий бюджет</v>
      </c>
      <c r="G128" s="108">
        <f t="shared" si="10"/>
        <v>900</v>
      </c>
      <c r="H128" s="51"/>
      <c r="I128" s="108">
        <v>900</v>
      </c>
      <c r="J128" s="108"/>
      <c r="K128" s="108"/>
      <c r="L128" s="108"/>
      <c r="P128" s="44"/>
      <c r="Q128" s="44"/>
      <c r="R128" s="44"/>
      <c r="S128" s="44"/>
      <c r="T128" s="44"/>
      <c r="U128" s="44"/>
      <c r="V128" s="44"/>
    </row>
    <row r="129" spans="1:22" ht="50.25" customHeight="1" x14ac:dyDescent="0.25">
      <c r="A129" s="144" t="s">
        <v>756</v>
      </c>
      <c r="B129" s="92" t="s">
        <v>1490</v>
      </c>
      <c r="C129" s="108">
        <f t="shared" si="9"/>
        <v>363.79</v>
      </c>
      <c r="D129" s="51">
        <v>2022</v>
      </c>
      <c r="E129" s="144" t="s">
        <v>1330</v>
      </c>
      <c r="F129" s="51" t="str">
        <f>F128</f>
        <v>Місцевий бюджет</v>
      </c>
      <c r="G129" s="108">
        <f t="shared" si="10"/>
        <v>363.79</v>
      </c>
      <c r="H129" s="51"/>
      <c r="I129" s="108"/>
      <c r="J129" s="108">
        <v>363.79</v>
      </c>
      <c r="K129" s="108"/>
      <c r="L129" s="108"/>
      <c r="P129" s="44"/>
      <c r="Q129" s="44"/>
      <c r="R129" s="44"/>
      <c r="S129" s="44"/>
      <c r="T129" s="44"/>
      <c r="U129" s="44"/>
      <c r="V129" s="44"/>
    </row>
    <row r="130" spans="1:22" ht="50.25" customHeight="1" x14ac:dyDescent="0.25">
      <c r="A130" s="144" t="s">
        <v>778</v>
      </c>
      <c r="B130" s="92" t="s">
        <v>1509</v>
      </c>
      <c r="C130" s="108">
        <f t="shared" si="9"/>
        <v>903.2</v>
      </c>
      <c r="D130" s="51">
        <v>2022</v>
      </c>
      <c r="E130" s="144" t="s">
        <v>1330</v>
      </c>
      <c r="F130" s="51" t="s">
        <v>33</v>
      </c>
      <c r="G130" s="108">
        <f t="shared" si="10"/>
        <v>903.2</v>
      </c>
      <c r="H130" s="51"/>
      <c r="I130" s="108"/>
      <c r="J130" s="108">
        <v>903.2</v>
      </c>
      <c r="K130" s="108"/>
      <c r="L130" s="108"/>
      <c r="P130" s="44"/>
      <c r="Q130" s="44"/>
      <c r="R130" s="44"/>
      <c r="S130" s="44"/>
      <c r="T130" s="44"/>
      <c r="U130" s="44"/>
      <c r="V130" s="44"/>
    </row>
    <row r="131" spans="1:22" ht="38.25" hidden="1" customHeight="1" x14ac:dyDescent="0.25">
      <c r="A131" s="144" t="s">
        <v>867</v>
      </c>
      <c r="B131" s="92" t="s">
        <v>1540</v>
      </c>
      <c r="C131" s="108">
        <f t="shared" si="9"/>
        <v>0</v>
      </c>
      <c r="D131" s="51">
        <v>2023</v>
      </c>
      <c r="E131" s="144" t="s">
        <v>16</v>
      </c>
      <c r="F131" s="51" t="s">
        <v>33</v>
      </c>
      <c r="G131" s="108">
        <f t="shared" si="10"/>
        <v>0</v>
      </c>
      <c r="H131" s="51"/>
      <c r="I131" s="108"/>
      <c r="J131" s="108"/>
      <c r="K131" s="108"/>
      <c r="L131" s="108"/>
      <c r="P131" s="44"/>
      <c r="Q131" s="44"/>
      <c r="R131" s="44"/>
      <c r="S131" s="44"/>
      <c r="T131" s="44"/>
      <c r="U131" s="44"/>
      <c r="V131" s="44"/>
    </row>
    <row r="132" spans="1:22" ht="36" hidden="1" customHeight="1" x14ac:dyDescent="0.25">
      <c r="A132" s="144" t="s">
        <v>898</v>
      </c>
      <c r="B132" s="92" t="s">
        <v>1541</v>
      </c>
      <c r="C132" s="108">
        <f t="shared" si="9"/>
        <v>0</v>
      </c>
      <c r="D132" s="51">
        <v>2023</v>
      </c>
      <c r="E132" s="144" t="s">
        <v>16</v>
      </c>
      <c r="F132" s="51" t="s">
        <v>33</v>
      </c>
      <c r="G132" s="108">
        <f t="shared" si="10"/>
        <v>0</v>
      </c>
      <c r="H132" s="51"/>
      <c r="I132" s="108"/>
      <c r="J132" s="108"/>
      <c r="K132" s="108"/>
      <c r="L132" s="108"/>
      <c r="P132" s="44"/>
      <c r="Q132" s="44"/>
      <c r="R132" s="44"/>
      <c r="S132" s="44"/>
      <c r="T132" s="44"/>
      <c r="U132" s="44"/>
      <c r="V132" s="44"/>
    </row>
    <row r="133" spans="1:22" ht="33" hidden="1" customHeight="1" x14ac:dyDescent="0.25">
      <c r="A133" s="144" t="s">
        <v>905</v>
      </c>
      <c r="B133" s="92" t="s">
        <v>1542</v>
      </c>
      <c r="C133" s="108">
        <f t="shared" si="9"/>
        <v>0</v>
      </c>
      <c r="D133" s="51">
        <v>2023</v>
      </c>
      <c r="E133" s="144" t="s">
        <v>16</v>
      </c>
      <c r="F133" s="51" t="s">
        <v>33</v>
      </c>
      <c r="G133" s="108">
        <f t="shared" si="10"/>
        <v>0</v>
      </c>
      <c r="H133" s="51"/>
      <c r="I133" s="108"/>
      <c r="J133" s="108"/>
      <c r="K133" s="108"/>
      <c r="L133" s="108"/>
      <c r="P133" s="44"/>
      <c r="Q133" s="44"/>
      <c r="R133" s="44"/>
      <c r="S133" s="44"/>
      <c r="T133" s="44"/>
      <c r="U133" s="44"/>
      <c r="V133" s="44"/>
    </row>
    <row r="134" spans="1:22" ht="33" customHeight="1" x14ac:dyDescent="0.25">
      <c r="A134" s="144" t="s">
        <v>779</v>
      </c>
      <c r="B134" s="92" t="s">
        <v>1583</v>
      </c>
      <c r="C134" s="108">
        <f t="shared" si="9"/>
        <v>970</v>
      </c>
      <c r="D134" s="51">
        <v>2022</v>
      </c>
      <c r="E134" s="144" t="s">
        <v>16</v>
      </c>
      <c r="F134" s="51" t="s">
        <v>33</v>
      </c>
      <c r="G134" s="108">
        <f t="shared" si="10"/>
        <v>970</v>
      </c>
      <c r="H134" s="51"/>
      <c r="I134" s="108"/>
      <c r="J134" s="108">
        <v>970</v>
      </c>
      <c r="K134" s="108"/>
      <c r="L134" s="108"/>
      <c r="P134" s="44"/>
      <c r="Q134" s="44"/>
      <c r="R134" s="44"/>
      <c r="S134" s="44"/>
      <c r="T134" s="44"/>
      <c r="U134" s="44"/>
      <c r="V134" s="44"/>
    </row>
    <row r="135" spans="1:22" ht="50.25" customHeight="1" x14ac:dyDescent="0.25">
      <c r="A135" s="144" t="s">
        <v>842</v>
      </c>
      <c r="B135" s="92" t="s">
        <v>1719</v>
      </c>
      <c r="C135" s="108">
        <f t="shared" si="9"/>
        <v>213.27199999999999</v>
      </c>
      <c r="D135" s="51">
        <v>2023</v>
      </c>
      <c r="E135" s="144" t="s">
        <v>16</v>
      </c>
      <c r="F135" s="51" t="s">
        <v>33</v>
      </c>
      <c r="G135" s="108">
        <f>H135+I135+J135+K135+L135</f>
        <v>213.27199999999999</v>
      </c>
      <c r="H135" s="51"/>
      <c r="I135" s="108"/>
      <c r="J135" s="108"/>
      <c r="K135" s="108">
        <v>213.27199999999999</v>
      </c>
      <c r="L135" s="108"/>
      <c r="P135" s="44"/>
      <c r="Q135" s="44"/>
      <c r="R135" s="44"/>
      <c r="S135" s="44"/>
      <c r="T135" s="44"/>
      <c r="U135" s="44"/>
      <c r="V135" s="44"/>
    </row>
    <row r="136" spans="1:22" ht="19.5" customHeight="1" x14ac:dyDescent="0.25">
      <c r="A136" s="386"/>
      <c r="B136" s="375" t="s">
        <v>82</v>
      </c>
      <c r="C136" s="290"/>
      <c r="D136" s="290"/>
      <c r="E136" s="290"/>
      <c r="F136" s="42" t="s">
        <v>21</v>
      </c>
      <c r="G136" s="64">
        <f>G139+G137+G138</f>
        <v>406615.527</v>
      </c>
      <c r="H136" s="64">
        <f>H137+H138+H139</f>
        <v>9456.2059999999983</v>
      </c>
      <c r="I136" s="45">
        <f>I137+I138+I139</f>
        <v>9037.1940000000013</v>
      </c>
      <c r="J136" s="45">
        <f>J137+J138+J139</f>
        <v>3681.8019999999997</v>
      </c>
      <c r="K136" s="45">
        <f>K137+K138+K139</f>
        <v>301253.821</v>
      </c>
      <c r="L136" s="45">
        <f>L137+L138+L139</f>
        <v>83186.504000000001</v>
      </c>
      <c r="M136" s="41"/>
      <c r="P136" s="44"/>
      <c r="Q136" s="49"/>
      <c r="R136" s="48"/>
      <c r="S136" s="48"/>
      <c r="T136" s="44"/>
      <c r="U136" s="44"/>
      <c r="V136" s="44"/>
    </row>
    <row r="137" spans="1:22" ht="35.25" hidden="1" customHeight="1" x14ac:dyDescent="0.25">
      <c r="A137" s="386"/>
      <c r="B137" s="375"/>
      <c r="C137" s="290"/>
      <c r="D137" s="290"/>
      <c r="E137" s="290"/>
      <c r="F137" s="7" t="s">
        <v>26</v>
      </c>
      <c r="G137" s="159">
        <f>H137+I137+J137</f>
        <v>0</v>
      </c>
      <c r="H137" s="159">
        <v>0</v>
      </c>
      <c r="I137" s="159">
        <v>0</v>
      </c>
      <c r="J137" s="159">
        <v>0</v>
      </c>
      <c r="K137" s="159"/>
      <c r="L137" s="159"/>
      <c r="M137" s="61"/>
      <c r="N137" s="61"/>
      <c r="O137" s="61"/>
      <c r="P137" s="44"/>
      <c r="Q137" s="44"/>
      <c r="R137" s="44"/>
      <c r="S137" s="44"/>
      <c r="T137" s="44"/>
      <c r="U137" s="44"/>
      <c r="V137" s="44"/>
    </row>
    <row r="138" spans="1:22" ht="32.25" customHeight="1" x14ac:dyDescent="0.25">
      <c r="A138" s="386"/>
      <c r="B138" s="375"/>
      <c r="C138" s="290"/>
      <c r="D138" s="290"/>
      <c r="E138" s="290"/>
      <c r="F138" s="7" t="s">
        <v>26</v>
      </c>
      <c r="G138" s="159">
        <f>H138+I138+J138+K138+L138</f>
        <v>245573.03</v>
      </c>
      <c r="H138" s="159">
        <f>H17</f>
        <v>0</v>
      </c>
      <c r="I138" s="159">
        <f>I17+I37</f>
        <v>0</v>
      </c>
      <c r="J138" s="159">
        <f>J37+J66</f>
        <v>0</v>
      </c>
      <c r="K138" s="159">
        <f>K37+K66</f>
        <v>245573.03</v>
      </c>
      <c r="L138" s="159">
        <f>L37</f>
        <v>0</v>
      </c>
      <c r="P138" s="44"/>
      <c r="Q138" s="44"/>
      <c r="R138" s="44"/>
      <c r="S138" s="44"/>
      <c r="T138" s="44"/>
      <c r="U138" s="44"/>
      <c r="V138" s="44"/>
    </row>
    <row r="139" spans="1:22" ht="29.25" customHeight="1" x14ac:dyDescent="0.25">
      <c r="A139" s="386"/>
      <c r="B139" s="375"/>
      <c r="C139" s="290"/>
      <c r="D139" s="290"/>
      <c r="E139" s="290"/>
      <c r="F139" s="7" t="s">
        <v>33</v>
      </c>
      <c r="G139" s="65">
        <f>H139+I139+J139+K139+L139</f>
        <v>161042.497</v>
      </c>
      <c r="H139" s="66">
        <f>H13+H18+H22+H26+H32+H36+H38+H46+H47+H48+H50+H62+H67+H68+H70+H75+H76+H80+H84+H88+H89+H90+H92+H93+H104+H105+H106+H64+H72</f>
        <v>9456.2059999999983</v>
      </c>
      <c r="I139" s="159">
        <f>I13+I18+I24+I32+I38+I47+I48+I57+I84+I88+I89+I90+I91+I92+I96+I103+I107+I109+I112+I114+I26+I52+I99+I100+I64+I67+I101+I102+I72+I80+I76+I28+I97+I68+I70+I115+I42+I43+I44+I45+I117+I118+I126+I127+I128+I21+I123+I125+I66+I65+I122+I124</f>
        <v>9037.1940000000013</v>
      </c>
      <c r="J139" s="159">
        <f>J13+J38+J42+J65+J67+J88+J89+J90+J94+J122+J124+J129+J130+J131+J132+J133+J72+J76+J80+J134</f>
        <v>3681.8019999999997</v>
      </c>
      <c r="K139" s="159">
        <f>K24+K26+K32+K38+K88+K89+K90+K94+K95+K98+K101+K102+K118+K120+K121+K99+K100+K103+K52+K97+K122+K124+K57+K65+K67+K68+K70+K72+K76+K80+K84+K107+K109+K112+K114+K115+K42+K131+K132+K133+K135</f>
        <v>55680.790999999997</v>
      </c>
      <c r="L139" s="159">
        <f>L24+L26+L32+L38+L88+L89+L90+L94+L95+L98+L101+L102+L118+L120+L121+L99+L100+L103+L52+L97+L122+L124+L57+L65+L67+L68+L70+L72+L76+L80+L84+L107+L109+L112+L114+L115+L116+L117+L13</f>
        <v>83186.504000000001</v>
      </c>
      <c r="P139" s="44"/>
      <c r="Q139" s="44"/>
      <c r="R139" s="44"/>
      <c r="S139" s="44"/>
      <c r="T139" s="44"/>
      <c r="U139" s="44"/>
      <c r="V139" s="44"/>
    </row>
    <row r="140" spans="1:22" ht="29.25" customHeight="1" x14ac:dyDescent="0.25">
      <c r="A140" s="427" t="s">
        <v>1550</v>
      </c>
      <c r="B140" s="428"/>
      <c r="C140" s="428"/>
      <c r="D140" s="428"/>
      <c r="E140" s="428"/>
      <c r="F140" s="428"/>
      <c r="G140" s="428"/>
      <c r="H140" s="428"/>
      <c r="I140" s="428"/>
      <c r="J140" s="428"/>
      <c r="K140" s="428"/>
      <c r="L140" s="429"/>
      <c r="P140" s="44"/>
      <c r="Q140" s="44"/>
      <c r="R140" s="44"/>
      <c r="S140" s="44"/>
      <c r="T140" s="44"/>
      <c r="U140" s="44"/>
      <c r="V140" s="44"/>
    </row>
    <row r="141" spans="1:22" ht="18" customHeight="1" x14ac:dyDescent="0.25">
      <c r="A141" s="336" t="s">
        <v>49</v>
      </c>
      <c r="B141" s="336"/>
      <c r="C141" s="336"/>
      <c r="D141" s="336"/>
      <c r="E141" s="336"/>
      <c r="F141" s="336"/>
      <c r="G141" s="336"/>
      <c r="H141" s="336"/>
      <c r="I141" s="336"/>
      <c r="J141" s="336"/>
      <c r="K141" s="155"/>
      <c r="L141" s="155"/>
      <c r="P141" s="44"/>
      <c r="Q141" s="44"/>
      <c r="R141" s="44"/>
      <c r="S141" s="44"/>
      <c r="T141" s="44"/>
      <c r="U141" s="44"/>
      <c r="V141" s="44"/>
    </row>
    <row r="142" spans="1:22" ht="35.25" customHeight="1" x14ac:dyDescent="0.25">
      <c r="A142" s="292" t="s">
        <v>35</v>
      </c>
      <c r="B142" s="392" t="s">
        <v>876</v>
      </c>
      <c r="C142" s="385">
        <v>7153.0910000000003</v>
      </c>
      <c r="D142" s="292" t="s">
        <v>507</v>
      </c>
      <c r="E142" s="292" t="s">
        <v>16</v>
      </c>
      <c r="F142" s="289" t="s">
        <v>33</v>
      </c>
      <c r="G142" s="385">
        <f>H142+I142+J142</f>
        <v>6867.2129999999997</v>
      </c>
      <c r="H142" s="439">
        <v>2393.29</v>
      </c>
      <c r="I142" s="391">
        <v>4473.9229999999998</v>
      </c>
      <c r="J142" s="391"/>
      <c r="K142" s="435"/>
      <c r="L142" s="435"/>
      <c r="P142" s="67"/>
      <c r="Q142" s="44"/>
      <c r="R142" s="44"/>
      <c r="S142" s="44"/>
      <c r="T142" s="44"/>
      <c r="U142" s="44"/>
      <c r="V142" s="44"/>
    </row>
    <row r="143" spans="1:22" ht="12.75" customHeight="1" x14ac:dyDescent="0.25">
      <c r="A143" s="292"/>
      <c r="B143" s="392"/>
      <c r="C143" s="385"/>
      <c r="D143" s="292"/>
      <c r="E143" s="292"/>
      <c r="F143" s="289"/>
      <c r="G143" s="385"/>
      <c r="H143" s="439"/>
      <c r="I143" s="391"/>
      <c r="J143" s="391"/>
      <c r="K143" s="436"/>
      <c r="L143" s="436"/>
      <c r="M143" s="181"/>
      <c r="N143" s="181"/>
      <c r="O143" s="181"/>
      <c r="P143" s="44"/>
      <c r="Q143" s="44"/>
      <c r="R143" s="44"/>
      <c r="S143" s="44"/>
      <c r="T143" s="44"/>
      <c r="U143" s="44"/>
      <c r="V143" s="44"/>
    </row>
    <row r="144" spans="1:22" ht="23.25" hidden="1" customHeight="1" x14ac:dyDescent="0.25">
      <c r="A144" s="292"/>
      <c r="B144" s="59" t="s">
        <v>2</v>
      </c>
      <c r="C144" s="108">
        <f t="shared" ref="C144:C148" si="11">G144</f>
        <v>94.95</v>
      </c>
      <c r="D144" s="292"/>
      <c r="E144" s="292"/>
      <c r="F144" s="289"/>
      <c r="G144" s="108">
        <f t="shared" ref="G144:G152" si="12">H144+I144+J144</f>
        <v>94.95</v>
      </c>
      <c r="H144" s="172">
        <v>28.452999999999999</v>
      </c>
      <c r="I144" s="172">
        <v>66.497</v>
      </c>
      <c r="J144" s="172"/>
      <c r="K144" s="172"/>
      <c r="L144" s="172"/>
      <c r="M144" s="68"/>
      <c r="N144" s="68"/>
      <c r="O144" s="68"/>
      <c r="P144" s="47"/>
      <c r="Q144" s="67"/>
      <c r="R144" s="47"/>
      <c r="S144" s="44"/>
      <c r="T144" s="44"/>
      <c r="U144" s="44"/>
      <c r="V144" s="44"/>
    </row>
    <row r="145" spans="1:22" ht="18" hidden="1" customHeight="1" x14ac:dyDescent="0.25">
      <c r="A145" s="292"/>
      <c r="B145" s="59" t="s">
        <v>25</v>
      </c>
      <c r="C145" s="108">
        <f t="shared" si="11"/>
        <v>0</v>
      </c>
      <c r="D145" s="292"/>
      <c r="E145" s="292"/>
      <c r="F145" s="289"/>
      <c r="G145" s="108">
        <f t="shared" si="12"/>
        <v>0</v>
      </c>
      <c r="H145" s="172">
        <f>M145-I145</f>
        <v>-11.308</v>
      </c>
      <c r="I145" s="172">
        <v>11.308</v>
      </c>
      <c r="J145" s="69"/>
      <c r="K145" s="69"/>
      <c r="L145" s="69"/>
      <c r="M145" s="68"/>
      <c r="N145" s="68"/>
      <c r="O145" s="68"/>
      <c r="P145" s="44"/>
      <c r="Q145" s="44"/>
      <c r="R145" s="44"/>
      <c r="S145" s="44"/>
      <c r="T145" s="44"/>
      <c r="U145" s="44"/>
      <c r="V145" s="44"/>
    </row>
    <row r="146" spans="1:22" ht="52.5" customHeight="1" x14ac:dyDescent="0.25">
      <c r="A146" s="292" t="s">
        <v>22</v>
      </c>
      <c r="B146" s="59" t="s">
        <v>1835</v>
      </c>
      <c r="C146" s="108">
        <v>18249.482</v>
      </c>
      <c r="D146" s="292" t="s">
        <v>1378</v>
      </c>
      <c r="E146" s="292" t="s">
        <v>16</v>
      </c>
      <c r="F146" s="289" t="s">
        <v>33</v>
      </c>
      <c r="G146" s="108">
        <f>H146+I146+J146+K146+L146</f>
        <v>18249.482</v>
      </c>
      <c r="H146" s="108">
        <v>280.37599999999998</v>
      </c>
      <c r="I146" s="172"/>
      <c r="J146" s="172"/>
      <c r="K146" s="172">
        <v>10000</v>
      </c>
      <c r="L146" s="172">
        <v>7969.1059999999998</v>
      </c>
      <c r="M146" s="68"/>
      <c r="N146" s="68">
        <v>280.37599999999998</v>
      </c>
      <c r="O146" s="68"/>
      <c r="P146" s="44"/>
      <c r="Q146" s="44"/>
      <c r="R146" s="44"/>
      <c r="S146" s="44"/>
      <c r="T146" s="44"/>
      <c r="U146" s="44"/>
      <c r="V146" s="44"/>
    </row>
    <row r="147" spans="1:22" ht="15" hidden="1" customHeight="1" x14ac:dyDescent="0.25">
      <c r="A147" s="292"/>
      <c r="B147" s="59" t="s">
        <v>38</v>
      </c>
      <c r="C147" s="108">
        <f t="shared" si="11"/>
        <v>317.08499999999998</v>
      </c>
      <c r="D147" s="292"/>
      <c r="E147" s="292"/>
      <c r="F147" s="289"/>
      <c r="G147" s="108">
        <f t="shared" si="12"/>
        <v>317.08499999999998</v>
      </c>
      <c r="H147" s="108"/>
      <c r="I147" s="172">
        <v>317.08499999999998</v>
      </c>
      <c r="J147" s="203"/>
      <c r="K147" s="69"/>
      <c r="L147" s="69"/>
      <c r="M147" s="68"/>
      <c r="N147" s="68"/>
      <c r="O147" s="68"/>
      <c r="P147" s="44"/>
      <c r="Q147" s="44"/>
      <c r="R147" s="44"/>
      <c r="S147" s="44"/>
      <c r="T147" s="44"/>
      <c r="U147" s="44"/>
      <c r="V147" s="44"/>
    </row>
    <row r="148" spans="1:22" ht="18" hidden="1" customHeight="1" x14ac:dyDescent="0.25">
      <c r="A148" s="292"/>
      <c r="B148" s="59" t="s">
        <v>2</v>
      </c>
      <c r="C148" s="108">
        <f t="shared" si="11"/>
        <v>78.409000000000006</v>
      </c>
      <c r="D148" s="292"/>
      <c r="E148" s="292"/>
      <c r="F148" s="289"/>
      <c r="G148" s="108">
        <f t="shared" si="12"/>
        <v>78.409000000000006</v>
      </c>
      <c r="H148" s="108"/>
      <c r="I148" s="172">
        <v>78.409000000000006</v>
      </c>
      <c r="J148" s="203"/>
      <c r="K148" s="69"/>
      <c r="L148" s="69"/>
      <c r="M148" s="68"/>
      <c r="N148" s="68"/>
      <c r="O148" s="68"/>
      <c r="P148" s="44"/>
      <c r="Q148" s="44"/>
      <c r="R148" s="44"/>
      <c r="S148" s="44"/>
      <c r="T148" s="44"/>
      <c r="U148" s="44"/>
      <c r="V148" s="44"/>
    </row>
    <row r="149" spans="1:22" ht="23.25" customHeight="1" x14ac:dyDescent="0.25">
      <c r="A149" s="292"/>
      <c r="B149" s="59" t="s">
        <v>1485</v>
      </c>
      <c r="C149" s="108">
        <f>K149</f>
        <v>319.31200000000001</v>
      </c>
      <c r="D149" s="292"/>
      <c r="E149" s="292"/>
      <c r="F149" s="289"/>
      <c r="G149" s="108">
        <f>K149</f>
        <v>319.31200000000001</v>
      </c>
      <c r="H149" s="108"/>
      <c r="I149" s="172"/>
      <c r="J149" s="69"/>
      <c r="K149" s="172">
        <v>319.31200000000001</v>
      </c>
      <c r="L149" s="69"/>
      <c r="M149" s="68"/>
      <c r="N149" s="68"/>
      <c r="O149" s="68"/>
      <c r="P149" s="44"/>
      <c r="Q149" s="44"/>
      <c r="R149" s="44"/>
      <c r="S149" s="44"/>
      <c r="T149" s="44"/>
      <c r="U149" s="44"/>
      <c r="V149" s="44"/>
    </row>
    <row r="150" spans="1:22" ht="36.75" customHeight="1" x14ac:dyDescent="0.25">
      <c r="A150" s="292" t="s">
        <v>23</v>
      </c>
      <c r="B150" s="59" t="s">
        <v>1026</v>
      </c>
      <c r="C150" s="108">
        <v>26523.362000000001</v>
      </c>
      <c r="D150" s="292" t="s">
        <v>1576</v>
      </c>
      <c r="E150" s="292" t="s">
        <v>16</v>
      </c>
      <c r="F150" s="289" t="s">
        <v>33</v>
      </c>
      <c r="G150" s="108">
        <f>H150+I150+J150+K150</f>
        <v>26182.624</v>
      </c>
      <c r="H150" s="108">
        <v>9957.6679999999997</v>
      </c>
      <c r="I150" s="238">
        <v>2332.0949999999998</v>
      </c>
      <c r="J150" s="194"/>
      <c r="K150" s="172">
        <v>13892.861000000001</v>
      </c>
      <c r="L150" s="69"/>
      <c r="M150" s="215"/>
      <c r="N150" s="84"/>
      <c r="O150" s="84"/>
      <c r="P150" s="44"/>
      <c r="Q150" s="44"/>
      <c r="R150" s="44"/>
      <c r="S150" s="44"/>
      <c r="T150" s="44"/>
      <c r="U150" s="44"/>
      <c r="V150" s="44"/>
    </row>
    <row r="151" spans="1:22" ht="25.5" hidden="1" customHeight="1" x14ac:dyDescent="0.25">
      <c r="A151" s="292"/>
      <c r="B151" s="59" t="s">
        <v>2</v>
      </c>
      <c r="C151" s="108">
        <f t="shared" ref="C151:C157" si="13">G151</f>
        <v>588.35</v>
      </c>
      <c r="D151" s="292"/>
      <c r="E151" s="292"/>
      <c r="F151" s="289"/>
      <c r="G151" s="108">
        <f t="shared" si="12"/>
        <v>588.35</v>
      </c>
      <c r="H151" s="108">
        <f>85.5+35</f>
        <v>120.5</v>
      </c>
      <c r="I151" s="172">
        <f>502.85-35</f>
        <v>467.85</v>
      </c>
      <c r="J151" s="69"/>
      <c r="K151" s="217"/>
      <c r="L151" s="69"/>
      <c r="M151" s="84"/>
      <c r="N151" s="84"/>
      <c r="O151" s="84"/>
      <c r="P151" s="44"/>
      <c r="Q151" s="44"/>
      <c r="R151" s="44"/>
      <c r="S151" s="44"/>
      <c r="T151" s="44"/>
      <c r="U151" s="44"/>
      <c r="V151" s="44"/>
    </row>
    <row r="152" spans="1:22" ht="24" hidden="1" customHeight="1" x14ac:dyDescent="0.25">
      <c r="A152" s="292"/>
      <c r="B152" s="59" t="s">
        <v>25</v>
      </c>
      <c r="C152" s="108">
        <f t="shared" si="13"/>
        <v>92.34</v>
      </c>
      <c r="D152" s="292"/>
      <c r="E152" s="292"/>
      <c r="F152" s="289"/>
      <c r="G152" s="108">
        <f t="shared" si="12"/>
        <v>92.34</v>
      </c>
      <c r="H152" s="108">
        <v>16.2</v>
      </c>
      <c r="I152" s="172">
        <v>76.14</v>
      </c>
      <c r="J152" s="69"/>
      <c r="K152" s="217"/>
      <c r="L152" s="69"/>
      <c r="M152" s="84"/>
      <c r="N152" s="84"/>
      <c r="O152" s="84"/>
      <c r="P152" s="44"/>
      <c r="Q152" s="44"/>
      <c r="R152" s="44"/>
      <c r="S152" s="44"/>
      <c r="T152" s="44"/>
      <c r="U152" s="44"/>
      <c r="V152" s="44"/>
    </row>
    <row r="153" spans="1:22" ht="35.25" customHeight="1" x14ac:dyDescent="0.25">
      <c r="A153" s="292" t="s">
        <v>24</v>
      </c>
      <c r="B153" s="59" t="s">
        <v>879</v>
      </c>
      <c r="C153" s="108">
        <f>G153</f>
        <v>5669.4229999999998</v>
      </c>
      <c r="D153" s="292" t="s">
        <v>1380</v>
      </c>
      <c r="E153" s="292" t="s">
        <v>16</v>
      </c>
      <c r="F153" s="289" t="s">
        <v>33</v>
      </c>
      <c r="G153" s="108">
        <f>J153+K153+L153</f>
        <v>5669.4229999999998</v>
      </c>
      <c r="H153" s="108"/>
      <c r="I153" s="172"/>
      <c r="J153" s="172"/>
      <c r="K153" s="172">
        <v>5669.4229999999998</v>
      </c>
      <c r="L153" s="172"/>
      <c r="M153" s="206"/>
      <c r="N153" s="116"/>
      <c r="O153" s="116"/>
      <c r="P153" s="44"/>
      <c r="Q153" s="44"/>
      <c r="R153" s="44"/>
      <c r="S153" s="44"/>
      <c r="T153" s="44"/>
      <c r="U153" s="44"/>
      <c r="V153" s="44"/>
    </row>
    <row r="154" spans="1:22" ht="21" hidden="1" customHeight="1" x14ac:dyDescent="0.25">
      <c r="A154" s="292"/>
      <c r="B154" s="59" t="s">
        <v>790</v>
      </c>
      <c r="C154" s="108">
        <f t="shared" si="13"/>
        <v>100</v>
      </c>
      <c r="D154" s="292"/>
      <c r="E154" s="292"/>
      <c r="F154" s="289"/>
      <c r="G154" s="108">
        <f>I154</f>
        <v>100</v>
      </c>
      <c r="H154" s="108"/>
      <c r="I154" s="172">
        <v>100</v>
      </c>
      <c r="J154" s="69"/>
      <c r="K154" s="69"/>
      <c r="L154" s="69"/>
      <c r="M154" s="82"/>
      <c r="N154" s="82"/>
      <c r="O154" s="82"/>
      <c r="P154" s="44"/>
      <c r="Q154" s="44"/>
      <c r="R154" s="44"/>
      <c r="S154" s="44"/>
      <c r="T154" s="44"/>
      <c r="U154" s="44"/>
      <c r="V154" s="44"/>
    </row>
    <row r="155" spans="1:22" ht="18" hidden="1" customHeight="1" x14ac:dyDescent="0.25">
      <c r="A155" s="292"/>
      <c r="B155" s="59" t="s">
        <v>2</v>
      </c>
      <c r="C155" s="108">
        <f t="shared" si="13"/>
        <v>112.5</v>
      </c>
      <c r="D155" s="292"/>
      <c r="E155" s="292"/>
      <c r="F155" s="289"/>
      <c r="G155" s="108">
        <f>I155</f>
        <v>112.5</v>
      </c>
      <c r="H155" s="108"/>
      <c r="I155" s="172">
        <v>112.5</v>
      </c>
      <c r="J155" s="69"/>
      <c r="K155" s="69"/>
      <c r="L155" s="69"/>
      <c r="M155" s="81"/>
      <c r="N155" s="81"/>
      <c r="O155" s="81"/>
      <c r="P155" s="44"/>
      <c r="Q155" s="44"/>
      <c r="R155" s="44"/>
      <c r="S155" s="44"/>
      <c r="T155" s="44"/>
      <c r="U155" s="44"/>
      <c r="V155" s="44"/>
    </row>
    <row r="156" spans="1:22" ht="18.75" hidden="1" customHeight="1" x14ac:dyDescent="0.25">
      <c r="A156" s="292"/>
      <c r="B156" s="59" t="s">
        <v>25</v>
      </c>
      <c r="C156" s="108">
        <f t="shared" si="13"/>
        <v>30</v>
      </c>
      <c r="D156" s="292"/>
      <c r="E156" s="292"/>
      <c r="F156" s="289"/>
      <c r="G156" s="108">
        <f>I156</f>
        <v>30</v>
      </c>
      <c r="H156" s="108"/>
      <c r="I156" s="172">
        <v>30</v>
      </c>
      <c r="J156" s="69"/>
      <c r="K156" s="69"/>
      <c r="L156" s="69"/>
      <c r="M156" s="82"/>
      <c r="N156" s="82"/>
      <c r="O156" s="82"/>
      <c r="P156" s="44"/>
      <c r="Q156" s="44"/>
      <c r="R156" s="44"/>
      <c r="S156" s="44"/>
      <c r="T156" s="44"/>
      <c r="U156" s="44"/>
      <c r="V156" s="44"/>
    </row>
    <row r="157" spans="1:22" ht="46.5" hidden="1" customHeight="1" x14ac:dyDescent="0.25">
      <c r="A157" s="144" t="s">
        <v>36</v>
      </c>
      <c r="B157" s="59" t="s">
        <v>734</v>
      </c>
      <c r="C157" s="159">
        <f t="shared" si="13"/>
        <v>170</v>
      </c>
      <c r="D157" s="154" t="s">
        <v>52</v>
      </c>
      <c r="E157" s="154" t="s">
        <v>92</v>
      </c>
      <c r="F157" s="141" t="str">
        <f>F142</f>
        <v>Місцевий бюджет</v>
      </c>
      <c r="G157" s="159">
        <f>H157+I157+J157</f>
        <v>170</v>
      </c>
      <c r="H157" s="108">
        <v>170</v>
      </c>
      <c r="I157" s="198"/>
      <c r="J157" s="202"/>
      <c r="K157" s="202"/>
      <c r="L157" s="172"/>
      <c r="M157" s="82"/>
      <c r="N157" s="82"/>
      <c r="O157" s="82"/>
      <c r="P157" s="48"/>
      <c r="Q157" s="44"/>
      <c r="R157" s="44"/>
      <c r="S157" s="44"/>
      <c r="T157" s="44"/>
      <c r="U157" s="44"/>
      <c r="V157" s="44"/>
    </row>
    <row r="158" spans="1:22" ht="39.75" customHeight="1" x14ac:dyDescent="0.25">
      <c r="A158" s="292" t="s">
        <v>36</v>
      </c>
      <c r="B158" s="59" t="s">
        <v>986</v>
      </c>
      <c r="C158" s="385">
        <v>3802.4580000000001</v>
      </c>
      <c r="D158" s="296" t="s">
        <v>93</v>
      </c>
      <c r="E158" s="296" t="s">
        <v>92</v>
      </c>
      <c r="F158" s="290" t="str">
        <f>F157</f>
        <v>Місцевий бюджет</v>
      </c>
      <c r="G158" s="393">
        <f>H158+I158+J158</f>
        <v>3632.47</v>
      </c>
      <c r="H158" s="108"/>
      <c r="I158" s="187">
        <v>3632.47</v>
      </c>
      <c r="J158" s="172"/>
      <c r="K158" s="172"/>
      <c r="L158" s="172"/>
      <c r="M158" s="82"/>
      <c r="N158" s="82"/>
      <c r="O158" s="82"/>
      <c r="P158" s="44"/>
      <c r="Q158" s="44"/>
      <c r="R158" s="44"/>
      <c r="S158" s="44"/>
      <c r="T158" s="44"/>
      <c r="U158" s="44"/>
      <c r="V158" s="44"/>
    </row>
    <row r="159" spans="1:22" ht="17.25" customHeight="1" x14ac:dyDescent="0.25">
      <c r="A159" s="292"/>
      <c r="B159" s="59" t="s">
        <v>38</v>
      </c>
      <c r="C159" s="385"/>
      <c r="D159" s="296"/>
      <c r="E159" s="296"/>
      <c r="F159" s="290"/>
      <c r="G159" s="393"/>
      <c r="H159" s="108">
        <v>169.988</v>
      </c>
      <c r="I159" s="187"/>
      <c r="J159" s="172"/>
      <c r="K159" s="172"/>
      <c r="L159" s="172"/>
      <c r="M159" s="82"/>
      <c r="N159" s="82"/>
      <c r="O159" s="82"/>
      <c r="P159" s="44"/>
      <c r="Q159" s="44"/>
      <c r="R159" s="44"/>
      <c r="S159" s="44"/>
      <c r="T159" s="44"/>
      <c r="U159" s="44"/>
      <c r="V159" s="44"/>
    </row>
    <row r="160" spans="1:22" ht="36.75" hidden="1" customHeight="1" x14ac:dyDescent="0.25">
      <c r="A160" s="292"/>
      <c r="B160" s="7" t="s">
        <v>2</v>
      </c>
      <c r="C160" s="159">
        <f>G160</f>
        <v>39.06</v>
      </c>
      <c r="D160" s="296"/>
      <c r="E160" s="296"/>
      <c r="F160" s="290"/>
      <c r="G160" s="159">
        <f>H160+I160+J160</f>
        <v>39.06</v>
      </c>
      <c r="H160" s="108"/>
      <c r="I160" s="194">
        <v>39.06</v>
      </c>
      <c r="J160" s="172"/>
      <c r="K160" s="172"/>
      <c r="L160" s="172"/>
      <c r="M160" s="82"/>
      <c r="N160" s="82"/>
      <c r="O160" s="82"/>
      <c r="P160" s="44"/>
      <c r="Q160" s="44"/>
      <c r="R160" s="44"/>
      <c r="S160" s="44"/>
      <c r="T160" s="44"/>
      <c r="U160" s="44"/>
      <c r="V160" s="44"/>
    </row>
    <row r="161" spans="1:22" ht="15.75" hidden="1" customHeight="1" x14ac:dyDescent="0.25">
      <c r="A161" s="292"/>
      <c r="B161" s="7" t="s">
        <v>25</v>
      </c>
      <c r="C161" s="159">
        <f>G161</f>
        <v>9.3000000000000007</v>
      </c>
      <c r="D161" s="296"/>
      <c r="E161" s="296"/>
      <c r="F161" s="290"/>
      <c r="G161" s="159">
        <f>H161+I161+J161</f>
        <v>9.3000000000000007</v>
      </c>
      <c r="H161" s="108"/>
      <c r="I161" s="194">
        <v>9.3000000000000007</v>
      </c>
      <c r="J161" s="172"/>
      <c r="K161" s="172"/>
      <c r="L161" s="172"/>
      <c r="M161" s="82"/>
      <c r="N161" s="82"/>
      <c r="O161" s="82"/>
      <c r="P161" s="44"/>
      <c r="Q161" s="44"/>
      <c r="R161" s="44"/>
      <c r="S161" s="44"/>
      <c r="T161" s="44"/>
      <c r="U161" s="44"/>
      <c r="V161" s="44"/>
    </row>
    <row r="162" spans="1:22" ht="62.25" customHeight="1" x14ac:dyDescent="0.25">
      <c r="A162" s="292" t="s">
        <v>37</v>
      </c>
      <c r="B162" s="7" t="s">
        <v>1008</v>
      </c>
      <c r="C162" s="108">
        <v>463.92700000000002</v>
      </c>
      <c r="D162" s="296" t="s">
        <v>93</v>
      </c>
      <c r="E162" s="296" t="s">
        <v>16</v>
      </c>
      <c r="F162" s="290" t="str">
        <f>F158</f>
        <v>Місцевий бюджет</v>
      </c>
      <c r="G162" s="159">
        <f>H162+I162+J162</f>
        <v>463.92700000000002</v>
      </c>
      <c r="H162" s="108"/>
      <c r="I162" s="194">
        <v>463.92700000000002</v>
      </c>
      <c r="J162" s="172"/>
      <c r="K162" s="172"/>
      <c r="L162" s="172"/>
      <c r="M162" s="82"/>
      <c r="N162" s="82"/>
      <c r="O162" s="82"/>
      <c r="P162" s="44"/>
      <c r="Q162" s="44"/>
      <c r="R162" s="44"/>
      <c r="S162" s="44"/>
      <c r="T162" s="44"/>
      <c r="U162" s="44"/>
      <c r="V162" s="44"/>
    </row>
    <row r="163" spans="1:22" ht="22.5" hidden="1" customHeight="1" x14ac:dyDescent="0.25">
      <c r="A163" s="292"/>
      <c r="B163" s="7" t="s">
        <v>2</v>
      </c>
      <c r="C163" s="159">
        <f>G163</f>
        <v>5.7240000000000002</v>
      </c>
      <c r="D163" s="296"/>
      <c r="E163" s="296"/>
      <c r="F163" s="290"/>
      <c r="G163" s="159">
        <f>H163+I163+J163</f>
        <v>5.7240000000000002</v>
      </c>
      <c r="H163" s="108"/>
      <c r="I163" s="194">
        <v>5.7240000000000002</v>
      </c>
      <c r="J163" s="202"/>
      <c r="K163" s="202"/>
      <c r="L163" s="172"/>
      <c r="M163" s="82"/>
      <c r="N163" s="82"/>
      <c r="O163" s="82"/>
      <c r="P163" s="44"/>
      <c r="Q163" s="44"/>
      <c r="R163" s="44"/>
      <c r="S163" s="44"/>
      <c r="T163" s="44"/>
      <c r="U163" s="44"/>
      <c r="V163" s="44"/>
    </row>
    <row r="164" spans="1:22" ht="24.75" hidden="1" customHeight="1" x14ac:dyDescent="0.25">
      <c r="A164" s="292"/>
      <c r="B164" s="7" t="s">
        <v>25</v>
      </c>
      <c r="C164" s="159">
        <f>G164</f>
        <v>4.6500000000000004</v>
      </c>
      <c r="D164" s="296"/>
      <c r="E164" s="296"/>
      <c r="F164" s="290"/>
      <c r="G164" s="159">
        <f>H164+I164+J164</f>
        <v>4.6500000000000004</v>
      </c>
      <c r="H164" s="108"/>
      <c r="I164" s="194">
        <v>4.6500000000000004</v>
      </c>
      <c r="J164" s="202"/>
      <c r="K164" s="202"/>
      <c r="L164" s="172"/>
      <c r="M164" s="82"/>
      <c r="N164" s="82"/>
      <c r="O164" s="82"/>
      <c r="P164" s="44"/>
      <c r="Q164" s="44"/>
      <c r="R164" s="44"/>
      <c r="S164" s="44"/>
      <c r="T164" s="44"/>
      <c r="U164" s="44"/>
      <c r="V164" s="44"/>
    </row>
    <row r="165" spans="1:22" ht="30" x14ac:dyDescent="0.25">
      <c r="A165" s="292" t="s">
        <v>43</v>
      </c>
      <c r="B165" s="7" t="s">
        <v>1338</v>
      </c>
      <c r="C165" s="417">
        <f>G165</f>
        <v>9253</v>
      </c>
      <c r="D165" s="296" t="s">
        <v>1381</v>
      </c>
      <c r="E165" s="296" t="s">
        <v>16</v>
      </c>
      <c r="F165" s="290" t="str">
        <f>F157</f>
        <v>Місцевий бюджет</v>
      </c>
      <c r="G165" s="159">
        <f>K165+L165</f>
        <v>9253</v>
      </c>
      <c r="H165" s="108"/>
      <c r="I165" s="194"/>
      <c r="J165" s="172"/>
      <c r="K165" s="172"/>
      <c r="L165" s="172">
        <f>8903+350</f>
        <v>9253</v>
      </c>
      <c r="M165" s="230"/>
      <c r="N165" s="82"/>
      <c r="O165" s="82"/>
      <c r="P165" s="47"/>
      <c r="Q165" s="44"/>
      <c r="R165" s="44"/>
      <c r="S165" s="44"/>
      <c r="T165" s="44"/>
      <c r="U165" s="44"/>
      <c r="V165" s="44"/>
    </row>
    <row r="166" spans="1:22" ht="20.25" customHeight="1" x14ac:dyDescent="0.25">
      <c r="A166" s="292"/>
      <c r="B166" s="7" t="s">
        <v>893</v>
      </c>
      <c r="C166" s="418"/>
      <c r="D166" s="296"/>
      <c r="E166" s="296"/>
      <c r="F166" s="290"/>
      <c r="G166" s="159">
        <f>L166</f>
        <v>350</v>
      </c>
      <c r="H166" s="108"/>
      <c r="I166" s="194"/>
      <c r="J166" s="172"/>
      <c r="K166" s="172"/>
      <c r="L166" s="172">
        <v>350</v>
      </c>
      <c r="M166" s="230"/>
      <c r="N166" s="82"/>
      <c r="O166" s="82"/>
      <c r="P166" s="47"/>
      <c r="Q166" s="44"/>
      <c r="R166" s="44"/>
      <c r="S166" s="44"/>
      <c r="T166" s="44"/>
      <c r="U166" s="44"/>
      <c r="V166" s="44"/>
    </row>
    <row r="167" spans="1:22" ht="33.75" customHeight="1" x14ac:dyDescent="0.25">
      <c r="A167" s="292" t="s">
        <v>45</v>
      </c>
      <c r="B167" s="92" t="s">
        <v>1287</v>
      </c>
      <c r="C167" s="108">
        <f t="shared" ref="C167:C173" si="14">G167</f>
        <v>17380</v>
      </c>
      <c r="D167" s="289">
        <v>2024</v>
      </c>
      <c r="E167" s="292" t="s">
        <v>16</v>
      </c>
      <c r="F167" s="289" t="s">
        <v>33</v>
      </c>
      <c r="G167" s="35">
        <f>J167+K167+L167</f>
        <v>17380</v>
      </c>
      <c r="H167" s="35"/>
      <c r="I167" s="187"/>
      <c r="J167" s="194"/>
      <c r="K167" s="194"/>
      <c r="L167" s="194">
        <f>16960+420</f>
        <v>17380</v>
      </c>
      <c r="M167" s="230"/>
      <c r="N167" s="82"/>
      <c r="O167" s="82"/>
      <c r="P167" s="47"/>
      <c r="Q167" s="44"/>
      <c r="R167" s="44"/>
      <c r="S167" s="44"/>
      <c r="T167" s="44"/>
      <c r="U167" s="44"/>
      <c r="V167" s="44"/>
    </row>
    <row r="168" spans="1:22" ht="17.25" customHeight="1" x14ac:dyDescent="0.25">
      <c r="A168" s="292"/>
      <c r="B168" s="92" t="s">
        <v>893</v>
      </c>
      <c r="C168" s="108">
        <f t="shared" si="14"/>
        <v>420</v>
      </c>
      <c r="D168" s="289"/>
      <c r="E168" s="292"/>
      <c r="F168" s="289"/>
      <c r="G168" s="35">
        <f>J168+K168+L168</f>
        <v>420</v>
      </c>
      <c r="H168" s="35"/>
      <c r="I168" s="187"/>
      <c r="J168" s="194"/>
      <c r="K168" s="194"/>
      <c r="L168" s="194">
        <v>420</v>
      </c>
      <c r="M168" s="230"/>
      <c r="N168" s="82"/>
      <c r="O168" s="82"/>
      <c r="P168" s="47"/>
      <c r="Q168" s="44"/>
      <c r="R168" s="44"/>
      <c r="S168" s="44"/>
      <c r="T168" s="44"/>
      <c r="U168" s="44"/>
      <c r="V168" s="44"/>
    </row>
    <row r="169" spans="1:22" ht="73.5" hidden="1" customHeight="1" x14ac:dyDescent="0.25">
      <c r="A169" s="180" t="s">
        <v>0</v>
      </c>
      <c r="B169" s="59" t="s">
        <v>428</v>
      </c>
      <c r="C169" s="108">
        <f t="shared" si="14"/>
        <v>0</v>
      </c>
      <c r="D169" s="144" t="s">
        <v>52</v>
      </c>
      <c r="E169" s="144" t="s">
        <v>16</v>
      </c>
      <c r="F169" s="51" t="s">
        <v>33</v>
      </c>
      <c r="G169" s="108">
        <f>H169+I169+J169</f>
        <v>0</v>
      </c>
      <c r="H169" s="108">
        <v>0</v>
      </c>
      <c r="I169" s="71"/>
      <c r="J169" s="172"/>
      <c r="K169" s="172"/>
      <c r="L169" s="218"/>
      <c r="M169" s="82" t="s">
        <v>1534</v>
      </c>
      <c r="N169" s="82"/>
      <c r="O169" s="82"/>
      <c r="P169" s="47"/>
      <c r="Q169" s="44"/>
      <c r="R169" s="44"/>
      <c r="S169" s="44"/>
      <c r="T169" s="44"/>
      <c r="U169" s="44"/>
      <c r="V169" s="44"/>
    </row>
    <row r="170" spans="1:22" ht="45.75" customHeight="1" x14ac:dyDescent="0.25">
      <c r="A170" s="292" t="s">
        <v>0</v>
      </c>
      <c r="B170" s="7" t="s">
        <v>1296</v>
      </c>
      <c r="C170" s="159">
        <f t="shared" si="14"/>
        <v>12212.4</v>
      </c>
      <c r="D170" s="296" t="s">
        <v>1381</v>
      </c>
      <c r="E170" s="296" t="s">
        <v>16</v>
      </c>
      <c r="F170" s="290" t="str">
        <f>F165</f>
        <v>Місцевий бюджет</v>
      </c>
      <c r="G170" s="159">
        <f>K170+L170</f>
        <v>12212.4</v>
      </c>
      <c r="H170" s="159"/>
      <c r="I170" s="194"/>
      <c r="J170" s="172"/>
      <c r="K170" s="172"/>
      <c r="L170" s="172">
        <v>12212.4</v>
      </c>
      <c r="M170" s="82"/>
      <c r="N170" s="82"/>
      <c r="O170" s="82"/>
      <c r="Q170" s="53"/>
      <c r="R170" s="61"/>
      <c r="T170" s="72"/>
    </row>
    <row r="171" spans="1:22" ht="15" customHeight="1" x14ac:dyDescent="0.25">
      <c r="A171" s="292"/>
      <c r="B171" s="7" t="s">
        <v>1017</v>
      </c>
      <c r="C171" s="159">
        <f t="shared" si="14"/>
        <v>340</v>
      </c>
      <c r="D171" s="296"/>
      <c r="E171" s="296"/>
      <c r="F171" s="290"/>
      <c r="G171" s="159">
        <f>K171+L171</f>
        <v>340</v>
      </c>
      <c r="H171" s="159"/>
      <c r="I171" s="194"/>
      <c r="J171" s="172"/>
      <c r="K171" s="172"/>
      <c r="L171" s="172">
        <v>340</v>
      </c>
      <c r="M171" s="82"/>
      <c r="N171" s="82"/>
      <c r="O171" s="82"/>
      <c r="Q171" s="53"/>
      <c r="R171" s="61"/>
      <c r="T171" s="72"/>
    </row>
    <row r="172" spans="1:22" ht="30.75" customHeight="1" x14ac:dyDescent="0.25">
      <c r="A172" s="292" t="s">
        <v>1</v>
      </c>
      <c r="B172" s="59" t="s">
        <v>1290</v>
      </c>
      <c r="C172" s="159">
        <f t="shared" si="14"/>
        <v>7416</v>
      </c>
      <c r="D172" s="296" t="s">
        <v>1381</v>
      </c>
      <c r="E172" s="296" t="s">
        <v>16</v>
      </c>
      <c r="F172" s="290" t="str">
        <f>F170</f>
        <v>Місцевий бюджет</v>
      </c>
      <c r="G172" s="159">
        <f>L172</f>
        <v>7416</v>
      </c>
      <c r="H172" s="159"/>
      <c r="I172" s="194"/>
      <c r="J172" s="172"/>
      <c r="K172" s="172"/>
      <c r="L172" s="172">
        <v>7416</v>
      </c>
      <c r="M172" s="82"/>
      <c r="N172" s="82"/>
      <c r="O172" s="82"/>
      <c r="T172" s="72"/>
    </row>
    <row r="173" spans="1:22" ht="12.75" customHeight="1" x14ac:dyDescent="0.25">
      <c r="A173" s="292"/>
      <c r="B173" s="59" t="s">
        <v>1017</v>
      </c>
      <c r="C173" s="159">
        <f t="shared" si="14"/>
        <v>300</v>
      </c>
      <c r="D173" s="296"/>
      <c r="E173" s="296"/>
      <c r="F173" s="290"/>
      <c r="G173" s="159">
        <f>L173</f>
        <v>300</v>
      </c>
      <c r="H173" s="159"/>
      <c r="I173" s="194"/>
      <c r="J173" s="172"/>
      <c r="K173" s="172"/>
      <c r="L173" s="172">
        <v>300</v>
      </c>
      <c r="M173" s="82"/>
      <c r="N173" s="82"/>
      <c r="O173" s="82"/>
      <c r="T173" s="72"/>
    </row>
    <row r="174" spans="1:22" ht="60" customHeight="1" x14ac:dyDescent="0.25">
      <c r="A174" s="292" t="s">
        <v>79</v>
      </c>
      <c r="B174" s="59" t="s">
        <v>1293</v>
      </c>
      <c r="C174" s="159">
        <f>L174</f>
        <v>22810.400000000001</v>
      </c>
      <c r="D174" s="296" t="s">
        <v>1381</v>
      </c>
      <c r="E174" s="296" t="s">
        <v>16</v>
      </c>
      <c r="F174" s="290" t="str">
        <f>F172</f>
        <v>Місцевий бюджет</v>
      </c>
      <c r="G174" s="159">
        <f>L174</f>
        <v>22810.400000000001</v>
      </c>
      <c r="H174" s="159"/>
      <c r="I174" s="165"/>
      <c r="J174" s="164"/>
      <c r="K174" s="172"/>
      <c r="L174" s="164">
        <v>22810.400000000001</v>
      </c>
      <c r="M174" s="82"/>
      <c r="N174" s="82"/>
      <c r="O174" s="82"/>
      <c r="T174" s="72"/>
    </row>
    <row r="175" spans="1:22" ht="17.25" hidden="1" customHeight="1" x14ac:dyDescent="0.25">
      <c r="A175" s="292"/>
      <c r="B175" s="59" t="s">
        <v>881</v>
      </c>
      <c r="C175" s="159">
        <f>L175</f>
        <v>0</v>
      </c>
      <c r="D175" s="296"/>
      <c r="E175" s="296"/>
      <c r="F175" s="290"/>
      <c r="G175" s="159">
        <f>L175</f>
        <v>0</v>
      </c>
      <c r="H175" s="159"/>
      <c r="I175" s="165">
        <v>0</v>
      </c>
      <c r="J175" s="164"/>
      <c r="K175" s="164"/>
      <c r="L175" s="164"/>
      <c r="M175" s="82"/>
      <c r="N175" s="82"/>
      <c r="O175" s="82"/>
      <c r="T175" s="72"/>
    </row>
    <row r="176" spans="1:22" ht="17.25" customHeight="1" x14ac:dyDescent="0.25">
      <c r="A176" s="292"/>
      <c r="B176" s="59" t="s">
        <v>1235</v>
      </c>
      <c r="C176" s="159">
        <f>L176</f>
        <v>400</v>
      </c>
      <c r="D176" s="296"/>
      <c r="E176" s="296"/>
      <c r="F176" s="290"/>
      <c r="G176" s="159">
        <f>L176</f>
        <v>400</v>
      </c>
      <c r="H176" s="159"/>
      <c r="I176" s="165"/>
      <c r="J176" s="164"/>
      <c r="K176" s="164"/>
      <c r="L176" s="164">
        <v>400</v>
      </c>
      <c r="M176" s="82"/>
      <c r="N176" s="82"/>
      <c r="O176" s="82"/>
      <c r="T176" s="72"/>
    </row>
    <row r="177" spans="1:20" ht="34.5" customHeight="1" x14ac:dyDescent="0.25">
      <c r="A177" s="292" t="s">
        <v>80</v>
      </c>
      <c r="B177" s="384" t="s">
        <v>1011</v>
      </c>
      <c r="C177" s="385">
        <f>G177</f>
        <v>49.8</v>
      </c>
      <c r="D177" s="296" t="s">
        <v>93</v>
      </c>
      <c r="E177" s="296" t="s">
        <v>16</v>
      </c>
      <c r="F177" s="290" t="s">
        <v>33</v>
      </c>
      <c r="G177" s="393">
        <f>H177+I177+J177</f>
        <v>49.8</v>
      </c>
      <c r="H177" s="393"/>
      <c r="I177" s="434">
        <v>49.8</v>
      </c>
      <c r="J177" s="433"/>
      <c r="K177" s="437"/>
      <c r="L177" s="437"/>
      <c r="M177" s="82"/>
      <c r="N177" s="82"/>
      <c r="O177" s="82"/>
      <c r="T177" s="72"/>
    </row>
    <row r="178" spans="1:20" ht="9.75" customHeight="1" x14ac:dyDescent="0.25">
      <c r="A178" s="292"/>
      <c r="B178" s="384"/>
      <c r="C178" s="385"/>
      <c r="D178" s="296"/>
      <c r="E178" s="296"/>
      <c r="F178" s="290"/>
      <c r="G178" s="393"/>
      <c r="H178" s="393"/>
      <c r="I178" s="434"/>
      <c r="J178" s="433"/>
      <c r="K178" s="438"/>
      <c r="L178" s="438"/>
      <c r="M178" s="82"/>
      <c r="N178" s="82"/>
      <c r="O178" s="82"/>
      <c r="T178" s="72"/>
    </row>
    <row r="179" spans="1:20" ht="32.25" customHeight="1" x14ac:dyDescent="0.25">
      <c r="A179" s="144" t="s">
        <v>125</v>
      </c>
      <c r="B179" s="92" t="s">
        <v>1065</v>
      </c>
      <c r="C179" s="108">
        <v>1499.52</v>
      </c>
      <c r="D179" s="154" t="s">
        <v>93</v>
      </c>
      <c r="E179" s="154" t="s">
        <v>16</v>
      </c>
      <c r="F179" s="141" t="s">
        <v>33</v>
      </c>
      <c r="G179" s="159">
        <f>H179+I179+J179</f>
        <v>1449.72</v>
      </c>
      <c r="H179" s="159"/>
      <c r="I179" s="194">
        <v>1449.72</v>
      </c>
      <c r="J179" s="164"/>
      <c r="K179" s="164"/>
      <c r="L179" s="164"/>
      <c r="M179" s="82"/>
      <c r="N179" s="82"/>
      <c r="O179" s="82"/>
      <c r="T179" s="72"/>
    </row>
    <row r="180" spans="1:20" ht="68.25" hidden="1" customHeight="1" x14ac:dyDescent="0.25">
      <c r="A180" s="144" t="s">
        <v>127</v>
      </c>
      <c r="B180" s="92"/>
      <c r="C180" s="108">
        <f>G180</f>
        <v>0</v>
      </c>
      <c r="D180" s="144" t="s">
        <v>1380</v>
      </c>
      <c r="E180" s="144" t="s">
        <v>16</v>
      </c>
      <c r="F180" s="51" t="s">
        <v>33</v>
      </c>
      <c r="G180" s="108">
        <f>K180</f>
        <v>0</v>
      </c>
      <c r="H180" s="108"/>
      <c r="I180" s="194"/>
      <c r="J180" s="172"/>
      <c r="K180" s="172"/>
      <c r="L180" s="172"/>
      <c r="M180" s="84">
        <v>319.31200000000001</v>
      </c>
      <c r="N180" s="82"/>
      <c r="O180" s="82"/>
      <c r="T180" s="72"/>
    </row>
    <row r="181" spans="1:20" ht="64.5" hidden="1" customHeight="1" x14ac:dyDescent="0.25">
      <c r="A181" s="144" t="s">
        <v>129</v>
      </c>
      <c r="B181" s="92" t="s">
        <v>1363</v>
      </c>
      <c r="C181" s="159" t="e">
        <f>G181</f>
        <v>#VALUE!</v>
      </c>
      <c r="D181" s="154" t="s">
        <v>93</v>
      </c>
      <c r="E181" s="154" t="s">
        <v>16</v>
      </c>
      <c r="F181" s="141" t="s">
        <v>33</v>
      </c>
      <c r="G181" s="159" t="e">
        <f>H181+I181+J181</f>
        <v>#VALUE!</v>
      </c>
      <c r="H181" s="159"/>
      <c r="I181" s="193">
        <v>0</v>
      </c>
      <c r="J181" s="164" t="s">
        <v>1224</v>
      </c>
      <c r="K181" s="164"/>
      <c r="L181" s="164"/>
      <c r="M181" s="82"/>
      <c r="N181" s="82"/>
      <c r="O181" s="82"/>
      <c r="T181" s="72"/>
    </row>
    <row r="182" spans="1:20" ht="51" hidden="1" customHeight="1" x14ac:dyDescent="0.25">
      <c r="A182" s="144" t="s">
        <v>129</v>
      </c>
      <c r="B182" s="62" t="s">
        <v>1075</v>
      </c>
      <c r="C182" s="159">
        <f>G182</f>
        <v>0</v>
      </c>
      <c r="D182" s="154" t="s">
        <v>93</v>
      </c>
      <c r="E182" s="154" t="s">
        <v>16</v>
      </c>
      <c r="F182" s="141" t="s">
        <v>33</v>
      </c>
      <c r="G182" s="159">
        <f>H182+I182+J182</f>
        <v>0</v>
      </c>
      <c r="H182" s="159"/>
      <c r="I182" s="193">
        <v>0</v>
      </c>
      <c r="J182" s="164"/>
      <c r="K182" s="164"/>
      <c r="L182" s="164"/>
      <c r="M182" s="82"/>
      <c r="N182" s="82"/>
      <c r="O182" s="82"/>
      <c r="T182" s="72"/>
    </row>
    <row r="183" spans="1:20" ht="44.25" customHeight="1" x14ac:dyDescent="0.25">
      <c r="A183" s="144" t="s">
        <v>127</v>
      </c>
      <c r="B183" s="92" t="s">
        <v>1076</v>
      </c>
      <c r="C183" s="108">
        <f>L183</f>
        <v>50</v>
      </c>
      <c r="D183" s="154" t="s">
        <v>1381</v>
      </c>
      <c r="E183" s="154" t="s">
        <v>16</v>
      </c>
      <c r="F183" s="141" t="s">
        <v>33</v>
      </c>
      <c r="G183" s="159">
        <f>L183</f>
        <v>50</v>
      </c>
      <c r="H183" s="159"/>
      <c r="I183" s="194"/>
      <c r="J183" s="172"/>
      <c r="K183" s="172"/>
      <c r="L183" s="172">
        <v>50</v>
      </c>
      <c r="M183" s="82"/>
      <c r="N183" s="82"/>
      <c r="O183" s="82"/>
      <c r="T183" s="72"/>
    </row>
    <row r="184" spans="1:20" ht="45.75" customHeight="1" x14ac:dyDescent="0.25">
      <c r="A184" s="144" t="s">
        <v>128</v>
      </c>
      <c r="B184" s="92" t="s">
        <v>1151</v>
      </c>
      <c r="C184" s="159">
        <f t="shared" ref="C184:C192" si="15">G184</f>
        <v>199.98599999999999</v>
      </c>
      <c r="D184" s="154" t="s">
        <v>1381</v>
      </c>
      <c r="E184" s="154" t="s">
        <v>1152</v>
      </c>
      <c r="F184" s="141" t="s">
        <v>33</v>
      </c>
      <c r="G184" s="159">
        <f>H184+I184+J184+K184+L184</f>
        <v>199.98599999999999</v>
      </c>
      <c r="H184" s="159"/>
      <c r="I184" s="194"/>
      <c r="J184" s="172"/>
      <c r="K184" s="172"/>
      <c r="L184" s="172">
        <v>199.98599999999999</v>
      </c>
      <c r="M184" s="82"/>
      <c r="N184" s="82"/>
      <c r="O184" s="82"/>
      <c r="T184" s="72"/>
    </row>
    <row r="185" spans="1:20" ht="46.5" customHeight="1" x14ac:dyDescent="0.25">
      <c r="A185" s="144" t="s">
        <v>129</v>
      </c>
      <c r="B185" s="92" t="s">
        <v>1161</v>
      </c>
      <c r="C185" s="159">
        <f t="shared" si="15"/>
        <v>495.72299999999996</v>
      </c>
      <c r="D185" s="144" t="s">
        <v>698</v>
      </c>
      <c r="E185" s="154" t="s">
        <v>16</v>
      </c>
      <c r="F185" s="141" t="s">
        <v>33</v>
      </c>
      <c r="G185" s="159">
        <f>H185+I185+J185</f>
        <v>495.72299999999996</v>
      </c>
      <c r="H185" s="159"/>
      <c r="I185" s="194">
        <v>199.773</v>
      </c>
      <c r="J185" s="172">
        <v>295.95</v>
      </c>
      <c r="K185" s="172"/>
      <c r="L185" s="217"/>
      <c r="M185" s="229"/>
      <c r="N185" s="82"/>
      <c r="O185" s="82"/>
      <c r="T185" s="72"/>
    </row>
    <row r="186" spans="1:20" ht="45" customHeight="1" x14ac:dyDescent="0.25">
      <c r="A186" s="292" t="s">
        <v>131</v>
      </c>
      <c r="B186" s="92" t="s">
        <v>1170</v>
      </c>
      <c r="C186" s="159">
        <f t="shared" si="15"/>
        <v>871.88599999999997</v>
      </c>
      <c r="D186" s="296" t="s">
        <v>1381</v>
      </c>
      <c r="E186" s="296" t="s">
        <v>16</v>
      </c>
      <c r="F186" s="290" t="s">
        <v>33</v>
      </c>
      <c r="G186" s="159">
        <f t="shared" ref="G186:G192" si="16">L186</f>
        <v>871.88599999999997</v>
      </c>
      <c r="H186" s="159"/>
      <c r="I186" s="194"/>
      <c r="J186" s="172"/>
      <c r="K186" s="172"/>
      <c r="L186" s="172">
        <v>871.88599999999997</v>
      </c>
      <c r="M186" s="82"/>
      <c r="N186" s="82"/>
      <c r="O186" s="82"/>
      <c r="T186" s="72"/>
    </row>
    <row r="187" spans="1:20" ht="21.75" customHeight="1" x14ac:dyDescent="0.25">
      <c r="A187" s="292"/>
      <c r="B187" s="92" t="s">
        <v>1169</v>
      </c>
      <c r="C187" s="159">
        <f t="shared" si="15"/>
        <v>32.880000000000003</v>
      </c>
      <c r="D187" s="296"/>
      <c r="E187" s="296"/>
      <c r="F187" s="290"/>
      <c r="G187" s="159">
        <f t="shared" si="16"/>
        <v>32.880000000000003</v>
      </c>
      <c r="H187" s="159"/>
      <c r="I187" s="194"/>
      <c r="J187" s="172"/>
      <c r="K187" s="172"/>
      <c r="L187" s="172">
        <v>32.880000000000003</v>
      </c>
      <c r="M187" s="82"/>
      <c r="N187" s="82"/>
      <c r="O187" s="82"/>
      <c r="T187" s="72"/>
    </row>
    <row r="188" spans="1:20" ht="20.25" customHeight="1" x14ac:dyDescent="0.25">
      <c r="A188" s="292"/>
      <c r="B188" s="92" t="s">
        <v>25</v>
      </c>
      <c r="C188" s="159">
        <f t="shared" si="15"/>
        <v>1.9370000000000001</v>
      </c>
      <c r="D188" s="296"/>
      <c r="E188" s="296"/>
      <c r="F188" s="290"/>
      <c r="G188" s="159">
        <f t="shared" si="16"/>
        <v>1.9370000000000001</v>
      </c>
      <c r="H188" s="159"/>
      <c r="I188" s="194"/>
      <c r="J188" s="172"/>
      <c r="K188" s="172"/>
      <c r="L188" s="172">
        <v>1.9370000000000001</v>
      </c>
      <c r="M188" s="82"/>
      <c r="N188" s="82"/>
      <c r="O188" s="82"/>
      <c r="T188" s="72"/>
    </row>
    <row r="189" spans="1:20" ht="30.75" customHeight="1" x14ac:dyDescent="0.25">
      <c r="A189" s="292" t="s">
        <v>173</v>
      </c>
      <c r="B189" s="92" t="s">
        <v>1171</v>
      </c>
      <c r="C189" s="159">
        <f t="shared" si="15"/>
        <v>489.38200000000001</v>
      </c>
      <c r="D189" s="296" t="s">
        <v>1381</v>
      </c>
      <c r="E189" s="296" t="s">
        <v>16</v>
      </c>
      <c r="F189" s="290" t="s">
        <v>33</v>
      </c>
      <c r="G189" s="159">
        <f t="shared" si="16"/>
        <v>489.38200000000001</v>
      </c>
      <c r="H189" s="159"/>
      <c r="I189" s="194"/>
      <c r="J189" s="172"/>
      <c r="K189" s="172"/>
      <c r="L189" s="172">
        <v>489.38200000000001</v>
      </c>
      <c r="M189" s="82"/>
      <c r="N189" s="82"/>
      <c r="O189" s="82"/>
      <c r="T189" s="72"/>
    </row>
    <row r="190" spans="1:20" ht="17.25" customHeight="1" x14ac:dyDescent="0.25">
      <c r="A190" s="292"/>
      <c r="B190" s="92" t="s">
        <v>1169</v>
      </c>
      <c r="C190" s="159">
        <f t="shared" si="15"/>
        <v>32.880000000000003</v>
      </c>
      <c r="D190" s="296"/>
      <c r="E190" s="296"/>
      <c r="F190" s="290"/>
      <c r="G190" s="159">
        <f t="shared" si="16"/>
        <v>32.880000000000003</v>
      </c>
      <c r="H190" s="159"/>
      <c r="I190" s="194"/>
      <c r="J190" s="172"/>
      <c r="K190" s="172"/>
      <c r="L190" s="172">
        <v>32.880000000000003</v>
      </c>
      <c r="M190" s="82"/>
      <c r="N190" s="82"/>
      <c r="O190" s="82"/>
      <c r="T190" s="72"/>
    </row>
    <row r="191" spans="1:20" ht="16.5" customHeight="1" x14ac:dyDescent="0.25">
      <c r="A191" s="292"/>
      <c r="B191" s="92" t="s">
        <v>25</v>
      </c>
      <c r="C191" s="159">
        <f t="shared" si="15"/>
        <v>1.9370000000000001</v>
      </c>
      <c r="D191" s="296"/>
      <c r="E191" s="296"/>
      <c r="F191" s="290"/>
      <c r="G191" s="159">
        <f t="shared" si="16"/>
        <v>1.9370000000000001</v>
      </c>
      <c r="H191" s="159"/>
      <c r="I191" s="194"/>
      <c r="J191" s="172"/>
      <c r="K191" s="172"/>
      <c r="L191" s="172">
        <v>1.9370000000000001</v>
      </c>
      <c r="M191" s="82"/>
      <c r="N191" s="82"/>
      <c r="O191" s="82"/>
      <c r="T191" s="72"/>
    </row>
    <row r="192" spans="1:20" ht="45.75" customHeight="1" x14ac:dyDescent="0.25">
      <c r="A192" s="144" t="s">
        <v>174</v>
      </c>
      <c r="B192" s="92" t="s">
        <v>1172</v>
      </c>
      <c r="C192" s="159">
        <f t="shared" si="15"/>
        <v>297.61799999999999</v>
      </c>
      <c r="D192" s="154" t="s">
        <v>1381</v>
      </c>
      <c r="E192" s="154" t="s">
        <v>16</v>
      </c>
      <c r="F192" s="141" t="s">
        <v>33</v>
      </c>
      <c r="G192" s="159">
        <f t="shared" si="16"/>
        <v>297.61799999999999</v>
      </c>
      <c r="H192" s="159"/>
      <c r="I192" s="194"/>
      <c r="J192" s="172"/>
      <c r="K192" s="172"/>
      <c r="L192" s="172">
        <v>297.61799999999999</v>
      </c>
      <c r="M192" s="82"/>
      <c r="N192" s="82"/>
      <c r="O192" s="82"/>
      <c r="T192" s="72"/>
    </row>
    <row r="193" spans="1:20" ht="48" hidden="1" customHeight="1" x14ac:dyDescent="0.25">
      <c r="A193" s="144" t="s">
        <v>211</v>
      </c>
      <c r="B193" s="92" t="s">
        <v>1407</v>
      </c>
      <c r="C193" s="159">
        <f>I193+J193</f>
        <v>0</v>
      </c>
      <c r="D193" s="154" t="s">
        <v>698</v>
      </c>
      <c r="E193" s="154" t="s">
        <v>1152</v>
      </c>
      <c r="F193" s="141" t="s">
        <v>33</v>
      </c>
      <c r="G193" s="159">
        <f>H193+I193+J193</f>
        <v>0</v>
      </c>
      <c r="H193" s="159"/>
      <c r="I193" s="199">
        <v>0</v>
      </c>
      <c r="J193" s="172">
        <v>0</v>
      </c>
      <c r="K193" s="172"/>
      <c r="L193" s="172"/>
      <c r="M193" s="82"/>
      <c r="N193" s="82"/>
      <c r="O193" s="82"/>
      <c r="T193" s="72"/>
    </row>
    <row r="194" spans="1:20" ht="30.75" customHeight="1" x14ac:dyDescent="0.25">
      <c r="A194" s="144" t="s">
        <v>175</v>
      </c>
      <c r="B194" s="92" t="s">
        <v>1466</v>
      </c>
      <c r="C194" s="159">
        <f>G194</f>
        <v>19156.504999999997</v>
      </c>
      <c r="D194" s="154" t="s">
        <v>698</v>
      </c>
      <c r="E194" s="154" t="s">
        <v>1152</v>
      </c>
      <c r="F194" s="141" t="s">
        <v>33</v>
      </c>
      <c r="G194" s="159">
        <f>H194+I194+J194+K194+L194</f>
        <v>19156.504999999997</v>
      </c>
      <c r="H194" s="159"/>
      <c r="I194" s="194">
        <v>5950</v>
      </c>
      <c r="J194" s="172">
        <f>13570.295-363.79</f>
        <v>13206.504999999999</v>
      </c>
      <c r="K194" s="172"/>
      <c r="L194" s="172"/>
      <c r="M194" s="82"/>
      <c r="N194" s="82"/>
      <c r="O194" s="82"/>
      <c r="T194" s="72"/>
    </row>
    <row r="195" spans="1:20" ht="36" customHeight="1" x14ac:dyDescent="0.25">
      <c r="A195" s="144" t="s">
        <v>177</v>
      </c>
      <c r="B195" s="7" t="s">
        <v>1308</v>
      </c>
      <c r="C195" s="159">
        <f>G195</f>
        <v>350</v>
      </c>
      <c r="D195" s="154" t="s">
        <v>1381</v>
      </c>
      <c r="E195" s="154" t="s">
        <v>16</v>
      </c>
      <c r="F195" s="141" t="str">
        <f>F172</f>
        <v>Місцевий бюджет</v>
      </c>
      <c r="G195" s="159">
        <f>L195</f>
        <v>350</v>
      </c>
      <c r="H195" s="159"/>
      <c r="I195" s="198"/>
      <c r="J195" s="172"/>
      <c r="K195" s="172"/>
      <c r="L195" s="172">
        <v>350</v>
      </c>
      <c r="M195" s="230"/>
      <c r="N195" s="82"/>
      <c r="O195" s="82"/>
      <c r="T195" s="72"/>
    </row>
    <row r="196" spans="1:20" ht="40.5" customHeight="1" x14ac:dyDescent="0.25">
      <c r="A196" s="144" t="s">
        <v>178</v>
      </c>
      <c r="B196" s="7" t="s">
        <v>1309</v>
      </c>
      <c r="C196" s="159">
        <f>G196</f>
        <v>251</v>
      </c>
      <c r="D196" s="154" t="s">
        <v>1381</v>
      </c>
      <c r="E196" s="154" t="s">
        <v>92</v>
      </c>
      <c r="F196" s="141" t="str">
        <f>F195</f>
        <v>Місцевий бюджет</v>
      </c>
      <c r="G196" s="159">
        <f>L196</f>
        <v>251</v>
      </c>
      <c r="H196" s="159"/>
      <c r="I196" s="198"/>
      <c r="J196" s="172"/>
      <c r="K196" s="172"/>
      <c r="L196" s="172">
        <v>251</v>
      </c>
      <c r="M196" s="82"/>
      <c r="N196" s="82"/>
      <c r="O196" s="82"/>
      <c r="T196" s="72"/>
    </row>
    <row r="197" spans="1:20" ht="45" customHeight="1" x14ac:dyDescent="0.25">
      <c r="A197" s="144" t="s">
        <v>179</v>
      </c>
      <c r="B197" s="7" t="s">
        <v>1310</v>
      </c>
      <c r="C197" s="159">
        <f>L197</f>
        <v>334</v>
      </c>
      <c r="D197" s="154" t="s">
        <v>1381</v>
      </c>
      <c r="E197" s="154" t="s">
        <v>16</v>
      </c>
      <c r="F197" s="141" t="str">
        <f>F196</f>
        <v>Місцевий бюджет</v>
      </c>
      <c r="G197" s="159">
        <f>L197</f>
        <v>334</v>
      </c>
      <c r="H197" s="159"/>
      <c r="I197" s="70"/>
      <c r="J197" s="164"/>
      <c r="K197" s="164"/>
      <c r="L197" s="164">
        <v>334</v>
      </c>
      <c r="M197" s="82"/>
      <c r="N197" s="82"/>
      <c r="O197" s="82"/>
      <c r="P197" s="41"/>
      <c r="Q197" s="41"/>
      <c r="R197" s="41"/>
      <c r="S197" s="41"/>
      <c r="T197" s="72"/>
    </row>
    <row r="198" spans="1:20" ht="69.75" hidden="1" customHeight="1" x14ac:dyDescent="0.25">
      <c r="A198" s="144"/>
      <c r="B198" s="7"/>
      <c r="C198" s="159"/>
      <c r="D198" s="154"/>
      <c r="E198" s="154"/>
      <c r="F198" s="141"/>
      <c r="G198" s="159"/>
      <c r="H198" s="159"/>
      <c r="I198" s="70"/>
      <c r="J198" s="164"/>
      <c r="K198" s="164"/>
      <c r="L198" s="164"/>
      <c r="M198" s="84"/>
      <c r="N198" s="84"/>
      <c r="O198" s="84"/>
      <c r="P198" s="41"/>
      <c r="Q198" s="41"/>
      <c r="R198" s="41"/>
      <c r="S198" s="41"/>
      <c r="T198" s="72"/>
    </row>
    <row r="199" spans="1:20" ht="69.75" hidden="1" customHeight="1" x14ac:dyDescent="0.25">
      <c r="A199" s="144"/>
      <c r="B199" s="7"/>
      <c r="C199" s="159"/>
      <c r="D199" s="154"/>
      <c r="E199" s="154"/>
      <c r="F199" s="141"/>
      <c r="G199" s="159"/>
      <c r="H199" s="159"/>
      <c r="I199" s="70"/>
      <c r="J199" s="164"/>
      <c r="K199" s="164"/>
      <c r="L199" s="164"/>
      <c r="M199" s="84"/>
      <c r="N199" s="84"/>
      <c r="O199" s="84"/>
      <c r="P199" s="41"/>
      <c r="Q199" s="41"/>
      <c r="R199" s="41"/>
      <c r="S199" s="41"/>
      <c r="T199" s="72"/>
    </row>
    <row r="200" spans="1:20" ht="69.75" hidden="1" customHeight="1" x14ac:dyDescent="0.25">
      <c r="A200" s="144"/>
      <c r="B200" s="7"/>
      <c r="C200" s="159"/>
      <c r="D200" s="154"/>
      <c r="E200" s="154"/>
      <c r="F200" s="141"/>
      <c r="G200" s="159"/>
      <c r="H200" s="159"/>
      <c r="I200" s="70"/>
      <c r="J200" s="164"/>
      <c r="K200" s="164"/>
      <c r="L200" s="164"/>
      <c r="M200" s="84"/>
      <c r="N200" s="84"/>
      <c r="O200" s="84"/>
      <c r="P200" s="41"/>
      <c r="Q200" s="41"/>
      <c r="R200" s="41"/>
      <c r="S200" s="41"/>
      <c r="T200" s="72"/>
    </row>
    <row r="201" spans="1:20" ht="69.75" hidden="1" customHeight="1" x14ac:dyDescent="0.25">
      <c r="A201" s="144"/>
      <c r="B201" s="7"/>
      <c r="C201" s="159"/>
      <c r="D201" s="154"/>
      <c r="E201" s="154"/>
      <c r="F201" s="141"/>
      <c r="G201" s="159"/>
      <c r="H201" s="159"/>
      <c r="I201" s="70"/>
      <c r="J201" s="164"/>
      <c r="K201" s="164"/>
      <c r="L201" s="164"/>
      <c r="M201" s="84"/>
      <c r="N201" s="84"/>
      <c r="O201" s="84"/>
      <c r="P201" s="41"/>
      <c r="Q201" s="41"/>
      <c r="R201" s="41"/>
      <c r="S201" s="41"/>
      <c r="T201" s="72"/>
    </row>
    <row r="202" spans="1:20" ht="69.75" hidden="1" customHeight="1" x14ac:dyDescent="0.25">
      <c r="A202" s="144"/>
      <c r="B202" s="7"/>
      <c r="C202" s="159"/>
      <c r="D202" s="154"/>
      <c r="E202" s="154"/>
      <c r="F202" s="141"/>
      <c r="G202" s="159"/>
      <c r="H202" s="159"/>
      <c r="I202" s="70"/>
      <c r="J202" s="164"/>
      <c r="K202" s="164"/>
      <c r="L202" s="164"/>
      <c r="M202" s="84"/>
      <c r="N202" s="84"/>
      <c r="O202" s="84"/>
      <c r="P202" s="41"/>
      <c r="Q202" s="41"/>
      <c r="R202" s="41"/>
      <c r="S202" s="41"/>
      <c r="T202" s="72"/>
    </row>
    <row r="203" spans="1:20" ht="69.75" hidden="1" customHeight="1" x14ac:dyDescent="0.25">
      <c r="A203" s="144"/>
      <c r="B203" s="7"/>
      <c r="C203" s="159"/>
      <c r="D203" s="154"/>
      <c r="E203" s="154"/>
      <c r="F203" s="141"/>
      <c r="G203" s="159"/>
      <c r="H203" s="159"/>
      <c r="I203" s="70"/>
      <c r="J203" s="164"/>
      <c r="K203" s="164"/>
      <c r="L203" s="164"/>
      <c r="M203" s="84"/>
      <c r="N203" s="84"/>
      <c r="O203" s="84"/>
      <c r="P203" s="41"/>
      <c r="Q203" s="41"/>
      <c r="R203" s="41"/>
      <c r="S203" s="41"/>
      <c r="T203" s="72"/>
    </row>
    <row r="204" spans="1:20" ht="29.25" customHeight="1" x14ac:dyDescent="0.25">
      <c r="A204" s="144" t="s">
        <v>211</v>
      </c>
      <c r="B204" s="7" t="s">
        <v>1615</v>
      </c>
      <c r="C204" s="159">
        <f>J204</f>
        <v>540</v>
      </c>
      <c r="D204" s="154" t="s">
        <v>94</v>
      </c>
      <c r="E204" s="144" t="s">
        <v>1152</v>
      </c>
      <c r="F204" s="51" t="s">
        <v>33</v>
      </c>
      <c r="G204" s="159">
        <f>H204+I204+J204+K204+L204</f>
        <v>540</v>
      </c>
      <c r="H204" s="159"/>
      <c r="I204" s="70"/>
      <c r="J204" s="164">
        <v>540</v>
      </c>
      <c r="K204" s="164"/>
      <c r="L204" s="164"/>
      <c r="M204" s="84"/>
      <c r="N204" s="84"/>
      <c r="O204" s="84"/>
      <c r="P204" s="41"/>
      <c r="Q204" s="41"/>
      <c r="R204" s="41"/>
      <c r="S204" s="41"/>
      <c r="T204" s="72"/>
    </row>
    <row r="205" spans="1:20" ht="29.25" customHeight="1" x14ac:dyDescent="0.25">
      <c r="A205" s="144" t="s">
        <v>212</v>
      </c>
      <c r="B205" s="7" t="s">
        <v>1834</v>
      </c>
      <c r="C205" s="159">
        <f>G205</f>
        <v>430</v>
      </c>
      <c r="D205" s="154" t="s">
        <v>1380</v>
      </c>
      <c r="E205" s="144" t="s">
        <v>1152</v>
      </c>
      <c r="F205" s="51" t="s">
        <v>33</v>
      </c>
      <c r="G205" s="159">
        <f>H205+I205+J205+K205+L205</f>
        <v>430</v>
      </c>
      <c r="H205" s="159"/>
      <c r="I205" s="70"/>
      <c r="J205" s="164"/>
      <c r="K205" s="164">
        <v>430</v>
      </c>
      <c r="L205" s="164"/>
      <c r="M205" s="84"/>
      <c r="N205" s="84"/>
      <c r="O205" s="84"/>
      <c r="P205" s="41"/>
      <c r="Q205" s="41"/>
      <c r="R205" s="41"/>
      <c r="S205" s="41"/>
      <c r="T205" s="72"/>
    </row>
    <row r="206" spans="1:20" ht="22.5" customHeight="1" x14ac:dyDescent="0.25">
      <c r="A206" s="364"/>
      <c r="B206" s="375" t="s">
        <v>82</v>
      </c>
      <c r="C206" s="290"/>
      <c r="D206" s="290"/>
      <c r="E206" s="290"/>
      <c r="F206" s="42" t="s">
        <v>21</v>
      </c>
      <c r="G206" s="45">
        <f>G209+G207+G208</f>
        <v>155272.54700000002</v>
      </c>
      <c r="H206" s="45">
        <f>H207+H208+H209</f>
        <v>12801.321999999998</v>
      </c>
      <c r="I206" s="45">
        <f>I207+I208+I209</f>
        <v>18551.707999999999</v>
      </c>
      <c r="J206" s="45">
        <f>J207+J208+J209</f>
        <v>14042.455</v>
      </c>
      <c r="K206" s="45">
        <f>K207+K208+K209</f>
        <v>29992.284</v>
      </c>
      <c r="L206" s="45">
        <f>L207+L208+L209</f>
        <v>79884.778000000006</v>
      </c>
      <c r="M206" s="84"/>
      <c r="N206" s="84"/>
      <c r="O206" s="84"/>
      <c r="T206" s="72"/>
    </row>
    <row r="207" spans="1:20" ht="32.25" hidden="1" customHeight="1" x14ac:dyDescent="0.25">
      <c r="A207" s="364"/>
      <c r="B207" s="375"/>
      <c r="C207" s="290"/>
      <c r="D207" s="290"/>
      <c r="E207" s="290"/>
      <c r="F207" s="7" t="s">
        <v>26</v>
      </c>
      <c r="G207" s="163">
        <f>H207+I207+J207</f>
        <v>0</v>
      </c>
      <c r="H207" s="163"/>
      <c r="I207" s="163"/>
      <c r="J207" s="163"/>
      <c r="K207" s="163"/>
      <c r="L207" s="163"/>
      <c r="M207" s="82"/>
      <c r="N207" s="82"/>
      <c r="O207" s="82"/>
      <c r="T207" s="72"/>
    </row>
    <row r="208" spans="1:20" ht="33.75" hidden="1" customHeight="1" x14ac:dyDescent="0.25">
      <c r="A208" s="364"/>
      <c r="B208" s="375"/>
      <c r="C208" s="290"/>
      <c r="D208" s="290"/>
      <c r="E208" s="290"/>
      <c r="F208" s="7" t="s">
        <v>18</v>
      </c>
      <c r="G208" s="163">
        <f>H208+I208+J208</f>
        <v>0</v>
      </c>
      <c r="H208" s="163"/>
      <c r="I208" s="163"/>
      <c r="J208" s="163"/>
      <c r="K208" s="163"/>
      <c r="L208" s="163"/>
      <c r="M208" s="82"/>
      <c r="N208" s="82"/>
      <c r="O208" s="82"/>
      <c r="T208" s="72"/>
    </row>
    <row r="209" spans="1:20" ht="30" customHeight="1" x14ac:dyDescent="0.25">
      <c r="A209" s="364"/>
      <c r="B209" s="375"/>
      <c r="C209" s="290"/>
      <c r="D209" s="290"/>
      <c r="E209" s="290"/>
      <c r="F209" s="7" t="s">
        <v>33</v>
      </c>
      <c r="G209" s="159">
        <f>H209+I209+J209+K209+L209</f>
        <v>155272.54700000002</v>
      </c>
      <c r="H209" s="159">
        <f>H142+H165+H150+H169+H153+H146+H159</f>
        <v>12801.321999999998</v>
      </c>
      <c r="I209" s="159">
        <f>I170+I172+I158+I174+I150+I165+I153+I146+I175+I142+I162+I167+I177+I180+I182+I183+I179+I184+I185+I186+I189+I192+I181+I193+I194</f>
        <v>18551.707999999999</v>
      </c>
      <c r="J209" s="159">
        <f>J146+J150+J153+J165+J167+J183+J184+J185+J186+J189+J192+J194+J204</f>
        <v>14042.455</v>
      </c>
      <c r="K209" s="159">
        <f>K195+K196+K197+K153+K165+K167+K170+K172+K174+K17+K184+K185+K183+K180+K150+K205+K146</f>
        <v>29992.284</v>
      </c>
      <c r="L209" s="159">
        <f>L195+L196+L197+L153+L165+L167+L170+L172+L174+L17+L184+L185+L183+L186+L189+L192+L146</f>
        <v>79884.778000000006</v>
      </c>
      <c r="M209" s="82"/>
      <c r="N209" s="82"/>
      <c r="O209" s="82"/>
      <c r="P209" s="359"/>
      <c r="Q209" s="359"/>
      <c r="R209" s="359"/>
      <c r="S209" s="359"/>
      <c r="T209" s="72"/>
    </row>
    <row r="210" spans="1:20" ht="22.5" customHeight="1" x14ac:dyDescent="0.25">
      <c r="A210" s="336" t="s">
        <v>50</v>
      </c>
      <c r="B210" s="336"/>
      <c r="C210" s="336"/>
      <c r="D210" s="336"/>
      <c r="E210" s="336"/>
      <c r="F210" s="336"/>
      <c r="G210" s="336"/>
      <c r="H210" s="336"/>
      <c r="I210" s="336"/>
      <c r="J210" s="336"/>
      <c r="K210" s="155"/>
      <c r="L210" s="155"/>
      <c r="M210" s="82"/>
      <c r="N210" s="82"/>
      <c r="O210" s="82"/>
      <c r="P210" s="74"/>
      <c r="Q210" s="75"/>
      <c r="R210" s="74"/>
      <c r="T210" s="72"/>
    </row>
    <row r="211" spans="1:20" ht="31.5" customHeight="1" x14ac:dyDescent="0.25">
      <c r="A211" s="157">
        <v>1</v>
      </c>
      <c r="B211" s="76" t="s">
        <v>159</v>
      </c>
      <c r="C211" s="108">
        <f t="shared" ref="C211:C241" si="17">G211</f>
        <v>67753.186000000002</v>
      </c>
      <c r="D211" s="158" t="s">
        <v>1378</v>
      </c>
      <c r="E211" s="158" t="s">
        <v>161</v>
      </c>
      <c r="F211" s="158" t="s">
        <v>33</v>
      </c>
      <c r="G211" s="108">
        <f>H211+I211+J211+K211+L211</f>
        <v>67753.186000000002</v>
      </c>
      <c r="H211" s="108">
        <f>10191.596+196.016</f>
        <v>10387.611999999999</v>
      </c>
      <c r="I211" s="108">
        <v>11208.68</v>
      </c>
      <c r="J211" s="108">
        <f>14106.834+89.95</f>
        <v>14196.784000000001</v>
      </c>
      <c r="K211" s="108">
        <v>15453.25</v>
      </c>
      <c r="L211" s="108">
        <v>16506.86</v>
      </c>
      <c r="M211" s="82"/>
      <c r="N211" s="82"/>
      <c r="O211" s="82"/>
      <c r="P211" s="77"/>
      <c r="Q211" s="77"/>
      <c r="R211" s="77"/>
      <c r="S211" s="78"/>
      <c r="T211" s="79"/>
    </row>
    <row r="212" spans="1:20" ht="30.75" customHeight="1" x14ac:dyDescent="0.25">
      <c r="A212" s="157">
        <v>2</v>
      </c>
      <c r="B212" s="76" t="s">
        <v>160</v>
      </c>
      <c r="C212" s="158">
        <f t="shared" si="17"/>
        <v>39.558</v>
      </c>
      <c r="D212" s="158" t="s">
        <v>1378</v>
      </c>
      <c r="E212" s="158" t="s">
        <v>101</v>
      </c>
      <c r="F212" s="158" t="s">
        <v>33</v>
      </c>
      <c r="G212" s="108">
        <f t="shared" ref="G212:G275" si="18">H212+I212+J212+K212+L212</f>
        <v>39.558</v>
      </c>
      <c r="H212" s="108">
        <v>7.37</v>
      </c>
      <c r="I212" s="108">
        <v>7.74</v>
      </c>
      <c r="J212" s="108">
        <v>7.74</v>
      </c>
      <c r="K212" s="108">
        <v>8.15</v>
      </c>
      <c r="L212" s="108">
        <v>8.5579999999999998</v>
      </c>
      <c r="M212" s="82"/>
      <c r="N212" s="82"/>
      <c r="O212" s="82"/>
      <c r="P212" s="80"/>
      <c r="Q212" s="80"/>
      <c r="R212" s="80"/>
      <c r="S212" s="80"/>
      <c r="T212" s="72"/>
    </row>
    <row r="213" spans="1:20" ht="38.25" customHeight="1" x14ac:dyDescent="0.25">
      <c r="A213" s="157">
        <v>3</v>
      </c>
      <c r="B213" s="76" t="s">
        <v>1815</v>
      </c>
      <c r="C213" s="108">
        <f t="shared" ref="C213:C220" si="19">G213</f>
        <v>2065.6</v>
      </c>
      <c r="D213" s="158" t="s">
        <v>1378</v>
      </c>
      <c r="E213" s="158" t="s">
        <v>101</v>
      </c>
      <c r="F213" s="158" t="s">
        <v>33</v>
      </c>
      <c r="G213" s="108">
        <f t="shared" si="18"/>
        <v>2065.6</v>
      </c>
      <c r="H213" s="108">
        <v>451.24299999999999</v>
      </c>
      <c r="I213" s="108">
        <v>487.34300000000002</v>
      </c>
      <c r="J213" s="108">
        <v>123.625</v>
      </c>
      <c r="K213" s="108">
        <v>440</v>
      </c>
      <c r="L213" s="108">
        <v>563.38900000000001</v>
      </c>
      <c r="M213" s="84"/>
      <c r="N213" s="84"/>
      <c r="O213" s="84"/>
      <c r="T213" s="72"/>
    </row>
    <row r="214" spans="1:20" ht="34.5" customHeight="1" x14ac:dyDescent="0.25">
      <c r="A214" s="157">
        <v>4</v>
      </c>
      <c r="B214" s="76" t="s">
        <v>1816</v>
      </c>
      <c r="C214" s="108">
        <f t="shared" si="19"/>
        <v>406.39400000000001</v>
      </c>
      <c r="D214" s="158" t="s">
        <v>1378</v>
      </c>
      <c r="E214" s="158" t="s">
        <v>101</v>
      </c>
      <c r="F214" s="158" t="s">
        <v>33</v>
      </c>
      <c r="G214" s="108">
        <f t="shared" si="18"/>
        <v>406.39400000000001</v>
      </c>
      <c r="H214" s="108">
        <v>79.474000000000004</v>
      </c>
      <c r="I214" s="108">
        <v>84.429000000000002</v>
      </c>
      <c r="J214" s="157"/>
      <c r="K214" s="108">
        <v>130</v>
      </c>
      <c r="L214" s="108">
        <v>112.491</v>
      </c>
      <c r="M214" s="84"/>
      <c r="N214" s="84"/>
      <c r="O214" s="84"/>
      <c r="T214" s="72"/>
    </row>
    <row r="215" spans="1:20" ht="33" customHeight="1" x14ac:dyDescent="0.25">
      <c r="A215" s="157">
        <v>5</v>
      </c>
      <c r="B215" s="76" t="s">
        <v>1828</v>
      </c>
      <c r="C215" s="108">
        <f t="shared" si="19"/>
        <v>364.65600000000001</v>
      </c>
      <c r="D215" s="157">
        <v>2021</v>
      </c>
      <c r="E215" s="158" t="s">
        <v>101</v>
      </c>
      <c r="F215" s="158" t="s">
        <v>33</v>
      </c>
      <c r="G215" s="108">
        <f t="shared" si="18"/>
        <v>364.65600000000001</v>
      </c>
      <c r="H215" s="108"/>
      <c r="I215" s="108">
        <v>209.65600000000001</v>
      </c>
      <c r="J215" s="108"/>
      <c r="K215" s="108">
        <v>155</v>
      </c>
      <c r="L215" s="108"/>
      <c r="M215" s="82"/>
      <c r="N215" s="82"/>
      <c r="O215" s="82"/>
      <c r="T215" s="72"/>
    </row>
    <row r="216" spans="1:20" ht="31.5" customHeight="1" x14ac:dyDescent="0.25">
      <c r="A216" s="157">
        <v>6</v>
      </c>
      <c r="B216" s="76" t="s">
        <v>566</v>
      </c>
      <c r="C216" s="108">
        <f t="shared" si="19"/>
        <v>49.9</v>
      </c>
      <c r="D216" s="157">
        <v>2020</v>
      </c>
      <c r="E216" s="158" t="s">
        <v>101</v>
      </c>
      <c r="F216" s="158" t="s">
        <v>33</v>
      </c>
      <c r="G216" s="108">
        <f t="shared" si="18"/>
        <v>49.9</v>
      </c>
      <c r="H216" s="108">
        <v>49.9</v>
      </c>
      <c r="I216" s="108"/>
      <c r="J216" s="108"/>
      <c r="K216" s="108"/>
      <c r="L216" s="108"/>
      <c r="M216" s="82"/>
      <c r="N216" s="82"/>
      <c r="O216" s="82"/>
      <c r="T216" s="72"/>
    </row>
    <row r="217" spans="1:20" ht="36.75" customHeight="1" x14ac:dyDescent="0.25">
      <c r="A217" s="157">
        <v>7</v>
      </c>
      <c r="B217" s="76" t="s">
        <v>696</v>
      </c>
      <c r="C217" s="108">
        <f t="shared" si="19"/>
        <v>64.537000000000006</v>
      </c>
      <c r="D217" s="157">
        <v>2021</v>
      </c>
      <c r="E217" s="158" t="s">
        <v>101</v>
      </c>
      <c r="F217" s="158" t="s">
        <v>33</v>
      </c>
      <c r="G217" s="108">
        <f t="shared" si="18"/>
        <v>64.537000000000006</v>
      </c>
      <c r="H217" s="108"/>
      <c r="I217" s="108">
        <v>64.537000000000006</v>
      </c>
      <c r="J217" s="108"/>
      <c r="K217" s="108"/>
      <c r="L217" s="108"/>
      <c r="M217" s="82"/>
      <c r="N217" s="84"/>
      <c r="O217" s="82"/>
      <c r="T217" s="72"/>
    </row>
    <row r="218" spans="1:20" ht="35.25" customHeight="1" x14ac:dyDescent="0.25">
      <c r="A218" s="157">
        <v>8</v>
      </c>
      <c r="B218" s="76" t="s">
        <v>567</v>
      </c>
      <c r="C218" s="108">
        <f t="shared" si="19"/>
        <v>273.63</v>
      </c>
      <c r="D218" s="157" t="s">
        <v>1378</v>
      </c>
      <c r="E218" s="158" t="s">
        <v>101</v>
      </c>
      <c r="F218" s="158" t="s">
        <v>33</v>
      </c>
      <c r="G218" s="108">
        <f t="shared" si="18"/>
        <v>273.63</v>
      </c>
      <c r="H218" s="108">
        <v>42.981999999999999</v>
      </c>
      <c r="I218" s="108">
        <v>99.834000000000003</v>
      </c>
      <c r="J218" s="157"/>
      <c r="K218" s="108"/>
      <c r="L218" s="108">
        <v>130.81399999999999</v>
      </c>
      <c r="M218" s="84"/>
      <c r="N218" s="84"/>
      <c r="O218" s="84"/>
      <c r="R218" s="41"/>
      <c r="S218" s="41"/>
      <c r="T218" s="72"/>
    </row>
    <row r="219" spans="1:20" ht="36" customHeight="1" x14ac:dyDescent="0.25">
      <c r="A219" s="157">
        <v>9</v>
      </c>
      <c r="B219" s="76" t="s">
        <v>1103</v>
      </c>
      <c r="C219" s="108">
        <f t="shared" si="19"/>
        <v>50.254000000000005</v>
      </c>
      <c r="D219" s="157" t="s">
        <v>1442</v>
      </c>
      <c r="E219" s="158" t="s">
        <v>101</v>
      </c>
      <c r="F219" s="158" t="s">
        <v>33</v>
      </c>
      <c r="G219" s="108">
        <f t="shared" si="18"/>
        <v>50.254000000000005</v>
      </c>
      <c r="H219" s="108"/>
      <c r="I219" s="108">
        <v>22.503</v>
      </c>
      <c r="J219" s="157"/>
      <c r="K219" s="108"/>
      <c r="L219" s="108">
        <v>27.751000000000001</v>
      </c>
      <c r="M219" s="81"/>
      <c r="N219" s="81"/>
      <c r="O219" s="81"/>
      <c r="T219" s="72"/>
    </row>
    <row r="220" spans="1:20" ht="36" customHeight="1" x14ac:dyDescent="0.25">
      <c r="A220" s="157">
        <v>10</v>
      </c>
      <c r="B220" s="76" t="s">
        <v>1102</v>
      </c>
      <c r="C220" s="108">
        <f t="shared" si="19"/>
        <v>93.855999999999995</v>
      </c>
      <c r="D220" s="157" t="s">
        <v>1443</v>
      </c>
      <c r="E220" s="158" t="s">
        <v>101</v>
      </c>
      <c r="F220" s="158" t="s">
        <v>33</v>
      </c>
      <c r="G220" s="108">
        <f>H220+I220+J220+K220+L220</f>
        <v>93.855999999999995</v>
      </c>
      <c r="H220" s="108"/>
      <c r="I220" s="108"/>
      <c r="J220" s="108"/>
      <c r="K220" s="108"/>
      <c r="L220" s="108">
        <v>93.855999999999995</v>
      </c>
      <c r="M220" s="84"/>
      <c r="N220" s="115"/>
      <c r="O220" s="115"/>
      <c r="T220" s="72"/>
    </row>
    <row r="221" spans="1:20" ht="36" customHeight="1" x14ac:dyDescent="0.25">
      <c r="A221" s="157">
        <v>11</v>
      </c>
      <c r="B221" s="76" t="s">
        <v>1104</v>
      </c>
      <c r="C221" s="108">
        <f>G221</f>
        <v>21.5</v>
      </c>
      <c r="D221" s="157" t="s">
        <v>1443</v>
      </c>
      <c r="E221" s="158" t="s">
        <v>101</v>
      </c>
      <c r="F221" s="158" t="s">
        <v>33</v>
      </c>
      <c r="G221" s="108">
        <f>H221+I221+J221+K221+L221</f>
        <v>21.5</v>
      </c>
      <c r="H221" s="108"/>
      <c r="I221" s="108"/>
      <c r="J221" s="108"/>
      <c r="K221" s="108"/>
      <c r="L221" s="108">
        <v>21.5</v>
      </c>
      <c r="M221" s="84"/>
      <c r="N221" s="115"/>
      <c r="O221" s="115"/>
      <c r="T221" s="72"/>
    </row>
    <row r="222" spans="1:20" ht="38.25" customHeight="1" x14ac:dyDescent="0.25">
      <c r="A222" s="157">
        <v>12</v>
      </c>
      <c r="B222" s="76" t="s">
        <v>1099</v>
      </c>
      <c r="C222" s="108">
        <f t="shared" si="17"/>
        <v>341.99800000000005</v>
      </c>
      <c r="D222" s="158" t="s">
        <v>59</v>
      </c>
      <c r="E222" s="158" t="s">
        <v>101</v>
      </c>
      <c r="F222" s="158" t="s">
        <v>33</v>
      </c>
      <c r="G222" s="108">
        <f t="shared" si="18"/>
        <v>341.99800000000005</v>
      </c>
      <c r="H222" s="108">
        <v>168.54900000000001</v>
      </c>
      <c r="I222" s="108">
        <v>173.44900000000001</v>
      </c>
      <c r="J222" s="108"/>
      <c r="K222" s="108"/>
      <c r="L222" s="108"/>
      <c r="M222" s="82"/>
      <c r="N222" s="82"/>
      <c r="O222" s="82"/>
      <c r="P222" s="41"/>
      <c r="Q222" s="41"/>
      <c r="R222" s="41"/>
      <c r="S222" s="41"/>
      <c r="T222" s="72"/>
    </row>
    <row r="223" spans="1:20" ht="87" hidden="1" customHeight="1" x14ac:dyDescent="0.25">
      <c r="A223" s="157">
        <v>11</v>
      </c>
      <c r="B223" s="76" t="s">
        <v>1032</v>
      </c>
      <c r="C223" s="108">
        <f t="shared" si="17"/>
        <v>0</v>
      </c>
      <c r="D223" s="158" t="s">
        <v>698</v>
      </c>
      <c r="E223" s="158" t="s">
        <v>1030</v>
      </c>
      <c r="F223" s="158" t="s">
        <v>33</v>
      </c>
      <c r="G223" s="108">
        <f t="shared" si="18"/>
        <v>0</v>
      </c>
      <c r="H223" s="108"/>
      <c r="I223" s="108"/>
      <c r="J223" s="108"/>
      <c r="K223" s="108"/>
      <c r="L223" s="108"/>
      <c r="M223" s="82"/>
      <c r="N223" s="82"/>
      <c r="O223" s="82"/>
      <c r="P223" s="41"/>
      <c r="Q223" s="41"/>
      <c r="R223" s="41"/>
      <c r="S223" s="41"/>
      <c r="T223" s="72"/>
    </row>
    <row r="224" spans="1:20" ht="61.5" customHeight="1" x14ac:dyDescent="0.25">
      <c r="A224" s="157">
        <v>13</v>
      </c>
      <c r="B224" s="76" t="s">
        <v>162</v>
      </c>
      <c r="C224" s="108">
        <f t="shared" si="17"/>
        <v>29.965000000000003</v>
      </c>
      <c r="D224" s="158" t="s">
        <v>1378</v>
      </c>
      <c r="E224" s="158" t="s">
        <v>1042</v>
      </c>
      <c r="F224" s="158" t="s">
        <v>33</v>
      </c>
      <c r="G224" s="108">
        <f t="shared" si="18"/>
        <v>29.965000000000003</v>
      </c>
      <c r="H224" s="108">
        <v>9.33</v>
      </c>
      <c r="I224" s="108">
        <v>9.8000000000000007</v>
      </c>
      <c r="J224" s="108"/>
      <c r="K224" s="108"/>
      <c r="L224" s="108">
        <v>10.835000000000001</v>
      </c>
      <c r="M224" s="82"/>
      <c r="N224" s="82"/>
      <c r="O224" s="82"/>
      <c r="T224" s="72"/>
    </row>
    <row r="225" spans="1:20" ht="73.5" hidden="1" customHeight="1" x14ac:dyDescent="0.25">
      <c r="A225" s="157">
        <v>12</v>
      </c>
      <c r="B225" s="76" t="s">
        <v>162</v>
      </c>
      <c r="C225" s="108"/>
      <c r="D225" s="158"/>
      <c r="E225" s="158"/>
      <c r="F225" s="158"/>
      <c r="G225" s="108">
        <f t="shared" si="18"/>
        <v>0</v>
      </c>
      <c r="H225" s="108"/>
      <c r="I225" s="108"/>
      <c r="J225" s="108"/>
      <c r="K225" s="108"/>
      <c r="L225" s="108"/>
      <c r="M225" s="82"/>
      <c r="N225" s="82"/>
      <c r="O225" s="82"/>
      <c r="T225" s="72"/>
    </row>
    <row r="226" spans="1:20" ht="34.5" customHeight="1" x14ac:dyDescent="0.25">
      <c r="A226" s="157">
        <v>14</v>
      </c>
      <c r="B226" s="76" t="s">
        <v>163</v>
      </c>
      <c r="C226" s="108">
        <f t="shared" si="17"/>
        <v>290.41300000000001</v>
      </c>
      <c r="D226" s="158" t="s">
        <v>1378</v>
      </c>
      <c r="E226" s="158" t="s">
        <v>101</v>
      </c>
      <c r="F226" s="158" t="s">
        <v>33</v>
      </c>
      <c r="G226" s="108">
        <f t="shared" si="18"/>
        <v>290.41300000000001</v>
      </c>
      <c r="H226" s="108">
        <v>49</v>
      </c>
      <c r="I226" s="108">
        <v>44.478000000000002</v>
      </c>
      <c r="J226" s="108">
        <v>63.643000000000001</v>
      </c>
      <c r="K226" s="108">
        <v>62.924999999999997</v>
      </c>
      <c r="L226" s="108">
        <v>70.367000000000004</v>
      </c>
      <c r="M226" s="82"/>
      <c r="N226" s="82"/>
      <c r="O226" s="82"/>
      <c r="T226" s="72"/>
    </row>
    <row r="227" spans="1:20" ht="49.5" hidden="1" customHeight="1" x14ac:dyDescent="0.25">
      <c r="A227" s="157">
        <v>15</v>
      </c>
      <c r="B227" s="76" t="s">
        <v>172</v>
      </c>
      <c r="C227" s="108">
        <f t="shared" si="17"/>
        <v>0</v>
      </c>
      <c r="D227" s="158">
        <v>2022</v>
      </c>
      <c r="E227" s="158" t="s">
        <v>101</v>
      </c>
      <c r="F227" s="158" t="s">
        <v>33</v>
      </c>
      <c r="G227" s="108">
        <f t="shared" si="18"/>
        <v>0</v>
      </c>
      <c r="H227" s="108"/>
      <c r="I227" s="108"/>
      <c r="J227" s="108">
        <v>0</v>
      </c>
      <c r="K227" s="108"/>
      <c r="L227" s="108"/>
      <c r="M227" s="82"/>
      <c r="N227" s="82"/>
      <c r="O227" s="82"/>
      <c r="T227" s="72"/>
    </row>
    <row r="228" spans="1:20" ht="31.5" customHeight="1" x14ac:dyDescent="0.25">
      <c r="A228" s="157">
        <v>15</v>
      </c>
      <c r="B228" s="76" t="s">
        <v>164</v>
      </c>
      <c r="C228" s="108">
        <f t="shared" si="17"/>
        <v>165.601</v>
      </c>
      <c r="D228" s="158" t="s">
        <v>1576</v>
      </c>
      <c r="E228" s="158" t="s">
        <v>101</v>
      </c>
      <c r="F228" s="158" t="s">
        <v>33</v>
      </c>
      <c r="G228" s="108">
        <f t="shared" si="18"/>
        <v>165.601</v>
      </c>
      <c r="H228" s="108">
        <v>33.604999999999997</v>
      </c>
      <c r="I228" s="108"/>
      <c r="J228" s="108">
        <v>32.999000000000002</v>
      </c>
      <c r="K228" s="108">
        <v>98.997</v>
      </c>
      <c r="L228" s="108"/>
      <c r="M228" s="84"/>
      <c r="N228" s="84"/>
      <c r="O228" s="84"/>
      <c r="T228" s="72"/>
    </row>
    <row r="229" spans="1:20" ht="27.75" customHeight="1" x14ac:dyDescent="0.25">
      <c r="A229" s="157">
        <v>16</v>
      </c>
      <c r="B229" s="76" t="s">
        <v>165</v>
      </c>
      <c r="C229" s="108">
        <f>G229</f>
        <v>118.733</v>
      </c>
      <c r="D229" s="158" t="str">
        <f>D228</f>
        <v>2020-2023</v>
      </c>
      <c r="E229" s="158" t="s">
        <v>101</v>
      </c>
      <c r="F229" s="158" t="s">
        <v>33</v>
      </c>
      <c r="G229" s="108">
        <f t="shared" si="18"/>
        <v>118.733</v>
      </c>
      <c r="H229" s="108">
        <v>14.574999999999999</v>
      </c>
      <c r="I229" s="108"/>
      <c r="J229" s="108">
        <v>25.998999999999999</v>
      </c>
      <c r="K229" s="108">
        <v>78.159000000000006</v>
      </c>
      <c r="L229" s="108"/>
      <c r="M229" s="82"/>
      <c r="N229" s="82"/>
      <c r="O229" s="82"/>
      <c r="P229" s="41"/>
      <c r="T229" s="72"/>
    </row>
    <row r="230" spans="1:20" ht="36.75" customHeight="1" x14ac:dyDescent="0.25">
      <c r="A230" s="157">
        <v>17</v>
      </c>
      <c r="B230" s="76" t="s">
        <v>166</v>
      </c>
      <c r="C230" s="108">
        <f t="shared" si="17"/>
        <v>161.881</v>
      </c>
      <c r="D230" s="158" t="s">
        <v>1576</v>
      </c>
      <c r="E230" s="158" t="s">
        <v>101</v>
      </c>
      <c r="F230" s="158" t="s">
        <v>33</v>
      </c>
      <c r="G230" s="108">
        <f t="shared" si="18"/>
        <v>161.881</v>
      </c>
      <c r="H230" s="108">
        <v>63.284999999999997</v>
      </c>
      <c r="I230" s="108"/>
      <c r="J230" s="108">
        <v>73.947000000000003</v>
      </c>
      <c r="K230" s="108">
        <v>24.649000000000001</v>
      </c>
      <c r="L230" s="108"/>
      <c r="M230" s="82"/>
      <c r="N230" s="82"/>
      <c r="O230" s="82"/>
      <c r="T230" s="72"/>
    </row>
    <row r="231" spans="1:20" ht="37.5" hidden="1" customHeight="1" x14ac:dyDescent="0.25">
      <c r="A231" s="157">
        <v>18</v>
      </c>
      <c r="B231" s="76" t="s">
        <v>376</v>
      </c>
      <c r="C231" s="108">
        <f t="shared" si="17"/>
        <v>22.74</v>
      </c>
      <c r="D231" s="158" t="s">
        <v>507</v>
      </c>
      <c r="E231" s="158" t="str">
        <f>E230</f>
        <v>УЖКГ ЮМР/КП "Екосервіс"</v>
      </c>
      <c r="F231" s="158" t="str">
        <f>F230</f>
        <v>Місцевий бюджет</v>
      </c>
      <c r="G231" s="108">
        <f t="shared" si="18"/>
        <v>22.74</v>
      </c>
      <c r="H231" s="108">
        <v>22.74</v>
      </c>
      <c r="I231" s="108">
        <v>0</v>
      </c>
      <c r="J231" s="85"/>
      <c r="K231" s="85"/>
      <c r="L231" s="85"/>
      <c r="M231" s="82"/>
      <c r="N231" s="82"/>
      <c r="O231" s="82"/>
      <c r="T231" s="72"/>
    </row>
    <row r="232" spans="1:20" ht="35.25" customHeight="1" x14ac:dyDescent="0.25">
      <c r="A232" s="157">
        <v>18</v>
      </c>
      <c r="B232" s="76" t="s">
        <v>171</v>
      </c>
      <c r="C232" s="108">
        <f t="shared" si="17"/>
        <v>38.11</v>
      </c>
      <c r="D232" s="157">
        <v>2021</v>
      </c>
      <c r="E232" s="158" t="s">
        <v>101</v>
      </c>
      <c r="F232" s="158" t="s">
        <v>33</v>
      </c>
      <c r="G232" s="108">
        <f t="shared" si="18"/>
        <v>38.11</v>
      </c>
      <c r="H232" s="108"/>
      <c r="I232" s="108">
        <v>38.11</v>
      </c>
      <c r="J232" s="85"/>
      <c r="K232" s="85"/>
      <c r="L232" s="85"/>
      <c r="M232" s="82"/>
      <c r="N232" s="82"/>
      <c r="O232" s="82"/>
      <c r="T232" s="72"/>
    </row>
    <row r="233" spans="1:20" ht="30.75" customHeight="1" x14ac:dyDescent="0.25">
      <c r="A233" s="157">
        <v>19</v>
      </c>
      <c r="B233" s="76" t="s">
        <v>172</v>
      </c>
      <c r="C233" s="108">
        <f t="shared" si="17"/>
        <v>84.054000000000002</v>
      </c>
      <c r="D233" s="157" t="s">
        <v>698</v>
      </c>
      <c r="E233" s="158" t="s">
        <v>101</v>
      </c>
      <c r="F233" s="158" t="s">
        <v>33</v>
      </c>
      <c r="G233" s="108">
        <f t="shared" si="18"/>
        <v>84.054000000000002</v>
      </c>
      <c r="H233" s="108"/>
      <c r="I233" s="108">
        <v>34</v>
      </c>
      <c r="J233" s="108">
        <v>50.054000000000002</v>
      </c>
      <c r="K233" s="108"/>
      <c r="L233" s="108"/>
      <c r="M233" s="82"/>
      <c r="N233" s="82"/>
      <c r="O233" s="82"/>
      <c r="P233" s="41"/>
      <c r="Q233" s="41"/>
      <c r="R233" s="86"/>
      <c r="S233" s="41"/>
      <c r="T233" s="72"/>
    </row>
    <row r="234" spans="1:20" ht="30.75" customHeight="1" x14ac:dyDescent="0.25">
      <c r="A234" s="157">
        <v>20</v>
      </c>
      <c r="B234" s="76" t="s">
        <v>1774</v>
      </c>
      <c r="C234" s="108">
        <f t="shared" si="17"/>
        <v>2813.25</v>
      </c>
      <c r="D234" s="157">
        <v>2020</v>
      </c>
      <c r="E234" s="158" t="s">
        <v>101</v>
      </c>
      <c r="F234" s="158" t="s">
        <v>33</v>
      </c>
      <c r="G234" s="108">
        <f t="shared" si="18"/>
        <v>2813.25</v>
      </c>
      <c r="H234" s="108">
        <v>2813.25</v>
      </c>
      <c r="I234" s="108"/>
      <c r="J234" s="85"/>
      <c r="K234" s="85"/>
      <c r="L234" s="85"/>
      <c r="M234" s="82"/>
      <c r="N234" s="82"/>
      <c r="O234" s="82"/>
      <c r="P234" s="41"/>
      <c r="Q234" s="86"/>
      <c r="R234" s="86"/>
      <c r="S234" s="41"/>
      <c r="T234" s="72"/>
    </row>
    <row r="235" spans="1:20" ht="35.25" customHeight="1" x14ac:dyDescent="0.25">
      <c r="A235" s="157">
        <v>21</v>
      </c>
      <c r="B235" s="76" t="s">
        <v>1120</v>
      </c>
      <c r="C235" s="108">
        <f t="shared" si="17"/>
        <v>43.148000000000003</v>
      </c>
      <c r="D235" s="157">
        <v>2024</v>
      </c>
      <c r="E235" s="158" t="s">
        <v>101</v>
      </c>
      <c r="F235" s="158" t="s">
        <v>33</v>
      </c>
      <c r="G235" s="108">
        <f t="shared" si="18"/>
        <v>43.148000000000003</v>
      </c>
      <c r="H235" s="108"/>
      <c r="I235" s="108"/>
      <c r="J235" s="108"/>
      <c r="K235" s="108"/>
      <c r="L235" s="108">
        <v>43.148000000000003</v>
      </c>
      <c r="M235" s="82"/>
      <c r="N235" s="82"/>
      <c r="O235" s="82"/>
      <c r="P235" s="41"/>
      <c r="Q235" s="86"/>
      <c r="R235" s="86"/>
      <c r="S235" s="41"/>
      <c r="T235" s="72"/>
    </row>
    <row r="236" spans="1:20" ht="56.25" hidden="1" customHeight="1" x14ac:dyDescent="0.25">
      <c r="A236" s="157">
        <v>23</v>
      </c>
      <c r="B236" s="76" t="s">
        <v>1126</v>
      </c>
      <c r="C236" s="108">
        <f t="shared" si="17"/>
        <v>0</v>
      </c>
      <c r="D236" s="157">
        <v>2022</v>
      </c>
      <c r="E236" s="158" t="s">
        <v>101</v>
      </c>
      <c r="F236" s="158" t="s">
        <v>33</v>
      </c>
      <c r="G236" s="108">
        <f t="shared" si="18"/>
        <v>0</v>
      </c>
      <c r="H236" s="108"/>
      <c r="I236" s="108"/>
      <c r="J236" s="108"/>
      <c r="K236" s="108"/>
      <c r="L236" s="108"/>
      <c r="M236" s="82"/>
      <c r="N236" s="82"/>
      <c r="O236" s="82"/>
      <c r="P236" s="41"/>
      <c r="Q236" s="86"/>
      <c r="R236" s="86"/>
      <c r="S236" s="41"/>
      <c r="T236" s="72"/>
    </row>
    <row r="237" spans="1:20" ht="32.25" customHeight="1" x14ac:dyDescent="0.25">
      <c r="A237" s="157">
        <v>22</v>
      </c>
      <c r="B237" s="76" t="s">
        <v>1127</v>
      </c>
      <c r="C237" s="108">
        <f t="shared" si="17"/>
        <v>28.849</v>
      </c>
      <c r="D237" s="157">
        <v>2024</v>
      </c>
      <c r="E237" s="158" t="s">
        <v>101</v>
      </c>
      <c r="F237" s="158" t="s">
        <v>33</v>
      </c>
      <c r="G237" s="108">
        <f t="shared" si="18"/>
        <v>28.849</v>
      </c>
      <c r="H237" s="108"/>
      <c r="I237" s="108"/>
      <c r="J237" s="108"/>
      <c r="K237" s="108"/>
      <c r="L237" s="108">
        <v>28.849</v>
      </c>
      <c r="M237" s="82"/>
      <c r="N237" s="82"/>
      <c r="O237" s="82"/>
      <c r="P237" s="41"/>
      <c r="Q237" s="86"/>
      <c r="R237" s="86"/>
      <c r="S237" s="41"/>
      <c r="T237" s="72"/>
    </row>
    <row r="238" spans="1:20" ht="33" hidden="1" customHeight="1" x14ac:dyDescent="0.25">
      <c r="A238" s="157">
        <v>23</v>
      </c>
      <c r="B238" s="76" t="s">
        <v>1128</v>
      </c>
      <c r="C238" s="108">
        <f t="shared" si="17"/>
        <v>0</v>
      </c>
      <c r="D238" s="157">
        <v>2022</v>
      </c>
      <c r="E238" s="158" t="s">
        <v>101</v>
      </c>
      <c r="F238" s="158" t="s">
        <v>33</v>
      </c>
      <c r="G238" s="108">
        <f t="shared" si="18"/>
        <v>0</v>
      </c>
      <c r="H238" s="108"/>
      <c r="I238" s="108"/>
      <c r="J238" s="108"/>
      <c r="K238" s="108"/>
      <c r="L238" s="108"/>
      <c r="M238" s="82"/>
      <c r="N238" s="82"/>
      <c r="O238" s="82"/>
      <c r="P238" s="41"/>
      <c r="Q238" s="86"/>
      <c r="R238" s="86"/>
      <c r="S238" s="41"/>
      <c r="T238" s="72"/>
    </row>
    <row r="239" spans="1:20" ht="28.5" customHeight="1" x14ac:dyDescent="0.25">
      <c r="A239" s="157">
        <v>23</v>
      </c>
      <c r="B239" s="76" t="s">
        <v>1129</v>
      </c>
      <c r="C239" s="108">
        <f t="shared" si="17"/>
        <v>27.198</v>
      </c>
      <c r="D239" s="157">
        <v>2022</v>
      </c>
      <c r="E239" s="158" t="s">
        <v>101</v>
      </c>
      <c r="F239" s="158" t="s">
        <v>33</v>
      </c>
      <c r="G239" s="108">
        <f t="shared" si="18"/>
        <v>27.198</v>
      </c>
      <c r="H239" s="108"/>
      <c r="I239" s="108"/>
      <c r="J239" s="108">
        <v>27.198</v>
      </c>
      <c r="K239" s="108"/>
      <c r="L239" s="108"/>
      <c r="M239" s="82"/>
      <c r="N239" s="82"/>
      <c r="O239" s="82"/>
      <c r="P239" s="41"/>
      <c r="Q239" s="86"/>
      <c r="R239" s="86"/>
      <c r="S239" s="41"/>
      <c r="T239" s="72"/>
    </row>
    <row r="240" spans="1:20" ht="27.75" customHeight="1" x14ac:dyDescent="0.25">
      <c r="A240" s="157">
        <v>24</v>
      </c>
      <c r="B240" s="76" t="s">
        <v>1130</v>
      </c>
      <c r="C240" s="108">
        <f>G240</f>
        <v>182.999</v>
      </c>
      <c r="D240" s="157">
        <v>2024</v>
      </c>
      <c r="E240" s="158" t="s">
        <v>101</v>
      </c>
      <c r="F240" s="158" t="s">
        <v>33</v>
      </c>
      <c r="G240" s="108">
        <f t="shared" si="18"/>
        <v>182.999</v>
      </c>
      <c r="H240" s="108"/>
      <c r="I240" s="108"/>
      <c r="J240" s="108"/>
      <c r="K240" s="108"/>
      <c r="L240" s="108">
        <v>182.999</v>
      </c>
      <c r="M240" s="82"/>
      <c r="N240" s="82"/>
      <c r="O240" s="82"/>
      <c r="P240" s="41"/>
      <c r="Q240" s="86"/>
      <c r="R240" s="86"/>
      <c r="S240" s="41"/>
      <c r="T240" s="72"/>
    </row>
    <row r="241" spans="1:20" ht="27" customHeight="1" x14ac:dyDescent="0.25">
      <c r="A241" s="157">
        <v>25</v>
      </c>
      <c r="B241" s="76" t="s">
        <v>763</v>
      </c>
      <c r="C241" s="108">
        <f t="shared" si="17"/>
        <v>2561</v>
      </c>
      <c r="D241" s="157">
        <v>2021</v>
      </c>
      <c r="E241" s="158" t="s">
        <v>637</v>
      </c>
      <c r="F241" s="158" t="s">
        <v>33</v>
      </c>
      <c r="G241" s="108">
        <f t="shared" si="18"/>
        <v>2561</v>
      </c>
      <c r="H241" s="108"/>
      <c r="I241" s="108">
        <v>2561</v>
      </c>
      <c r="J241" s="108"/>
      <c r="K241" s="108"/>
      <c r="L241" s="108"/>
      <c r="M241" s="82"/>
      <c r="N241" s="82"/>
      <c r="O241" s="82"/>
      <c r="P241" s="41"/>
      <c r="Q241" s="86"/>
      <c r="R241" s="86"/>
      <c r="S241" s="41"/>
      <c r="T241" s="72"/>
    </row>
    <row r="242" spans="1:20" ht="27" customHeight="1" x14ac:dyDescent="0.25">
      <c r="A242" s="292" t="s">
        <v>308</v>
      </c>
      <c r="B242" s="162" t="s">
        <v>1183</v>
      </c>
      <c r="C242" s="108">
        <f>G242</f>
        <v>4298.7089999999998</v>
      </c>
      <c r="D242" s="292" t="s">
        <v>1380</v>
      </c>
      <c r="E242" s="292" t="s">
        <v>16</v>
      </c>
      <c r="F242" s="292" t="s">
        <v>33</v>
      </c>
      <c r="G242" s="108">
        <f>H242+I242+J242+K242+L242</f>
        <v>4298.7089999999998</v>
      </c>
      <c r="H242" s="108"/>
      <c r="I242" s="108"/>
      <c r="J242" s="108"/>
      <c r="K242" s="108">
        <v>4298.7089999999998</v>
      </c>
      <c r="L242" s="108"/>
      <c r="M242" s="84"/>
      <c r="N242" s="82"/>
      <c r="O242" s="82"/>
      <c r="P242" s="86"/>
      <c r="Q242" s="41"/>
      <c r="R242" s="41"/>
      <c r="S242" s="41"/>
      <c r="T242" s="72"/>
    </row>
    <row r="243" spans="1:20" ht="20.25" customHeight="1" x14ac:dyDescent="0.25">
      <c r="A243" s="292"/>
      <c r="B243" s="162" t="s">
        <v>1485</v>
      </c>
      <c r="C243" s="108">
        <f>G243</f>
        <v>50</v>
      </c>
      <c r="D243" s="292"/>
      <c r="E243" s="292"/>
      <c r="F243" s="292"/>
      <c r="G243" s="108">
        <f t="shared" si="18"/>
        <v>50</v>
      </c>
      <c r="H243" s="108"/>
      <c r="I243" s="108"/>
      <c r="J243" s="108"/>
      <c r="K243" s="108">
        <v>50</v>
      </c>
      <c r="L243" s="108"/>
      <c r="P243" s="86"/>
      <c r="Q243" s="41"/>
      <c r="R243" s="41"/>
      <c r="S243" s="41"/>
      <c r="T243" s="72"/>
    </row>
    <row r="244" spans="1:20" ht="18" hidden="1" customHeight="1" x14ac:dyDescent="0.25">
      <c r="A244" s="292"/>
      <c r="B244" s="394" t="s">
        <v>2</v>
      </c>
      <c r="C244" s="292" t="s">
        <v>51</v>
      </c>
      <c r="D244" s="292"/>
      <c r="E244" s="292"/>
      <c r="F244" s="292"/>
      <c r="G244" s="108">
        <f t="shared" si="18"/>
        <v>57.886000000000003</v>
      </c>
      <c r="H244" s="108"/>
      <c r="I244" s="108">
        <v>57.886000000000003</v>
      </c>
      <c r="J244" s="87"/>
      <c r="K244" s="87"/>
      <c r="L244" s="87"/>
      <c r="R244" s="41"/>
      <c r="T244" s="72"/>
    </row>
    <row r="245" spans="1:20" ht="18.75" hidden="1" customHeight="1" x14ac:dyDescent="0.25">
      <c r="A245" s="292"/>
      <c r="B245" s="394"/>
      <c r="C245" s="292"/>
      <c r="D245" s="292"/>
      <c r="E245" s="292"/>
      <c r="F245" s="292"/>
      <c r="G245" s="108">
        <f t="shared" si="18"/>
        <v>0</v>
      </c>
      <c r="H245" s="87"/>
      <c r="I245" s="263"/>
      <c r="J245" s="87"/>
      <c r="K245" s="87"/>
      <c r="L245" s="87"/>
      <c r="T245" s="72"/>
    </row>
    <row r="246" spans="1:20" ht="15" hidden="1" customHeight="1" x14ac:dyDescent="0.25">
      <c r="A246" s="292"/>
      <c r="B246" s="162" t="s">
        <v>25</v>
      </c>
      <c r="C246" s="144" t="s">
        <v>56</v>
      </c>
      <c r="D246" s="292"/>
      <c r="E246" s="292"/>
      <c r="F246" s="292"/>
      <c r="G246" s="108">
        <f t="shared" si="18"/>
        <v>14.58</v>
      </c>
      <c r="H246" s="108"/>
      <c r="I246" s="108">
        <v>14.58</v>
      </c>
      <c r="J246" s="85"/>
      <c r="K246" s="85"/>
      <c r="L246" s="85"/>
      <c r="P246" s="41"/>
      <c r="R246" s="80"/>
      <c r="T246" s="72"/>
    </row>
    <row r="247" spans="1:20" ht="48.75" customHeight="1" x14ac:dyDescent="0.25">
      <c r="A247" s="144" t="s">
        <v>309</v>
      </c>
      <c r="B247" s="162" t="s">
        <v>1462</v>
      </c>
      <c r="C247" s="158">
        <f>G247</f>
        <v>47.28</v>
      </c>
      <c r="D247" s="144" t="s">
        <v>93</v>
      </c>
      <c r="E247" s="144" t="s">
        <v>1452</v>
      </c>
      <c r="F247" s="144" t="s">
        <v>33</v>
      </c>
      <c r="G247" s="108">
        <f t="shared" si="18"/>
        <v>47.28</v>
      </c>
      <c r="H247" s="108"/>
      <c r="I247" s="108">
        <v>47.28</v>
      </c>
      <c r="J247" s="85"/>
      <c r="K247" s="85"/>
      <c r="L247" s="85"/>
      <c r="P247" s="41"/>
      <c r="R247" s="80"/>
      <c r="T247" s="72"/>
    </row>
    <row r="248" spans="1:20" ht="47.25" customHeight="1" x14ac:dyDescent="0.25">
      <c r="A248" s="144" t="s">
        <v>458</v>
      </c>
      <c r="B248" s="162" t="s">
        <v>1463</v>
      </c>
      <c r="C248" s="158">
        <f>G248</f>
        <v>18.829999999999998</v>
      </c>
      <c r="D248" s="144" t="s">
        <v>93</v>
      </c>
      <c r="E248" s="144" t="s">
        <v>1452</v>
      </c>
      <c r="F248" s="144" t="s">
        <v>33</v>
      </c>
      <c r="G248" s="108">
        <f t="shared" si="18"/>
        <v>18.829999999999998</v>
      </c>
      <c r="H248" s="108"/>
      <c r="I248" s="108">
        <v>18.829999999999998</v>
      </c>
      <c r="J248" s="85"/>
      <c r="K248" s="85"/>
      <c r="L248" s="85"/>
      <c r="P248" s="41"/>
      <c r="R248" s="80"/>
      <c r="T248" s="72"/>
    </row>
    <row r="249" spans="1:20" ht="43.5" customHeight="1" x14ac:dyDescent="0.25">
      <c r="A249" s="144" t="s">
        <v>459</v>
      </c>
      <c r="B249" s="162" t="s">
        <v>1031</v>
      </c>
      <c r="C249" s="158">
        <f>G249</f>
        <v>34489.370999999999</v>
      </c>
      <c r="D249" s="144" t="s">
        <v>1442</v>
      </c>
      <c r="E249" s="144" t="s">
        <v>1452</v>
      </c>
      <c r="F249" s="144" t="s">
        <v>33</v>
      </c>
      <c r="G249" s="108">
        <f t="shared" si="18"/>
        <v>34489.370999999999</v>
      </c>
      <c r="H249" s="108"/>
      <c r="I249" s="108">
        <v>5033.6899999999996</v>
      </c>
      <c r="J249" s="108">
        <v>9084.0679999999993</v>
      </c>
      <c r="K249" s="108">
        <v>9928.3349999999991</v>
      </c>
      <c r="L249" s="108">
        <v>10443.278</v>
      </c>
      <c r="M249" s="88"/>
      <c r="N249" s="88"/>
      <c r="O249" s="88"/>
      <c r="P249" s="41"/>
      <c r="R249" s="80"/>
      <c r="T249" s="72"/>
    </row>
    <row r="250" spans="1:20" ht="27.75" customHeight="1" x14ac:dyDescent="0.25">
      <c r="A250" s="144" t="s">
        <v>460</v>
      </c>
      <c r="B250" s="162" t="s">
        <v>1035</v>
      </c>
      <c r="C250" s="158">
        <f>G250</f>
        <v>545.67100000000005</v>
      </c>
      <c r="D250" s="144" t="s">
        <v>93</v>
      </c>
      <c r="E250" s="144" t="s">
        <v>1034</v>
      </c>
      <c r="F250" s="144" t="s">
        <v>33</v>
      </c>
      <c r="G250" s="108">
        <f t="shared" si="18"/>
        <v>545.67100000000005</v>
      </c>
      <c r="H250" s="108"/>
      <c r="I250" s="108">
        <v>545.67100000000005</v>
      </c>
      <c r="J250" s="108"/>
      <c r="K250" s="108"/>
      <c r="L250" s="108"/>
      <c r="M250" s="88"/>
      <c r="N250" s="88"/>
      <c r="O250" s="88"/>
      <c r="P250" s="41"/>
      <c r="R250" s="80"/>
      <c r="T250" s="72"/>
    </row>
    <row r="251" spans="1:20" ht="48.75" customHeight="1" x14ac:dyDescent="0.25">
      <c r="A251" s="144" t="s">
        <v>461</v>
      </c>
      <c r="B251" s="162" t="s">
        <v>1596</v>
      </c>
      <c r="C251" s="108">
        <f>G251</f>
        <v>7505.9830000000011</v>
      </c>
      <c r="D251" s="144" t="s">
        <v>1378</v>
      </c>
      <c r="E251" s="144" t="s">
        <v>60</v>
      </c>
      <c r="F251" s="144" t="s">
        <v>33</v>
      </c>
      <c r="G251" s="108">
        <f t="shared" si="18"/>
        <v>7505.9830000000011</v>
      </c>
      <c r="H251" s="144" t="s">
        <v>483</v>
      </c>
      <c r="I251" s="144" t="s">
        <v>1591</v>
      </c>
      <c r="J251" s="108">
        <v>1592.711</v>
      </c>
      <c r="K251" s="144" t="s">
        <v>1597</v>
      </c>
      <c r="L251" s="144" t="s">
        <v>1374</v>
      </c>
      <c r="M251" s="77"/>
      <c r="N251" s="77"/>
      <c r="O251" s="77"/>
      <c r="P251" s="41"/>
      <c r="R251" s="80"/>
      <c r="T251" s="72"/>
    </row>
    <row r="252" spans="1:20" ht="63" hidden="1" customHeight="1" x14ac:dyDescent="0.25">
      <c r="A252" s="144"/>
      <c r="B252" s="162"/>
      <c r="C252" s="108"/>
      <c r="D252" s="144"/>
      <c r="E252" s="144"/>
      <c r="F252" s="144"/>
      <c r="G252" s="108">
        <f t="shared" si="18"/>
        <v>0</v>
      </c>
      <c r="H252" s="144"/>
      <c r="I252" s="144"/>
      <c r="J252" s="144"/>
      <c r="K252" s="144"/>
      <c r="L252" s="144"/>
      <c r="M252" s="77"/>
      <c r="N252" s="77"/>
      <c r="O252" s="77"/>
      <c r="P252" s="41"/>
      <c r="R252" s="80"/>
      <c r="T252" s="72"/>
    </row>
    <row r="253" spans="1:20" ht="63" hidden="1" customHeight="1" x14ac:dyDescent="0.25">
      <c r="A253" s="144"/>
      <c r="B253" s="162"/>
      <c r="C253" s="108"/>
      <c r="D253" s="144"/>
      <c r="E253" s="144"/>
      <c r="F253" s="144"/>
      <c r="G253" s="108">
        <f t="shared" si="18"/>
        <v>0</v>
      </c>
      <c r="H253" s="144"/>
      <c r="I253" s="144"/>
      <c r="J253" s="144"/>
      <c r="K253" s="144"/>
      <c r="L253" s="144"/>
      <c r="M253" s="77"/>
      <c r="N253" s="77"/>
      <c r="O253" s="77"/>
      <c r="P253" s="41"/>
      <c r="R253" s="80"/>
      <c r="T253" s="72"/>
    </row>
    <row r="254" spans="1:20" ht="33.75" customHeight="1" x14ac:dyDescent="0.25">
      <c r="A254" s="281" t="s">
        <v>462</v>
      </c>
      <c r="B254" s="162" t="s">
        <v>1684</v>
      </c>
      <c r="C254" s="108">
        <v>21173.775000000001</v>
      </c>
      <c r="D254" s="281" t="s">
        <v>1599</v>
      </c>
      <c r="E254" s="281" t="s">
        <v>16</v>
      </c>
      <c r="F254" s="281" t="s">
        <v>33</v>
      </c>
      <c r="G254" s="108">
        <f>H254+I254+J254+K254+L254</f>
        <v>20879.253000000001</v>
      </c>
      <c r="H254" s="144"/>
      <c r="I254" s="144" t="s">
        <v>1553</v>
      </c>
      <c r="J254" s="108"/>
      <c r="K254" s="144" t="s">
        <v>1685</v>
      </c>
      <c r="L254" s="144"/>
      <c r="P254" s="80"/>
      <c r="R254" s="80"/>
      <c r="T254" s="72"/>
    </row>
    <row r="255" spans="1:20" ht="20.25" hidden="1" customHeight="1" x14ac:dyDescent="0.25">
      <c r="A255" s="282"/>
      <c r="B255" s="162" t="s">
        <v>2</v>
      </c>
      <c r="C255" s="108">
        <f t="shared" ref="C255:C260" si="20">G255</f>
        <v>154.56200000000001</v>
      </c>
      <c r="D255" s="282"/>
      <c r="E255" s="282"/>
      <c r="F255" s="282"/>
      <c r="G255" s="108">
        <f t="shared" si="18"/>
        <v>154.56200000000001</v>
      </c>
      <c r="H255" s="144"/>
      <c r="I255" s="144" t="s">
        <v>689</v>
      </c>
      <c r="J255" s="144"/>
      <c r="K255" s="144"/>
      <c r="L255" s="144"/>
      <c r="P255" s="80"/>
      <c r="R255" s="80"/>
      <c r="T255" s="72"/>
    </row>
    <row r="256" spans="1:20" ht="20.25" hidden="1" customHeight="1" x14ac:dyDescent="0.25">
      <c r="A256" s="282"/>
      <c r="B256" s="162" t="s">
        <v>25</v>
      </c>
      <c r="C256" s="108">
        <f t="shared" si="20"/>
        <v>40.5</v>
      </c>
      <c r="D256" s="282"/>
      <c r="E256" s="282"/>
      <c r="F256" s="282"/>
      <c r="G256" s="108">
        <f t="shared" si="18"/>
        <v>40.5</v>
      </c>
      <c r="H256" s="144"/>
      <c r="I256" s="144" t="s">
        <v>691</v>
      </c>
      <c r="J256" s="144"/>
      <c r="K256" s="144"/>
      <c r="L256" s="144"/>
      <c r="P256" s="80"/>
      <c r="R256" s="80"/>
      <c r="T256" s="72"/>
    </row>
    <row r="257" spans="1:20" ht="20.25" hidden="1" customHeight="1" x14ac:dyDescent="0.25">
      <c r="A257" s="282"/>
      <c r="B257" s="162" t="s">
        <v>678</v>
      </c>
      <c r="C257" s="108">
        <f t="shared" si="20"/>
        <v>11.603</v>
      </c>
      <c r="D257" s="282"/>
      <c r="E257" s="282"/>
      <c r="F257" s="282"/>
      <c r="G257" s="108">
        <f t="shared" si="18"/>
        <v>11.603</v>
      </c>
      <c r="H257" s="144"/>
      <c r="I257" s="144" t="s">
        <v>679</v>
      </c>
      <c r="J257" s="144"/>
      <c r="K257" s="144"/>
      <c r="L257" s="144"/>
      <c r="P257" s="80"/>
      <c r="R257" s="80"/>
      <c r="T257" s="72"/>
    </row>
    <row r="258" spans="1:20" ht="20.25" hidden="1" customHeight="1" x14ac:dyDescent="0.25">
      <c r="A258" s="282"/>
      <c r="B258" s="162" t="s">
        <v>635</v>
      </c>
      <c r="C258" s="108">
        <f t="shared" si="20"/>
        <v>28.786000000000001</v>
      </c>
      <c r="D258" s="282"/>
      <c r="E258" s="282"/>
      <c r="F258" s="282"/>
      <c r="G258" s="108">
        <f t="shared" si="18"/>
        <v>28.786000000000001</v>
      </c>
      <c r="H258" s="144"/>
      <c r="I258" s="144" t="s">
        <v>680</v>
      </c>
      <c r="J258" s="144"/>
      <c r="K258" s="144"/>
      <c r="L258" s="144"/>
      <c r="P258" s="80"/>
      <c r="R258" s="80"/>
      <c r="T258" s="72"/>
    </row>
    <row r="259" spans="1:20" ht="62.25" hidden="1" customHeight="1" x14ac:dyDescent="0.25">
      <c r="A259" s="282"/>
      <c r="B259" s="162" t="s">
        <v>951</v>
      </c>
      <c r="C259" s="108">
        <f t="shared" si="20"/>
        <v>0</v>
      </c>
      <c r="D259" s="282"/>
      <c r="E259" s="282"/>
      <c r="F259" s="282"/>
      <c r="G259" s="108">
        <f t="shared" si="18"/>
        <v>0</v>
      </c>
      <c r="H259" s="108"/>
      <c r="I259" s="108">
        <v>0</v>
      </c>
      <c r="J259" s="85"/>
      <c r="K259" s="85"/>
      <c r="L259" s="85"/>
      <c r="M259" s="182" t="s">
        <v>1209</v>
      </c>
      <c r="N259" s="182"/>
      <c r="O259" s="182"/>
      <c r="T259" s="72"/>
    </row>
    <row r="260" spans="1:20" ht="18" customHeight="1" x14ac:dyDescent="0.25">
      <c r="A260" s="283"/>
      <c r="B260" s="162" t="s">
        <v>1694</v>
      </c>
      <c r="C260" s="108">
        <f t="shared" si="20"/>
        <v>316.87</v>
      </c>
      <c r="D260" s="283"/>
      <c r="E260" s="283"/>
      <c r="F260" s="283"/>
      <c r="G260" s="108">
        <f>H260+I260+J260+K260+L260</f>
        <v>316.87</v>
      </c>
      <c r="H260" s="108"/>
      <c r="I260" s="108"/>
      <c r="J260" s="85"/>
      <c r="K260" s="108">
        <v>316.87</v>
      </c>
      <c r="L260" s="85"/>
      <c r="T260" s="72"/>
    </row>
    <row r="261" spans="1:20" ht="29.25" customHeight="1" x14ac:dyDescent="0.25">
      <c r="A261" s="292" t="s">
        <v>520</v>
      </c>
      <c r="B261" s="162" t="s">
        <v>952</v>
      </c>
      <c r="C261" s="108">
        <v>73468.115999999995</v>
      </c>
      <c r="D261" s="292" t="s">
        <v>1378</v>
      </c>
      <c r="E261" s="292" t="s">
        <v>16</v>
      </c>
      <c r="F261" s="292" t="s">
        <v>33</v>
      </c>
      <c r="G261" s="108">
        <f>H261+I261+J261+K261+L261</f>
        <v>24732.38</v>
      </c>
      <c r="H261" s="108">
        <v>23745.38</v>
      </c>
      <c r="I261" s="108"/>
      <c r="J261" s="108"/>
      <c r="K261" s="189"/>
      <c r="L261" s="108">
        <v>987</v>
      </c>
      <c r="M261" s="89"/>
      <c r="N261" s="89"/>
      <c r="O261" s="89"/>
      <c r="T261" s="72"/>
    </row>
    <row r="262" spans="1:20" ht="20.25" hidden="1" customHeight="1" x14ac:dyDescent="0.25">
      <c r="A262" s="292"/>
      <c r="B262" s="162" t="s">
        <v>642</v>
      </c>
      <c r="C262" s="108">
        <f>G262</f>
        <v>0</v>
      </c>
      <c r="D262" s="292"/>
      <c r="E262" s="292"/>
      <c r="F262" s="292"/>
      <c r="G262" s="108">
        <f t="shared" si="18"/>
        <v>0</v>
      </c>
      <c r="H262" s="108"/>
      <c r="I262" s="108"/>
      <c r="J262" s="85"/>
      <c r="K262" s="264"/>
      <c r="L262" s="108"/>
      <c r="M262" s="77" t="s">
        <v>800</v>
      </c>
      <c r="N262" s="77"/>
      <c r="O262" s="77"/>
      <c r="T262" s="72"/>
    </row>
    <row r="263" spans="1:20" ht="21.75" hidden="1" customHeight="1" x14ac:dyDescent="0.25">
      <c r="A263" s="292"/>
      <c r="B263" s="162" t="s">
        <v>2</v>
      </c>
      <c r="C263" s="108">
        <v>1200.098</v>
      </c>
      <c r="D263" s="292"/>
      <c r="E263" s="292"/>
      <c r="F263" s="292"/>
      <c r="G263" s="108">
        <f t="shared" si="18"/>
        <v>313.22800000000001</v>
      </c>
      <c r="H263" s="108">
        <v>237.22800000000001</v>
      </c>
      <c r="I263" s="108">
        <v>76</v>
      </c>
      <c r="J263" s="85"/>
      <c r="K263" s="264"/>
      <c r="L263" s="108"/>
      <c r="M263" s="77" t="s">
        <v>801</v>
      </c>
      <c r="N263" s="77"/>
      <c r="O263" s="77"/>
      <c r="P263" s="41">
        <f>H263-I263</f>
        <v>161.22800000000001</v>
      </c>
      <c r="T263" s="72"/>
    </row>
    <row r="264" spans="1:20" ht="20.25" hidden="1" customHeight="1" x14ac:dyDescent="0.25">
      <c r="A264" s="292"/>
      <c r="B264" s="162" t="s">
        <v>25</v>
      </c>
      <c r="C264" s="108">
        <v>187.821</v>
      </c>
      <c r="D264" s="292"/>
      <c r="E264" s="292"/>
      <c r="F264" s="292"/>
      <c r="G264" s="108">
        <f t="shared" si="18"/>
        <v>187.821</v>
      </c>
      <c r="H264" s="108"/>
      <c r="I264" s="108">
        <v>187.821</v>
      </c>
      <c r="J264" s="85"/>
      <c r="K264" s="264"/>
      <c r="L264" s="108"/>
      <c r="M264" s="89">
        <v>81.757999999999996</v>
      </c>
      <c r="N264" s="89"/>
      <c r="O264" s="89"/>
      <c r="T264" s="72"/>
    </row>
    <row r="265" spans="1:20" ht="31.5" customHeight="1" x14ac:dyDescent="0.25">
      <c r="A265" s="144" t="s">
        <v>564</v>
      </c>
      <c r="B265" s="162" t="s">
        <v>1188</v>
      </c>
      <c r="C265" s="108">
        <f>G265</f>
        <v>1350</v>
      </c>
      <c r="D265" s="144" t="s">
        <v>1381</v>
      </c>
      <c r="E265" s="144" t="s">
        <v>16</v>
      </c>
      <c r="F265" s="144" t="s">
        <v>33</v>
      </c>
      <c r="G265" s="108">
        <f t="shared" si="18"/>
        <v>1350</v>
      </c>
      <c r="H265" s="108"/>
      <c r="I265" s="108"/>
      <c r="J265" s="108"/>
      <c r="K265" s="189"/>
      <c r="L265" s="108">
        <v>1350</v>
      </c>
      <c r="M265" s="89"/>
      <c r="N265" s="89"/>
      <c r="O265" s="89"/>
      <c r="T265" s="72"/>
    </row>
    <row r="266" spans="1:20" ht="30.75" customHeight="1" x14ac:dyDescent="0.25">
      <c r="A266" s="292" t="s">
        <v>565</v>
      </c>
      <c r="B266" s="162" t="s">
        <v>895</v>
      </c>
      <c r="C266" s="108">
        <v>11431.241</v>
      </c>
      <c r="D266" s="292" t="s">
        <v>93</v>
      </c>
      <c r="E266" s="292" t="s">
        <v>16</v>
      </c>
      <c r="F266" s="292" t="s">
        <v>33</v>
      </c>
      <c r="G266" s="108">
        <f t="shared" si="18"/>
        <v>9921.1010000000006</v>
      </c>
      <c r="H266" s="108"/>
      <c r="I266" s="108">
        <v>9921.1010000000006</v>
      </c>
      <c r="J266" s="85"/>
      <c r="K266" s="85"/>
      <c r="L266" s="85"/>
      <c r="M266" s="90"/>
      <c r="N266" s="90"/>
      <c r="O266" s="90"/>
      <c r="T266" s="72"/>
    </row>
    <row r="267" spans="1:20" ht="20.25" hidden="1" customHeight="1" x14ac:dyDescent="0.25">
      <c r="A267" s="292"/>
      <c r="B267" s="162" t="s">
        <v>624</v>
      </c>
      <c r="C267" s="108">
        <f t="shared" ref="C267:C275" si="21">G267</f>
        <v>120</v>
      </c>
      <c r="D267" s="292"/>
      <c r="E267" s="292"/>
      <c r="F267" s="292"/>
      <c r="G267" s="108">
        <f t="shared" si="18"/>
        <v>120</v>
      </c>
      <c r="H267" s="108"/>
      <c r="I267" s="108">
        <v>120</v>
      </c>
      <c r="J267" s="85"/>
      <c r="K267" s="85"/>
      <c r="L267" s="85"/>
      <c r="T267" s="72"/>
    </row>
    <row r="268" spans="1:20" ht="20.25" hidden="1" customHeight="1" x14ac:dyDescent="0.25">
      <c r="A268" s="292"/>
      <c r="B268" s="162" t="s">
        <v>2</v>
      </c>
      <c r="C268" s="108">
        <f t="shared" si="21"/>
        <v>155.4</v>
      </c>
      <c r="D268" s="292"/>
      <c r="E268" s="292"/>
      <c r="F268" s="292"/>
      <c r="G268" s="108">
        <f t="shared" si="18"/>
        <v>155.4</v>
      </c>
      <c r="H268" s="108"/>
      <c r="I268" s="108">
        <v>155.4</v>
      </c>
      <c r="J268" s="85"/>
      <c r="K268" s="85"/>
      <c r="L268" s="85"/>
      <c r="T268" s="72"/>
    </row>
    <row r="269" spans="1:20" ht="20.25" hidden="1" customHeight="1" x14ac:dyDescent="0.25">
      <c r="A269" s="292"/>
      <c r="B269" s="162" t="s">
        <v>25</v>
      </c>
      <c r="C269" s="108">
        <f t="shared" si="21"/>
        <v>41.5</v>
      </c>
      <c r="D269" s="292"/>
      <c r="E269" s="292"/>
      <c r="F269" s="292"/>
      <c r="G269" s="108">
        <f t="shared" si="18"/>
        <v>41.5</v>
      </c>
      <c r="H269" s="108"/>
      <c r="I269" s="108">
        <v>41.5</v>
      </c>
      <c r="J269" s="85"/>
      <c r="K269" s="85"/>
      <c r="L269" s="85"/>
      <c r="T269" s="72"/>
    </row>
    <row r="270" spans="1:20" ht="31.5" customHeight="1" x14ac:dyDescent="0.25">
      <c r="A270" s="144" t="s">
        <v>574</v>
      </c>
      <c r="B270" s="162" t="s">
        <v>1749</v>
      </c>
      <c r="C270" s="108">
        <f>G270</f>
        <v>1295.057</v>
      </c>
      <c r="D270" s="144" t="s">
        <v>1381</v>
      </c>
      <c r="E270" s="144" t="s">
        <v>16</v>
      </c>
      <c r="F270" s="144" t="s">
        <v>33</v>
      </c>
      <c r="G270" s="108">
        <f t="shared" si="18"/>
        <v>1295.057</v>
      </c>
      <c r="H270" s="144"/>
      <c r="I270" s="144"/>
      <c r="J270" s="144"/>
      <c r="K270" s="144"/>
      <c r="L270" s="144" t="s">
        <v>168</v>
      </c>
      <c r="T270" s="72"/>
    </row>
    <row r="271" spans="1:20" ht="54.75" hidden="1" customHeight="1" x14ac:dyDescent="0.25">
      <c r="A271" s="144" t="s">
        <v>212</v>
      </c>
      <c r="B271" s="162" t="s">
        <v>593</v>
      </c>
      <c r="C271" s="108">
        <f t="shared" si="21"/>
        <v>0</v>
      </c>
      <c r="D271" s="157">
        <v>2020</v>
      </c>
      <c r="E271" s="158" t="s">
        <v>611</v>
      </c>
      <c r="F271" s="158" t="s">
        <v>613</v>
      </c>
      <c r="G271" s="108">
        <f t="shared" si="18"/>
        <v>0</v>
      </c>
      <c r="H271" s="108">
        <v>0</v>
      </c>
      <c r="I271" s="85"/>
      <c r="J271" s="85"/>
      <c r="K271" s="85"/>
      <c r="L271" s="85"/>
      <c r="T271" s="72"/>
    </row>
    <row r="272" spans="1:20" ht="32.25" hidden="1" customHeight="1" x14ac:dyDescent="0.25">
      <c r="A272" s="292" t="s">
        <v>308</v>
      </c>
      <c r="B272" s="162" t="s">
        <v>373</v>
      </c>
      <c r="C272" s="108">
        <f t="shared" si="21"/>
        <v>0</v>
      </c>
      <c r="D272" s="409">
        <v>2020</v>
      </c>
      <c r="E272" s="396" t="s">
        <v>16</v>
      </c>
      <c r="F272" s="292" t="s">
        <v>33</v>
      </c>
      <c r="G272" s="108">
        <f t="shared" si="18"/>
        <v>0</v>
      </c>
      <c r="H272" s="158">
        <v>0</v>
      </c>
      <c r="I272" s="85"/>
      <c r="J272" s="85"/>
      <c r="K272" s="85"/>
      <c r="L272" s="85"/>
      <c r="T272" s="72"/>
    </row>
    <row r="273" spans="1:20" ht="23.25" hidden="1" customHeight="1" x14ac:dyDescent="0.25">
      <c r="A273" s="292"/>
      <c r="B273" s="162" t="s">
        <v>38</v>
      </c>
      <c r="C273" s="108">
        <f t="shared" si="21"/>
        <v>11.101000000000001</v>
      </c>
      <c r="D273" s="409"/>
      <c r="E273" s="396"/>
      <c r="F273" s="292"/>
      <c r="G273" s="108">
        <f t="shared" si="18"/>
        <v>11.101000000000001</v>
      </c>
      <c r="H273" s="108">
        <v>11.101000000000001</v>
      </c>
      <c r="I273" s="85"/>
      <c r="J273" s="85"/>
      <c r="K273" s="85"/>
      <c r="L273" s="85"/>
      <c r="T273" s="72"/>
    </row>
    <row r="274" spans="1:20" ht="34.5" customHeight="1" x14ac:dyDescent="0.25">
      <c r="A274" s="144" t="s">
        <v>575</v>
      </c>
      <c r="B274" s="162" t="s">
        <v>316</v>
      </c>
      <c r="C274" s="108">
        <f t="shared" si="21"/>
        <v>689.41700000000003</v>
      </c>
      <c r="D274" s="157">
        <v>2024</v>
      </c>
      <c r="E274" s="158" t="s">
        <v>16</v>
      </c>
      <c r="F274" s="144" t="s">
        <v>33</v>
      </c>
      <c r="G274" s="108">
        <f t="shared" si="18"/>
        <v>689.41700000000003</v>
      </c>
      <c r="H274" s="144"/>
      <c r="I274" s="144"/>
      <c r="J274" s="144"/>
      <c r="K274" s="144"/>
      <c r="L274" s="144" t="s">
        <v>317</v>
      </c>
      <c r="T274" s="72"/>
    </row>
    <row r="275" spans="1:20" ht="47.25" customHeight="1" x14ac:dyDescent="0.25">
      <c r="A275" s="144" t="s">
        <v>582</v>
      </c>
      <c r="B275" s="162" t="s">
        <v>1027</v>
      </c>
      <c r="C275" s="108">
        <f t="shared" si="21"/>
        <v>350</v>
      </c>
      <c r="D275" s="157">
        <v>2021</v>
      </c>
      <c r="E275" s="158" t="s">
        <v>16</v>
      </c>
      <c r="F275" s="144" t="s">
        <v>33</v>
      </c>
      <c r="G275" s="108">
        <f t="shared" si="18"/>
        <v>350</v>
      </c>
      <c r="H275" s="144"/>
      <c r="I275" s="144" t="s">
        <v>1556</v>
      </c>
      <c r="J275" s="144"/>
      <c r="K275" s="186"/>
      <c r="L275" s="186"/>
      <c r="T275" s="72"/>
    </row>
    <row r="276" spans="1:20" ht="45" customHeight="1" x14ac:dyDescent="0.25">
      <c r="A276" s="144" t="s">
        <v>625</v>
      </c>
      <c r="B276" s="162" t="s">
        <v>1385</v>
      </c>
      <c r="C276" s="108">
        <f t="shared" ref="C276:C283" si="22">G276</f>
        <v>100</v>
      </c>
      <c r="D276" s="157">
        <v>2024</v>
      </c>
      <c r="E276" s="158" t="s">
        <v>16</v>
      </c>
      <c r="F276" s="144" t="s">
        <v>33</v>
      </c>
      <c r="G276" s="108">
        <f t="shared" ref="G276:G347" si="23">H276+I276+J276+K276+L276</f>
        <v>100</v>
      </c>
      <c r="H276" s="144"/>
      <c r="I276" s="144"/>
      <c r="J276" s="144"/>
      <c r="K276" s="186"/>
      <c r="L276" s="144" t="s">
        <v>1577</v>
      </c>
      <c r="T276" s="72"/>
    </row>
    <row r="277" spans="1:20" ht="35.25" customHeight="1" x14ac:dyDescent="0.25">
      <c r="A277" s="292" t="s">
        <v>626</v>
      </c>
      <c r="B277" s="162" t="s">
        <v>804</v>
      </c>
      <c r="C277" s="108">
        <f t="shared" si="22"/>
        <v>7050</v>
      </c>
      <c r="D277" s="409" t="s">
        <v>1378</v>
      </c>
      <c r="E277" s="396" t="s">
        <v>16</v>
      </c>
      <c r="F277" s="292" t="s">
        <v>33</v>
      </c>
      <c r="G277" s="108">
        <f t="shared" si="23"/>
        <v>7050</v>
      </c>
      <c r="H277" s="144" t="s">
        <v>835</v>
      </c>
      <c r="I277" s="144"/>
      <c r="J277" s="144"/>
      <c r="K277" s="144"/>
      <c r="L277" s="144" t="s">
        <v>1578</v>
      </c>
      <c r="T277" s="72"/>
    </row>
    <row r="278" spans="1:20" ht="21.75" hidden="1" customHeight="1" x14ac:dyDescent="0.25">
      <c r="A278" s="292"/>
      <c r="B278" s="162" t="s">
        <v>44</v>
      </c>
      <c r="C278" s="108">
        <f t="shared" si="22"/>
        <v>150</v>
      </c>
      <c r="D278" s="409"/>
      <c r="E278" s="396"/>
      <c r="F278" s="292"/>
      <c r="G278" s="108">
        <f t="shared" si="23"/>
        <v>150</v>
      </c>
      <c r="H278" s="144" t="s">
        <v>835</v>
      </c>
      <c r="I278" s="144"/>
      <c r="J278" s="186"/>
      <c r="K278" s="186"/>
      <c r="L278" s="186"/>
      <c r="T278" s="72"/>
    </row>
    <row r="279" spans="1:20" ht="24.75" hidden="1" customHeight="1" x14ac:dyDescent="0.25">
      <c r="A279" s="292"/>
      <c r="B279" s="162" t="s">
        <v>2</v>
      </c>
      <c r="C279" s="108">
        <f t="shared" si="22"/>
        <v>143.98599999999999</v>
      </c>
      <c r="D279" s="409"/>
      <c r="E279" s="396"/>
      <c r="F279" s="292"/>
      <c r="G279" s="108">
        <f t="shared" si="23"/>
        <v>143.98599999999999</v>
      </c>
      <c r="H279" s="144"/>
      <c r="I279" s="144" t="s">
        <v>802</v>
      </c>
      <c r="J279" s="186"/>
      <c r="K279" s="186"/>
      <c r="L279" s="186"/>
      <c r="T279" s="72"/>
    </row>
    <row r="280" spans="1:20" ht="21.75" hidden="1" customHeight="1" x14ac:dyDescent="0.25">
      <c r="A280" s="292"/>
      <c r="B280" s="162" t="s">
        <v>25</v>
      </c>
      <c r="C280" s="108">
        <f t="shared" si="22"/>
        <v>23.687000000000001</v>
      </c>
      <c r="D280" s="409"/>
      <c r="E280" s="396"/>
      <c r="F280" s="292"/>
      <c r="G280" s="108">
        <f t="shared" si="23"/>
        <v>23.687000000000001</v>
      </c>
      <c r="H280" s="144"/>
      <c r="I280" s="144" t="s">
        <v>803</v>
      </c>
      <c r="J280" s="186"/>
      <c r="K280" s="186"/>
      <c r="L280" s="186"/>
      <c r="T280" s="72"/>
    </row>
    <row r="281" spans="1:20" ht="49.5" customHeight="1" x14ac:dyDescent="0.25">
      <c r="A281" s="144" t="s">
        <v>695</v>
      </c>
      <c r="B281" s="162" t="s">
        <v>988</v>
      </c>
      <c r="C281" s="108">
        <f t="shared" si="22"/>
        <v>220</v>
      </c>
      <c r="D281" s="144" t="s">
        <v>1381</v>
      </c>
      <c r="E281" s="144" t="s">
        <v>16</v>
      </c>
      <c r="F281" s="144" t="s">
        <v>33</v>
      </c>
      <c r="G281" s="108">
        <f t="shared" si="23"/>
        <v>220</v>
      </c>
      <c r="H281" s="144"/>
      <c r="I281" s="144"/>
      <c r="J281" s="144"/>
      <c r="K281" s="144"/>
      <c r="L281" s="144" t="s">
        <v>1220</v>
      </c>
      <c r="T281" s="72"/>
    </row>
    <row r="282" spans="1:20" ht="41.25" customHeight="1" x14ac:dyDescent="0.25">
      <c r="A282" s="144" t="s">
        <v>700</v>
      </c>
      <c r="B282" s="162" t="s">
        <v>993</v>
      </c>
      <c r="C282" s="108">
        <f t="shared" si="22"/>
        <v>120</v>
      </c>
      <c r="D282" s="144" t="s">
        <v>1381</v>
      </c>
      <c r="E282" s="144" t="s">
        <v>16</v>
      </c>
      <c r="F282" s="144" t="s">
        <v>33</v>
      </c>
      <c r="G282" s="108">
        <f t="shared" si="23"/>
        <v>120</v>
      </c>
      <c r="H282" s="144"/>
      <c r="I282" s="144"/>
      <c r="J282" s="144"/>
      <c r="K282" s="144"/>
      <c r="L282" s="144" t="s">
        <v>1221</v>
      </c>
      <c r="T282" s="72"/>
    </row>
    <row r="283" spans="1:20" ht="35.25" customHeight="1" x14ac:dyDescent="0.25">
      <c r="A283" s="144" t="s">
        <v>719</v>
      </c>
      <c r="B283" s="162" t="s">
        <v>994</v>
      </c>
      <c r="C283" s="108">
        <f t="shared" si="22"/>
        <v>120</v>
      </c>
      <c r="D283" s="144" t="s">
        <v>1381</v>
      </c>
      <c r="E283" s="144" t="s">
        <v>16</v>
      </c>
      <c r="F283" s="144" t="s">
        <v>33</v>
      </c>
      <c r="G283" s="108">
        <f t="shared" si="23"/>
        <v>120</v>
      </c>
      <c r="H283" s="144"/>
      <c r="I283" s="144"/>
      <c r="J283" s="144"/>
      <c r="K283" s="144"/>
      <c r="L283" s="144" t="s">
        <v>1221</v>
      </c>
      <c r="T283" s="72"/>
    </row>
    <row r="284" spans="1:20" ht="48.75" customHeight="1" x14ac:dyDescent="0.25">
      <c r="A284" s="144" t="s">
        <v>720</v>
      </c>
      <c r="B284" s="162" t="s">
        <v>1750</v>
      </c>
      <c r="C284" s="108">
        <f t="shared" ref="C284:C291" si="24">G284</f>
        <v>42.146999999999998</v>
      </c>
      <c r="D284" s="144" t="s">
        <v>1380</v>
      </c>
      <c r="E284" s="144" t="s">
        <v>60</v>
      </c>
      <c r="F284" s="144" t="s">
        <v>33</v>
      </c>
      <c r="G284" s="108">
        <f t="shared" si="23"/>
        <v>42.146999999999998</v>
      </c>
      <c r="H284" s="108"/>
      <c r="I284" s="108"/>
      <c r="J284" s="108"/>
      <c r="K284" s="108">
        <v>42.146999999999998</v>
      </c>
      <c r="L284" s="85"/>
      <c r="T284" s="72"/>
    </row>
    <row r="285" spans="1:20" ht="44.25" customHeight="1" x14ac:dyDescent="0.25">
      <c r="A285" s="144" t="s">
        <v>741</v>
      </c>
      <c r="B285" s="162" t="s">
        <v>1481</v>
      </c>
      <c r="C285" s="108">
        <f t="shared" si="24"/>
        <v>6.3</v>
      </c>
      <c r="D285" s="144" t="s">
        <v>1380</v>
      </c>
      <c r="E285" s="144" t="s">
        <v>60</v>
      </c>
      <c r="F285" s="144" t="s">
        <v>33</v>
      </c>
      <c r="G285" s="108">
        <f t="shared" si="23"/>
        <v>6.3</v>
      </c>
      <c r="H285" s="108"/>
      <c r="I285" s="108"/>
      <c r="J285" s="108"/>
      <c r="K285" s="108">
        <v>6.3</v>
      </c>
      <c r="L285" s="85"/>
      <c r="T285" s="72"/>
    </row>
    <row r="286" spans="1:20" ht="49.5" customHeight="1" x14ac:dyDescent="0.25">
      <c r="A286" s="144" t="s">
        <v>742</v>
      </c>
      <c r="B286" s="162" t="s">
        <v>1472</v>
      </c>
      <c r="C286" s="108">
        <f t="shared" si="24"/>
        <v>31.38</v>
      </c>
      <c r="D286" s="144" t="s">
        <v>1380</v>
      </c>
      <c r="E286" s="144" t="s">
        <v>60</v>
      </c>
      <c r="F286" s="144" t="s">
        <v>33</v>
      </c>
      <c r="G286" s="108">
        <f>H286+I286+J286+K286+L286</f>
        <v>31.38</v>
      </c>
      <c r="H286" s="108"/>
      <c r="I286" s="108"/>
      <c r="J286" s="108"/>
      <c r="K286" s="108">
        <v>31.38</v>
      </c>
      <c r="L286" s="85"/>
      <c r="T286" s="72"/>
    </row>
    <row r="287" spans="1:20" ht="43.5" customHeight="1" x14ac:dyDescent="0.25">
      <c r="A287" s="144" t="s">
        <v>765</v>
      </c>
      <c r="B287" s="162" t="s">
        <v>1482</v>
      </c>
      <c r="C287" s="108">
        <f t="shared" si="24"/>
        <v>6.3</v>
      </c>
      <c r="D287" s="144" t="s">
        <v>1380</v>
      </c>
      <c r="E287" s="144" t="s">
        <v>60</v>
      </c>
      <c r="F287" s="144" t="s">
        <v>33</v>
      </c>
      <c r="G287" s="108">
        <f>H287+I287+J287+K287+L287</f>
        <v>6.3</v>
      </c>
      <c r="H287" s="108"/>
      <c r="I287" s="108"/>
      <c r="J287" s="108"/>
      <c r="K287" s="108">
        <v>6.3</v>
      </c>
      <c r="L287" s="85"/>
      <c r="T287" s="72"/>
    </row>
    <row r="288" spans="1:20" ht="53.25" customHeight="1" x14ac:dyDescent="0.25">
      <c r="A288" s="144" t="s">
        <v>755</v>
      </c>
      <c r="B288" s="162" t="s">
        <v>780</v>
      </c>
      <c r="C288" s="108">
        <f t="shared" si="24"/>
        <v>35.08</v>
      </c>
      <c r="D288" s="144" t="s">
        <v>1380</v>
      </c>
      <c r="E288" s="144" t="s">
        <v>60</v>
      </c>
      <c r="F288" s="144" t="s">
        <v>33</v>
      </c>
      <c r="G288" s="108">
        <f t="shared" si="23"/>
        <v>35.08</v>
      </c>
      <c r="H288" s="108"/>
      <c r="I288" s="108"/>
      <c r="J288" s="108"/>
      <c r="K288" s="108">
        <v>35.08</v>
      </c>
      <c r="L288" s="85"/>
      <c r="T288" s="72"/>
    </row>
    <row r="289" spans="1:20" ht="48" customHeight="1" x14ac:dyDescent="0.25">
      <c r="A289" s="144" t="s">
        <v>756</v>
      </c>
      <c r="B289" s="162" t="s">
        <v>1483</v>
      </c>
      <c r="C289" s="158">
        <f t="shared" si="24"/>
        <v>6.3</v>
      </c>
      <c r="D289" s="144" t="s">
        <v>1380</v>
      </c>
      <c r="E289" s="144" t="s">
        <v>60</v>
      </c>
      <c r="F289" s="144" t="s">
        <v>33</v>
      </c>
      <c r="G289" s="108">
        <f t="shared" si="23"/>
        <v>6.3</v>
      </c>
      <c r="H289" s="108"/>
      <c r="I289" s="108"/>
      <c r="J289" s="108"/>
      <c r="K289" s="108">
        <v>6.3</v>
      </c>
      <c r="L289" s="85"/>
      <c r="T289" s="72"/>
    </row>
    <row r="290" spans="1:20" ht="29.25" customHeight="1" x14ac:dyDescent="0.25">
      <c r="A290" s="292" t="s">
        <v>778</v>
      </c>
      <c r="B290" s="162" t="s">
        <v>953</v>
      </c>
      <c r="C290" s="108">
        <f t="shared" si="24"/>
        <v>5227.6620000000003</v>
      </c>
      <c r="D290" s="409">
        <v>2024</v>
      </c>
      <c r="E290" s="396" t="s">
        <v>16</v>
      </c>
      <c r="F290" s="292" t="s">
        <v>33</v>
      </c>
      <c r="G290" s="108">
        <f t="shared" si="23"/>
        <v>5227.6620000000003</v>
      </c>
      <c r="H290" s="144"/>
      <c r="I290" s="144"/>
      <c r="J290" s="144"/>
      <c r="K290" s="144"/>
      <c r="L290" s="144" t="s">
        <v>375</v>
      </c>
      <c r="T290" s="72"/>
    </row>
    <row r="291" spans="1:20" ht="21.75" hidden="1" customHeight="1" x14ac:dyDescent="0.25">
      <c r="A291" s="292"/>
      <c r="B291" s="162" t="s">
        <v>514</v>
      </c>
      <c r="C291" s="108">
        <f t="shared" si="24"/>
        <v>120</v>
      </c>
      <c r="D291" s="409"/>
      <c r="E291" s="396"/>
      <c r="F291" s="292"/>
      <c r="G291" s="108">
        <f t="shared" si="23"/>
        <v>120</v>
      </c>
      <c r="H291" s="144"/>
      <c r="I291" s="144" t="s">
        <v>707</v>
      </c>
      <c r="J291" s="186"/>
      <c r="K291" s="186"/>
      <c r="L291" s="186"/>
      <c r="T291" s="72"/>
    </row>
    <row r="292" spans="1:20" ht="19.5" hidden="1" customHeight="1" x14ac:dyDescent="0.25">
      <c r="A292" s="292"/>
      <c r="B292" s="162" t="s">
        <v>2</v>
      </c>
      <c r="C292" s="108">
        <f t="shared" ref="C292:C297" si="25">G292</f>
        <v>91.43</v>
      </c>
      <c r="D292" s="409"/>
      <c r="E292" s="396"/>
      <c r="F292" s="292"/>
      <c r="G292" s="108">
        <f t="shared" si="23"/>
        <v>91.43</v>
      </c>
      <c r="H292" s="144"/>
      <c r="I292" s="144" t="s">
        <v>234</v>
      </c>
      <c r="J292" s="186"/>
      <c r="K292" s="186"/>
      <c r="L292" s="186"/>
      <c r="T292" s="72"/>
    </row>
    <row r="293" spans="1:20" ht="22.5" hidden="1" customHeight="1" x14ac:dyDescent="0.25">
      <c r="A293" s="292"/>
      <c r="B293" s="162" t="s">
        <v>25</v>
      </c>
      <c r="C293" s="108">
        <f t="shared" si="25"/>
        <v>15.903</v>
      </c>
      <c r="D293" s="409"/>
      <c r="E293" s="396"/>
      <c r="F293" s="292"/>
      <c r="G293" s="108">
        <f t="shared" si="23"/>
        <v>15.903</v>
      </c>
      <c r="H293" s="144"/>
      <c r="I293" s="144" t="s">
        <v>235</v>
      </c>
      <c r="J293" s="186"/>
      <c r="K293" s="186"/>
      <c r="L293" s="186"/>
      <c r="T293" s="72"/>
    </row>
    <row r="294" spans="1:20" ht="38.25" customHeight="1" x14ac:dyDescent="0.25">
      <c r="A294" s="292" t="s">
        <v>779</v>
      </c>
      <c r="B294" s="162" t="s">
        <v>954</v>
      </c>
      <c r="C294" s="108">
        <f t="shared" si="25"/>
        <v>4571.152</v>
      </c>
      <c r="D294" s="409">
        <v>2024</v>
      </c>
      <c r="E294" s="396" t="s">
        <v>16</v>
      </c>
      <c r="F294" s="292" t="s">
        <v>33</v>
      </c>
      <c r="G294" s="108">
        <f t="shared" si="23"/>
        <v>4571.152</v>
      </c>
      <c r="H294" s="144"/>
      <c r="I294" s="144"/>
      <c r="J294" s="144"/>
      <c r="K294" s="144"/>
      <c r="L294" s="144" t="s">
        <v>1222</v>
      </c>
      <c r="T294" s="72"/>
    </row>
    <row r="295" spans="1:20" ht="19.5" hidden="1" customHeight="1" x14ac:dyDescent="0.25">
      <c r="A295" s="292"/>
      <c r="B295" s="259" t="s">
        <v>642</v>
      </c>
      <c r="C295" s="108">
        <f t="shared" si="25"/>
        <v>120</v>
      </c>
      <c r="D295" s="409"/>
      <c r="E295" s="396"/>
      <c r="F295" s="292"/>
      <c r="G295" s="108">
        <f t="shared" si="23"/>
        <v>120</v>
      </c>
      <c r="H295" s="108"/>
      <c r="I295" s="108">
        <v>120</v>
      </c>
      <c r="J295" s="85"/>
      <c r="K295" s="85"/>
      <c r="L295" s="85"/>
      <c r="T295" s="72"/>
    </row>
    <row r="296" spans="1:20" ht="19.5" hidden="1" customHeight="1" x14ac:dyDescent="0.25">
      <c r="A296" s="292"/>
      <c r="B296" s="259" t="s">
        <v>2</v>
      </c>
      <c r="C296" s="108">
        <f t="shared" si="25"/>
        <v>80.099999999999994</v>
      </c>
      <c r="D296" s="409"/>
      <c r="E296" s="396"/>
      <c r="F296" s="292"/>
      <c r="G296" s="108">
        <f t="shared" si="23"/>
        <v>80.099999999999994</v>
      </c>
      <c r="H296" s="108"/>
      <c r="I296" s="108">
        <v>80.099999999999994</v>
      </c>
      <c r="J296" s="85"/>
      <c r="K296" s="85"/>
      <c r="L296" s="85"/>
      <c r="T296" s="72"/>
    </row>
    <row r="297" spans="1:20" ht="19.5" hidden="1" customHeight="1" x14ac:dyDescent="0.25">
      <c r="A297" s="292"/>
      <c r="B297" s="259" t="s">
        <v>25</v>
      </c>
      <c r="C297" s="108">
        <f t="shared" si="25"/>
        <v>14.2</v>
      </c>
      <c r="D297" s="409"/>
      <c r="E297" s="396"/>
      <c r="F297" s="292"/>
      <c r="G297" s="108">
        <f t="shared" si="23"/>
        <v>14.2</v>
      </c>
      <c r="H297" s="108"/>
      <c r="I297" s="108">
        <v>14.2</v>
      </c>
      <c r="J297" s="85"/>
      <c r="K297" s="85"/>
      <c r="L297" s="85"/>
      <c r="T297" s="72"/>
    </row>
    <row r="298" spans="1:20" ht="39" customHeight="1" x14ac:dyDescent="0.25">
      <c r="A298" s="281" t="s">
        <v>842</v>
      </c>
      <c r="B298" s="162" t="s">
        <v>1686</v>
      </c>
      <c r="C298" s="108">
        <f>G298</f>
        <v>3644.2069999999999</v>
      </c>
      <c r="D298" s="373" t="s">
        <v>1575</v>
      </c>
      <c r="E298" s="369" t="s">
        <v>16</v>
      </c>
      <c r="F298" s="281" t="s">
        <v>33</v>
      </c>
      <c r="G298" s="108">
        <f t="shared" si="23"/>
        <v>3644.2069999999999</v>
      </c>
      <c r="H298" s="108"/>
      <c r="I298" s="108">
        <v>1516.5309999999999</v>
      </c>
      <c r="J298" s="108"/>
      <c r="K298" s="108">
        <v>2127.6759999999999</v>
      </c>
      <c r="L298" s="85"/>
      <c r="T298" s="72"/>
    </row>
    <row r="299" spans="1:20" ht="20.25" customHeight="1" x14ac:dyDescent="0.25">
      <c r="A299" s="282"/>
      <c r="B299" s="162" t="s">
        <v>893</v>
      </c>
      <c r="C299" s="108">
        <v>49.8</v>
      </c>
      <c r="D299" s="400"/>
      <c r="E299" s="426"/>
      <c r="F299" s="282"/>
      <c r="G299" s="108">
        <f t="shared" si="23"/>
        <v>49.8</v>
      </c>
      <c r="H299" s="108"/>
      <c r="I299" s="108">
        <v>49.8</v>
      </c>
      <c r="J299" s="85"/>
      <c r="K299" s="85"/>
      <c r="L299" s="85"/>
      <c r="T299" s="72"/>
    </row>
    <row r="300" spans="1:20" ht="16.5" hidden="1" customHeight="1" x14ac:dyDescent="0.25">
      <c r="A300" s="282"/>
      <c r="B300" s="162" t="s">
        <v>2</v>
      </c>
      <c r="C300" s="108">
        <f>G300</f>
        <v>23.29</v>
      </c>
      <c r="D300" s="400"/>
      <c r="E300" s="426"/>
      <c r="F300" s="282"/>
      <c r="G300" s="108">
        <f t="shared" si="23"/>
        <v>23.29</v>
      </c>
      <c r="H300" s="108"/>
      <c r="I300" s="108">
        <v>23.29</v>
      </c>
      <c r="J300" s="85"/>
      <c r="K300" s="85"/>
      <c r="L300" s="85"/>
      <c r="T300" s="72"/>
    </row>
    <row r="301" spans="1:20" ht="1.5" hidden="1" customHeight="1" x14ac:dyDescent="0.25">
      <c r="A301" s="282"/>
      <c r="B301" s="162" t="s">
        <v>1559</v>
      </c>
      <c r="C301" s="108">
        <f>G301</f>
        <v>0</v>
      </c>
      <c r="D301" s="400"/>
      <c r="E301" s="426"/>
      <c r="F301" s="282"/>
      <c r="G301" s="108">
        <f t="shared" si="23"/>
        <v>0</v>
      </c>
      <c r="H301" s="108"/>
      <c r="I301" s="108"/>
      <c r="J301" s="108">
        <v>0</v>
      </c>
      <c r="K301" s="85"/>
      <c r="L301" s="85"/>
      <c r="T301" s="72"/>
    </row>
    <row r="302" spans="1:20" ht="20.25" customHeight="1" x14ac:dyDescent="0.25">
      <c r="A302" s="283"/>
      <c r="B302" s="162" t="s">
        <v>1694</v>
      </c>
      <c r="C302" s="108">
        <f>G302</f>
        <v>156.49</v>
      </c>
      <c r="D302" s="374"/>
      <c r="E302" s="370"/>
      <c r="F302" s="283"/>
      <c r="G302" s="108">
        <f>K302</f>
        <v>156.49</v>
      </c>
      <c r="H302" s="108"/>
      <c r="I302" s="108"/>
      <c r="J302" s="108"/>
      <c r="K302" s="108">
        <v>156.49</v>
      </c>
      <c r="L302" s="85"/>
      <c r="T302" s="72"/>
    </row>
    <row r="303" spans="1:20" ht="34.5" customHeight="1" x14ac:dyDescent="0.25">
      <c r="A303" s="292" t="s">
        <v>843</v>
      </c>
      <c r="B303" s="92" t="s">
        <v>1580</v>
      </c>
      <c r="C303" s="108">
        <v>10711.02</v>
      </c>
      <c r="D303" s="409" t="s">
        <v>1442</v>
      </c>
      <c r="E303" s="396" t="s">
        <v>16</v>
      </c>
      <c r="F303" s="292" t="s">
        <v>33</v>
      </c>
      <c r="G303" s="108">
        <f t="shared" si="23"/>
        <v>7599.9549999999999</v>
      </c>
      <c r="H303" s="108"/>
      <c r="I303" s="108">
        <f>I304</f>
        <v>99.954999999999998</v>
      </c>
      <c r="J303" s="108"/>
      <c r="K303" s="85"/>
      <c r="L303" s="108">
        <v>7500</v>
      </c>
      <c r="T303" s="72"/>
    </row>
    <row r="304" spans="1:20" ht="21.75" hidden="1" customHeight="1" x14ac:dyDescent="0.25">
      <c r="A304" s="292"/>
      <c r="B304" s="62" t="s">
        <v>893</v>
      </c>
      <c r="C304" s="108">
        <f t="shared" ref="C304:C312" si="26">G304</f>
        <v>99.954999999999998</v>
      </c>
      <c r="D304" s="409"/>
      <c r="E304" s="396"/>
      <c r="F304" s="292"/>
      <c r="G304" s="108">
        <f t="shared" si="23"/>
        <v>99.954999999999998</v>
      </c>
      <c r="H304" s="108"/>
      <c r="I304" s="108">
        <v>99.954999999999998</v>
      </c>
      <c r="J304" s="85"/>
      <c r="K304" s="85"/>
      <c r="L304" s="85"/>
      <c r="T304" s="72"/>
    </row>
    <row r="305" spans="1:20" ht="21.75" hidden="1" customHeight="1" x14ac:dyDescent="0.25">
      <c r="A305" s="292"/>
      <c r="B305" s="62" t="s">
        <v>2</v>
      </c>
      <c r="C305" s="108">
        <f t="shared" si="26"/>
        <v>55</v>
      </c>
      <c r="D305" s="409"/>
      <c r="E305" s="396"/>
      <c r="F305" s="292"/>
      <c r="G305" s="108">
        <f t="shared" si="23"/>
        <v>55</v>
      </c>
      <c r="H305" s="108"/>
      <c r="I305" s="108">
        <v>55</v>
      </c>
      <c r="J305" s="85"/>
      <c r="K305" s="85"/>
      <c r="L305" s="85"/>
      <c r="T305" s="72"/>
    </row>
    <row r="306" spans="1:20" ht="21.75" hidden="1" customHeight="1" x14ac:dyDescent="0.25">
      <c r="A306" s="292"/>
      <c r="B306" s="62" t="s">
        <v>25</v>
      </c>
      <c r="C306" s="108">
        <f t="shared" si="26"/>
        <v>18</v>
      </c>
      <c r="D306" s="409"/>
      <c r="E306" s="396"/>
      <c r="F306" s="292"/>
      <c r="G306" s="108">
        <f t="shared" si="23"/>
        <v>18</v>
      </c>
      <c r="H306" s="108"/>
      <c r="I306" s="108">
        <v>18</v>
      </c>
      <c r="J306" s="85"/>
      <c r="K306" s="85"/>
      <c r="L306" s="85"/>
      <c r="T306" s="72"/>
    </row>
    <row r="307" spans="1:20" ht="48.75" hidden="1" customHeight="1" x14ac:dyDescent="0.25">
      <c r="A307" s="292" t="s">
        <v>898</v>
      </c>
      <c r="B307" s="62" t="s">
        <v>921</v>
      </c>
      <c r="C307" s="108">
        <f t="shared" si="26"/>
        <v>0</v>
      </c>
      <c r="D307" s="409">
        <v>2021</v>
      </c>
      <c r="E307" s="396" t="s">
        <v>16</v>
      </c>
      <c r="F307" s="292" t="s">
        <v>33</v>
      </c>
      <c r="G307" s="108">
        <f t="shared" si="23"/>
        <v>0</v>
      </c>
      <c r="H307" s="108"/>
      <c r="I307" s="108">
        <v>0</v>
      </c>
      <c r="J307" s="85"/>
      <c r="K307" s="85"/>
      <c r="L307" s="85"/>
      <c r="T307" s="72"/>
    </row>
    <row r="308" spans="1:20" ht="21.75" hidden="1" customHeight="1" x14ac:dyDescent="0.25">
      <c r="A308" s="292"/>
      <c r="B308" s="200" t="s">
        <v>38</v>
      </c>
      <c r="C308" s="108">
        <f t="shared" si="26"/>
        <v>350</v>
      </c>
      <c r="D308" s="409"/>
      <c r="E308" s="396"/>
      <c r="F308" s="292"/>
      <c r="G308" s="108">
        <f t="shared" si="23"/>
        <v>350</v>
      </c>
      <c r="H308" s="108"/>
      <c r="I308" s="108">
        <v>350</v>
      </c>
      <c r="J308" s="85"/>
      <c r="K308" s="85"/>
      <c r="L308" s="85"/>
      <c r="T308" s="72"/>
    </row>
    <row r="309" spans="1:20" ht="21.75" hidden="1" customHeight="1" x14ac:dyDescent="0.25">
      <c r="A309" s="292"/>
      <c r="B309" s="200" t="s">
        <v>2</v>
      </c>
      <c r="C309" s="108">
        <f t="shared" si="26"/>
        <v>120</v>
      </c>
      <c r="D309" s="409"/>
      <c r="E309" s="396"/>
      <c r="F309" s="292"/>
      <c r="G309" s="108">
        <f t="shared" si="23"/>
        <v>120</v>
      </c>
      <c r="H309" s="108"/>
      <c r="I309" s="108">
        <v>120</v>
      </c>
      <c r="J309" s="85"/>
      <c r="K309" s="85"/>
      <c r="L309" s="85"/>
      <c r="T309" s="72"/>
    </row>
    <row r="310" spans="1:20" ht="21.75" hidden="1" customHeight="1" x14ac:dyDescent="0.25">
      <c r="A310" s="292"/>
      <c r="B310" s="200" t="s">
        <v>25</v>
      </c>
      <c r="C310" s="108">
        <f t="shared" si="26"/>
        <v>35</v>
      </c>
      <c r="D310" s="409"/>
      <c r="E310" s="396"/>
      <c r="F310" s="292"/>
      <c r="G310" s="108">
        <f t="shared" si="23"/>
        <v>35</v>
      </c>
      <c r="H310" s="108"/>
      <c r="I310" s="108">
        <v>35</v>
      </c>
      <c r="J310" s="85"/>
      <c r="K310" s="85"/>
      <c r="L310" s="85"/>
      <c r="T310" s="72"/>
    </row>
    <row r="311" spans="1:20" ht="54" hidden="1" customHeight="1" x14ac:dyDescent="0.25">
      <c r="A311" s="292" t="s">
        <v>720</v>
      </c>
      <c r="B311" s="200" t="s">
        <v>900</v>
      </c>
      <c r="C311" s="108">
        <f t="shared" si="26"/>
        <v>0</v>
      </c>
      <c r="D311" s="409">
        <v>2021</v>
      </c>
      <c r="E311" s="396" t="s">
        <v>16</v>
      </c>
      <c r="F311" s="292" t="s">
        <v>33</v>
      </c>
      <c r="G311" s="108">
        <f t="shared" si="23"/>
        <v>0</v>
      </c>
      <c r="H311" s="108"/>
      <c r="I311" s="108">
        <v>0</v>
      </c>
      <c r="J311" s="85"/>
      <c r="K311" s="85"/>
      <c r="L311" s="85"/>
      <c r="T311" s="72"/>
    </row>
    <row r="312" spans="1:20" ht="22.5" hidden="1" customHeight="1" x14ac:dyDescent="0.25">
      <c r="A312" s="292"/>
      <c r="B312" s="200" t="s">
        <v>893</v>
      </c>
      <c r="C312" s="108">
        <f t="shared" si="26"/>
        <v>100</v>
      </c>
      <c r="D312" s="409"/>
      <c r="E312" s="396"/>
      <c r="F312" s="292"/>
      <c r="G312" s="108">
        <f t="shared" si="23"/>
        <v>100</v>
      </c>
      <c r="H312" s="108"/>
      <c r="I312" s="108">
        <v>100</v>
      </c>
      <c r="J312" s="85"/>
      <c r="K312" s="85"/>
      <c r="L312" s="85"/>
      <c r="T312" s="72"/>
    </row>
    <row r="313" spans="1:20" ht="43.5" customHeight="1" x14ac:dyDescent="0.25">
      <c r="A313" s="191" t="s">
        <v>867</v>
      </c>
      <c r="B313" s="59" t="s">
        <v>1391</v>
      </c>
      <c r="C313" s="108">
        <v>13823.418</v>
      </c>
      <c r="D313" s="157">
        <v>2024</v>
      </c>
      <c r="E313" s="158" t="s">
        <v>16</v>
      </c>
      <c r="F313" s="144" t="s">
        <v>33</v>
      </c>
      <c r="G313" s="108">
        <f t="shared" si="23"/>
        <v>10994.683000000001</v>
      </c>
      <c r="H313" s="108"/>
      <c r="I313" s="108">
        <v>994.68299999999999</v>
      </c>
      <c r="J313" s="108"/>
      <c r="K313" s="108"/>
      <c r="L313" s="108">
        <v>10000</v>
      </c>
      <c r="T313" s="72"/>
    </row>
    <row r="314" spans="1:20" ht="54.75" customHeight="1" x14ac:dyDescent="0.25">
      <c r="A314" s="292" t="s">
        <v>898</v>
      </c>
      <c r="B314" s="162" t="s">
        <v>955</v>
      </c>
      <c r="C314" s="108">
        <f t="shared" ref="C314:C327" si="27">G314</f>
        <v>6979.3959999999997</v>
      </c>
      <c r="D314" s="409">
        <v>2020</v>
      </c>
      <c r="E314" s="396" t="s">
        <v>16</v>
      </c>
      <c r="F314" s="396" t="s">
        <v>33</v>
      </c>
      <c r="G314" s="108">
        <f t="shared" si="23"/>
        <v>6979.3959999999997</v>
      </c>
      <c r="H314" s="108">
        <v>6979.3959999999997</v>
      </c>
      <c r="I314" s="108"/>
      <c r="J314" s="85"/>
      <c r="K314" s="85"/>
      <c r="L314" s="85"/>
      <c r="T314" s="72"/>
    </row>
    <row r="315" spans="1:20" ht="23.25" hidden="1" customHeight="1" x14ac:dyDescent="0.25">
      <c r="A315" s="292"/>
      <c r="B315" s="162" t="s">
        <v>514</v>
      </c>
      <c r="C315" s="108">
        <f t="shared" si="27"/>
        <v>70</v>
      </c>
      <c r="D315" s="409"/>
      <c r="E315" s="396"/>
      <c r="F315" s="396"/>
      <c r="G315" s="108">
        <f t="shared" si="23"/>
        <v>70</v>
      </c>
      <c r="H315" s="108">
        <v>70</v>
      </c>
      <c r="I315" s="108"/>
      <c r="J315" s="85"/>
      <c r="K315" s="85"/>
      <c r="L315" s="85"/>
      <c r="M315" s="40">
        <f>8909.234-7556.981</f>
        <v>1352.2530000000006</v>
      </c>
      <c r="T315" s="72"/>
    </row>
    <row r="316" spans="1:20" ht="23.25" hidden="1" customHeight="1" x14ac:dyDescent="0.25">
      <c r="A316" s="292"/>
      <c r="B316" s="162" t="s">
        <v>2</v>
      </c>
      <c r="C316" s="108">
        <f t="shared" si="27"/>
        <v>99.341999999999999</v>
      </c>
      <c r="D316" s="409"/>
      <c r="E316" s="396"/>
      <c r="F316" s="396"/>
      <c r="G316" s="108">
        <f t="shared" si="23"/>
        <v>99.341999999999999</v>
      </c>
      <c r="H316" s="108">
        <v>99.341999999999999</v>
      </c>
      <c r="I316" s="108"/>
      <c r="J316" s="85"/>
      <c r="K316" s="85"/>
      <c r="L316" s="85"/>
      <c r="T316" s="72"/>
    </row>
    <row r="317" spans="1:20" ht="21" hidden="1" customHeight="1" x14ac:dyDescent="0.25">
      <c r="A317" s="292"/>
      <c r="B317" s="162" t="s">
        <v>25</v>
      </c>
      <c r="C317" s="108">
        <f t="shared" si="27"/>
        <v>26.039000000000001</v>
      </c>
      <c r="D317" s="409"/>
      <c r="E317" s="396"/>
      <c r="F317" s="396"/>
      <c r="G317" s="108">
        <f t="shared" si="23"/>
        <v>26.039000000000001</v>
      </c>
      <c r="H317" s="108">
        <v>26.039000000000001</v>
      </c>
      <c r="I317" s="108"/>
      <c r="J317" s="85"/>
      <c r="K317" s="85"/>
      <c r="L317" s="85"/>
      <c r="T317" s="72"/>
    </row>
    <row r="318" spans="1:20" ht="24.75" hidden="1" customHeight="1" x14ac:dyDescent="0.25">
      <c r="A318" s="292"/>
      <c r="B318" s="162" t="s">
        <v>635</v>
      </c>
      <c r="C318" s="108">
        <f t="shared" si="27"/>
        <v>9.6519999999999992</v>
      </c>
      <c r="D318" s="409"/>
      <c r="E318" s="396"/>
      <c r="F318" s="396"/>
      <c r="G318" s="108">
        <f t="shared" si="23"/>
        <v>9.6519999999999992</v>
      </c>
      <c r="H318" s="108">
        <v>9.6519999999999992</v>
      </c>
      <c r="I318" s="108"/>
      <c r="J318" s="85"/>
      <c r="K318" s="85"/>
      <c r="L318" s="85"/>
      <c r="T318" s="72"/>
    </row>
    <row r="319" spans="1:20" ht="20.25" hidden="1" customHeight="1" x14ac:dyDescent="0.25">
      <c r="A319" s="292"/>
      <c r="B319" s="162" t="s">
        <v>678</v>
      </c>
      <c r="C319" s="108">
        <f t="shared" si="27"/>
        <v>11.603</v>
      </c>
      <c r="D319" s="409"/>
      <c r="E319" s="396"/>
      <c r="F319" s="396"/>
      <c r="G319" s="108">
        <f t="shared" si="23"/>
        <v>11.603</v>
      </c>
      <c r="H319" s="108">
        <v>11.603</v>
      </c>
      <c r="I319" s="108"/>
      <c r="J319" s="85"/>
      <c r="K319" s="85"/>
      <c r="L319" s="85"/>
      <c r="T319" s="72"/>
    </row>
    <row r="320" spans="1:20" ht="51" customHeight="1" x14ac:dyDescent="0.25">
      <c r="A320" s="292" t="s">
        <v>905</v>
      </c>
      <c r="B320" s="162" t="s">
        <v>956</v>
      </c>
      <c r="C320" s="108">
        <f t="shared" si="27"/>
        <v>500</v>
      </c>
      <c r="D320" s="409">
        <v>2024</v>
      </c>
      <c r="E320" s="396" t="s">
        <v>16</v>
      </c>
      <c r="F320" s="396" t="s">
        <v>33</v>
      </c>
      <c r="G320" s="108">
        <f t="shared" si="23"/>
        <v>500</v>
      </c>
      <c r="H320" s="144"/>
      <c r="I320" s="144"/>
      <c r="J320" s="144"/>
      <c r="K320" s="144"/>
      <c r="L320" s="144" t="s">
        <v>1389</v>
      </c>
      <c r="P320" s="93"/>
      <c r="T320" s="72"/>
    </row>
    <row r="321" spans="1:20" ht="22.5" hidden="1" customHeight="1" x14ac:dyDescent="0.25">
      <c r="A321" s="292"/>
      <c r="B321" s="259" t="s">
        <v>38</v>
      </c>
      <c r="C321" s="108">
        <f t="shared" si="27"/>
        <v>50</v>
      </c>
      <c r="D321" s="409"/>
      <c r="E321" s="396"/>
      <c r="F321" s="396"/>
      <c r="G321" s="108">
        <f t="shared" si="23"/>
        <v>50</v>
      </c>
      <c r="H321" s="108"/>
      <c r="I321" s="108">
        <v>50</v>
      </c>
      <c r="J321" s="85"/>
      <c r="K321" s="85"/>
      <c r="L321" s="85"/>
      <c r="P321" s="94"/>
      <c r="Q321" s="41"/>
      <c r="T321" s="72"/>
    </row>
    <row r="322" spans="1:20" ht="31.5" customHeight="1" x14ac:dyDescent="0.25">
      <c r="A322" s="144" t="s">
        <v>906</v>
      </c>
      <c r="B322" s="162" t="s">
        <v>494</v>
      </c>
      <c r="C322" s="108">
        <f t="shared" si="27"/>
        <v>585.41399999999999</v>
      </c>
      <c r="D322" s="157">
        <v>2024</v>
      </c>
      <c r="E322" s="158" t="s">
        <v>16</v>
      </c>
      <c r="F322" s="158" t="s">
        <v>33</v>
      </c>
      <c r="G322" s="108">
        <f t="shared" si="23"/>
        <v>585.41399999999999</v>
      </c>
      <c r="H322" s="144"/>
      <c r="I322" s="144"/>
      <c r="J322" s="144"/>
      <c r="K322" s="144"/>
      <c r="L322" s="144" t="s">
        <v>1299</v>
      </c>
      <c r="M322" s="95"/>
      <c r="N322" s="95"/>
      <c r="O322" s="95"/>
      <c r="T322" s="72"/>
    </row>
    <row r="323" spans="1:20" ht="30" customHeight="1" x14ac:dyDescent="0.25">
      <c r="A323" s="144" t="s">
        <v>1012</v>
      </c>
      <c r="B323" s="162" t="s">
        <v>576</v>
      </c>
      <c r="C323" s="108">
        <f t="shared" si="27"/>
        <v>114.3</v>
      </c>
      <c r="D323" s="157">
        <v>2020</v>
      </c>
      <c r="E323" s="158" t="s">
        <v>101</v>
      </c>
      <c r="F323" s="158" t="s">
        <v>33</v>
      </c>
      <c r="G323" s="108">
        <f t="shared" si="23"/>
        <v>114.3</v>
      </c>
      <c r="H323" s="108">
        <v>114.3</v>
      </c>
      <c r="I323" s="108"/>
      <c r="J323" s="85"/>
      <c r="K323" s="85"/>
      <c r="L323" s="85"/>
      <c r="P323" s="41"/>
      <c r="T323" s="72"/>
    </row>
    <row r="324" spans="1:20" ht="26.25" customHeight="1" x14ac:dyDescent="0.25">
      <c r="A324" s="281" t="s">
        <v>1013</v>
      </c>
      <c r="B324" s="162" t="s">
        <v>1691</v>
      </c>
      <c r="C324" s="108">
        <f t="shared" si="27"/>
        <v>9294.4609999999993</v>
      </c>
      <c r="D324" s="373" t="s">
        <v>1575</v>
      </c>
      <c r="E324" s="369" t="s">
        <v>16</v>
      </c>
      <c r="F324" s="369" t="s">
        <v>33</v>
      </c>
      <c r="G324" s="108">
        <f>H324+I324+J324+K324+L324</f>
        <v>9294.4609999999993</v>
      </c>
      <c r="H324" s="108"/>
      <c r="I324" s="108">
        <v>6428.44</v>
      </c>
      <c r="J324" s="108"/>
      <c r="K324" s="108">
        <v>2866.0210000000002</v>
      </c>
      <c r="L324" s="158"/>
      <c r="N324" s="41"/>
      <c r="P324" s="41"/>
      <c r="T324" s="72"/>
    </row>
    <row r="325" spans="1:20" ht="18" customHeight="1" x14ac:dyDescent="0.25">
      <c r="A325" s="282"/>
      <c r="B325" s="162" t="s">
        <v>893</v>
      </c>
      <c r="C325" s="108">
        <v>64.602000000000004</v>
      </c>
      <c r="D325" s="400"/>
      <c r="E325" s="426"/>
      <c r="F325" s="426"/>
      <c r="G325" s="108">
        <f t="shared" si="23"/>
        <v>64.600999999999999</v>
      </c>
      <c r="H325" s="108"/>
      <c r="I325" s="108">
        <v>64.600999999999999</v>
      </c>
      <c r="J325" s="158"/>
      <c r="K325" s="158"/>
      <c r="L325" s="158"/>
      <c r="P325" s="41"/>
      <c r="T325" s="72"/>
    </row>
    <row r="326" spans="1:20" ht="66.75" hidden="1" customHeight="1" x14ac:dyDescent="0.25">
      <c r="A326" s="282"/>
      <c r="B326" s="162" t="s">
        <v>908</v>
      </c>
      <c r="C326" s="83">
        <f t="shared" si="27"/>
        <v>0</v>
      </c>
      <c r="D326" s="400"/>
      <c r="E326" s="426"/>
      <c r="F326" s="426"/>
      <c r="G326" s="83">
        <f t="shared" si="23"/>
        <v>0</v>
      </c>
      <c r="H326" s="83"/>
      <c r="I326" s="83">
        <v>0</v>
      </c>
      <c r="J326" s="246"/>
      <c r="K326" s="246"/>
      <c r="L326" s="246"/>
      <c r="P326" s="41"/>
      <c r="T326" s="72"/>
    </row>
    <row r="327" spans="1:20" x14ac:dyDescent="0.25">
      <c r="A327" s="283"/>
      <c r="B327" s="162" t="s">
        <v>1694</v>
      </c>
      <c r="C327" s="108">
        <f t="shared" si="27"/>
        <v>36.203000000000003</v>
      </c>
      <c r="D327" s="374"/>
      <c r="E327" s="370"/>
      <c r="F327" s="370"/>
      <c r="G327" s="108">
        <f t="shared" si="23"/>
        <v>36.203000000000003</v>
      </c>
      <c r="H327" s="108"/>
      <c r="I327" s="108"/>
      <c r="J327" s="158"/>
      <c r="K327" s="108">
        <v>36.203000000000003</v>
      </c>
      <c r="L327" s="158"/>
      <c r="P327" s="41"/>
      <c r="T327" s="72"/>
    </row>
    <row r="328" spans="1:20" ht="28.5" customHeight="1" x14ac:dyDescent="0.25">
      <c r="A328" s="292" t="s">
        <v>1028</v>
      </c>
      <c r="B328" s="162" t="s">
        <v>627</v>
      </c>
      <c r="C328" s="108">
        <v>1151.2180000000001</v>
      </c>
      <c r="D328" s="409">
        <v>2021</v>
      </c>
      <c r="E328" s="396" t="s">
        <v>16</v>
      </c>
      <c r="F328" s="396" t="s">
        <v>33</v>
      </c>
      <c r="G328" s="108">
        <f t="shared" si="23"/>
        <v>1026.6179999999999</v>
      </c>
      <c r="H328" s="108"/>
      <c r="I328" s="108">
        <v>1026.6179999999999</v>
      </c>
      <c r="J328" s="85"/>
      <c r="K328" s="85"/>
      <c r="L328" s="85"/>
      <c r="P328" s="41"/>
      <c r="T328" s="72"/>
    </row>
    <row r="329" spans="1:20" ht="16.5" customHeight="1" x14ac:dyDescent="0.25">
      <c r="A329" s="292"/>
      <c r="B329" s="162" t="s">
        <v>893</v>
      </c>
      <c r="C329" s="108">
        <v>49.8</v>
      </c>
      <c r="D329" s="409"/>
      <c r="E329" s="396"/>
      <c r="F329" s="396"/>
      <c r="G329" s="108">
        <f t="shared" si="23"/>
        <v>49.8</v>
      </c>
      <c r="H329" s="108"/>
      <c r="I329" s="108">
        <v>49.8</v>
      </c>
      <c r="J329" s="85"/>
      <c r="K329" s="85"/>
      <c r="L329" s="85"/>
      <c r="P329" s="41"/>
      <c r="T329" s="72"/>
    </row>
    <row r="330" spans="1:20" ht="27.75" customHeight="1" x14ac:dyDescent="0.25">
      <c r="A330" s="292" t="s">
        <v>1033</v>
      </c>
      <c r="B330" s="162" t="s">
        <v>957</v>
      </c>
      <c r="C330" s="108">
        <f>G330</f>
        <v>893.27099999999996</v>
      </c>
      <c r="D330" s="409">
        <v>2024</v>
      </c>
      <c r="E330" s="396" t="s">
        <v>16</v>
      </c>
      <c r="F330" s="396" t="s">
        <v>33</v>
      </c>
      <c r="G330" s="108">
        <f t="shared" si="23"/>
        <v>893.27099999999996</v>
      </c>
      <c r="H330" s="144"/>
      <c r="I330" s="144"/>
      <c r="J330" s="144"/>
      <c r="K330" s="144"/>
      <c r="L330" s="144" t="s">
        <v>1394</v>
      </c>
      <c r="T330" s="72"/>
    </row>
    <row r="331" spans="1:20" ht="21.75" hidden="1" customHeight="1" x14ac:dyDescent="0.25">
      <c r="A331" s="292"/>
      <c r="B331" s="162" t="s">
        <v>38</v>
      </c>
      <c r="C331" s="108">
        <f>G331</f>
        <v>73.408000000000001</v>
      </c>
      <c r="D331" s="409"/>
      <c r="E331" s="396"/>
      <c r="F331" s="396"/>
      <c r="G331" s="108">
        <f t="shared" si="23"/>
        <v>73.408000000000001</v>
      </c>
      <c r="H331" s="108"/>
      <c r="I331" s="108">
        <v>73.408000000000001</v>
      </c>
      <c r="J331" s="85"/>
      <c r="K331" s="85"/>
      <c r="L331" s="85"/>
      <c r="T331" s="72"/>
    </row>
    <row r="332" spans="1:20" ht="30" customHeight="1" x14ac:dyDescent="0.25">
      <c r="A332" s="144" t="s">
        <v>1057</v>
      </c>
      <c r="B332" s="162" t="s">
        <v>638</v>
      </c>
      <c r="C332" s="108">
        <f>G332</f>
        <v>337.5</v>
      </c>
      <c r="D332" s="157">
        <v>2020</v>
      </c>
      <c r="E332" s="158" t="s">
        <v>637</v>
      </c>
      <c r="F332" s="158" t="s">
        <v>33</v>
      </c>
      <c r="G332" s="108">
        <f t="shared" si="23"/>
        <v>337.5</v>
      </c>
      <c r="H332" s="108">
        <v>337.5</v>
      </c>
      <c r="I332" s="108"/>
      <c r="J332" s="85"/>
      <c r="K332" s="85"/>
      <c r="L332" s="85"/>
      <c r="T332" s="72"/>
    </row>
    <row r="333" spans="1:20" ht="30" customHeight="1" x14ac:dyDescent="0.25">
      <c r="A333" s="144" t="s">
        <v>1100</v>
      </c>
      <c r="B333" s="162" t="s">
        <v>924</v>
      </c>
      <c r="C333" s="108">
        <f>G333</f>
        <v>230</v>
      </c>
      <c r="D333" s="157">
        <v>2024</v>
      </c>
      <c r="E333" s="158" t="s">
        <v>16</v>
      </c>
      <c r="F333" s="158" t="s">
        <v>33</v>
      </c>
      <c r="G333" s="108">
        <f t="shared" si="23"/>
        <v>230</v>
      </c>
      <c r="H333" s="108"/>
      <c r="I333" s="108"/>
      <c r="J333" s="108"/>
      <c r="K333" s="108"/>
      <c r="L333" s="108">
        <v>230</v>
      </c>
      <c r="T333" s="72"/>
    </row>
    <row r="334" spans="1:20" ht="32.25" hidden="1" customHeight="1" x14ac:dyDescent="0.25">
      <c r="A334" s="144" t="s">
        <v>1113</v>
      </c>
      <c r="B334" s="162" t="s">
        <v>176</v>
      </c>
      <c r="C334" s="108">
        <f>G334</f>
        <v>0</v>
      </c>
      <c r="D334" s="157">
        <v>2022</v>
      </c>
      <c r="E334" s="158" t="s">
        <v>16</v>
      </c>
      <c r="F334" s="158" t="s">
        <v>33</v>
      </c>
      <c r="G334" s="108">
        <f t="shared" si="23"/>
        <v>0</v>
      </c>
      <c r="H334" s="144"/>
      <c r="I334" s="144"/>
      <c r="J334" s="144" t="s">
        <v>1557</v>
      </c>
      <c r="K334" s="144"/>
      <c r="L334" s="144"/>
      <c r="M334" s="40" t="s">
        <v>1528</v>
      </c>
      <c r="T334" s="72"/>
    </row>
    <row r="335" spans="1:20" ht="45" customHeight="1" x14ac:dyDescent="0.25">
      <c r="A335" s="292" t="s">
        <v>1101</v>
      </c>
      <c r="B335" s="162" t="s">
        <v>927</v>
      </c>
      <c r="C335" s="108">
        <v>3145.8</v>
      </c>
      <c r="D335" s="410">
        <v>2021</v>
      </c>
      <c r="E335" s="396" t="s">
        <v>16</v>
      </c>
      <c r="F335" s="396" t="s">
        <v>33</v>
      </c>
      <c r="G335" s="108">
        <f t="shared" si="23"/>
        <v>3145.8</v>
      </c>
      <c r="H335" s="85"/>
      <c r="I335" s="108">
        <v>3145.8</v>
      </c>
      <c r="J335" s="85"/>
      <c r="K335" s="85"/>
      <c r="L335" s="85"/>
      <c r="T335" s="72"/>
    </row>
    <row r="336" spans="1:20" ht="16.5" customHeight="1" x14ac:dyDescent="0.25">
      <c r="A336" s="292"/>
      <c r="B336" s="162" t="s">
        <v>893</v>
      </c>
      <c r="C336" s="108">
        <v>100</v>
      </c>
      <c r="D336" s="410"/>
      <c r="E336" s="396"/>
      <c r="F336" s="396"/>
      <c r="G336" s="108">
        <f t="shared" si="23"/>
        <v>100</v>
      </c>
      <c r="H336" s="85"/>
      <c r="I336" s="108">
        <v>100</v>
      </c>
      <c r="J336" s="85"/>
      <c r="K336" s="85"/>
      <c r="L336" s="85"/>
      <c r="T336" s="72"/>
    </row>
    <row r="337" spans="1:20" ht="29.25" customHeight="1" x14ac:dyDescent="0.25">
      <c r="A337" s="144" t="s">
        <v>1109</v>
      </c>
      <c r="B337" s="162" t="s">
        <v>999</v>
      </c>
      <c r="C337" s="108">
        <f>G337</f>
        <v>185</v>
      </c>
      <c r="D337" s="157">
        <v>2021</v>
      </c>
      <c r="E337" s="158" t="s">
        <v>101</v>
      </c>
      <c r="F337" s="158" t="s">
        <v>33</v>
      </c>
      <c r="G337" s="108">
        <f t="shared" si="23"/>
        <v>185</v>
      </c>
      <c r="H337" s="85"/>
      <c r="I337" s="108">
        <v>185</v>
      </c>
      <c r="J337" s="85"/>
      <c r="K337" s="85"/>
      <c r="L337" s="85"/>
      <c r="T337" s="72"/>
    </row>
    <row r="338" spans="1:20" ht="30" customHeight="1" x14ac:dyDescent="0.25">
      <c r="A338" s="292" t="s">
        <v>1113</v>
      </c>
      <c r="B338" s="162" t="s">
        <v>1016</v>
      </c>
      <c r="C338" s="108">
        <f>G338</f>
        <v>1549.2750000000001</v>
      </c>
      <c r="D338" s="409">
        <v>2024</v>
      </c>
      <c r="E338" s="396" t="s">
        <v>16</v>
      </c>
      <c r="F338" s="396" t="s">
        <v>33</v>
      </c>
      <c r="G338" s="108">
        <f t="shared" si="23"/>
        <v>1549.2750000000001</v>
      </c>
      <c r="H338" s="144"/>
      <c r="I338" s="144"/>
      <c r="J338" s="144"/>
      <c r="K338" s="144"/>
      <c r="L338" s="144" t="s">
        <v>1800</v>
      </c>
      <c r="T338" s="72"/>
    </row>
    <row r="339" spans="1:20" ht="18" customHeight="1" x14ac:dyDescent="0.25">
      <c r="A339" s="292"/>
      <c r="B339" s="162" t="s">
        <v>1017</v>
      </c>
      <c r="C339" s="108">
        <f>G339</f>
        <v>150</v>
      </c>
      <c r="D339" s="409"/>
      <c r="E339" s="396"/>
      <c r="F339" s="396"/>
      <c r="G339" s="108">
        <f t="shared" si="23"/>
        <v>150</v>
      </c>
      <c r="H339" s="85"/>
      <c r="I339" s="108"/>
      <c r="J339" s="108"/>
      <c r="K339" s="108"/>
      <c r="L339" s="108">
        <v>150</v>
      </c>
      <c r="T339" s="72"/>
    </row>
    <row r="340" spans="1:20" ht="45.75" customHeight="1" x14ac:dyDescent="0.25">
      <c r="A340" s="281" t="s">
        <v>1121</v>
      </c>
      <c r="B340" s="162" t="s">
        <v>1689</v>
      </c>
      <c r="C340" s="108">
        <f>G340</f>
        <v>5995.4930000000004</v>
      </c>
      <c r="D340" s="373" t="s">
        <v>1575</v>
      </c>
      <c r="E340" s="369" t="s">
        <v>16</v>
      </c>
      <c r="F340" s="369" t="s">
        <v>33</v>
      </c>
      <c r="G340" s="108">
        <f>H340+I340+J340+K340+L340</f>
        <v>5995.4930000000004</v>
      </c>
      <c r="H340" s="85"/>
      <c r="I340" s="144" t="s">
        <v>1558</v>
      </c>
      <c r="J340" s="108"/>
      <c r="K340" s="108">
        <v>3155.6</v>
      </c>
      <c r="L340" s="85"/>
      <c r="M340" s="80" t="s">
        <v>1813</v>
      </c>
      <c r="N340" s="41">
        <f>M340-I340</f>
        <v>3155.6000000000004</v>
      </c>
      <c r="T340" s="72"/>
    </row>
    <row r="341" spans="1:20" ht="18" hidden="1" customHeight="1" x14ac:dyDescent="0.25">
      <c r="A341" s="282"/>
      <c r="B341" s="162" t="s">
        <v>1017</v>
      </c>
      <c r="C341" s="108">
        <f t="shared" ref="C341:C350" si="28">G341</f>
        <v>49.8</v>
      </c>
      <c r="D341" s="400"/>
      <c r="E341" s="426"/>
      <c r="F341" s="426"/>
      <c r="G341" s="108">
        <f t="shared" si="23"/>
        <v>49.8</v>
      </c>
      <c r="H341" s="85"/>
      <c r="I341" s="108">
        <v>49.8</v>
      </c>
      <c r="J341" s="85"/>
      <c r="K341" s="85"/>
      <c r="L341" s="85"/>
      <c r="T341" s="72"/>
    </row>
    <row r="342" spans="1:20" ht="20.25" hidden="1" customHeight="1" x14ac:dyDescent="0.25">
      <c r="A342" s="282"/>
      <c r="B342" s="184" t="s">
        <v>1486</v>
      </c>
      <c r="C342" s="108">
        <f t="shared" si="28"/>
        <v>61.8</v>
      </c>
      <c r="D342" s="400"/>
      <c r="E342" s="426"/>
      <c r="F342" s="426"/>
      <c r="G342" s="108">
        <f>I342</f>
        <v>61.8</v>
      </c>
      <c r="H342" s="85"/>
      <c r="I342" s="108">
        <v>61.8</v>
      </c>
      <c r="J342" s="85"/>
      <c r="K342" s="85"/>
      <c r="L342" s="85"/>
      <c r="T342" s="72"/>
    </row>
    <row r="343" spans="1:20" ht="20.25" customHeight="1" x14ac:dyDescent="0.25">
      <c r="A343" s="283"/>
      <c r="B343" s="184" t="s">
        <v>1694</v>
      </c>
      <c r="C343" s="108">
        <f t="shared" si="28"/>
        <v>36.658999999999999</v>
      </c>
      <c r="D343" s="374"/>
      <c r="E343" s="370"/>
      <c r="F343" s="370"/>
      <c r="G343" s="108">
        <f>H343+I343+J343+K343+L343</f>
        <v>36.658999999999999</v>
      </c>
      <c r="H343" s="85"/>
      <c r="I343" s="108"/>
      <c r="J343" s="85"/>
      <c r="K343" s="108">
        <v>36.658999999999999</v>
      </c>
      <c r="L343" s="85"/>
      <c r="T343" s="72"/>
    </row>
    <row r="344" spans="1:20" ht="30.75" customHeight="1" x14ac:dyDescent="0.25">
      <c r="A344" s="144" t="s">
        <v>1131</v>
      </c>
      <c r="B344" s="162" t="s">
        <v>1192</v>
      </c>
      <c r="C344" s="108">
        <f t="shared" si="28"/>
        <v>49.8</v>
      </c>
      <c r="D344" s="157">
        <v>2024</v>
      </c>
      <c r="E344" s="158" t="s">
        <v>16</v>
      </c>
      <c r="F344" s="158" t="s">
        <v>33</v>
      </c>
      <c r="G344" s="108">
        <f t="shared" si="23"/>
        <v>49.8</v>
      </c>
      <c r="H344" s="85"/>
      <c r="I344" s="108"/>
      <c r="J344" s="108"/>
      <c r="K344" s="108"/>
      <c r="L344" s="108">
        <v>49.8</v>
      </c>
      <c r="T344" s="72"/>
    </row>
    <row r="345" spans="1:20" ht="29.25" customHeight="1" x14ac:dyDescent="0.25">
      <c r="A345" s="144" t="s">
        <v>1132</v>
      </c>
      <c r="B345" s="162" t="s">
        <v>1110</v>
      </c>
      <c r="C345" s="108">
        <f t="shared" si="28"/>
        <v>199.16499999999999</v>
      </c>
      <c r="D345" s="157">
        <v>2021</v>
      </c>
      <c r="E345" s="158" t="s">
        <v>101</v>
      </c>
      <c r="F345" s="158" t="s">
        <v>33</v>
      </c>
      <c r="G345" s="108">
        <f t="shared" si="23"/>
        <v>199.16499999999999</v>
      </c>
      <c r="H345" s="85"/>
      <c r="I345" s="108">
        <v>199.16499999999999</v>
      </c>
      <c r="J345" s="85"/>
      <c r="K345" s="85"/>
      <c r="L345" s="85"/>
      <c r="T345" s="72"/>
    </row>
    <row r="346" spans="1:20" ht="27.75" customHeight="1" x14ac:dyDescent="0.25">
      <c r="A346" s="144" t="s">
        <v>1133</v>
      </c>
      <c r="B346" s="162" t="s">
        <v>1165</v>
      </c>
      <c r="C346" s="108">
        <f t="shared" si="28"/>
        <v>150.97300000000001</v>
      </c>
      <c r="D346" s="157">
        <v>2021</v>
      </c>
      <c r="E346" s="158" t="s">
        <v>101</v>
      </c>
      <c r="F346" s="158" t="s">
        <v>33</v>
      </c>
      <c r="G346" s="108">
        <f t="shared" si="23"/>
        <v>150.97300000000001</v>
      </c>
      <c r="H346" s="85"/>
      <c r="I346" s="108">
        <v>150.97300000000001</v>
      </c>
      <c r="J346" s="85"/>
      <c r="K346" s="85"/>
      <c r="L346" s="85"/>
      <c r="T346" s="72"/>
    </row>
    <row r="347" spans="1:20" ht="45" customHeight="1" x14ac:dyDescent="0.25">
      <c r="A347" s="144" t="s">
        <v>1134</v>
      </c>
      <c r="B347" s="162" t="s">
        <v>1114</v>
      </c>
      <c r="C347" s="108">
        <f t="shared" si="28"/>
        <v>145.56780000000001</v>
      </c>
      <c r="D347" s="157" t="s">
        <v>1443</v>
      </c>
      <c r="E347" s="158" t="s">
        <v>1452</v>
      </c>
      <c r="F347" s="158" t="s">
        <v>33</v>
      </c>
      <c r="G347" s="108">
        <f t="shared" si="23"/>
        <v>145.56780000000001</v>
      </c>
      <c r="H347" s="85"/>
      <c r="I347" s="108"/>
      <c r="J347" s="108">
        <v>49.677</v>
      </c>
      <c r="K347" s="108">
        <v>46.776000000000003</v>
      </c>
      <c r="L347" s="108">
        <f>K347*105%</f>
        <v>49.114800000000002</v>
      </c>
      <c r="T347" s="72"/>
    </row>
    <row r="348" spans="1:20" ht="44.25" customHeight="1" x14ac:dyDescent="0.25">
      <c r="A348" s="281" t="s">
        <v>1185</v>
      </c>
      <c r="B348" s="162" t="s">
        <v>1450</v>
      </c>
      <c r="C348" s="108">
        <f t="shared" si="28"/>
        <v>1617.557</v>
      </c>
      <c r="D348" s="373">
        <v>2021</v>
      </c>
      <c r="E348" s="369" t="s">
        <v>16</v>
      </c>
      <c r="F348" s="369" t="s">
        <v>33</v>
      </c>
      <c r="G348" s="108">
        <f>H348+I348+J348+K348+L348</f>
        <v>1617.557</v>
      </c>
      <c r="H348" s="85"/>
      <c r="I348" s="216">
        <v>1617.557</v>
      </c>
      <c r="J348" s="108"/>
      <c r="K348" s="108"/>
      <c r="L348" s="108"/>
      <c r="T348" s="72"/>
    </row>
    <row r="349" spans="1:20" ht="17.25" customHeight="1" x14ac:dyDescent="0.25">
      <c r="A349" s="283"/>
      <c r="B349" s="162" t="s">
        <v>1235</v>
      </c>
      <c r="C349" s="108">
        <f t="shared" si="28"/>
        <v>68</v>
      </c>
      <c r="D349" s="374"/>
      <c r="E349" s="370"/>
      <c r="F349" s="370"/>
      <c r="G349" s="108">
        <f>H349+I349+J349+K349+L349</f>
        <v>68</v>
      </c>
      <c r="H349" s="85"/>
      <c r="I349" s="216">
        <v>68</v>
      </c>
      <c r="J349" s="108"/>
      <c r="K349" s="108"/>
      <c r="L349" s="108"/>
      <c r="T349" s="72"/>
    </row>
    <row r="350" spans="1:20" ht="30.75" customHeight="1" x14ac:dyDescent="0.25">
      <c r="A350" s="292" t="s">
        <v>1203</v>
      </c>
      <c r="B350" s="162" t="s">
        <v>958</v>
      </c>
      <c r="C350" s="385">
        <f t="shared" si="28"/>
        <v>1500</v>
      </c>
      <c r="D350" s="409">
        <v>2024</v>
      </c>
      <c r="E350" s="396" t="s">
        <v>16</v>
      </c>
      <c r="F350" s="396" t="s">
        <v>33</v>
      </c>
      <c r="G350" s="108">
        <f t="shared" ref="G350:G355" si="29">H350+I350+J350+K350+L350</f>
        <v>1500</v>
      </c>
      <c r="H350" s="85"/>
      <c r="I350" s="108"/>
      <c r="J350" s="108"/>
      <c r="K350" s="108"/>
      <c r="L350" s="108">
        <v>1500</v>
      </c>
      <c r="T350" s="72"/>
    </row>
    <row r="351" spans="1:20" ht="19.5" hidden="1" customHeight="1" x14ac:dyDescent="0.25">
      <c r="A351" s="292"/>
      <c r="B351" s="162" t="s">
        <v>38</v>
      </c>
      <c r="C351" s="385"/>
      <c r="D351" s="409"/>
      <c r="E351" s="396"/>
      <c r="F351" s="396"/>
      <c r="G351" s="108">
        <f t="shared" si="29"/>
        <v>105</v>
      </c>
      <c r="H351" s="85"/>
      <c r="I351" s="108"/>
      <c r="J351" s="108">
        <v>105</v>
      </c>
      <c r="K351" s="108"/>
      <c r="L351" s="108"/>
      <c r="M351" s="40" t="s">
        <v>1210</v>
      </c>
      <c r="T351" s="72"/>
    </row>
    <row r="352" spans="1:20" ht="34.5" customHeight="1" x14ac:dyDescent="0.25">
      <c r="A352" s="292" t="s">
        <v>1390</v>
      </c>
      <c r="B352" s="162" t="s">
        <v>959</v>
      </c>
      <c r="C352" s="108">
        <f t="shared" ref="C352:C360" si="30">G352</f>
        <v>500</v>
      </c>
      <c r="D352" s="409">
        <v>2024</v>
      </c>
      <c r="E352" s="396" t="s">
        <v>16</v>
      </c>
      <c r="F352" s="396" t="s">
        <v>33</v>
      </c>
      <c r="G352" s="108">
        <f t="shared" si="29"/>
        <v>500</v>
      </c>
      <c r="H352" s="85"/>
      <c r="I352" s="108"/>
      <c r="J352" s="108"/>
      <c r="K352" s="108"/>
      <c r="L352" s="108">
        <v>500</v>
      </c>
      <c r="P352" s="41"/>
      <c r="T352" s="72"/>
    </row>
    <row r="353" spans="1:20" ht="3" hidden="1" customHeight="1" x14ac:dyDescent="0.25">
      <c r="A353" s="292"/>
      <c r="B353" s="162" t="s">
        <v>38</v>
      </c>
      <c r="C353" s="108">
        <f t="shared" si="30"/>
        <v>105</v>
      </c>
      <c r="D353" s="409"/>
      <c r="E353" s="396"/>
      <c r="F353" s="396"/>
      <c r="G353" s="108">
        <f t="shared" si="29"/>
        <v>105</v>
      </c>
      <c r="H353" s="85"/>
      <c r="I353" s="108"/>
      <c r="J353" s="108">
        <v>105</v>
      </c>
      <c r="K353" s="108"/>
      <c r="L353" s="108"/>
      <c r="T353" s="72"/>
    </row>
    <row r="354" spans="1:20" ht="33.75" hidden="1" customHeight="1" x14ac:dyDescent="0.25">
      <c r="A354" s="144" t="s">
        <v>1203</v>
      </c>
      <c r="B354" s="162" t="s">
        <v>1223</v>
      </c>
      <c r="C354" s="108">
        <f t="shared" si="30"/>
        <v>0</v>
      </c>
      <c r="D354" s="157">
        <v>2022</v>
      </c>
      <c r="E354" s="158" t="s">
        <v>16</v>
      </c>
      <c r="F354" s="158" t="s">
        <v>33</v>
      </c>
      <c r="G354" s="108">
        <f t="shared" si="29"/>
        <v>0</v>
      </c>
      <c r="H354" s="85"/>
      <c r="I354" s="108"/>
      <c r="J354" s="108"/>
      <c r="K354" s="108"/>
      <c r="L354" s="108"/>
      <c r="T354" s="72"/>
    </row>
    <row r="355" spans="1:20" ht="51" hidden="1" customHeight="1" x14ac:dyDescent="0.25">
      <c r="A355" s="144" t="s">
        <v>1417</v>
      </c>
      <c r="B355" s="162" t="s">
        <v>1418</v>
      </c>
      <c r="C355" s="108">
        <f t="shared" si="30"/>
        <v>0</v>
      </c>
      <c r="D355" s="157">
        <v>2021</v>
      </c>
      <c r="E355" s="158" t="s">
        <v>16</v>
      </c>
      <c r="F355" s="158" t="s">
        <v>33</v>
      </c>
      <c r="G355" s="108">
        <f t="shared" si="29"/>
        <v>0</v>
      </c>
      <c r="H355" s="85"/>
      <c r="I355" s="108">
        <v>0</v>
      </c>
      <c r="J355" s="108"/>
      <c r="K355" s="108"/>
      <c r="L355" s="108"/>
      <c r="T355" s="72"/>
    </row>
    <row r="356" spans="1:20" ht="28.5" customHeight="1" x14ac:dyDescent="0.25">
      <c r="A356" s="144" t="s">
        <v>1414</v>
      </c>
      <c r="B356" s="162" t="s">
        <v>1422</v>
      </c>
      <c r="C356" s="108">
        <f t="shared" si="30"/>
        <v>3200</v>
      </c>
      <c r="D356" s="157">
        <v>2024</v>
      </c>
      <c r="E356" s="158" t="s">
        <v>16</v>
      </c>
      <c r="F356" s="158" t="s">
        <v>33</v>
      </c>
      <c r="G356" s="108">
        <f t="shared" ref="G356:G371" si="31">H356+I356+J356+K356+L356</f>
        <v>3200</v>
      </c>
      <c r="H356" s="85"/>
      <c r="I356" s="108"/>
      <c r="J356" s="108"/>
      <c r="K356" s="108"/>
      <c r="L356" s="108">
        <v>3200</v>
      </c>
      <c r="T356" s="72"/>
    </row>
    <row r="357" spans="1:20" ht="45.75" customHeight="1" x14ac:dyDescent="0.25">
      <c r="A357" s="144" t="s">
        <v>1417</v>
      </c>
      <c r="B357" s="162" t="s">
        <v>1473</v>
      </c>
      <c r="C357" s="108">
        <f t="shared" si="30"/>
        <v>19.38</v>
      </c>
      <c r="D357" s="157">
        <v>2023</v>
      </c>
      <c r="E357" s="158" t="s">
        <v>60</v>
      </c>
      <c r="F357" s="158" t="s">
        <v>33</v>
      </c>
      <c r="G357" s="108">
        <f t="shared" si="31"/>
        <v>19.38</v>
      </c>
      <c r="H357" s="85"/>
      <c r="I357" s="108"/>
      <c r="J357" s="108"/>
      <c r="K357" s="108">
        <v>19.38</v>
      </c>
      <c r="L357" s="108"/>
      <c r="T357" s="72"/>
    </row>
    <row r="358" spans="1:20" ht="47.25" customHeight="1" x14ac:dyDescent="0.25">
      <c r="A358" s="144" t="s">
        <v>1455</v>
      </c>
      <c r="B358" s="162" t="s">
        <v>1475</v>
      </c>
      <c r="C358" s="108">
        <f>G358</f>
        <v>6.3</v>
      </c>
      <c r="D358" s="157">
        <v>2023</v>
      </c>
      <c r="E358" s="158" t="s">
        <v>60</v>
      </c>
      <c r="F358" s="158" t="s">
        <v>33</v>
      </c>
      <c r="G358" s="108">
        <f t="shared" si="31"/>
        <v>6.3</v>
      </c>
      <c r="H358" s="85"/>
      <c r="I358" s="108"/>
      <c r="J358" s="108"/>
      <c r="K358" s="108">
        <v>6.3</v>
      </c>
      <c r="L358" s="108"/>
      <c r="T358" s="72"/>
    </row>
    <row r="359" spans="1:20" ht="48.75" customHeight="1" x14ac:dyDescent="0.25">
      <c r="A359" s="144" t="s">
        <v>1457</v>
      </c>
      <c r="B359" s="162" t="s">
        <v>1474</v>
      </c>
      <c r="C359" s="108">
        <f t="shared" si="30"/>
        <v>49.28</v>
      </c>
      <c r="D359" s="157">
        <v>2023</v>
      </c>
      <c r="E359" s="158" t="s">
        <v>60</v>
      </c>
      <c r="F359" s="158" t="s">
        <v>33</v>
      </c>
      <c r="G359" s="108">
        <f t="shared" si="31"/>
        <v>49.28</v>
      </c>
      <c r="H359" s="85"/>
      <c r="I359" s="108"/>
      <c r="J359" s="108"/>
      <c r="K359" s="108">
        <v>49.28</v>
      </c>
      <c r="L359" s="108"/>
      <c r="T359" s="72"/>
    </row>
    <row r="360" spans="1:20" ht="45.75" customHeight="1" x14ac:dyDescent="0.25">
      <c r="A360" s="144" t="s">
        <v>1458</v>
      </c>
      <c r="B360" s="162" t="s">
        <v>1484</v>
      </c>
      <c r="C360" s="108">
        <f t="shared" si="30"/>
        <v>16.2</v>
      </c>
      <c r="D360" s="157">
        <v>2023</v>
      </c>
      <c r="E360" s="158" t="s">
        <v>60</v>
      </c>
      <c r="F360" s="158" t="s">
        <v>33</v>
      </c>
      <c r="G360" s="108">
        <f t="shared" si="31"/>
        <v>16.2</v>
      </c>
      <c r="H360" s="85"/>
      <c r="I360" s="108"/>
      <c r="J360" s="108"/>
      <c r="K360" s="108">
        <v>16.2</v>
      </c>
      <c r="L360" s="108"/>
      <c r="T360" s="72"/>
    </row>
    <row r="361" spans="1:20" ht="45.75" customHeight="1" x14ac:dyDescent="0.25">
      <c r="A361" s="144" t="s">
        <v>1470</v>
      </c>
      <c r="B361" s="162" t="s">
        <v>166</v>
      </c>
      <c r="C361" s="108">
        <f t="shared" ref="C361:C371" si="32">G361</f>
        <v>76.046999999999997</v>
      </c>
      <c r="D361" s="144" t="s">
        <v>1380</v>
      </c>
      <c r="E361" s="144" t="s">
        <v>1452</v>
      </c>
      <c r="F361" s="158" t="s">
        <v>33</v>
      </c>
      <c r="G361" s="108">
        <f t="shared" si="31"/>
        <v>76.046999999999997</v>
      </c>
      <c r="H361" s="85"/>
      <c r="I361" s="108"/>
      <c r="J361" s="108"/>
      <c r="K361" s="108">
        <v>76.046999999999997</v>
      </c>
      <c r="L361" s="108"/>
      <c r="T361" s="72"/>
    </row>
    <row r="362" spans="1:20" ht="45.75" customHeight="1" x14ac:dyDescent="0.25">
      <c r="A362" s="144" t="s">
        <v>1471</v>
      </c>
      <c r="B362" s="162" t="s">
        <v>165</v>
      </c>
      <c r="C362" s="108">
        <f t="shared" si="32"/>
        <v>24.248999999999999</v>
      </c>
      <c r="D362" s="144" t="s">
        <v>1380</v>
      </c>
      <c r="E362" s="144" t="s">
        <v>1452</v>
      </c>
      <c r="F362" s="158" t="s">
        <v>33</v>
      </c>
      <c r="G362" s="108">
        <f t="shared" si="31"/>
        <v>24.248999999999999</v>
      </c>
      <c r="H362" s="85"/>
      <c r="I362" s="108"/>
      <c r="J362" s="108"/>
      <c r="K362" s="108">
        <v>24.248999999999999</v>
      </c>
      <c r="L362" s="108"/>
      <c r="T362" s="72"/>
    </row>
    <row r="363" spans="1:20" ht="45.75" customHeight="1" x14ac:dyDescent="0.25">
      <c r="A363" s="144" t="s">
        <v>1581</v>
      </c>
      <c r="B363" s="162" t="s">
        <v>1582</v>
      </c>
      <c r="C363" s="108">
        <f t="shared" si="32"/>
        <v>25.349</v>
      </c>
      <c r="D363" s="144" t="s">
        <v>1380</v>
      </c>
      <c r="E363" s="144" t="s">
        <v>1452</v>
      </c>
      <c r="F363" s="158" t="s">
        <v>33</v>
      </c>
      <c r="G363" s="108">
        <f t="shared" si="31"/>
        <v>25.349</v>
      </c>
      <c r="H363" s="85"/>
      <c r="I363" s="108"/>
      <c r="J363" s="108"/>
      <c r="K363" s="108">
        <v>25.349</v>
      </c>
      <c r="L363" s="108"/>
      <c r="T363" s="72"/>
    </row>
    <row r="364" spans="1:20" ht="45.75" hidden="1" customHeight="1" x14ac:dyDescent="0.25">
      <c r="A364" s="144" t="s">
        <v>1621</v>
      </c>
      <c r="B364" s="162" t="s">
        <v>1629</v>
      </c>
      <c r="C364" s="108">
        <f t="shared" si="32"/>
        <v>0</v>
      </c>
      <c r="D364" s="144" t="s">
        <v>1380</v>
      </c>
      <c r="E364" s="144" t="s">
        <v>16</v>
      </c>
      <c r="F364" s="158" t="s">
        <v>33</v>
      </c>
      <c r="G364" s="108">
        <f t="shared" si="31"/>
        <v>0</v>
      </c>
      <c r="H364" s="85"/>
      <c r="I364" s="108"/>
      <c r="J364" s="108"/>
      <c r="K364" s="108"/>
      <c r="L364" s="108"/>
      <c r="T364" s="72"/>
    </row>
    <row r="365" spans="1:20" ht="45.75" hidden="1" customHeight="1" x14ac:dyDescent="0.25">
      <c r="A365" s="144" t="s">
        <v>1621</v>
      </c>
      <c r="B365" s="162"/>
      <c r="C365" s="108">
        <f t="shared" si="32"/>
        <v>0</v>
      </c>
      <c r="D365" s="144" t="s">
        <v>1380</v>
      </c>
      <c r="E365" s="144" t="s">
        <v>16</v>
      </c>
      <c r="F365" s="158" t="s">
        <v>33</v>
      </c>
      <c r="G365" s="108">
        <f t="shared" si="31"/>
        <v>0</v>
      </c>
      <c r="H365" s="85"/>
      <c r="I365" s="108"/>
      <c r="J365" s="108"/>
      <c r="K365" s="108">
        <v>0</v>
      </c>
      <c r="L365" s="108"/>
      <c r="T365" s="72"/>
    </row>
    <row r="366" spans="1:20" ht="45.75" hidden="1" customHeight="1" x14ac:dyDescent="0.25">
      <c r="A366" s="144" t="s">
        <v>1626</v>
      </c>
      <c r="B366" s="162"/>
      <c r="C366" s="108">
        <f t="shared" si="32"/>
        <v>0</v>
      </c>
      <c r="D366" s="144" t="s">
        <v>1380</v>
      </c>
      <c r="E366" s="144" t="s">
        <v>16</v>
      </c>
      <c r="F366" s="158" t="s">
        <v>33</v>
      </c>
      <c r="G366" s="108">
        <f t="shared" si="31"/>
        <v>0</v>
      </c>
      <c r="H366" s="85"/>
      <c r="I366" s="108"/>
      <c r="J366" s="108"/>
      <c r="K366" s="108">
        <v>0</v>
      </c>
      <c r="L366" s="108"/>
      <c r="T366" s="72"/>
    </row>
    <row r="367" spans="1:20" ht="45.75" hidden="1" customHeight="1" x14ac:dyDescent="0.25">
      <c r="A367" s="144" t="s">
        <v>1641</v>
      </c>
      <c r="B367" s="162" t="s">
        <v>1642</v>
      </c>
      <c r="C367" s="108">
        <f t="shared" si="32"/>
        <v>0</v>
      </c>
      <c r="D367" s="144" t="s">
        <v>1380</v>
      </c>
      <c r="E367" s="144" t="s">
        <v>16</v>
      </c>
      <c r="F367" s="158" t="s">
        <v>33</v>
      </c>
      <c r="G367" s="108">
        <f t="shared" si="31"/>
        <v>0</v>
      </c>
      <c r="H367" s="85"/>
      <c r="I367" s="108"/>
      <c r="J367" s="108"/>
      <c r="K367" s="108"/>
      <c r="L367" s="108"/>
      <c r="T367" s="72"/>
    </row>
    <row r="368" spans="1:20" ht="45.75" customHeight="1" x14ac:dyDescent="0.25">
      <c r="A368" s="144" t="s">
        <v>1621</v>
      </c>
      <c r="B368" s="162" t="s">
        <v>1757</v>
      </c>
      <c r="C368" s="108">
        <f t="shared" si="32"/>
        <v>18.391999999999999</v>
      </c>
      <c r="D368" s="144" t="s">
        <v>1380</v>
      </c>
      <c r="E368" s="144" t="s">
        <v>101</v>
      </c>
      <c r="F368" s="158" t="s">
        <v>33</v>
      </c>
      <c r="G368" s="108">
        <f t="shared" si="31"/>
        <v>18.391999999999999</v>
      </c>
      <c r="H368" s="85"/>
      <c r="I368" s="108"/>
      <c r="J368" s="108"/>
      <c r="K368" s="108">
        <v>18.391999999999999</v>
      </c>
      <c r="L368" s="108"/>
      <c r="T368" s="72"/>
    </row>
    <row r="369" spans="1:20" ht="45" customHeight="1" x14ac:dyDescent="0.25">
      <c r="A369" s="144" t="s">
        <v>1626</v>
      </c>
      <c r="B369" s="162" t="s">
        <v>1758</v>
      </c>
      <c r="C369" s="108">
        <f t="shared" si="32"/>
        <v>22.702999999999999</v>
      </c>
      <c r="D369" s="144" t="s">
        <v>1380</v>
      </c>
      <c r="E369" s="144" t="s">
        <v>101</v>
      </c>
      <c r="F369" s="158" t="s">
        <v>33</v>
      </c>
      <c r="G369" s="108">
        <f t="shared" si="31"/>
        <v>22.702999999999999</v>
      </c>
      <c r="H369" s="85"/>
      <c r="I369" s="108"/>
      <c r="J369" s="108"/>
      <c r="K369" s="108">
        <v>22.702999999999999</v>
      </c>
      <c r="L369" s="108"/>
      <c r="T369" s="72"/>
    </row>
    <row r="370" spans="1:20" ht="44.25" customHeight="1" x14ac:dyDescent="0.25">
      <c r="A370" s="144" t="s">
        <v>1742</v>
      </c>
      <c r="B370" s="162" t="s">
        <v>1759</v>
      </c>
      <c r="C370" s="108">
        <f t="shared" si="32"/>
        <v>4.47</v>
      </c>
      <c r="D370" s="144" t="s">
        <v>1380</v>
      </c>
      <c r="E370" s="144" t="s">
        <v>101</v>
      </c>
      <c r="F370" s="158" t="s">
        <v>33</v>
      </c>
      <c r="G370" s="108">
        <f t="shared" si="31"/>
        <v>4.47</v>
      </c>
      <c r="H370" s="85"/>
      <c r="I370" s="108"/>
      <c r="J370" s="108"/>
      <c r="K370" s="108">
        <v>4.47</v>
      </c>
      <c r="L370" s="108"/>
      <c r="T370" s="72"/>
    </row>
    <row r="371" spans="1:20" ht="45.75" customHeight="1" x14ac:dyDescent="0.25">
      <c r="A371" s="144" t="s">
        <v>1641</v>
      </c>
      <c r="B371" s="162" t="s">
        <v>1761</v>
      </c>
      <c r="C371" s="108">
        <f t="shared" si="32"/>
        <v>13.603</v>
      </c>
      <c r="D371" s="144" t="s">
        <v>1380</v>
      </c>
      <c r="E371" s="144" t="s">
        <v>101</v>
      </c>
      <c r="F371" s="158" t="s">
        <v>33</v>
      </c>
      <c r="G371" s="108">
        <f t="shared" si="31"/>
        <v>13.603</v>
      </c>
      <c r="H371" s="85"/>
      <c r="I371" s="108"/>
      <c r="J371" s="108"/>
      <c r="K371" s="108">
        <v>13.603</v>
      </c>
      <c r="L371" s="108"/>
      <c r="T371" s="72"/>
    </row>
    <row r="372" spans="1:20" ht="30" customHeight="1" x14ac:dyDescent="0.25">
      <c r="A372" s="144" t="s">
        <v>1751</v>
      </c>
      <c r="B372" s="162" t="s">
        <v>1752</v>
      </c>
      <c r="C372" s="108">
        <f>G372</f>
        <v>75.262</v>
      </c>
      <c r="D372" s="144" t="s">
        <v>1380</v>
      </c>
      <c r="E372" s="144" t="s">
        <v>101</v>
      </c>
      <c r="F372" s="158" t="s">
        <v>33</v>
      </c>
      <c r="G372" s="108">
        <f>H372+I372+J372+K372+L372</f>
        <v>75.262</v>
      </c>
      <c r="H372" s="85"/>
      <c r="I372" s="108"/>
      <c r="J372" s="108"/>
      <c r="K372" s="108">
        <v>75.262</v>
      </c>
      <c r="L372" s="108"/>
      <c r="T372" s="72"/>
    </row>
    <row r="373" spans="1:20" ht="45.75" customHeight="1" x14ac:dyDescent="0.25">
      <c r="A373" s="144" t="s">
        <v>1763</v>
      </c>
      <c r="B373" s="162" t="s">
        <v>1767</v>
      </c>
      <c r="C373" s="108">
        <f t="shared" ref="C373:C374" si="33">G373</f>
        <v>472.34399999999999</v>
      </c>
      <c r="D373" s="144" t="s">
        <v>1380</v>
      </c>
      <c r="E373" s="144" t="s">
        <v>101</v>
      </c>
      <c r="F373" s="158" t="s">
        <v>33</v>
      </c>
      <c r="G373" s="108">
        <f t="shared" ref="G373:G374" si="34">H373+I373+J373+K373+L373</f>
        <v>472.34399999999999</v>
      </c>
      <c r="H373" s="85"/>
      <c r="I373" s="108"/>
      <c r="J373" s="108"/>
      <c r="K373" s="108">
        <v>472.34399999999999</v>
      </c>
      <c r="L373" s="108"/>
      <c r="T373" s="72"/>
    </row>
    <row r="374" spans="1:20" ht="44.25" customHeight="1" x14ac:dyDescent="0.25">
      <c r="A374" s="144" t="s">
        <v>1764</v>
      </c>
      <c r="B374" s="162" t="s">
        <v>1768</v>
      </c>
      <c r="C374" s="108">
        <f t="shared" si="33"/>
        <v>324.524</v>
      </c>
      <c r="D374" s="144" t="s">
        <v>1380</v>
      </c>
      <c r="E374" s="144" t="s">
        <v>101</v>
      </c>
      <c r="F374" s="158" t="s">
        <v>33</v>
      </c>
      <c r="G374" s="108">
        <f t="shared" si="34"/>
        <v>324.524</v>
      </c>
      <c r="H374" s="85"/>
      <c r="I374" s="108"/>
      <c r="J374" s="108"/>
      <c r="K374" s="108">
        <v>324.524</v>
      </c>
      <c r="L374" s="108"/>
      <c r="T374" s="72"/>
    </row>
    <row r="375" spans="1:20" ht="44.25" customHeight="1" x14ac:dyDescent="0.25">
      <c r="A375" s="107" t="s">
        <v>1775</v>
      </c>
      <c r="B375" s="92" t="s">
        <v>1727</v>
      </c>
      <c r="C375" s="96">
        <f t="shared" ref="C375:C388" si="35">G375</f>
        <v>77.918000000000006</v>
      </c>
      <c r="D375" s="51">
        <v>2023</v>
      </c>
      <c r="E375" s="51" t="s">
        <v>1452</v>
      </c>
      <c r="F375" s="51" t="s">
        <v>33</v>
      </c>
      <c r="G375" s="96">
        <f t="shared" ref="G375:G386" si="36">H375+I375+J375+K375+L375</f>
        <v>77.918000000000006</v>
      </c>
      <c r="H375" s="96"/>
      <c r="I375" s="96"/>
      <c r="J375" s="96"/>
      <c r="K375" s="96">
        <v>77.918000000000006</v>
      </c>
      <c r="L375" s="96"/>
      <c r="T375" s="72"/>
    </row>
    <row r="376" spans="1:20" ht="44.25" customHeight="1" x14ac:dyDescent="0.25">
      <c r="A376" s="107" t="s">
        <v>1776</v>
      </c>
      <c r="B376" s="92" t="s">
        <v>1728</v>
      </c>
      <c r="C376" s="96">
        <f t="shared" si="35"/>
        <v>520.65800000000002</v>
      </c>
      <c r="D376" s="51">
        <v>2023</v>
      </c>
      <c r="E376" s="51" t="s">
        <v>1452</v>
      </c>
      <c r="F376" s="51" t="s">
        <v>33</v>
      </c>
      <c r="G376" s="96">
        <f t="shared" si="36"/>
        <v>520.65800000000002</v>
      </c>
      <c r="H376" s="96"/>
      <c r="I376" s="96"/>
      <c r="J376" s="96"/>
      <c r="K376" s="96">
        <v>520.65800000000002</v>
      </c>
      <c r="L376" s="96"/>
      <c r="T376" s="72"/>
    </row>
    <row r="377" spans="1:20" ht="44.25" customHeight="1" x14ac:dyDescent="0.25">
      <c r="A377" s="107" t="s">
        <v>1777</v>
      </c>
      <c r="B377" s="92" t="s">
        <v>1729</v>
      </c>
      <c r="C377" s="96">
        <f t="shared" si="35"/>
        <v>1478.348</v>
      </c>
      <c r="D377" s="51">
        <v>2023</v>
      </c>
      <c r="E377" s="51" t="s">
        <v>1452</v>
      </c>
      <c r="F377" s="51" t="s">
        <v>33</v>
      </c>
      <c r="G377" s="96">
        <f t="shared" si="36"/>
        <v>1478.348</v>
      </c>
      <c r="H377" s="96"/>
      <c r="I377" s="96"/>
      <c r="J377" s="96"/>
      <c r="K377" s="96">
        <v>1478.348</v>
      </c>
      <c r="L377" s="96"/>
      <c r="T377" s="72"/>
    </row>
    <row r="378" spans="1:20" ht="44.25" customHeight="1" x14ac:dyDescent="0.25">
      <c r="A378" s="107" t="s">
        <v>1778</v>
      </c>
      <c r="B378" s="92" t="s">
        <v>1730</v>
      </c>
      <c r="C378" s="96">
        <f t="shared" si="35"/>
        <v>169.52</v>
      </c>
      <c r="D378" s="51">
        <v>2023</v>
      </c>
      <c r="E378" s="51" t="s">
        <v>1452</v>
      </c>
      <c r="F378" s="51" t="s">
        <v>33</v>
      </c>
      <c r="G378" s="96">
        <f t="shared" si="36"/>
        <v>169.52</v>
      </c>
      <c r="H378" s="96"/>
      <c r="I378" s="96"/>
      <c r="J378" s="96"/>
      <c r="K378" s="96">
        <v>169.52</v>
      </c>
      <c r="L378" s="96"/>
      <c r="T378" s="72"/>
    </row>
    <row r="379" spans="1:20" ht="44.25" customHeight="1" x14ac:dyDescent="0.25">
      <c r="A379" s="107" t="s">
        <v>1779</v>
      </c>
      <c r="B379" s="92" t="s">
        <v>1731</v>
      </c>
      <c r="C379" s="96">
        <f t="shared" si="35"/>
        <v>165.95500000000001</v>
      </c>
      <c r="D379" s="51">
        <v>2023</v>
      </c>
      <c r="E379" s="51" t="s">
        <v>1452</v>
      </c>
      <c r="F379" s="51" t="s">
        <v>33</v>
      </c>
      <c r="G379" s="96">
        <f t="shared" si="36"/>
        <v>165.95500000000001</v>
      </c>
      <c r="H379" s="96"/>
      <c r="I379" s="96"/>
      <c r="J379" s="96"/>
      <c r="K379" s="96">
        <v>165.95500000000001</v>
      </c>
      <c r="L379" s="96"/>
      <c r="T379" s="72"/>
    </row>
    <row r="380" spans="1:20" ht="44.25" customHeight="1" x14ac:dyDescent="0.25">
      <c r="A380" s="107" t="s">
        <v>1780</v>
      </c>
      <c r="B380" s="92" t="s">
        <v>1732</v>
      </c>
      <c r="C380" s="96">
        <f t="shared" si="35"/>
        <v>43.438000000000002</v>
      </c>
      <c r="D380" s="51">
        <v>2023</v>
      </c>
      <c r="E380" s="51" t="s">
        <v>1452</v>
      </c>
      <c r="F380" s="51" t="s">
        <v>33</v>
      </c>
      <c r="G380" s="96">
        <f t="shared" si="36"/>
        <v>43.438000000000002</v>
      </c>
      <c r="H380" s="96"/>
      <c r="I380" s="96"/>
      <c r="J380" s="96"/>
      <c r="K380" s="96">
        <v>43.438000000000002</v>
      </c>
      <c r="L380" s="96"/>
      <c r="T380" s="72"/>
    </row>
    <row r="381" spans="1:20" ht="44.25" customHeight="1" x14ac:dyDescent="0.25">
      <c r="A381" s="107" t="s">
        <v>1781</v>
      </c>
      <c r="B381" s="92" t="s">
        <v>1733</v>
      </c>
      <c r="C381" s="96">
        <f t="shared" si="35"/>
        <v>25.6</v>
      </c>
      <c r="D381" s="51">
        <v>2023</v>
      </c>
      <c r="E381" s="51" t="s">
        <v>1452</v>
      </c>
      <c r="F381" s="51" t="s">
        <v>33</v>
      </c>
      <c r="G381" s="96">
        <f t="shared" si="36"/>
        <v>25.6</v>
      </c>
      <c r="H381" s="96"/>
      <c r="I381" s="96"/>
      <c r="J381" s="96"/>
      <c r="K381" s="96">
        <v>25.6</v>
      </c>
      <c r="L381" s="96"/>
      <c r="T381" s="72"/>
    </row>
    <row r="382" spans="1:20" ht="44.25" customHeight="1" x14ac:dyDescent="0.25">
      <c r="A382" s="107" t="s">
        <v>1782</v>
      </c>
      <c r="B382" s="92" t="s">
        <v>1734</v>
      </c>
      <c r="C382" s="96">
        <f t="shared" si="35"/>
        <v>64.715999999999994</v>
      </c>
      <c r="D382" s="51">
        <v>2023</v>
      </c>
      <c r="E382" s="51" t="s">
        <v>1452</v>
      </c>
      <c r="F382" s="51" t="s">
        <v>33</v>
      </c>
      <c r="G382" s="96">
        <f t="shared" si="36"/>
        <v>64.715999999999994</v>
      </c>
      <c r="H382" s="96"/>
      <c r="I382" s="96"/>
      <c r="J382" s="96"/>
      <c r="K382" s="96">
        <v>64.715999999999994</v>
      </c>
      <c r="L382" s="96"/>
      <c r="T382" s="72"/>
    </row>
    <row r="383" spans="1:20" ht="44.25" customHeight="1" x14ac:dyDescent="0.25">
      <c r="A383" s="107" t="s">
        <v>1783</v>
      </c>
      <c r="B383" s="92" t="s">
        <v>1735</v>
      </c>
      <c r="C383" s="96">
        <f t="shared" si="35"/>
        <v>33.9</v>
      </c>
      <c r="D383" s="51">
        <v>2023</v>
      </c>
      <c r="E383" s="51" t="s">
        <v>1452</v>
      </c>
      <c r="F383" s="51" t="s">
        <v>33</v>
      </c>
      <c r="G383" s="96">
        <f t="shared" si="36"/>
        <v>33.9</v>
      </c>
      <c r="H383" s="96"/>
      <c r="I383" s="96"/>
      <c r="J383" s="96"/>
      <c r="K383" s="96">
        <v>33.9</v>
      </c>
      <c r="L383" s="96"/>
      <c r="T383" s="72"/>
    </row>
    <row r="384" spans="1:20" ht="44.25" customHeight="1" x14ac:dyDescent="0.25">
      <c r="A384" s="107" t="s">
        <v>1784</v>
      </c>
      <c r="B384" s="92" t="s">
        <v>1736</v>
      </c>
      <c r="C384" s="96">
        <f t="shared" si="35"/>
        <v>22.245999999999999</v>
      </c>
      <c r="D384" s="51">
        <v>2023</v>
      </c>
      <c r="E384" s="51" t="s">
        <v>1452</v>
      </c>
      <c r="F384" s="51" t="s">
        <v>33</v>
      </c>
      <c r="G384" s="96">
        <f t="shared" si="36"/>
        <v>22.245999999999999</v>
      </c>
      <c r="H384" s="96"/>
      <c r="I384" s="96"/>
      <c r="J384" s="96"/>
      <c r="K384" s="96">
        <v>22.245999999999999</v>
      </c>
      <c r="L384" s="96"/>
      <c r="T384" s="72"/>
    </row>
    <row r="385" spans="1:20" ht="44.25" customHeight="1" x14ac:dyDescent="0.25">
      <c r="A385" s="107" t="s">
        <v>1785</v>
      </c>
      <c r="B385" s="92" t="s">
        <v>1737</v>
      </c>
      <c r="C385" s="96">
        <f t="shared" si="35"/>
        <v>33.9</v>
      </c>
      <c r="D385" s="51">
        <v>2023</v>
      </c>
      <c r="E385" s="51" t="s">
        <v>1452</v>
      </c>
      <c r="F385" s="51" t="s">
        <v>33</v>
      </c>
      <c r="G385" s="96">
        <f t="shared" si="36"/>
        <v>33.9</v>
      </c>
      <c r="H385" s="96"/>
      <c r="I385" s="96"/>
      <c r="J385" s="96"/>
      <c r="K385" s="96">
        <v>33.9</v>
      </c>
      <c r="L385" s="96"/>
      <c r="T385" s="72"/>
    </row>
    <row r="386" spans="1:20" ht="44.25" customHeight="1" x14ac:dyDescent="0.25">
      <c r="A386" s="107" t="s">
        <v>1786</v>
      </c>
      <c r="B386" s="92" t="s">
        <v>1738</v>
      </c>
      <c r="C386" s="96">
        <f t="shared" si="35"/>
        <v>5.9569999999999999</v>
      </c>
      <c r="D386" s="51">
        <v>2023</v>
      </c>
      <c r="E386" s="51" t="s">
        <v>1452</v>
      </c>
      <c r="F386" s="51" t="s">
        <v>33</v>
      </c>
      <c r="G386" s="96">
        <f t="shared" si="36"/>
        <v>5.9569999999999999</v>
      </c>
      <c r="H386" s="96"/>
      <c r="I386" s="96"/>
      <c r="J386" s="96"/>
      <c r="K386" s="96">
        <v>5.9569999999999999</v>
      </c>
      <c r="L386" s="96"/>
      <c r="T386" s="72"/>
    </row>
    <row r="387" spans="1:20" ht="36.75" customHeight="1" x14ac:dyDescent="0.25">
      <c r="A387" s="107" t="s">
        <v>1801</v>
      </c>
      <c r="B387" s="92" t="s">
        <v>1818</v>
      </c>
      <c r="C387" s="96">
        <f t="shared" si="35"/>
        <v>181.096</v>
      </c>
      <c r="D387" s="51">
        <v>2023</v>
      </c>
      <c r="E387" s="51" t="s">
        <v>101</v>
      </c>
      <c r="F387" s="51" t="s">
        <v>33</v>
      </c>
      <c r="G387" s="96">
        <f>H387+I387+J387+K387+L387</f>
        <v>181.096</v>
      </c>
      <c r="H387" s="96"/>
      <c r="I387" s="96"/>
      <c r="J387" s="96"/>
      <c r="K387" s="96">
        <v>181.096</v>
      </c>
      <c r="L387" s="96"/>
      <c r="T387" s="72"/>
    </row>
    <row r="388" spans="1:20" ht="44.25" hidden="1" customHeight="1" x14ac:dyDescent="0.25">
      <c r="A388" s="107" t="s">
        <v>1807</v>
      </c>
      <c r="B388" s="92" t="s">
        <v>1808</v>
      </c>
      <c r="C388" s="96">
        <f t="shared" si="35"/>
        <v>0</v>
      </c>
      <c r="D388" s="51">
        <v>2023</v>
      </c>
      <c r="E388" s="51" t="s">
        <v>101</v>
      </c>
      <c r="F388" s="51" t="s">
        <v>33</v>
      </c>
      <c r="G388" s="96">
        <f>H388+I388+J388+K388+L388</f>
        <v>0</v>
      </c>
      <c r="H388" s="96"/>
      <c r="I388" s="96"/>
      <c r="J388" s="96"/>
      <c r="K388" s="96"/>
      <c r="L388" s="96"/>
      <c r="T388" s="72"/>
    </row>
    <row r="389" spans="1:20" ht="20.25" customHeight="1" x14ac:dyDescent="0.25">
      <c r="A389" s="292"/>
      <c r="B389" s="399" t="s">
        <v>82</v>
      </c>
      <c r="C389" s="289"/>
      <c r="D389" s="289"/>
      <c r="E389" s="289"/>
      <c r="F389" s="161" t="s">
        <v>21</v>
      </c>
      <c r="G389" s="43">
        <f>G392+G390+G391</f>
        <v>266162.17380000005</v>
      </c>
      <c r="H389" s="43">
        <f>H392+H393</f>
        <v>46472.258000000016</v>
      </c>
      <c r="I389" s="43">
        <f>I392+I393</f>
        <v>52812.157000000014</v>
      </c>
      <c r="J389" s="43">
        <f>J392+J393</f>
        <v>25328.445</v>
      </c>
      <c r="K389" s="43">
        <f>K392+K393</f>
        <v>63515.594000000005</v>
      </c>
      <c r="L389" s="43">
        <f>L392+L393</f>
        <v>78033.719800000006</v>
      </c>
      <c r="P389" s="80"/>
      <c r="T389" s="72"/>
    </row>
    <row r="390" spans="1:20" ht="33.75" hidden="1" customHeight="1" x14ac:dyDescent="0.25">
      <c r="A390" s="292"/>
      <c r="B390" s="399"/>
      <c r="C390" s="289"/>
      <c r="D390" s="289"/>
      <c r="E390" s="289"/>
      <c r="F390" s="59" t="s">
        <v>26</v>
      </c>
      <c r="G390" s="158">
        <f>H390+I390+J390</f>
        <v>0</v>
      </c>
      <c r="H390" s="158"/>
      <c r="I390" s="158"/>
      <c r="J390" s="158"/>
      <c r="K390" s="158"/>
      <c r="L390" s="158"/>
      <c r="M390" s="80"/>
      <c r="N390" s="80"/>
      <c r="O390" s="80"/>
      <c r="T390" s="72"/>
    </row>
    <row r="391" spans="1:20" ht="33" hidden="1" customHeight="1" x14ac:dyDescent="0.25">
      <c r="A391" s="292"/>
      <c r="B391" s="399"/>
      <c r="C391" s="289"/>
      <c r="D391" s="289"/>
      <c r="E391" s="289"/>
      <c r="F391" s="59" t="s">
        <v>18</v>
      </c>
      <c r="G391" s="158">
        <f>H391+I391+J391</f>
        <v>0</v>
      </c>
      <c r="H391" s="158"/>
      <c r="I391" s="158"/>
      <c r="J391" s="158"/>
      <c r="K391" s="158"/>
      <c r="L391" s="158"/>
      <c r="T391" s="72"/>
    </row>
    <row r="392" spans="1:20" ht="30.75" customHeight="1" x14ac:dyDescent="0.25">
      <c r="A392" s="292"/>
      <c r="B392" s="399"/>
      <c r="C392" s="289"/>
      <c r="D392" s="289"/>
      <c r="E392" s="289"/>
      <c r="F392" s="92" t="s">
        <v>33</v>
      </c>
      <c r="G392" s="108">
        <f>H392+I392+J392+K392+L392</f>
        <v>266162.17380000005</v>
      </c>
      <c r="H392" s="108">
        <f>H211+H212+H222+H224+H226+H228+H229+H230+H231+H242+H251+H259+H261+H270+H272+H274+H213+H214+H290+H294+H314+H320+H266+H322+H275+H234+H280+H216+H218+H298+H323+H330+H328+H215+H332+H254+H277</f>
        <v>46472.258000000016</v>
      </c>
      <c r="I392" s="108">
        <f>I211+I212+I213+I214+I215+I217+I218+I219++I222+I224+I226+I232+I233++I241+I247+I248+I249+I250+I251+I254+I266+I298+I303+I313+I324+I328+I335+I337+I340+I345+I346+I348+I275</f>
        <v>52812.157000000014</v>
      </c>
      <c r="J392" s="108">
        <f>J211+J212+J222+J224+J226+J228+J229+J251+J350+J352+J230+J213+J214+J218+J219+J249+J216+J220+J221+J347+J227+J233+J235+J236+J237+J238+J239+J240+J242+J241+J254+J270+J277+J281+J282+J283+J290+J294+J320+J322+J330+J334+J338+J354+J276+J313+J333+J348+J356+J288+J284+J286+J357+J359+J303+J324+J340+J285+J287+J289+J358+J360+J261+J265+J274+J344+J275+J298+J301</f>
        <v>25328.445</v>
      </c>
      <c r="K392" s="108">
        <f>K211+K212+K226+K228+K229+K230+K249+K251+K254+K324+K340+K347+K361+K362+K363+K364+K365+K366+K367+K298+K242+K284+K285+K286+K287+K288+K289+K357+K358+K359+K360+K368+K369+K370+K371+K372+K373+K374+K375+K376+K377+K378+K379+K380+K381+K382+K383+K384+K385+K386+K387+K388+K213+K214+K215</f>
        <v>63515.594000000005</v>
      </c>
      <c r="L392" s="108">
        <f>L211+L212+L222+L224+L226+L228+L229+L251+L350+L352+L230+L213+L214+L218+L219+L249+L216+L220+L221+L347+L227+L233+L235+L236+L237+L238+L239+L240+L242+L241+L254+L270+L277+L281+L282+L283+L290+L294+L320+L322+L330+L334+L338+L354+L274+L276+L333+L303+L356+L313+L261+L265+L344+L357+L358+L359+L360</f>
        <v>78033.719800000006</v>
      </c>
      <c r="M392" s="41"/>
      <c r="N392" s="41"/>
      <c r="P392" s="80"/>
      <c r="Q392" s="77"/>
      <c r="R392" s="80"/>
      <c r="T392" s="72"/>
    </row>
    <row r="393" spans="1:20" ht="32.25" hidden="1" customHeight="1" x14ac:dyDescent="0.25">
      <c r="A393" s="292"/>
      <c r="B393" s="399"/>
      <c r="C393" s="289"/>
      <c r="D393" s="289"/>
      <c r="E393" s="289"/>
      <c r="F393" s="92" t="s">
        <v>612</v>
      </c>
      <c r="G393" s="108">
        <f>H393+I393+J393</f>
        <v>0</v>
      </c>
      <c r="H393" s="108">
        <f>H271</f>
        <v>0</v>
      </c>
      <c r="I393" s="108"/>
      <c r="J393" s="108"/>
      <c r="K393" s="108"/>
      <c r="L393" s="108"/>
      <c r="M393" s="41"/>
      <c r="N393" s="41"/>
      <c r="O393" s="41"/>
      <c r="P393" s="80"/>
      <c r="Q393" s="77"/>
      <c r="R393" s="80"/>
      <c r="T393" s="72"/>
    </row>
    <row r="394" spans="1:20" ht="21" customHeight="1" x14ac:dyDescent="0.25">
      <c r="A394" s="413" t="s">
        <v>99</v>
      </c>
      <c r="B394" s="414"/>
      <c r="C394" s="414"/>
      <c r="D394" s="414"/>
      <c r="E394" s="414"/>
      <c r="F394" s="414"/>
      <c r="G394" s="414"/>
      <c r="H394" s="414"/>
      <c r="I394" s="414"/>
      <c r="J394" s="414"/>
      <c r="K394" s="414"/>
      <c r="L394" s="415"/>
      <c r="M394" s="41"/>
      <c r="N394" s="41"/>
      <c r="O394" s="41"/>
      <c r="T394" s="72"/>
    </row>
    <row r="395" spans="1:20" ht="35.25" customHeight="1" x14ac:dyDescent="0.25">
      <c r="A395" s="144" t="s">
        <v>35</v>
      </c>
      <c r="B395" s="184" t="s">
        <v>100</v>
      </c>
      <c r="C395" s="108">
        <f t="shared" ref="C395:C400" si="37">G395</f>
        <v>8885.2740000000013</v>
      </c>
      <c r="D395" s="144" t="s">
        <v>1378</v>
      </c>
      <c r="E395" s="144" t="s">
        <v>101</v>
      </c>
      <c r="F395" s="144" t="s">
        <v>33</v>
      </c>
      <c r="G395" s="158">
        <f>H395+I395+J395+K395+L395</f>
        <v>8885.2740000000013</v>
      </c>
      <c r="H395" s="51">
        <f>1030.1+52.282</f>
        <v>1082.3819999999998</v>
      </c>
      <c r="I395" s="144" t="s">
        <v>1592</v>
      </c>
      <c r="J395" s="144" t="s">
        <v>1513</v>
      </c>
      <c r="K395" s="144" t="s">
        <v>1375</v>
      </c>
      <c r="L395" s="144" t="s">
        <v>1376</v>
      </c>
      <c r="M395" s="86"/>
      <c r="N395" s="86"/>
      <c r="O395" s="86"/>
      <c r="T395" s="72"/>
    </row>
    <row r="396" spans="1:20" ht="33.75" customHeight="1" x14ac:dyDescent="0.25">
      <c r="A396" s="144" t="s">
        <v>22</v>
      </c>
      <c r="B396" s="162" t="s">
        <v>102</v>
      </c>
      <c r="C396" s="108">
        <f t="shared" si="37"/>
        <v>22178.409</v>
      </c>
      <c r="D396" s="144" t="s">
        <v>1378</v>
      </c>
      <c r="E396" s="158" t="s">
        <v>101</v>
      </c>
      <c r="F396" s="158" t="str">
        <f>F395</f>
        <v>Місцевий бюджет</v>
      </c>
      <c r="G396" s="158">
        <f t="shared" ref="G396:G437" si="38">H396+I396+J396+K396+L396</f>
        <v>22178.409</v>
      </c>
      <c r="H396" s="108">
        <v>1694.24</v>
      </c>
      <c r="I396" s="108">
        <v>3700.0320000000002</v>
      </c>
      <c r="J396" s="108">
        <v>5270.5159999999996</v>
      </c>
      <c r="K396" s="96">
        <v>5597.2879999999996</v>
      </c>
      <c r="L396" s="96">
        <v>5916.3329999999996</v>
      </c>
      <c r="M396" s="86"/>
      <c r="N396" s="86"/>
      <c r="O396" s="86"/>
      <c r="P396" s="80"/>
      <c r="Q396" s="80"/>
      <c r="R396" s="80"/>
      <c r="T396" s="72"/>
    </row>
    <row r="397" spans="1:20" ht="19.5" hidden="1" customHeight="1" x14ac:dyDescent="0.25">
      <c r="A397" s="144" t="s">
        <v>23</v>
      </c>
      <c r="B397" s="162" t="s">
        <v>455</v>
      </c>
      <c r="C397" s="108">
        <f t="shared" si="37"/>
        <v>0</v>
      </c>
      <c r="D397" s="157">
        <v>2020</v>
      </c>
      <c r="E397" s="158" t="s">
        <v>456</v>
      </c>
      <c r="F397" s="158" t="str">
        <f>F395</f>
        <v>Місцевий бюджет</v>
      </c>
      <c r="G397" s="158">
        <f t="shared" si="38"/>
        <v>0</v>
      </c>
      <c r="H397" s="108">
        <v>0</v>
      </c>
      <c r="I397" s="108"/>
      <c r="J397" s="108"/>
      <c r="K397" s="108"/>
      <c r="L397" s="108"/>
      <c r="M397" s="80"/>
      <c r="N397" s="80"/>
      <c r="O397" s="80"/>
      <c r="T397" s="72"/>
    </row>
    <row r="398" spans="1:20" ht="51" customHeight="1" x14ac:dyDescent="0.25">
      <c r="A398" s="144" t="s">
        <v>23</v>
      </c>
      <c r="B398" s="162" t="s">
        <v>704</v>
      </c>
      <c r="C398" s="108">
        <f t="shared" si="37"/>
        <v>390</v>
      </c>
      <c r="D398" s="157">
        <v>2022</v>
      </c>
      <c r="E398" s="158" t="s">
        <v>101</v>
      </c>
      <c r="F398" s="158" t="str">
        <f>F396</f>
        <v>Місцевий бюджет</v>
      </c>
      <c r="G398" s="108">
        <f t="shared" si="38"/>
        <v>390</v>
      </c>
      <c r="H398" s="108"/>
      <c r="I398" s="108"/>
      <c r="J398" s="108">
        <v>390</v>
      </c>
      <c r="K398" s="108"/>
      <c r="L398" s="108"/>
      <c r="M398" s="80"/>
      <c r="N398" s="80"/>
      <c r="O398" s="80"/>
      <c r="T398" s="72"/>
    </row>
    <row r="399" spans="1:20" ht="22.5" hidden="1" customHeight="1" x14ac:dyDescent="0.25">
      <c r="A399" s="292"/>
      <c r="B399" s="162" t="s">
        <v>103</v>
      </c>
      <c r="C399" s="108">
        <f t="shared" si="37"/>
        <v>20</v>
      </c>
      <c r="D399" s="409"/>
      <c r="E399" s="396"/>
      <c r="F399" s="396"/>
      <c r="G399" s="158">
        <f t="shared" si="38"/>
        <v>20</v>
      </c>
      <c r="H399" s="108"/>
      <c r="I399" s="108">
        <v>20</v>
      </c>
      <c r="J399" s="158"/>
      <c r="K399" s="158"/>
      <c r="L399" s="158"/>
      <c r="Q399" s="93">
        <f>I396+I407</f>
        <v>3700.0320000000002</v>
      </c>
      <c r="T399" s="72"/>
    </row>
    <row r="400" spans="1:20" ht="22.5" hidden="1" customHeight="1" x14ac:dyDescent="0.25">
      <c r="A400" s="292"/>
      <c r="B400" s="162" t="s">
        <v>104</v>
      </c>
      <c r="C400" s="108">
        <f t="shared" si="37"/>
        <v>229.88</v>
      </c>
      <c r="D400" s="409"/>
      <c r="E400" s="396"/>
      <c r="F400" s="396"/>
      <c r="G400" s="158">
        <f t="shared" si="38"/>
        <v>229.88</v>
      </c>
      <c r="H400" s="108"/>
      <c r="I400" s="108">
        <v>229.88</v>
      </c>
      <c r="J400" s="158"/>
      <c r="K400" s="158"/>
      <c r="L400" s="158"/>
      <c r="T400" s="72"/>
    </row>
    <row r="401" spans="1:20" ht="51" customHeight="1" x14ac:dyDescent="0.25">
      <c r="A401" s="144" t="s">
        <v>24</v>
      </c>
      <c r="B401" s="162" t="s">
        <v>792</v>
      </c>
      <c r="C401" s="108">
        <f t="shared" ref="C401:C416" si="39">G401</f>
        <v>41.56</v>
      </c>
      <c r="D401" s="144" t="s">
        <v>93</v>
      </c>
      <c r="E401" s="144" t="s">
        <v>1004</v>
      </c>
      <c r="F401" s="144" t="s">
        <v>33</v>
      </c>
      <c r="G401" s="158">
        <f t="shared" si="38"/>
        <v>41.56</v>
      </c>
      <c r="H401" s="108"/>
      <c r="I401" s="108">
        <v>41.56</v>
      </c>
      <c r="J401" s="85"/>
      <c r="K401" s="85"/>
      <c r="L401" s="85"/>
      <c r="T401" s="72"/>
    </row>
    <row r="402" spans="1:20" ht="53.25" customHeight="1" x14ac:dyDescent="0.25">
      <c r="A402" s="144" t="s">
        <v>36</v>
      </c>
      <c r="B402" s="162" t="s">
        <v>793</v>
      </c>
      <c r="C402" s="108">
        <f t="shared" si="39"/>
        <v>49.36</v>
      </c>
      <c r="D402" s="144" t="s">
        <v>93</v>
      </c>
      <c r="E402" s="144" t="s">
        <v>735</v>
      </c>
      <c r="F402" s="144" t="s">
        <v>33</v>
      </c>
      <c r="G402" s="158">
        <f t="shared" si="38"/>
        <v>49.36</v>
      </c>
      <c r="H402" s="108"/>
      <c r="I402" s="108">
        <v>49.36</v>
      </c>
      <c r="J402" s="85"/>
      <c r="K402" s="85"/>
      <c r="L402" s="85"/>
      <c r="T402" s="72"/>
    </row>
    <row r="403" spans="1:20" ht="45" customHeight="1" x14ac:dyDescent="0.25">
      <c r="A403" s="144" t="s">
        <v>37</v>
      </c>
      <c r="B403" s="162" t="s">
        <v>794</v>
      </c>
      <c r="C403" s="108">
        <f t="shared" si="39"/>
        <v>8.32</v>
      </c>
      <c r="D403" s="144" t="s">
        <v>93</v>
      </c>
      <c r="E403" s="144" t="s">
        <v>1005</v>
      </c>
      <c r="F403" s="144" t="s">
        <v>33</v>
      </c>
      <c r="G403" s="158">
        <f t="shared" si="38"/>
        <v>8.32</v>
      </c>
      <c r="H403" s="108"/>
      <c r="I403" s="108">
        <v>8.32</v>
      </c>
      <c r="J403" s="85"/>
      <c r="K403" s="85"/>
      <c r="L403" s="85"/>
      <c r="T403" s="72"/>
    </row>
    <row r="404" spans="1:20" ht="48" customHeight="1" x14ac:dyDescent="0.25">
      <c r="A404" s="144" t="s">
        <v>43</v>
      </c>
      <c r="B404" s="162" t="s">
        <v>795</v>
      </c>
      <c r="C404" s="108">
        <f t="shared" si="39"/>
        <v>41.28</v>
      </c>
      <c r="D404" s="144" t="s">
        <v>1380</v>
      </c>
      <c r="E404" s="144" t="s">
        <v>771</v>
      </c>
      <c r="F404" s="144" t="s">
        <v>33</v>
      </c>
      <c r="G404" s="158">
        <f t="shared" si="38"/>
        <v>41.28</v>
      </c>
      <c r="H404" s="108"/>
      <c r="I404" s="108"/>
      <c r="J404" s="108"/>
      <c r="K404" s="108">
        <v>41.28</v>
      </c>
      <c r="L404" s="108"/>
      <c r="T404" s="72"/>
    </row>
    <row r="405" spans="1:20" ht="46.5" customHeight="1" x14ac:dyDescent="0.25">
      <c r="A405" s="144" t="s">
        <v>45</v>
      </c>
      <c r="B405" s="162" t="s">
        <v>796</v>
      </c>
      <c r="C405" s="108">
        <f t="shared" si="39"/>
        <v>31.94</v>
      </c>
      <c r="D405" s="144" t="s">
        <v>1380</v>
      </c>
      <c r="E405" s="144" t="s">
        <v>771</v>
      </c>
      <c r="F405" s="144" t="s">
        <v>33</v>
      </c>
      <c r="G405" s="158">
        <f t="shared" si="38"/>
        <v>31.94</v>
      </c>
      <c r="H405" s="108"/>
      <c r="I405" s="108"/>
      <c r="J405" s="108"/>
      <c r="K405" s="108">
        <v>31.94</v>
      </c>
      <c r="L405" s="108"/>
      <c r="T405" s="72"/>
    </row>
    <row r="406" spans="1:20" ht="63" hidden="1" customHeight="1" x14ac:dyDescent="0.25">
      <c r="A406" s="144"/>
      <c r="B406" s="162" t="s">
        <v>738</v>
      </c>
      <c r="C406" s="108">
        <f t="shared" si="39"/>
        <v>0</v>
      </c>
      <c r="D406" s="144" t="s">
        <v>698</v>
      </c>
      <c r="E406" s="144" t="s">
        <v>1006</v>
      </c>
      <c r="F406" s="144" t="s">
        <v>33</v>
      </c>
      <c r="G406" s="158">
        <f t="shared" si="38"/>
        <v>0</v>
      </c>
      <c r="H406" s="108"/>
      <c r="I406" s="108">
        <v>0</v>
      </c>
      <c r="J406" s="108">
        <v>0</v>
      </c>
      <c r="K406" s="108"/>
      <c r="L406" s="108"/>
      <c r="T406" s="72"/>
    </row>
    <row r="407" spans="1:20" ht="69" hidden="1" customHeight="1" x14ac:dyDescent="0.25">
      <c r="A407" s="144"/>
      <c r="B407" s="162" t="s">
        <v>760</v>
      </c>
      <c r="C407" s="108">
        <f t="shared" si="39"/>
        <v>0</v>
      </c>
      <c r="D407" s="144" t="s">
        <v>93</v>
      </c>
      <c r="E407" s="144" t="s">
        <v>1005</v>
      </c>
      <c r="F407" s="144" t="s">
        <v>33</v>
      </c>
      <c r="G407" s="158">
        <f t="shared" si="38"/>
        <v>0</v>
      </c>
      <c r="H407" s="108"/>
      <c r="I407" s="108">
        <v>0</v>
      </c>
      <c r="J407" s="108">
        <v>0</v>
      </c>
      <c r="K407" s="108"/>
      <c r="L407" s="108"/>
      <c r="T407" s="72"/>
    </row>
    <row r="408" spans="1:20" ht="35.25" customHeight="1" x14ac:dyDescent="0.25">
      <c r="A408" s="292" t="s">
        <v>0</v>
      </c>
      <c r="B408" s="162" t="s">
        <v>1009</v>
      </c>
      <c r="C408" s="108">
        <v>1992.329</v>
      </c>
      <c r="D408" s="292" t="s">
        <v>93</v>
      </c>
      <c r="E408" s="292" t="s">
        <v>16</v>
      </c>
      <c r="F408" s="292" t="s">
        <v>33</v>
      </c>
      <c r="G408" s="108">
        <f t="shared" si="38"/>
        <v>1992.329</v>
      </c>
      <c r="H408" s="108"/>
      <c r="I408" s="108">
        <v>1992.329</v>
      </c>
      <c r="J408" s="108"/>
      <c r="K408" s="108"/>
      <c r="L408" s="108"/>
      <c r="T408" s="72"/>
    </row>
    <row r="409" spans="1:20" ht="14.25" customHeight="1" x14ac:dyDescent="0.25">
      <c r="A409" s="292"/>
      <c r="B409" s="92" t="s">
        <v>893</v>
      </c>
      <c r="C409" s="108">
        <v>100</v>
      </c>
      <c r="D409" s="292"/>
      <c r="E409" s="292"/>
      <c r="F409" s="292"/>
      <c r="G409" s="108">
        <f t="shared" si="38"/>
        <v>100</v>
      </c>
      <c r="H409" s="108"/>
      <c r="I409" s="108">
        <v>100</v>
      </c>
      <c r="J409" s="108"/>
      <c r="K409" s="108"/>
      <c r="L409" s="108"/>
      <c r="T409" s="72"/>
    </row>
    <row r="410" spans="1:20" ht="23.25" hidden="1" customHeight="1" x14ac:dyDescent="0.25">
      <c r="A410" s="292"/>
      <c r="B410" s="92" t="s">
        <v>2</v>
      </c>
      <c r="C410" s="108">
        <f t="shared" ref="C410:C415" si="40">G410</f>
        <v>35.6</v>
      </c>
      <c r="D410" s="292"/>
      <c r="E410" s="292"/>
      <c r="F410" s="292"/>
      <c r="G410" s="158">
        <f t="shared" si="38"/>
        <v>35.6</v>
      </c>
      <c r="H410" s="108"/>
      <c r="I410" s="108">
        <v>35.6</v>
      </c>
      <c r="J410" s="108"/>
      <c r="K410" s="108"/>
      <c r="L410" s="108"/>
      <c r="T410" s="72"/>
    </row>
    <row r="411" spans="1:20" ht="23.25" hidden="1" customHeight="1" x14ac:dyDescent="0.25">
      <c r="A411" s="292"/>
      <c r="B411" s="92" t="s">
        <v>25</v>
      </c>
      <c r="C411" s="108">
        <f t="shared" si="40"/>
        <v>25</v>
      </c>
      <c r="D411" s="292"/>
      <c r="E411" s="292"/>
      <c r="F411" s="292"/>
      <c r="G411" s="158">
        <f t="shared" si="38"/>
        <v>25</v>
      </c>
      <c r="H411" s="108"/>
      <c r="I411" s="108">
        <v>25</v>
      </c>
      <c r="J411" s="108"/>
      <c r="K411" s="108"/>
      <c r="L411" s="108"/>
      <c r="T411" s="72"/>
    </row>
    <row r="412" spans="1:20" ht="33" customHeight="1" x14ac:dyDescent="0.25">
      <c r="A412" s="292" t="s">
        <v>1</v>
      </c>
      <c r="B412" s="92" t="s">
        <v>841</v>
      </c>
      <c r="C412" s="108">
        <v>1932.222</v>
      </c>
      <c r="D412" s="292" t="s">
        <v>93</v>
      </c>
      <c r="E412" s="292" t="s">
        <v>16</v>
      </c>
      <c r="F412" s="292" t="s">
        <v>33</v>
      </c>
      <c r="G412" s="158">
        <f t="shared" si="38"/>
        <v>1932.222</v>
      </c>
      <c r="H412" s="108"/>
      <c r="I412" s="108">
        <v>1932.222</v>
      </c>
      <c r="J412" s="108"/>
      <c r="K412" s="108"/>
      <c r="L412" s="108"/>
      <c r="T412" s="72"/>
    </row>
    <row r="413" spans="1:20" ht="18" customHeight="1" x14ac:dyDescent="0.25">
      <c r="A413" s="292"/>
      <c r="B413" s="92" t="s">
        <v>893</v>
      </c>
      <c r="C413" s="108">
        <v>100</v>
      </c>
      <c r="D413" s="292"/>
      <c r="E413" s="292"/>
      <c r="F413" s="292"/>
      <c r="G413" s="158">
        <f t="shared" si="38"/>
        <v>100</v>
      </c>
      <c r="H413" s="108"/>
      <c r="I413" s="108">
        <v>100</v>
      </c>
      <c r="J413" s="108"/>
      <c r="K413" s="108"/>
      <c r="L413" s="108"/>
      <c r="T413" s="72"/>
    </row>
    <row r="414" spans="1:20" ht="23.25" hidden="1" customHeight="1" x14ac:dyDescent="0.25">
      <c r="A414" s="292"/>
      <c r="B414" s="92" t="s">
        <v>2</v>
      </c>
      <c r="C414" s="108">
        <f t="shared" si="40"/>
        <v>35.6</v>
      </c>
      <c r="D414" s="292"/>
      <c r="E414" s="292"/>
      <c r="F414" s="292"/>
      <c r="G414" s="158">
        <f t="shared" si="38"/>
        <v>35.6</v>
      </c>
      <c r="H414" s="108"/>
      <c r="I414" s="108">
        <v>35.6</v>
      </c>
      <c r="J414" s="108"/>
      <c r="K414" s="108"/>
      <c r="L414" s="108"/>
      <c r="T414" s="72"/>
    </row>
    <row r="415" spans="1:20" ht="23.25" hidden="1" customHeight="1" x14ac:dyDescent="0.25">
      <c r="A415" s="292"/>
      <c r="B415" s="92" t="s">
        <v>25</v>
      </c>
      <c r="C415" s="108">
        <f t="shared" si="40"/>
        <v>25</v>
      </c>
      <c r="D415" s="292"/>
      <c r="E415" s="292"/>
      <c r="F415" s="292"/>
      <c r="G415" s="158">
        <f t="shared" si="38"/>
        <v>25</v>
      </c>
      <c r="H415" s="108"/>
      <c r="I415" s="108">
        <v>25</v>
      </c>
      <c r="J415" s="108"/>
      <c r="K415" s="108"/>
      <c r="L415" s="108"/>
      <c r="T415" s="72"/>
    </row>
    <row r="416" spans="1:20" ht="28.5" customHeight="1" x14ac:dyDescent="0.25">
      <c r="A416" s="292" t="s">
        <v>79</v>
      </c>
      <c r="B416" s="162" t="s">
        <v>960</v>
      </c>
      <c r="C416" s="108">
        <f t="shared" si="39"/>
        <v>2534.02</v>
      </c>
      <c r="D416" s="409">
        <v>2020</v>
      </c>
      <c r="E416" s="396" t="s">
        <v>16</v>
      </c>
      <c r="F416" s="396" t="s">
        <v>33</v>
      </c>
      <c r="G416" s="158">
        <f t="shared" si="38"/>
        <v>2534.02</v>
      </c>
      <c r="H416" s="108">
        <v>2534.02</v>
      </c>
      <c r="I416" s="158"/>
      <c r="J416" s="158"/>
      <c r="K416" s="158"/>
      <c r="L416" s="158"/>
      <c r="T416" s="72"/>
    </row>
    <row r="417" spans="1:20" ht="22.5" hidden="1" customHeight="1" x14ac:dyDescent="0.25">
      <c r="A417" s="292"/>
      <c r="B417" s="97" t="s">
        <v>38</v>
      </c>
      <c r="C417" s="108">
        <f t="shared" ref="C417:C426" si="41">G417</f>
        <v>49.92</v>
      </c>
      <c r="D417" s="409"/>
      <c r="E417" s="396"/>
      <c r="F417" s="396"/>
      <c r="G417" s="158">
        <f t="shared" si="38"/>
        <v>49.92</v>
      </c>
      <c r="H417" s="108">
        <v>49.92</v>
      </c>
      <c r="I417" s="158"/>
      <c r="J417" s="158"/>
      <c r="K417" s="158"/>
      <c r="L417" s="158"/>
      <c r="T417" s="72"/>
    </row>
    <row r="418" spans="1:20" ht="22.5" hidden="1" customHeight="1" x14ac:dyDescent="0.25">
      <c r="A418" s="292"/>
      <c r="B418" s="97" t="s">
        <v>2</v>
      </c>
      <c r="C418" s="108">
        <f t="shared" si="41"/>
        <v>26</v>
      </c>
      <c r="D418" s="409"/>
      <c r="E418" s="396"/>
      <c r="F418" s="396"/>
      <c r="G418" s="158">
        <f t="shared" si="38"/>
        <v>26</v>
      </c>
      <c r="H418" s="108">
        <v>26</v>
      </c>
      <c r="I418" s="158"/>
      <c r="J418" s="158"/>
      <c r="K418" s="158"/>
      <c r="L418" s="158"/>
      <c r="T418" s="72"/>
    </row>
    <row r="419" spans="1:20" ht="22.5" hidden="1" customHeight="1" x14ac:dyDescent="0.25">
      <c r="A419" s="292"/>
      <c r="B419" s="97" t="s">
        <v>25</v>
      </c>
      <c r="C419" s="108">
        <f t="shared" si="41"/>
        <v>8.1</v>
      </c>
      <c r="D419" s="409"/>
      <c r="E419" s="396"/>
      <c r="F419" s="396"/>
      <c r="G419" s="158">
        <f t="shared" si="38"/>
        <v>8.1</v>
      </c>
      <c r="H419" s="108">
        <v>8.1</v>
      </c>
      <c r="I419" s="158"/>
      <c r="J419" s="158"/>
      <c r="K419" s="158"/>
      <c r="L419" s="158"/>
      <c r="T419" s="72"/>
    </row>
    <row r="420" spans="1:20" ht="81.75" customHeight="1" x14ac:dyDescent="0.25">
      <c r="A420" s="292" t="s">
        <v>80</v>
      </c>
      <c r="B420" s="92" t="s">
        <v>1579</v>
      </c>
      <c r="C420" s="108">
        <f t="shared" si="41"/>
        <v>200</v>
      </c>
      <c r="D420" s="409">
        <v>2024</v>
      </c>
      <c r="E420" s="396" t="s">
        <v>16</v>
      </c>
      <c r="F420" s="396" t="s">
        <v>33</v>
      </c>
      <c r="G420" s="158">
        <f t="shared" si="38"/>
        <v>200</v>
      </c>
      <c r="H420" s="108"/>
      <c r="I420" s="108"/>
      <c r="J420" s="108"/>
      <c r="K420" s="108"/>
      <c r="L420" s="108">
        <v>200</v>
      </c>
      <c r="T420" s="72"/>
    </row>
    <row r="421" spans="1:20" ht="26.25" hidden="1" customHeight="1" x14ac:dyDescent="0.25">
      <c r="A421" s="292"/>
      <c r="B421" s="162" t="s">
        <v>38</v>
      </c>
      <c r="C421" s="108">
        <f t="shared" si="41"/>
        <v>150</v>
      </c>
      <c r="D421" s="409"/>
      <c r="E421" s="396"/>
      <c r="F421" s="396"/>
      <c r="G421" s="158">
        <f t="shared" si="38"/>
        <v>150</v>
      </c>
      <c r="H421" s="108"/>
      <c r="I421" s="108">
        <v>150</v>
      </c>
      <c r="J421" s="158"/>
      <c r="K421" s="158"/>
      <c r="L421" s="158"/>
      <c r="T421" s="72"/>
    </row>
    <row r="422" spans="1:20" ht="45.75" customHeight="1" x14ac:dyDescent="0.25">
      <c r="A422" s="292" t="s">
        <v>125</v>
      </c>
      <c r="B422" s="162" t="s">
        <v>1398</v>
      </c>
      <c r="C422" s="108">
        <f t="shared" si="41"/>
        <v>1496.8340000000001</v>
      </c>
      <c r="D422" s="409">
        <v>2024</v>
      </c>
      <c r="E422" s="396" t="s">
        <v>16</v>
      </c>
      <c r="F422" s="396" t="s">
        <v>33</v>
      </c>
      <c r="G422" s="158">
        <f t="shared" si="38"/>
        <v>1496.8340000000001</v>
      </c>
      <c r="H422" s="108"/>
      <c r="I422" s="108"/>
      <c r="J422" s="108"/>
      <c r="K422" s="108"/>
      <c r="L422" s="108">
        <v>1496.8340000000001</v>
      </c>
      <c r="T422" s="72"/>
    </row>
    <row r="423" spans="1:20" ht="24" customHeight="1" x14ac:dyDescent="0.25">
      <c r="A423" s="292"/>
      <c r="B423" s="162" t="s">
        <v>1399</v>
      </c>
      <c r="C423" s="108">
        <f t="shared" si="41"/>
        <v>150</v>
      </c>
      <c r="D423" s="409"/>
      <c r="E423" s="396"/>
      <c r="F423" s="396"/>
      <c r="G423" s="158">
        <f>H423+I423+J423+K423+L423</f>
        <v>150</v>
      </c>
      <c r="H423" s="108"/>
      <c r="I423" s="108"/>
      <c r="J423" s="158"/>
      <c r="K423" s="158"/>
      <c r="L423" s="158">
        <v>150</v>
      </c>
      <c r="T423" s="72"/>
    </row>
    <row r="424" spans="1:20" ht="26.25" hidden="1" customHeight="1" x14ac:dyDescent="0.25">
      <c r="A424" s="144" t="s">
        <v>43</v>
      </c>
      <c r="B424" s="162" t="s">
        <v>437</v>
      </c>
      <c r="C424" s="108">
        <f t="shared" si="41"/>
        <v>0</v>
      </c>
      <c r="D424" s="157">
        <v>2020</v>
      </c>
      <c r="E424" s="158" t="s">
        <v>16</v>
      </c>
      <c r="F424" s="158" t="s">
        <v>33</v>
      </c>
      <c r="G424" s="158">
        <f t="shared" si="38"/>
        <v>0</v>
      </c>
      <c r="H424" s="108"/>
      <c r="I424" s="108"/>
      <c r="J424" s="158"/>
      <c r="K424" s="158"/>
      <c r="L424" s="158"/>
      <c r="T424" s="72"/>
    </row>
    <row r="425" spans="1:20" ht="48.75" customHeight="1" x14ac:dyDescent="0.25">
      <c r="A425" s="144" t="s">
        <v>127</v>
      </c>
      <c r="B425" s="162" t="s">
        <v>916</v>
      </c>
      <c r="C425" s="108">
        <f t="shared" si="41"/>
        <v>120</v>
      </c>
      <c r="D425" s="157">
        <v>2024</v>
      </c>
      <c r="E425" s="158" t="str">
        <f>E420</f>
        <v>УКБ ЮМР</v>
      </c>
      <c r="F425" s="158" t="str">
        <f>F420</f>
        <v>Місцевий бюджет</v>
      </c>
      <c r="G425" s="158">
        <f t="shared" si="38"/>
        <v>120</v>
      </c>
      <c r="H425" s="108"/>
      <c r="I425" s="108"/>
      <c r="J425" s="108"/>
      <c r="K425" s="108"/>
      <c r="L425" s="108">
        <v>120</v>
      </c>
      <c r="T425" s="72"/>
    </row>
    <row r="426" spans="1:20" ht="30.75" hidden="1" customHeight="1" x14ac:dyDescent="0.25">
      <c r="A426" s="144" t="s">
        <v>128</v>
      </c>
      <c r="B426" s="162" t="s">
        <v>920</v>
      </c>
      <c r="C426" s="108">
        <f t="shared" si="41"/>
        <v>0</v>
      </c>
      <c r="D426" s="157">
        <v>2021</v>
      </c>
      <c r="E426" s="158" t="s">
        <v>16</v>
      </c>
      <c r="F426" s="158" t="str">
        <f>F425</f>
        <v>Місцевий бюджет</v>
      </c>
      <c r="G426" s="158">
        <f t="shared" si="38"/>
        <v>0</v>
      </c>
      <c r="H426" s="108"/>
      <c r="I426" s="108"/>
      <c r="J426" s="158"/>
      <c r="K426" s="158"/>
      <c r="L426" s="158"/>
      <c r="M426" s="223"/>
      <c r="T426" s="72"/>
    </row>
    <row r="427" spans="1:20" ht="48" hidden="1" customHeight="1" x14ac:dyDescent="0.25">
      <c r="A427" s="144"/>
      <c r="B427" s="162" t="s">
        <v>1212</v>
      </c>
      <c r="C427" s="108"/>
      <c r="D427" s="157"/>
      <c r="E427" s="158"/>
      <c r="F427" s="158"/>
      <c r="G427" s="158">
        <f t="shared" si="38"/>
        <v>0</v>
      </c>
      <c r="H427" s="108"/>
      <c r="I427" s="108"/>
      <c r="J427" s="158"/>
      <c r="K427" s="158"/>
      <c r="L427" s="158"/>
      <c r="M427" s="223"/>
      <c r="T427" s="72"/>
    </row>
    <row r="428" spans="1:20" ht="32.25" customHeight="1" x14ac:dyDescent="0.25">
      <c r="A428" s="144" t="s">
        <v>128</v>
      </c>
      <c r="B428" s="162" t="s">
        <v>1402</v>
      </c>
      <c r="C428" s="108">
        <v>2575.9870000000001</v>
      </c>
      <c r="D428" s="157" t="s">
        <v>1442</v>
      </c>
      <c r="E428" s="158" t="s">
        <v>16</v>
      </c>
      <c r="F428" s="158" t="s">
        <v>33</v>
      </c>
      <c r="G428" s="108">
        <f t="shared" si="38"/>
        <v>2576.6219999999998</v>
      </c>
      <c r="H428" s="108"/>
      <c r="I428" s="108">
        <v>175</v>
      </c>
      <c r="J428" s="108"/>
      <c r="K428" s="189"/>
      <c r="L428" s="108">
        <v>2401.6219999999998</v>
      </c>
      <c r="M428" s="223"/>
      <c r="T428" s="72"/>
    </row>
    <row r="429" spans="1:20" ht="30" x14ac:dyDescent="0.25">
      <c r="A429" s="144" t="s">
        <v>129</v>
      </c>
      <c r="B429" s="162" t="s">
        <v>105</v>
      </c>
      <c r="C429" s="108">
        <f>G429</f>
        <v>140</v>
      </c>
      <c r="D429" s="157">
        <v>2024</v>
      </c>
      <c r="E429" s="158" t="s">
        <v>16</v>
      </c>
      <c r="F429" s="158" t="s">
        <v>33</v>
      </c>
      <c r="G429" s="158">
        <f t="shared" si="38"/>
        <v>140</v>
      </c>
      <c r="H429" s="108"/>
      <c r="I429" s="108"/>
      <c r="J429" s="108"/>
      <c r="K429" s="108"/>
      <c r="L429" s="108">
        <v>140</v>
      </c>
      <c r="T429" s="72"/>
    </row>
    <row r="430" spans="1:20" ht="51" hidden="1" customHeight="1" x14ac:dyDescent="0.25">
      <c r="A430" s="144"/>
      <c r="B430" s="162" t="s">
        <v>1401</v>
      </c>
      <c r="C430" s="108">
        <f>G430</f>
        <v>0</v>
      </c>
      <c r="D430" s="157">
        <v>2023</v>
      </c>
      <c r="E430" s="158" t="s">
        <v>16</v>
      </c>
      <c r="F430" s="158" t="s">
        <v>33</v>
      </c>
      <c r="G430" s="158">
        <f>H430+I430+J430+K430+L430</f>
        <v>0</v>
      </c>
      <c r="H430" s="108"/>
      <c r="I430" s="108"/>
      <c r="J430" s="108"/>
      <c r="K430" s="108"/>
      <c r="L430" s="108"/>
      <c r="T430" s="72"/>
    </row>
    <row r="431" spans="1:20" ht="27.75" customHeight="1" x14ac:dyDescent="0.25">
      <c r="A431" s="144" t="s">
        <v>131</v>
      </c>
      <c r="B431" s="162" t="s">
        <v>998</v>
      </c>
      <c r="C431" s="108">
        <f>G431</f>
        <v>2900</v>
      </c>
      <c r="D431" s="157">
        <v>2023</v>
      </c>
      <c r="E431" s="158" t="s">
        <v>101</v>
      </c>
      <c r="F431" s="158" t="s">
        <v>33</v>
      </c>
      <c r="G431" s="158">
        <f t="shared" si="38"/>
        <v>2900</v>
      </c>
      <c r="H431" s="158"/>
      <c r="I431" s="108"/>
      <c r="J431" s="108"/>
      <c r="K431" s="108">
        <v>2900</v>
      </c>
      <c r="L431" s="158"/>
      <c r="T431" s="72"/>
    </row>
    <row r="432" spans="1:20" ht="35.25" customHeight="1" x14ac:dyDescent="0.25">
      <c r="A432" s="144" t="s">
        <v>173</v>
      </c>
      <c r="B432" s="162" t="s">
        <v>1311</v>
      </c>
      <c r="C432" s="108">
        <f>G432</f>
        <v>160</v>
      </c>
      <c r="D432" s="157">
        <v>2024</v>
      </c>
      <c r="E432" s="158" t="s">
        <v>16</v>
      </c>
      <c r="F432" s="158" t="str">
        <f>F429</f>
        <v>Місцевий бюджет</v>
      </c>
      <c r="G432" s="108">
        <f t="shared" si="38"/>
        <v>160</v>
      </c>
      <c r="H432" s="158"/>
      <c r="I432" s="108"/>
      <c r="J432" s="108"/>
      <c r="K432" s="189"/>
      <c r="L432" s="108">
        <v>160</v>
      </c>
      <c r="T432" s="72"/>
    </row>
    <row r="433" spans="1:20" ht="48" hidden="1" customHeight="1" x14ac:dyDescent="0.25">
      <c r="A433" s="144"/>
      <c r="B433" s="162" t="s">
        <v>1211</v>
      </c>
      <c r="C433" s="108"/>
      <c r="D433" s="157"/>
      <c r="E433" s="158"/>
      <c r="F433" s="158"/>
      <c r="G433" s="158">
        <f t="shared" si="38"/>
        <v>0</v>
      </c>
      <c r="H433" s="158"/>
      <c r="I433" s="108"/>
      <c r="J433" s="108"/>
      <c r="K433" s="108"/>
      <c r="L433" s="108"/>
      <c r="T433" s="72"/>
    </row>
    <row r="434" spans="1:20" ht="30.75" customHeight="1" x14ac:dyDescent="0.25">
      <c r="A434" s="292" t="s">
        <v>174</v>
      </c>
      <c r="B434" s="162" t="s">
        <v>1248</v>
      </c>
      <c r="C434" s="108">
        <f t="shared" ref="C434:C439" si="42">G434</f>
        <v>4500</v>
      </c>
      <c r="D434" s="409">
        <v>2024</v>
      </c>
      <c r="E434" s="396" t="s">
        <v>16</v>
      </c>
      <c r="F434" s="396" t="s">
        <v>33</v>
      </c>
      <c r="G434" s="158">
        <f>H434+I434+J434+K434+L434</f>
        <v>4500</v>
      </c>
      <c r="H434" s="158"/>
      <c r="I434" s="108"/>
      <c r="J434" s="108"/>
      <c r="K434" s="108"/>
      <c r="L434" s="108">
        <v>4500</v>
      </c>
      <c r="T434" s="72"/>
    </row>
    <row r="435" spans="1:20" ht="20.25" customHeight="1" x14ac:dyDescent="0.25">
      <c r="A435" s="292"/>
      <c r="B435" s="162" t="s">
        <v>893</v>
      </c>
      <c r="C435" s="108">
        <f t="shared" si="42"/>
        <v>380</v>
      </c>
      <c r="D435" s="409"/>
      <c r="E435" s="396"/>
      <c r="F435" s="396"/>
      <c r="G435" s="158">
        <f>H435+I435+J435+K435+L435</f>
        <v>380</v>
      </c>
      <c r="H435" s="158"/>
      <c r="I435" s="108"/>
      <c r="J435" s="108"/>
      <c r="K435" s="108"/>
      <c r="L435" s="108">
        <v>380</v>
      </c>
      <c r="T435" s="72"/>
    </row>
    <row r="436" spans="1:20" ht="36" customHeight="1" x14ac:dyDescent="0.25">
      <c r="A436" s="292" t="s">
        <v>175</v>
      </c>
      <c r="B436" s="162" t="s">
        <v>1314</v>
      </c>
      <c r="C436" s="108">
        <f t="shared" si="42"/>
        <v>3181</v>
      </c>
      <c r="D436" s="409">
        <v>2024</v>
      </c>
      <c r="E436" s="396" t="s">
        <v>16</v>
      </c>
      <c r="F436" s="396" t="s">
        <v>33</v>
      </c>
      <c r="G436" s="158">
        <f t="shared" si="38"/>
        <v>3181</v>
      </c>
      <c r="H436" s="158"/>
      <c r="I436" s="108"/>
      <c r="J436" s="108"/>
      <c r="K436" s="189"/>
      <c r="L436" s="108">
        <v>3181</v>
      </c>
      <c r="T436" s="72"/>
    </row>
    <row r="437" spans="1:20" ht="20.25" customHeight="1" x14ac:dyDescent="0.25">
      <c r="A437" s="292"/>
      <c r="B437" s="162" t="s">
        <v>893</v>
      </c>
      <c r="C437" s="108">
        <f t="shared" si="42"/>
        <v>380</v>
      </c>
      <c r="D437" s="409"/>
      <c r="E437" s="396"/>
      <c r="F437" s="396"/>
      <c r="G437" s="158">
        <f t="shared" si="38"/>
        <v>380</v>
      </c>
      <c r="H437" s="158"/>
      <c r="I437" s="108"/>
      <c r="J437" s="108"/>
      <c r="K437" s="189"/>
      <c r="L437" s="108">
        <v>380</v>
      </c>
      <c r="T437" s="72"/>
    </row>
    <row r="438" spans="1:20" ht="33.75" hidden="1" customHeight="1" x14ac:dyDescent="0.25">
      <c r="A438" s="144" t="s">
        <v>177</v>
      </c>
      <c r="B438" s="162" t="s">
        <v>1564</v>
      </c>
      <c r="C438" s="108">
        <f t="shared" si="42"/>
        <v>0</v>
      </c>
      <c r="D438" s="157">
        <v>2023</v>
      </c>
      <c r="E438" s="158" t="s">
        <v>16</v>
      </c>
      <c r="F438" s="158" t="s">
        <v>33</v>
      </c>
      <c r="G438" s="108">
        <f>H438+I438+J438+K438+L438</f>
        <v>0</v>
      </c>
      <c r="H438" s="158"/>
      <c r="I438" s="108"/>
      <c r="J438" s="108"/>
      <c r="K438" s="108"/>
      <c r="L438" s="108"/>
      <c r="T438" s="72"/>
    </row>
    <row r="439" spans="1:20" ht="42.75" customHeight="1" x14ac:dyDescent="0.25">
      <c r="A439" s="144" t="s">
        <v>177</v>
      </c>
      <c r="B439" s="162" t="s">
        <v>1825</v>
      </c>
      <c r="C439" s="108">
        <f t="shared" si="42"/>
        <v>120</v>
      </c>
      <c r="D439" s="157">
        <v>2024</v>
      </c>
      <c r="E439" s="158" t="str">
        <f>E434</f>
        <v>УКБ ЮМР</v>
      </c>
      <c r="F439" s="158" t="str">
        <f>F434</f>
        <v>Місцевий бюджет</v>
      </c>
      <c r="G439" s="108">
        <f>H439+I439+J439+K439+L439</f>
        <v>120</v>
      </c>
      <c r="H439" s="158"/>
      <c r="I439" s="108"/>
      <c r="J439" s="108"/>
      <c r="K439" s="108">
        <v>120</v>
      </c>
      <c r="L439" s="108"/>
      <c r="T439" s="72"/>
    </row>
    <row r="440" spans="1:20" ht="18" customHeight="1" x14ac:dyDescent="0.25">
      <c r="A440" s="398"/>
      <c r="B440" s="399" t="s">
        <v>82</v>
      </c>
      <c r="C440" s="289"/>
      <c r="D440" s="289"/>
      <c r="E440" s="289"/>
      <c r="F440" s="161" t="s">
        <v>21</v>
      </c>
      <c r="G440" s="43">
        <f>G443+G441+G442+G397</f>
        <v>53479.17</v>
      </c>
      <c r="H440" s="43">
        <f>H443</f>
        <v>5310.6419999999998</v>
      </c>
      <c r="I440" s="43">
        <f>I443+I441+I442</f>
        <v>9514.7279999999992</v>
      </c>
      <c r="J440" s="43">
        <f>J443+J441+J442</f>
        <v>7467.6529999999993</v>
      </c>
      <c r="K440" s="43">
        <f>K443+K441+K442</f>
        <v>10808.424000000001</v>
      </c>
      <c r="L440" s="43">
        <f>L443+L441+L442</f>
        <v>20377.723000000002</v>
      </c>
      <c r="T440" s="72"/>
    </row>
    <row r="441" spans="1:20" ht="16.5" hidden="1" customHeight="1" x14ac:dyDescent="0.25">
      <c r="A441" s="398"/>
      <c r="B441" s="399"/>
      <c r="C441" s="289"/>
      <c r="D441" s="289"/>
      <c r="E441" s="289"/>
      <c r="F441" s="59" t="s">
        <v>26</v>
      </c>
      <c r="G441" s="158">
        <f>H441+I441+J441</f>
        <v>0</v>
      </c>
      <c r="H441" s="158"/>
      <c r="I441" s="158"/>
      <c r="J441" s="158"/>
      <c r="K441" s="158"/>
      <c r="L441" s="158"/>
      <c r="P441" s="80"/>
      <c r="Q441" s="80"/>
      <c r="T441" s="72"/>
    </row>
    <row r="442" spans="1:20" ht="25.5" hidden="1" customHeight="1" x14ac:dyDescent="0.25">
      <c r="A442" s="398"/>
      <c r="B442" s="399"/>
      <c r="C442" s="289"/>
      <c r="D442" s="289"/>
      <c r="E442" s="289"/>
      <c r="F442" s="59" t="s">
        <v>18</v>
      </c>
      <c r="G442" s="158">
        <f>H442+I442+J442</f>
        <v>0</v>
      </c>
      <c r="H442" s="158"/>
      <c r="I442" s="158"/>
      <c r="J442" s="158"/>
      <c r="K442" s="158"/>
      <c r="L442" s="158"/>
      <c r="M442" s="80"/>
      <c r="N442" s="80"/>
      <c r="O442" s="80"/>
      <c r="T442" s="72"/>
    </row>
    <row r="443" spans="1:20" ht="33" customHeight="1" x14ac:dyDescent="0.25">
      <c r="A443" s="398"/>
      <c r="B443" s="399"/>
      <c r="C443" s="289"/>
      <c r="D443" s="289"/>
      <c r="E443" s="289"/>
      <c r="F443" s="92" t="s">
        <v>33</v>
      </c>
      <c r="G443" s="108">
        <f>H443+I443+J443+K443+L443</f>
        <v>53479.17</v>
      </c>
      <c r="H443" s="108">
        <f>H395+H396+H420+H425+H422+H424+H397+H416</f>
        <v>5310.6419999999998</v>
      </c>
      <c r="I443" s="108">
        <f>I395+I396+I426+I429+I420+I422+I424+I425+I398+I401+I402+I403+I406+I407+I404+I405+I408+I412+I431+I428</f>
        <v>9514.7279999999992</v>
      </c>
      <c r="J443" s="108">
        <f>J395+J396+J432+J406+J407+J420+J422+J425+J429+J434+J398+J436+J428+J431+J404+J405+J438</f>
        <v>7467.6529999999993</v>
      </c>
      <c r="K443" s="108">
        <f>K395+K396+K432+K406+K407+K420+K422+K425+K429+K434+K398+K436+K430+K431+K404+K405+K428+K438+K439</f>
        <v>10808.424000000001</v>
      </c>
      <c r="L443" s="108">
        <f>L395+L396+L432+L406+L407+L420+L422+L425+L429+L434+L398+L436+L404+L405+L428+L431</f>
        <v>20377.723000000002</v>
      </c>
      <c r="M443" s="86"/>
      <c r="N443" s="80"/>
      <c r="O443" s="80"/>
      <c r="T443" s="72"/>
    </row>
    <row r="444" spans="1:20" ht="21" customHeight="1" x14ac:dyDescent="0.25">
      <c r="A444" s="336" t="s">
        <v>64</v>
      </c>
      <c r="B444" s="336"/>
      <c r="C444" s="336"/>
      <c r="D444" s="336"/>
      <c r="E444" s="336"/>
      <c r="F444" s="336"/>
      <c r="G444" s="336"/>
      <c r="H444" s="336"/>
      <c r="I444" s="336"/>
      <c r="J444" s="336"/>
      <c r="K444" s="155"/>
      <c r="L444" s="155"/>
      <c r="P444" s="90"/>
      <c r="Q444" s="90"/>
      <c r="R444" s="90"/>
    </row>
    <row r="445" spans="1:20" ht="30" customHeight="1" x14ac:dyDescent="0.25">
      <c r="A445" s="371" t="s">
        <v>35</v>
      </c>
      <c r="B445" s="5" t="s">
        <v>1841</v>
      </c>
      <c r="C445" s="108">
        <v>32783.845999999998</v>
      </c>
      <c r="D445" s="287" t="s">
        <v>1839</v>
      </c>
      <c r="E445" s="287" t="s">
        <v>16</v>
      </c>
      <c r="F445" s="287" t="s">
        <v>33</v>
      </c>
      <c r="G445" s="96">
        <f>J445+H445+I445+K445+L445</f>
        <v>22378.959999999999</v>
      </c>
      <c r="H445" s="108"/>
      <c r="I445" s="108"/>
      <c r="J445" s="108"/>
      <c r="K445" s="108">
        <v>22378.959999999999</v>
      </c>
      <c r="L445" s="108"/>
      <c r="P445" s="41"/>
      <c r="Q445" s="41"/>
      <c r="R445" s="41"/>
      <c r="S445" s="41"/>
    </row>
    <row r="446" spans="1:20" ht="24.75" hidden="1" customHeight="1" x14ac:dyDescent="0.25">
      <c r="A446" s="412"/>
      <c r="B446" s="97" t="s">
        <v>2</v>
      </c>
      <c r="C446" s="108">
        <f t="shared" ref="C446:C457" si="43">G446</f>
        <v>160.49199999999999</v>
      </c>
      <c r="D446" s="305"/>
      <c r="E446" s="305"/>
      <c r="F446" s="305"/>
      <c r="G446" s="96">
        <f t="shared" ref="G446:G516" si="44">J446+H446+I446+K446+L446</f>
        <v>160.49199999999999</v>
      </c>
      <c r="H446" s="173"/>
      <c r="I446" s="173">
        <v>160.49199999999999</v>
      </c>
      <c r="J446" s="173"/>
      <c r="K446" s="173"/>
      <c r="L446" s="173"/>
      <c r="M446" s="41"/>
      <c r="N446" s="41"/>
      <c r="O446" s="41"/>
    </row>
    <row r="447" spans="1:20" ht="18" hidden="1" customHeight="1" x14ac:dyDescent="0.25">
      <c r="A447" s="412"/>
      <c r="B447" s="97" t="s">
        <v>25</v>
      </c>
      <c r="C447" s="108">
        <f t="shared" si="43"/>
        <v>36.936</v>
      </c>
      <c r="D447" s="305"/>
      <c r="E447" s="305"/>
      <c r="F447" s="305"/>
      <c r="G447" s="96">
        <f t="shared" si="44"/>
        <v>36.936</v>
      </c>
      <c r="H447" s="173"/>
      <c r="I447" s="173">
        <v>36.936</v>
      </c>
      <c r="J447" s="173"/>
      <c r="K447" s="173"/>
      <c r="L447" s="173"/>
    </row>
    <row r="448" spans="1:20" ht="18" customHeight="1" x14ac:dyDescent="0.25">
      <c r="A448" s="372"/>
      <c r="B448" s="97" t="s">
        <v>1485</v>
      </c>
      <c r="C448" s="108">
        <f>G448</f>
        <v>200</v>
      </c>
      <c r="D448" s="288"/>
      <c r="E448" s="288"/>
      <c r="F448" s="288"/>
      <c r="G448" s="96">
        <f>K448</f>
        <v>200</v>
      </c>
      <c r="H448" s="173"/>
      <c r="I448" s="173"/>
      <c r="J448" s="173"/>
      <c r="K448" s="96">
        <v>200</v>
      </c>
      <c r="L448" s="173"/>
    </row>
    <row r="449" spans="1:18" ht="49.5" hidden="1" customHeight="1" x14ac:dyDescent="0.25">
      <c r="A449" s="107" t="s">
        <v>22</v>
      </c>
      <c r="B449" s="59" t="s">
        <v>1830</v>
      </c>
      <c r="C449" s="108">
        <f>G449</f>
        <v>0</v>
      </c>
      <c r="D449" s="51">
        <v>2023</v>
      </c>
      <c r="E449" s="51" t="s">
        <v>16</v>
      </c>
      <c r="F449" s="51" t="s">
        <v>33</v>
      </c>
      <c r="G449" s="96">
        <f>H449+I449+J449+K449+L449</f>
        <v>0</v>
      </c>
      <c r="H449" s="173"/>
      <c r="I449" s="173"/>
      <c r="J449" s="173"/>
      <c r="K449" s="96"/>
      <c r="L449" s="173"/>
    </row>
    <row r="450" spans="1:18" ht="34.5" customHeight="1" x14ac:dyDescent="0.25">
      <c r="A450" s="401" t="s">
        <v>22</v>
      </c>
      <c r="B450" s="59" t="s">
        <v>1817</v>
      </c>
      <c r="C450" s="108">
        <v>24675.829000000002</v>
      </c>
      <c r="D450" s="289" t="s">
        <v>1599</v>
      </c>
      <c r="E450" s="289" t="s">
        <v>16</v>
      </c>
      <c r="F450" s="289" t="s">
        <v>33</v>
      </c>
      <c r="G450" s="96">
        <f>J450+H450+I450+K450+L450</f>
        <v>24675.828999999998</v>
      </c>
      <c r="H450" s="173"/>
      <c r="I450" s="144" t="s">
        <v>1567</v>
      </c>
      <c r="J450" s="108"/>
      <c r="K450" s="173">
        <v>23094.871999999999</v>
      </c>
      <c r="L450" s="173"/>
      <c r="M450" s="98"/>
      <c r="N450" s="98"/>
      <c r="O450" s="98"/>
    </row>
    <row r="451" spans="1:18" ht="16.5" customHeight="1" x14ac:dyDescent="0.25">
      <c r="A451" s="401"/>
      <c r="B451" s="97" t="s">
        <v>1819</v>
      </c>
      <c r="C451" s="108">
        <f t="shared" si="43"/>
        <v>694.81399999999996</v>
      </c>
      <c r="D451" s="289"/>
      <c r="E451" s="289"/>
      <c r="F451" s="289"/>
      <c r="G451" s="96">
        <f t="shared" si="44"/>
        <v>694.81399999999996</v>
      </c>
      <c r="H451" s="96"/>
      <c r="I451" s="144" t="s">
        <v>1821</v>
      </c>
      <c r="J451" s="144"/>
      <c r="K451" s="173"/>
      <c r="L451" s="173"/>
    </row>
    <row r="452" spans="1:18" ht="16.5" hidden="1" customHeight="1" x14ac:dyDescent="0.25">
      <c r="A452" s="401"/>
      <c r="B452" s="97" t="s">
        <v>1820</v>
      </c>
      <c r="C452" s="108">
        <f t="shared" si="43"/>
        <v>0</v>
      </c>
      <c r="D452" s="289"/>
      <c r="E452" s="289"/>
      <c r="F452" s="289"/>
      <c r="G452" s="96">
        <f t="shared" si="44"/>
        <v>0</v>
      </c>
      <c r="H452" s="96"/>
      <c r="I452" s="144"/>
      <c r="J452" s="144"/>
      <c r="K452" s="96">
        <v>0</v>
      </c>
      <c r="L452" s="173"/>
    </row>
    <row r="453" spans="1:18" ht="44.25" customHeight="1" x14ac:dyDescent="0.25">
      <c r="A453" s="107" t="s">
        <v>23</v>
      </c>
      <c r="B453" s="59" t="s">
        <v>1716</v>
      </c>
      <c r="C453" s="108">
        <f t="shared" si="43"/>
        <v>265.21699999999998</v>
      </c>
      <c r="D453" s="51">
        <v>2023</v>
      </c>
      <c r="E453" s="51" t="s">
        <v>16</v>
      </c>
      <c r="F453" s="51" t="s">
        <v>33</v>
      </c>
      <c r="G453" s="96">
        <f>H453+I453+J453+K453+L453</f>
        <v>265.21699999999998</v>
      </c>
      <c r="H453" s="96"/>
      <c r="I453" s="144"/>
      <c r="J453" s="144"/>
      <c r="K453" s="173">
        <v>265.21699999999998</v>
      </c>
      <c r="L453" s="173"/>
    </row>
    <row r="454" spans="1:18" ht="31.5" customHeight="1" x14ac:dyDescent="0.25">
      <c r="A454" s="401" t="s">
        <v>24</v>
      </c>
      <c r="B454" s="92" t="s">
        <v>1688</v>
      </c>
      <c r="C454" s="96">
        <v>8453.0290000000005</v>
      </c>
      <c r="D454" s="289" t="s">
        <v>1575</v>
      </c>
      <c r="E454" s="402" t="s">
        <v>16</v>
      </c>
      <c r="F454" s="289" t="s">
        <v>33</v>
      </c>
      <c r="G454" s="96">
        <f>J454+H454+I454+K454+L454</f>
        <v>8368.3919999999998</v>
      </c>
      <c r="H454" s="173"/>
      <c r="I454" s="108">
        <f>3520-37.467</f>
        <v>3482.5329999999999</v>
      </c>
      <c r="J454" s="108">
        <v>442.67700000000002</v>
      </c>
      <c r="K454" s="173">
        <v>4443.1819999999998</v>
      </c>
      <c r="L454" s="173"/>
      <c r="M454" s="93"/>
      <c r="N454" s="93"/>
      <c r="O454" s="93"/>
    </row>
    <row r="455" spans="1:18" ht="23.25" hidden="1" customHeight="1" x14ac:dyDescent="0.25">
      <c r="A455" s="401"/>
      <c r="B455" s="92" t="s">
        <v>624</v>
      </c>
      <c r="C455" s="96">
        <f t="shared" si="43"/>
        <v>93</v>
      </c>
      <c r="D455" s="289"/>
      <c r="E455" s="402"/>
      <c r="F455" s="289"/>
      <c r="G455" s="96">
        <f t="shared" si="44"/>
        <v>93</v>
      </c>
      <c r="H455" s="173"/>
      <c r="I455" s="96">
        <v>93</v>
      </c>
      <c r="J455" s="173"/>
      <c r="K455" s="173"/>
      <c r="L455" s="173"/>
      <c r="M455" s="90"/>
      <c r="N455" s="90"/>
      <c r="O455" s="90"/>
    </row>
    <row r="456" spans="1:18" ht="19.5" hidden="1" customHeight="1" x14ac:dyDescent="0.25">
      <c r="A456" s="401"/>
      <c r="B456" s="97" t="s">
        <v>2</v>
      </c>
      <c r="C456" s="96">
        <f t="shared" si="43"/>
        <v>76.3</v>
      </c>
      <c r="D456" s="289"/>
      <c r="E456" s="402"/>
      <c r="F456" s="289"/>
      <c r="G456" s="96">
        <f t="shared" si="44"/>
        <v>76.3</v>
      </c>
      <c r="H456" s="173"/>
      <c r="I456" s="96">
        <v>76.3</v>
      </c>
      <c r="J456" s="173"/>
      <c r="K456" s="173"/>
      <c r="L456" s="173"/>
      <c r="P456" s="40">
        <v>6100</v>
      </c>
      <c r="Q456" s="41">
        <f>P456-I454</f>
        <v>2617.4670000000001</v>
      </c>
      <c r="R456" s="40">
        <v>1840.1859999999999</v>
      </c>
    </row>
    <row r="457" spans="1:18" ht="20.25" customHeight="1" x14ac:dyDescent="0.25">
      <c r="A457" s="401"/>
      <c r="B457" s="59" t="s">
        <v>1694</v>
      </c>
      <c r="C457" s="96">
        <f t="shared" si="43"/>
        <v>112.97799999999999</v>
      </c>
      <c r="D457" s="289"/>
      <c r="E457" s="402"/>
      <c r="F457" s="289"/>
      <c r="G457" s="96">
        <f>K457</f>
        <v>112.97799999999999</v>
      </c>
      <c r="H457" s="96"/>
      <c r="I457" s="96"/>
      <c r="J457" s="173"/>
      <c r="K457" s="173">
        <v>112.97799999999999</v>
      </c>
      <c r="L457" s="173"/>
    </row>
    <row r="458" spans="1:18" ht="35.25" customHeight="1" x14ac:dyDescent="0.25">
      <c r="A458" s="401" t="s">
        <v>36</v>
      </c>
      <c r="B458" s="59" t="s">
        <v>1343</v>
      </c>
      <c r="C458" s="96">
        <f>G458</f>
        <v>1500</v>
      </c>
      <c r="D458" s="402">
        <v>2024</v>
      </c>
      <c r="E458" s="402" t="s">
        <v>16</v>
      </c>
      <c r="F458" s="289" t="s">
        <v>33</v>
      </c>
      <c r="G458" s="96">
        <f t="shared" si="44"/>
        <v>1500</v>
      </c>
      <c r="H458" s="108"/>
      <c r="I458" s="108"/>
      <c r="J458" s="108"/>
      <c r="K458" s="108"/>
      <c r="L458" s="108">
        <v>1500</v>
      </c>
      <c r="N458" s="41"/>
    </row>
    <row r="459" spans="1:18" ht="18" customHeight="1" x14ac:dyDescent="0.25">
      <c r="A459" s="401"/>
      <c r="B459" s="97" t="s">
        <v>1344</v>
      </c>
      <c r="C459" s="96">
        <f>G459</f>
        <v>150</v>
      </c>
      <c r="D459" s="402"/>
      <c r="E459" s="402"/>
      <c r="F459" s="289"/>
      <c r="G459" s="96">
        <f t="shared" si="44"/>
        <v>150</v>
      </c>
      <c r="H459" s="96"/>
      <c r="I459" s="96"/>
      <c r="J459" s="99"/>
      <c r="K459" s="99"/>
      <c r="L459" s="99">
        <v>150</v>
      </c>
      <c r="M459" s="88"/>
      <c r="N459" s="88"/>
      <c r="O459" s="88"/>
    </row>
    <row r="460" spans="1:18" ht="24.75" hidden="1" customHeight="1" x14ac:dyDescent="0.25">
      <c r="A460" s="401"/>
      <c r="B460" s="97" t="s">
        <v>2</v>
      </c>
      <c r="C460" s="96">
        <f>G460</f>
        <v>35</v>
      </c>
      <c r="D460" s="402"/>
      <c r="E460" s="402"/>
      <c r="F460" s="289"/>
      <c r="G460" s="96">
        <f t="shared" si="44"/>
        <v>35</v>
      </c>
      <c r="H460" s="96"/>
      <c r="I460" s="96">
        <v>35</v>
      </c>
      <c r="J460" s="173"/>
      <c r="K460" s="173"/>
      <c r="L460" s="173"/>
    </row>
    <row r="461" spans="1:18" ht="15" hidden="1" customHeight="1" x14ac:dyDescent="0.25">
      <c r="A461" s="401"/>
      <c r="B461" s="97" t="s">
        <v>25</v>
      </c>
      <c r="C461" s="96">
        <f>G461</f>
        <v>20</v>
      </c>
      <c r="D461" s="173"/>
      <c r="E461" s="173"/>
      <c r="F461" s="51"/>
      <c r="G461" s="96">
        <f t="shared" si="44"/>
        <v>20</v>
      </c>
      <c r="H461" s="96"/>
      <c r="I461" s="96">
        <v>20</v>
      </c>
      <c r="J461" s="173"/>
      <c r="K461" s="173"/>
      <c r="L461" s="173"/>
    </row>
    <row r="462" spans="1:18" ht="31.5" hidden="1" customHeight="1" x14ac:dyDescent="0.25">
      <c r="A462" s="107" t="s">
        <v>36</v>
      </c>
      <c r="B462" s="59" t="s">
        <v>1648</v>
      </c>
      <c r="C462" s="96">
        <f>G462</f>
        <v>0</v>
      </c>
      <c r="D462" s="173">
        <v>2023</v>
      </c>
      <c r="E462" s="173" t="s">
        <v>16</v>
      </c>
      <c r="F462" s="51" t="s">
        <v>33</v>
      </c>
      <c r="G462" s="96">
        <f t="shared" si="44"/>
        <v>0</v>
      </c>
      <c r="H462" s="96"/>
      <c r="I462" s="96"/>
      <c r="J462" s="96"/>
      <c r="K462" s="96"/>
      <c r="L462" s="173"/>
    </row>
    <row r="463" spans="1:18" ht="32.25" customHeight="1" x14ac:dyDescent="0.25">
      <c r="A463" s="401" t="s">
        <v>37</v>
      </c>
      <c r="B463" s="59" t="s">
        <v>1298</v>
      </c>
      <c r="C463" s="96">
        <v>6710.0929999999998</v>
      </c>
      <c r="D463" s="289" t="s">
        <v>507</v>
      </c>
      <c r="E463" s="402" t="s">
        <v>16</v>
      </c>
      <c r="F463" s="289" t="s">
        <v>33</v>
      </c>
      <c r="G463" s="96">
        <f t="shared" si="44"/>
        <v>6506.4560000000001</v>
      </c>
      <c r="H463" s="96">
        <v>3851.7779999999998</v>
      </c>
      <c r="I463" s="96">
        <v>2654.6779999999999</v>
      </c>
      <c r="J463" s="173"/>
      <c r="K463" s="173"/>
      <c r="L463" s="173"/>
    </row>
    <row r="464" spans="1:18" ht="18" hidden="1" customHeight="1" x14ac:dyDescent="0.25">
      <c r="A464" s="401"/>
      <c r="B464" s="97" t="s">
        <v>38</v>
      </c>
      <c r="C464" s="96">
        <f>G464</f>
        <v>70.203000000000003</v>
      </c>
      <c r="D464" s="289"/>
      <c r="E464" s="402"/>
      <c r="F464" s="289"/>
      <c r="G464" s="96">
        <f t="shared" si="44"/>
        <v>70.203000000000003</v>
      </c>
      <c r="H464" s="96">
        <v>70.203000000000003</v>
      </c>
      <c r="I464" s="173"/>
      <c r="J464" s="173"/>
      <c r="K464" s="173"/>
      <c r="L464" s="173"/>
    </row>
    <row r="465" spans="1:17" ht="19.5" hidden="1" customHeight="1" x14ac:dyDescent="0.25">
      <c r="A465" s="401"/>
      <c r="B465" s="97" t="s">
        <v>2</v>
      </c>
      <c r="C465" s="96">
        <f>G465</f>
        <v>92.837999999999994</v>
      </c>
      <c r="D465" s="289"/>
      <c r="E465" s="402"/>
      <c r="F465" s="289"/>
      <c r="G465" s="96">
        <f t="shared" si="44"/>
        <v>92.837999999999994</v>
      </c>
      <c r="H465" s="96">
        <f>M465-I465</f>
        <v>29.36999999999999</v>
      </c>
      <c r="I465" s="96">
        <v>63.468000000000004</v>
      </c>
      <c r="J465" s="173"/>
      <c r="K465" s="173"/>
      <c r="L465" s="173"/>
      <c r="M465" s="40">
        <v>92.837999999999994</v>
      </c>
      <c r="P465" s="41"/>
    </row>
    <row r="466" spans="1:17" ht="19.5" hidden="1" customHeight="1" x14ac:dyDescent="0.25">
      <c r="A466" s="401"/>
      <c r="B466" s="97" t="s">
        <v>25</v>
      </c>
      <c r="C466" s="96">
        <f>G466</f>
        <v>24.178999999999998</v>
      </c>
      <c r="D466" s="289"/>
      <c r="E466" s="402"/>
      <c r="F466" s="289"/>
      <c r="G466" s="96">
        <f t="shared" si="44"/>
        <v>24.178999999999998</v>
      </c>
      <c r="H466" s="109"/>
      <c r="I466" s="96">
        <v>24.178999999999998</v>
      </c>
      <c r="J466" s="173"/>
      <c r="K466" s="173"/>
      <c r="L466" s="173"/>
      <c r="M466" s="40">
        <v>24.178999999999998</v>
      </c>
    </row>
    <row r="467" spans="1:17" ht="39.75" customHeight="1" x14ac:dyDescent="0.25">
      <c r="A467" s="107" t="s">
        <v>43</v>
      </c>
      <c r="B467" s="92" t="s">
        <v>1312</v>
      </c>
      <c r="C467" s="96">
        <v>600</v>
      </c>
      <c r="D467" s="173">
        <v>2024</v>
      </c>
      <c r="E467" s="173" t="s">
        <v>932</v>
      </c>
      <c r="F467" s="51" t="s">
        <v>33</v>
      </c>
      <c r="G467" s="96">
        <f t="shared" si="44"/>
        <v>600</v>
      </c>
      <c r="H467" s="108"/>
      <c r="I467" s="108"/>
      <c r="J467" s="108"/>
      <c r="K467" s="108"/>
      <c r="L467" s="108">
        <v>600</v>
      </c>
      <c r="P467" s="41"/>
    </row>
    <row r="468" spans="1:17" ht="45.75" customHeight="1" x14ac:dyDescent="0.25">
      <c r="A468" s="107" t="s">
        <v>45</v>
      </c>
      <c r="B468" s="97" t="s">
        <v>69</v>
      </c>
      <c r="C468" s="173">
        <f t="shared" ref="C468:C505" si="45">G468</f>
        <v>9209.1090000000004</v>
      </c>
      <c r="D468" s="51" t="s">
        <v>1378</v>
      </c>
      <c r="E468" s="51" t="s">
        <v>77</v>
      </c>
      <c r="F468" s="51" t="s">
        <v>33</v>
      </c>
      <c r="G468" s="96">
        <f t="shared" si="44"/>
        <v>9209.1090000000004</v>
      </c>
      <c r="H468" s="173">
        <v>1600.067</v>
      </c>
      <c r="I468" s="96">
        <v>1413.99</v>
      </c>
      <c r="J468" s="96">
        <f>1723</f>
        <v>1723</v>
      </c>
      <c r="K468" s="96">
        <v>2457.0720000000001</v>
      </c>
      <c r="L468" s="96">
        <v>2014.98</v>
      </c>
      <c r="Q468" s="41"/>
    </row>
    <row r="469" spans="1:17" ht="55.5" hidden="1" customHeight="1" x14ac:dyDescent="0.25">
      <c r="A469" s="107" t="s">
        <v>0</v>
      </c>
      <c r="B469" s="97" t="s">
        <v>75</v>
      </c>
      <c r="C469" s="96">
        <f t="shared" si="45"/>
        <v>0</v>
      </c>
      <c r="D469" s="51">
        <v>2022</v>
      </c>
      <c r="E469" s="51" t="str">
        <f>E468</f>
        <v>УЖКГ ЮМР/ЮМКП "ЮЖТРАНС"</v>
      </c>
      <c r="F469" s="51" t="str">
        <f>F468</f>
        <v>Місцевий бюджет</v>
      </c>
      <c r="G469" s="96">
        <f t="shared" si="44"/>
        <v>0</v>
      </c>
      <c r="H469" s="96"/>
      <c r="I469" s="96"/>
      <c r="J469" s="96">
        <v>0</v>
      </c>
      <c r="K469" s="96"/>
      <c r="L469" s="96"/>
      <c r="P469" s="100"/>
    </row>
    <row r="470" spans="1:17" ht="44.25" customHeight="1" x14ac:dyDescent="0.25">
      <c r="A470" s="107" t="s">
        <v>0</v>
      </c>
      <c r="B470" s="59" t="s">
        <v>523</v>
      </c>
      <c r="C470" s="96">
        <f>G470</f>
        <v>422.48099999999999</v>
      </c>
      <c r="D470" s="51" t="s">
        <v>1576</v>
      </c>
      <c r="E470" s="51" t="s">
        <v>77</v>
      </c>
      <c r="F470" s="51" t="s">
        <v>33</v>
      </c>
      <c r="G470" s="96">
        <f t="shared" si="44"/>
        <v>422.48099999999999</v>
      </c>
      <c r="H470" s="96">
        <v>48.384999999999998</v>
      </c>
      <c r="I470" s="96">
        <v>49.924999999999997</v>
      </c>
      <c r="J470" s="96">
        <v>127.714</v>
      </c>
      <c r="K470" s="96">
        <v>196.45699999999999</v>
      </c>
      <c r="L470" s="96"/>
      <c r="M470" s="100"/>
      <c r="N470" s="100"/>
      <c r="O470" s="100"/>
      <c r="P470" s="100"/>
    </row>
    <row r="471" spans="1:17" ht="48" customHeight="1" x14ac:dyDescent="0.25">
      <c r="A471" s="107" t="s">
        <v>1</v>
      </c>
      <c r="B471" s="59" t="s">
        <v>524</v>
      </c>
      <c r="C471" s="96">
        <f t="shared" ref="C471:C479" si="46">G471</f>
        <v>9.4290000000000003</v>
      </c>
      <c r="D471" s="51" t="s">
        <v>1576</v>
      </c>
      <c r="E471" s="51" t="s">
        <v>77</v>
      </c>
      <c r="F471" s="51" t="s">
        <v>33</v>
      </c>
      <c r="G471" s="96">
        <f t="shared" si="44"/>
        <v>9.4290000000000003</v>
      </c>
      <c r="H471" s="96">
        <v>1.2709999999999999</v>
      </c>
      <c r="I471" s="96">
        <f>1.54+0.638</f>
        <v>2.1779999999999999</v>
      </c>
      <c r="J471" s="96">
        <v>2.3250000000000002</v>
      </c>
      <c r="K471" s="96">
        <v>3.6549999999999998</v>
      </c>
      <c r="L471" s="96"/>
      <c r="M471" s="100"/>
      <c r="N471" s="100"/>
      <c r="O471" s="100"/>
      <c r="P471" s="100"/>
    </row>
    <row r="472" spans="1:17" ht="47.25" customHeight="1" x14ac:dyDescent="0.25">
      <c r="A472" s="107" t="s">
        <v>79</v>
      </c>
      <c r="B472" s="59" t="s">
        <v>1500</v>
      </c>
      <c r="C472" s="96">
        <f t="shared" si="46"/>
        <v>185.643</v>
      </c>
      <c r="D472" s="51" t="s">
        <v>1576</v>
      </c>
      <c r="E472" s="51" t="s">
        <v>77</v>
      </c>
      <c r="F472" s="51" t="s">
        <v>33</v>
      </c>
      <c r="G472" s="96">
        <f t="shared" si="44"/>
        <v>185.643</v>
      </c>
      <c r="H472" s="96">
        <v>20.962</v>
      </c>
      <c r="I472" s="96">
        <v>35.170999999999999</v>
      </c>
      <c r="J472" s="96">
        <v>84.081000000000003</v>
      </c>
      <c r="K472" s="96">
        <v>45.429000000000002</v>
      </c>
      <c r="L472" s="96"/>
      <c r="M472" s="100"/>
      <c r="N472" s="100"/>
      <c r="O472" s="100"/>
      <c r="P472" s="100"/>
    </row>
    <row r="473" spans="1:17" ht="46.5" customHeight="1" x14ac:dyDescent="0.25">
      <c r="A473" s="107" t="s">
        <v>80</v>
      </c>
      <c r="B473" s="59" t="s">
        <v>525</v>
      </c>
      <c r="C473" s="96">
        <f t="shared" si="46"/>
        <v>75.56</v>
      </c>
      <c r="D473" s="51" t="s">
        <v>1576</v>
      </c>
      <c r="E473" s="51" t="s">
        <v>77</v>
      </c>
      <c r="F473" s="51" t="s">
        <v>33</v>
      </c>
      <c r="G473" s="96">
        <f t="shared" si="44"/>
        <v>75.56</v>
      </c>
      <c r="H473" s="96">
        <v>1.2709999999999999</v>
      </c>
      <c r="I473" s="96">
        <v>13.785</v>
      </c>
      <c r="J473" s="96">
        <v>30.547000000000001</v>
      </c>
      <c r="K473" s="96">
        <v>29.957000000000001</v>
      </c>
      <c r="L473" s="96"/>
      <c r="M473" s="100"/>
      <c r="N473" s="100"/>
      <c r="O473" s="100"/>
      <c r="P473" s="100"/>
    </row>
    <row r="474" spans="1:17" ht="50.25" customHeight="1" x14ac:dyDescent="0.25">
      <c r="A474" s="107" t="s">
        <v>125</v>
      </c>
      <c r="B474" s="59" t="s">
        <v>526</v>
      </c>
      <c r="C474" s="96">
        <f t="shared" si="46"/>
        <v>38.777000000000001</v>
      </c>
      <c r="D474" s="51" t="s">
        <v>59</v>
      </c>
      <c r="E474" s="51" t="s">
        <v>77</v>
      </c>
      <c r="F474" s="51" t="s">
        <v>33</v>
      </c>
      <c r="G474" s="96">
        <f t="shared" si="44"/>
        <v>38.777000000000001</v>
      </c>
      <c r="H474" s="96">
        <v>5.0819999999999999</v>
      </c>
      <c r="I474" s="96">
        <v>16.408000000000001</v>
      </c>
      <c r="J474" s="173">
        <v>17.286999999999999</v>
      </c>
      <c r="K474" s="173"/>
      <c r="L474" s="173"/>
      <c r="M474" s="100"/>
      <c r="N474" s="100"/>
      <c r="O474" s="100"/>
      <c r="P474" s="100"/>
    </row>
    <row r="475" spans="1:17" ht="46.5" customHeight="1" x14ac:dyDescent="0.25">
      <c r="A475" s="107" t="s">
        <v>127</v>
      </c>
      <c r="B475" s="59" t="s">
        <v>528</v>
      </c>
      <c r="C475" s="96">
        <f t="shared" si="46"/>
        <v>36.570999999999998</v>
      </c>
      <c r="D475" s="51" t="s">
        <v>507</v>
      </c>
      <c r="E475" s="51" t="s">
        <v>77</v>
      </c>
      <c r="F475" s="51" t="s">
        <v>33</v>
      </c>
      <c r="G475" s="96">
        <f t="shared" si="44"/>
        <v>36.570999999999998</v>
      </c>
      <c r="H475" s="96">
        <v>17.151</v>
      </c>
      <c r="I475" s="96">
        <v>19.420000000000002</v>
      </c>
      <c r="J475" s="96"/>
      <c r="K475" s="96"/>
      <c r="L475" s="96"/>
      <c r="M475" s="100"/>
      <c r="N475" s="100"/>
      <c r="O475" s="100"/>
      <c r="P475" s="100"/>
    </row>
    <row r="476" spans="1:17" ht="51" customHeight="1" x14ac:dyDescent="0.25">
      <c r="A476" s="107" t="s">
        <v>128</v>
      </c>
      <c r="B476" s="59" t="s">
        <v>588</v>
      </c>
      <c r="C476" s="96">
        <f t="shared" si="46"/>
        <v>186.06799999999998</v>
      </c>
      <c r="D476" s="51" t="s">
        <v>1576</v>
      </c>
      <c r="E476" s="51" t="s">
        <v>77</v>
      </c>
      <c r="F476" s="51" t="s">
        <v>33</v>
      </c>
      <c r="G476" s="96">
        <f t="shared" si="44"/>
        <v>186.06799999999998</v>
      </c>
      <c r="H476" s="96">
        <v>20.326000000000001</v>
      </c>
      <c r="I476" s="96">
        <v>48.319000000000003</v>
      </c>
      <c r="J476" s="96">
        <v>58.640999999999998</v>
      </c>
      <c r="K476" s="96">
        <v>58.781999999999996</v>
      </c>
      <c r="L476" s="96"/>
      <c r="M476" s="100"/>
      <c r="N476" s="100"/>
      <c r="O476" s="100"/>
      <c r="P476" s="100"/>
    </row>
    <row r="477" spans="1:17" ht="42" customHeight="1" x14ac:dyDescent="0.25">
      <c r="A477" s="107" t="s">
        <v>129</v>
      </c>
      <c r="B477" s="59" t="s">
        <v>529</v>
      </c>
      <c r="C477" s="96">
        <f t="shared" si="46"/>
        <v>127.84599999999999</v>
      </c>
      <c r="D477" s="51" t="s">
        <v>1576</v>
      </c>
      <c r="E477" s="51" t="s">
        <v>77</v>
      </c>
      <c r="F477" s="51" t="s">
        <v>33</v>
      </c>
      <c r="G477" s="96">
        <f t="shared" si="44"/>
        <v>127.84599999999999</v>
      </c>
      <c r="H477" s="96">
        <v>14.61</v>
      </c>
      <c r="I477" s="96">
        <v>23.038</v>
      </c>
      <c r="J477" s="96">
        <v>64.281999999999996</v>
      </c>
      <c r="K477" s="96">
        <v>25.916</v>
      </c>
      <c r="L477" s="96"/>
      <c r="M477" s="100"/>
      <c r="N477" s="100"/>
      <c r="O477" s="100"/>
      <c r="P477" s="100"/>
    </row>
    <row r="478" spans="1:17" ht="46.5" customHeight="1" x14ac:dyDescent="0.25">
      <c r="A478" s="107" t="s">
        <v>131</v>
      </c>
      <c r="B478" s="59" t="s">
        <v>527</v>
      </c>
      <c r="C478" s="96">
        <f t="shared" si="46"/>
        <v>89.938999999999993</v>
      </c>
      <c r="D478" s="51" t="s">
        <v>1576</v>
      </c>
      <c r="E478" s="51" t="s">
        <v>77</v>
      </c>
      <c r="F478" s="51" t="s">
        <v>33</v>
      </c>
      <c r="G478" s="96">
        <f t="shared" si="44"/>
        <v>89.938999999999993</v>
      </c>
      <c r="H478" s="96">
        <v>26.879000000000001</v>
      </c>
      <c r="I478" s="96">
        <v>2.641</v>
      </c>
      <c r="J478" s="96">
        <v>42.997999999999998</v>
      </c>
      <c r="K478" s="96">
        <v>17.420999999999999</v>
      </c>
      <c r="L478" s="96"/>
      <c r="M478" s="100"/>
      <c r="N478" s="100"/>
      <c r="O478" s="100"/>
      <c r="P478" s="100"/>
    </row>
    <row r="479" spans="1:17" ht="46.5" customHeight="1" x14ac:dyDescent="0.25">
      <c r="A479" s="107" t="s">
        <v>173</v>
      </c>
      <c r="B479" s="92" t="s">
        <v>587</v>
      </c>
      <c r="C479" s="96">
        <f t="shared" si="46"/>
        <v>221.26400000000001</v>
      </c>
      <c r="D479" s="173">
        <v>2020</v>
      </c>
      <c r="E479" s="51" t="s">
        <v>77</v>
      </c>
      <c r="F479" s="51" t="s">
        <v>33</v>
      </c>
      <c r="G479" s="96">
        <f t="shared" si="44"/>
        <v>221.26400000000001</v>
      </c>
      <c r="H479" s="96">
        <v>221.26400000000001</v>
      </c>
      <c r="I479" s="96"/>
      <c r="J479" s="96"/>
      <c r="K479" s="96"/>
      <c r="L479" s="96"/>
      <c r="M479" s="100"/>
      <c r="N479" s="100"/>
      <c r="O479" s="100"/>
      <c r="P479" s="100"/>
    </row>
    <row r="480" spans="1:17" ht="46.5" customHeight="1" x14ac:dyDescent="0.25">
      <c r="A480" s="107" t="s">
        <v>174</v>
      </c>
      <c r="B480" s="92" t="s">
        <v>648</v>
      </c>
      <c r="C480" s="96">
        <f t="shared" ref="C480:C487" si="47">G480</f>
        <v>13.339</v>
      </c>
      <c r="D480" s="51" t="s">
        <v>1575</v>
      </c>
      <c r="E480" s="51" t="s">
        <v>77</v>
      </c>
      <c r="F480" s="51" t="s">
        <v>33</v>
      </c>
      <c r="G480" s="96">
        <f t="shared" si="44"/>
        <v>13.339</v>
      </c>
      <c r="H480" s="96"/>
      <c r="I480" s="96">
        <v>3.5790000000000002</v>
      </c>
      <c r="J480" s="96">
        <v>4.0519999999999996</v>
      </c>
      <c r="K480" s="96">
        <v>5.7080000000000002</v>
      </c>
      <c r="L480" s="96"/>
      <c r="M480" s="100"/>
      <c r="N480" s="100"/>
      <c r="O480" s="100"/>
      <c r="P480" s="100"/>
    </row>
    <row r="481" spans="1:16" ht="46.5" customHeight="1" x14ac:dyDescent="0.25">
      <c r="A481" s="107" t="s">
        <v>175</v>
      </c>
      <c r="B481" s="92" t="s">
        <v>1340</v>
      </c>
      <c r="C481" s="96">
        <f t="shared" si="47"/>
        <v>3.403</v>
      </c>
      <c r="D481" s="51" t="s">
        <v>1575</v>
      </c>
      <c r="E481" s="51" t="s">
        <v>77</v>
      </c>
      <c r="F481" s="51" t="s">
        <v>33</v>
      </c>
      <c r="G481" s="96">
        <f t="shared" si="44"/>
        <v>3.403</v>
      </c>
      <c r="H481" s="96"/>
      <c r="I481" s="96">
        <v>0.91</v>
      </c>
      <c r="J481" s="96">
        <v>1.026</v>
      </c>
      <c r="K481" s="96">
        <v>1.4670000000000001</v>
      </c>
      <c r="L481" s="96"/>
      <c r="M481" s="100"/>
      <c r="N481" s="100"/>
      <c r="O481" s="100"/>
      <c r="P481" s="100"/>
    </row>
    <row r="482" spans="1:16" ht="46.5" customHeight="1" x14ac:dyDescent="0.25">
      <c r="A482" s="107" t="s">
        <v>177</v>
      </c>
      <c r="B482" s="92" t="s">
        <v>1726</v>
      </c>
      <c r="C482" s="96">
        <f t="shared" si="47"/>
        <v>14.123999999999999</v>
      </c>
      <c r="D482" s="51" t="s">
        <v>1575</v>
      </c>
      <c r="E482" s="51" t="s">
        <v>77</v>
      </c>
      <c r="F482" s="51" t="s">
        <v>33</v>
      </c>
      <c r="G482" s="96">
        <f t="shared" si="44"/>
        <v>14.123999999999999</v>
      </c>
      <c r="H482" s="96"/>
      <c r="I482" s="96">
        <v>3.7909999999999999</v>
      </c>
      <c r="J482" s="96">
        <v>4.29</v>
      </c>
      <c r="K482" s="96">
        <v>6.0430000000000001</v>
      </c>
      <c r="L482" s="96"/>
      <c r="M482" s="100"/>
      <c r="N482" s="100"/>
      <c r="O482" s="100"/>
      <c r="P482" s="100"/>
    </row>
    <row r="483" spans="1:16" ht="41.25" customHeight="1" x14ac:dyDescent="0.25">
      <c r="A483" s="107" t="s">
        <v>178</v>
      </c>
      <c r="B483" s="92" t="s">
        <v>1740</v>
      </c>
      <c r="C483" s="96">
        <f t="shared" si="47"/>
        <v>143.11699999999999</v>
      </c>
      <c r="D483" s="51">
        <v>2023</v>
      </c>
      <c r="E483" s="51" t="s">
        <v>77</v>
      </c>
      <c r="F483" s="51" t="s">
        <v>33</v>
      </c>
      <c r="G483" s="96">
        <f>H483+I483+J483+K483+L483</f>
        <v>143.11699999999999</v>
      </c>
      <c r="H483" s="96"/>
      <c r="I483" s="96"/>
      <c r="J483" s="96"/>
      <c r="K483" s="96">
        <v>143.11699999999999</v>
      </c>
      <c r="L483" s="96"/>
      <c r="M483" s="100"/>
      <c r="N483" s="95">
        <f>K470+K471+K472+K473+K476+K477+K478+K480+K481+K482+K483</f>
        <v>533.952</v>
      </c>
      <c r="O483" s="100"/>
      <c r="P483" s="100"/>
    </row>
    <row r="484" spans="1:16" ht="45.75" customHeight="1" x14ac:dyDescent="0.25">
      <c r="A484" s="107" t="s">
        <v>179</v>
      </c>
      <c r="B484" s="162" t="s">
        <v>740</v>
      </c>
      <c r="C484" s="158">
        <f t="shared" si="47"/>
        <v>48.95</v>
      </c>
      <c r="D484" s="144" t="s">
        <v>93</v>
      </c>
      <c r="E484" s="144" t="s">
        <v>1452</v>
      </c>
      <c r="F484" s="144" t="s">
        <v>33</v>
      </c>
      <c r="G484" s="96">
        <f t="shared" si="44"/>
        <v>48.95</v>
      </c>
      <c r="H484" s="108"/>
      <c r="I484" s="108">
        <v>48.95</v>
      </c>
      <c r="J484" s="85"/>
      <c r="K484" s="85"/>
      <c r="L484" s="85"/>
      <c r="M484" s="100"/>
      <c r="N484" s="100"/>
      <c r="O484" s="100"/>
      <c r="P484" s="100"/>
    </row>
    <row r="485" spans="1:16" ht="50.25" customHeight="1" x14ac:dyDescent="0.25">
      <c r="A485" s="107" t="s">
        <v>211</v>
      </c>
      <c r="B485" s="162" t="s">
        <v>737</v>
      </c>
      <c r="C485" s="158">
        <f t="shared" si="47"/>
        <v>9.3699999999999992</v>
      </c>
      <c r="D485" s="144" t="s">
        <v>93</v>
      </c>
      <c r="E485" s="144" t="s">
        <v>1452</v>
      </c>
      <c r="F485" s="144" t="s">
        <v>33</v>
      </c>
      <c r="G485" s="96">
        <f t="shared" si="44"/>
        <v>9.3699999999999992</v>
      </c>
      <c r="H485" s="108"/>
      <c r="I485" s="108">
        <v>9.3699999999999992</v>
      </c>
      <c r="J485" s="85"/>
      <c r="K485" s="85"/>
      <c r="L485" s="85"/>
      <c r="M485" s="100"/>
      <c r="N485" s="100"/>
      <c r="O485" s="100"/>
      <c r="P485" s="100"/>
    </row>
    <row r="486" spans="1:16" ht="49.5" customHeight="1" x14ac:dyDescent="0.25">
      <c r="A486" s="107" t="s">
        <v>212</v>
      </c>
      <c r="B486" s="162" t="s">
        <v>783</v>
      </c>
      <c r="C486" s="158">
        <f t="shared" si="47"/>
        <v>48.38</v>
      </c>
      <c r="D486" s="144" t="s">
        <v>1380</v>
      </c>
      <c r="E486" s="144" t="s">
        <v>1452</v>
      </c>
      <c r="F486" s="144" t="s">
        <v>33</v>
      </c>
      <c r="G486" s="96">
        <f t="shared" si="44"/>
        <v>48.38</v>
      </c>
      <c r="H486" s="108"/>
      <c r="I486" s="108"/>
      <c r="J486" s="108"/>
      <c r="K486" s="108">
        <v>48.38</v>
      </c>
      <c r="L486" s="108"/>
      <c r="M486" s="100"/>
      <c r="N486" s="100"/>
      <c r="O486" s="100"/>
      <c r="P486" s="100"/>
    </row>
    <row r="487" spans="1:16" ht="54.75" customHeight="1" x14ac:dyDescent="0.25">
      <c r="A487" s="107" t="s">
        <v>308</v>
      </c>
      <c r="B487" s="162" t="s">
        <v>784</v>
      </c>
      <c r="C487" s="158">
        <f t="shared" si="47"/>
        <v>32.840000000000003</v>
      </c>
      <c r="D487" s="144" t="s">
        <v>1380</v>
      </c>
      <c r="E487" s="144" t="s">
        <v>1452</v>
      </c>
      <c r="F487" s="144" t="s">
        <v>33</v>
      </c>
      <c r="G487" s="96">
        <f t="shared" si="44"/>
        <v>32.840000000000003</v>
      </c>
      <c r="H487" s="108"/>
      <c r="I487" s="108"/>
      <c r="J487" s="108"/>
      <c r="K487" s="108">
        <v>32.840000000000003</v>
      </c>
      <c r="L487" s="108"/>
      <c r="M487" s="100"/>
      <c r="N487" s="100"/>
      <c r="O487" s="100"/>
      <c r="P487" s="100"/>
    </row>
    <row r="488" spans="1:16" ht="30.75" customHeight="1" x14ac:dyDescent="0.25">
      <c r="A488" s="401" t="s">
        <v>309</v>
      </c>
      <c r="B488" s="92" t="s">
        <v>962</v>
      </c>
      <c r="C488" s="108">
        <f t="shared" si="45"/>
        <v>5472.25</v>
      </c>
      <c r="D488" s="289">
        <v>2024</v>
      </c>
      <c r="E488" s="289" t="str">
        <f>E454</f>
        <v>УКБ ЮМР</v>
      </c>
      <c r="F488" s="289" t="str">
        <f>F469</f>
        <v>Місцевий бюджет</v>
      </c>
      <c r="G488" s="96">
        <f t="shared" si="44"/>
        <v>5472.25</v>
      </c>
      <c r="H488" s="108"/>
      <c r="I488" s="108"/>
      <c r="J488" s="108"/>
      <c r="K488" s="108"/>
      <c r="L488" s="108">
        <v>5472.25</v>
      </c>
      <c r="M488" s="100"/>
      <c r="N488" s="100"/>
      <c r="O488" s="100"/>
    </row>
    <row r="489" spans="1:16" ht="23.25" hidden="1" customHeight="1" x14ac:dyDescent="0.25">
      <c r="A489" s="401"/>
      <c r="B489" s="101" t="s">
        <v>44</v>
      </c>
      <c r="C489" s="108">
        <f t="shared" si="45"/>
        <v>172.25</v>
      </c>
      <c r="D489" s="289"/>
      <c r="E489" s="289"/>
      <c r="F489" s="289"/>
      <c r="G489" s="96">
        <f t="shared" si="44"/>
        <v>172.25</v>
      </c>
      <c r="H489" s="173"/>
      <c r="I489" s="96">
        <v>172.25</v>
      </c>
      <c r="J489" s="173"/>
      <c r="K489" s="173"/>
      <c r="L489" s="173"/>
    </row>
    <row r="490" spans="1:16" ht="28.5" customHeight="1" x14ac:dyDescent="0.25">
      <c r="A490" s="401" t="s">
        <v>458</v>
      </c>
      <c r="B490" s="92" t="s">
        <v>963</v>
      </c>
      <c r="C490" s="96">
        <f t="shared" si="45"/>
        <v>3345.3</v>
      </c>
      <c r="D490" s="402">
        <v>2024</v>
      </c>
      <c r="E490" s="402" t="str">
        <f>E488</f>
        <v>УКБ ЮМР</v>
      </c>
      <c r="F490" s="289" t="str">
        <f>F488</f>
        <v>Місцевий бюджет</v>
      </c>
      <c r="G490" s="96">
        <f t="shared" si="44"/>
        <v>3345.3</v>
      </c>
      <c r="H490" s="108"/>
      <c r="I490" s="108"/>
      <c r="J490" s="108"/>
      <c r="K490" s="108"/>
      <c r="L490" s="108">
        <v>3345.3</v>
      </c>
    </row>
    <row r="491" spans="1:16" ht="20.25" hidden="1" customHeight="1" x14ac:dyDescent="0.25">
      <c r="A491" s="401"/>
      <c r="B491" s="101" t="s">
        <v>44</v>
      </c>
      <c r="C491" s="96">
        <f t="shared" si="45"/>
        <v>105.3</v>
      </c>
      <c r="D491" s="402"/>
      <c r="E491" s="402"/>
      <c r="F491" s="289"/>
      <c r="G491" s="96">
        <f t="shared" si="44"/>
        <v>105.3</v>
      </c>
      <c r="H491" s="173"/>
      <c r="I491" s="96">
        <v>105.3</v>
      </c>
      <c r="J491" s="173"/>
      <c r="K491" s="173"/>
      <c r="L491" s="173"/>
    </row>
    <row r="492" spans="1:16" ht="30.75" customHeight="1" x14ac:dyDescent="0.25">
      <c r="A492" s="401" t="s">
        <v>459</v>
      </c>
      <c r="B492" s="59" t="s">
        <v>964</v>
      </c>
      <c r="C492" s="96">
        <f t="shared" si="45"/>
        <v>10608.95</v>
      </c>
      <c r="D492" s="402">
        <v>2024</v>
      </c>
      <c r="E492" s="402" t="s">
        <v>16</v>
      </c>
      <c r="F492" s="289" t="str">
        <f>F490</f>
        <v>Місцевий бюджет</v>
      </c>
      <c r="G492" s="96">
        <f t="shared" si="44"/>
        <v>10608.95</v>
      </c>
      <c r="H492" s="108"/>
      <c r="I492" s="108"/>
      <c r="J492" s="108"/>
      <c r="K492" s="108"/>
      <c r="L492" s="108">
        <v>10608.95</v>
      </c>
    </row>
    <row r="493" spans="1:16" ht="21" hidden="1" customHeight="1" x14ac:dyDescent="0.25">
      <c r="A493" s="401"/>
      <c r="B493" s="97" t="s">
        <v>44</v>
      </c>
      <c r="C493" s="96">
        <f t="shared" si="45"/>
        <v>333.95</v>
      </c>
      <c r="D493" s="402"/>
      <c r="E493" s="402"/>
      <c r="F493" s="289"/>
      <c r="G493" s="96">
        <f t="shared" si="44"/>
        <v>333.95</v>
      </c>
      <c r="H493" s="173"/>
      <c r="I493" s="96">
        <v>333.95</v>
      </c>
      <c r="J493" s="173"/>
      <c r="K493" s="173"/>
      <c r="L493" s="173"/>
    </row>
    <row r="494" spans="1:16" ht="36.75" customHeight="1" x14ac:dyDescent="0.25">
      <c r="A494" s="401" t="s">
        <v>460</v>
      </c>
      <c r="B494" s="59" t="s">
        <v>965</v>
      </c>
      <c r="C494" s="96">
        <f t="shared" si="45"/>
        <v>6283.8</v>
      </c>
      <c r="D494" s="402">
        <v>2024</v>
      </c>
      <c r="E494" s="402" t="str">
        <f>E492</f>
        <v>УКБ ЮМР</v>
      </c>
      <c r="F494" s="289" t="str">
        <f>F492</f>
        <v>Місцевий бюджет</v>
      </c>
      <c r="G494" s="96">
        <f t="shared" si="44"/>
        <v>6283.8</v>
      </c>
      <c r="H494" s="173"/>
      <c r="I494" s="96"/>
      <c r="J494" s="96"/>
      <c r="K494" s="96"/>
      <c r="L494" s="96">
        <v>6283.8</v>
      </c>
    </row>
    <row r="495" spans="1:16" ht="19.5" hidden="1" customHeight="1" x14ac:dyDescent="0.25">
      <c r="A495" s="401"/>
      <c r="B495" s="97" t="s">
        <v>44</v>
      </c>
      <c r="C495" s="96">
        <f t="shared" si="45"/>
        <v>197.8</v>
      </c>
      <c r="D495" s="402"/>
      <c r="E495" s="402"/>
      <c r="F495" s="289"/>
      <c r="G495" s="96">
        <f t="shared" si="44"/>
        <v>197.8</v>
      </c>
      <c r="H495" s="96"/>
      <c r="I495" s="96"/>
      <c r="J495" s="96"/>
      <c r="K495" s="96"/>
      <c r="L495" s="96">
        <v>197.8</v>
      </c>
    </row>
    <row r="496" spans="1:16" ht="32.25" customHeight="1" x14ac:dyDescent="0.25">
      <c r="A496" s="401" t="s">
        <v>461</v>
      </c>
      <c r="B496" s="92" t="s">
        <v>966</v>
      </c>
      <c r="C496" s="96">
        <f t="shared" si="45"/>
        <v>6447.95</v>
      </c>
      <c r="D496" s="402">
        <v>2024</v>
      </c>
      <c r="E496" s="402" t="str">
        <f>E494</f>
        <v>УКБ ЮМР</v>
      </c>
      <c r="F496" s="289" t="str">
        <f>F494</f>
        <v>Місцевий бюджет</v>
      </c>
      <c r="G496" s="96">
        <f t="shared" si="44"/>
        <v>6447.95</v>
      </c>
      <c r="H496" s="173"/>
      <c r="I496" s="96"/>
      <c r="J496" s="96"/>
      <c r="K496" s="96"/>
      <c r="L496" s="96">
        <v>6447.95</v>
      </c>
    </row>
    <row r="497" spans="1:12" ht="17.25" hidden="1" customHeight="1" x14ac:dyDescent="0.25">
      <c r="A497" s="401"/>
      <c r="B497" s="101" t="s">
        <v>44</v>
      </c>
      <c r="C497" s="96">
        <f t="shared" si="45"/>
        <v>202.95</v>
      </c>
      <c r="D497" s="402"/>
      <c r="E497" s="402"/>
      <c r="F497" s="289"/>
      <c r="G497" s="96">
        <f t="shared" si="44"/>
        <v>202.95</v>
      </c>
      <c r="H497" s="173"/>
      <c r="I497" s="96"/>
      <c r="J497" s="96"/>
      <c r="K497" s="96"/>
      <c r="L497" s="96">
        <v>202.95</v>
      </c>
    </row>
    <row r="498" spans="1:12" ht="31.5" customHeight="1" x14ac:dyDescent="0.25">
      <c r="A498" s="401" t="s">
        <v>462</v>
      </c>
      <c r="B498" s="59" t="s">
        <v>967</v>
      </c>
      <c r="C498" s="96">
        <f t="shared" si="45"/>
        <v>6000</v>
      </c>
      <c r="D498" s="402">
        <v>2024</v>
      </c>
      <c r="E498" s="402" t="str">
        <f>E496</f>
        <v>УКБ ЮМР</v>
      </c>
      <c r="F498" s="289" t="str">
        <f>F496</f>
        <v>Місцевий бюджет</v>
      </c>
      <c r="G498" s="96">
        <f t="shared" si="44"/>
        <v>6000</v>
      </c>
      <c r="H498" s="108"/>
      <c r="I498" s="108"/>
      <c r="J498" s="108"/>
      <c r="K498" s="108"/>
      <c r="L498" s="108">
        <v>6000</v>
      </c>
    </row>
    <row r="499" spans="1:12" ht="19.5" hidden="1" customHeight="1" x14ac:dyDescent="0.25">
      <c r="A499" s="401"/>
      <c r="B499" s="101" t="s">
        <v>44</v>
      </c>
      <c r="C499" s="96">
        <f t="shared" si="45"/>
        <v>150</v>
      </c>
      <c r="D499" s="402"/>
      <c r="E499" s="402"/>
      <c r="F499" s="289"/>
      <c r="G499" s="96">
        <f t="shared" si="44"/>
        <v>150</v>
      </c>
      <c r="H499" s="173"/>
      <c r="I499" s="96">
        <v>150</v>
      </c>
      <c r="J499" s="96"/>
      <c r="K499" s="96"/>
      <c r="L499" s="96"/>
    </row>
    <row r="500" spans="1:12" ht="19.5" hidden="1" customHeight="1" x14ac:dyDescent="0.25">
      <c r="A500" s="401"/>
      <c r="B500" s="101" t="s">
        <v>2</v>
      </c>
      <c r="C500" s="96">
        <f t="shared" si="45"/>
        <v>85</v>
      </c>
      <c r="D500" s="402"/>
      <c r="E500" s="402"/>
      <c r="F500" s="289"/>
      <c r="G500" s="96">
        <f t="shared" si="44"/>
        <v>85</v>
      </c>
      <c r="H500" s="173"/>
      <c r="I500" s="96">
        <v>85</v>
      </c>
      <c r="J500" s="96"/>
      <c r="K500" s="96"/>
      <c r="L500" s="96"/>
    </row>
    <row r="501" spans="1:12" ht="19.5" hidden="1" customHeight="1" x14ac:dyDescent="0.25">
      <c r="A501" s="401"/>
      <c r="B501" s="101" t="s">
        <v>25</v>
      </c>
      <c r="C501" s="96">
        <f t="shared" si="45"/>
        <v>22</v>
      </c>
      <c r="D501" s="402"/>
      <c r="E501" s="402"/>
      <c r="F501" s="289"/>
      <c r="G501" s="96">
        <f t="shared" si="44"/>
        <v>22</v>
      </c>
      <c r="H501" s="173"/>
      <c r="I501" s="96">
        <v>22</v>
      </c>
      <c r="J501" s="96"/>
      <c r="K501" s="96"/>
      <c r="L501" s="96"/>
    </row>
    <row r="502" spans="1:12" ht="28.5" customHeight="1" x14ac:dyDescent="0.25">
      <c r="A502" s="107" t="s">
        <v>520</v>
      </c>
      <c r="B502" s="92" t="s">
        <v>933</v>
      </c>
      <c r="C502" s="96">
        <f t="shared" si="45"/>
        <v>500</v>
      </c>
      <c r="D502" s="173">
        <v>2024</v>
      </c>
      <c r="E502" s="173" t="s">
        <v>16</v>
      </c>
      <c r="F502" s="51" t="str">
        <f>F498</f>
        <v>Місцевий бюджет</v>
      </c>
      <c r="G502" s="96">
        <f t="shared" si="44"/>
        <v>500</v>
      </c>
      <c r="H502" s="108"/>
      <c r="I502" s="108"/>
      <c r="J502" s="108"/>
      <c r="K502" s="108"/>
      <c r="L502" s="108">
        <v>500</v>
      </c>
    </row>
    <row r="503" spans="1:12" ht="44.25" customHeight="1" x14ac:dyDescent="0.25">
      <c r="A503" s="107" t="s">
        <v>564</v>
      </c>
      <c r="B503" s="92" t="s">
        <v>1068</v>
      </c>
      <c r="C503" s="96">
        <f t="shared" si="45"/>
        <v>68.900000000000006</v>
      </c>
      <c r="D503" s="173">
        <v>2023</v>
      </c>
      <c r="E503" s="173" t="s">
        <v>16</v>
      </c>
      <c r="F503" s="51" t="s">
        <v>33</v>
      </c>
      <c r="G503" s="96">
        <f t="shared" si="44"/>
        <v>68.900000000000006</v>
      </c>
      <c r="H503" s="173"/>
      <c r="I503" s="96"/>
      <c r="J503" s="96"/>
      <c r="K503" s="96">
        <v>68.900000000000006</v>
      </c>
      <c r="L503" s="96"/>
    </row>
    <row r="504" spans="1:12" ht="36" customHeight="1" x14ac:dyDescent="0.25">
      <c r="A504" s="401" t="s">
        <v>565</v>
      </c>
      <c r="B504" s="6" t="s">
        <v>968</v>
      </c>
      <c r="C504" s="96">
        <f t="shared" si="45"/>
        <v>2428.4499999999998</v>
      </c>
      <c r="D504" s="402">
        <v>2024</v>
      </c>
      <c r="E504" s="402" t="str">
        <f>E496</f>
        <v>УКБ ЮМР</v>
      </c>
      <c r="F504" s="289" t="s">
        <v>33</v>
      </c>
      <c r="G504" s="96">
        <f t="shared" si="44"/>
        <v>2428.4499999999998</v>
      </c>
      <c r="H504" s="105"/>
      <c r="I504" s="105"/>
      <c r="J504" s="96"/>
      <c r="K504" s="96"/>
      <c r="L504" s="96">
        <v>2428.4499999999998</v>
      </c>
    </row>
    <row r="505" spans="1:12" ht="0.75" customHeight="1" x14ac:dyDescent="0.25">
      <c r="A505" s="401"/>
      <c r="B505" s="97" t="s">
        <v>44</v>
      </c>
      <c r="C505" s="96">
        <f t="shared" si="45"/>
        <v>76.45</v>
      </c>
      <c r="D505" s="402"/>
      <c r="E505" s="402"/>
      <c r="F505" s="289"/>
      <c r="G505" s="96">
        <f t="shared" si="44"/>
        <v>76.45</v>
      </c>
      <c r="H505" s="105"/>
      <c r="I505" s="105"/>
      <c r="J505" s="96">
        <v>76.45</v>
      </c>
      <c r="K505" s="96"/>
      <c r="L505" s="96"/>
    </row>
    <row r="506" spans="1:12" ht="73.5" customHeight="1" x14ac:dyDescent="0.25">
      <c r="A506" s="371" t="s">
        <v>574</v>
      </c>
      <c r="B506" s="59" t="s">
        <v>1162</v>
      </c>
      <c r="C506" s="96">
        <f>G506</f>
        <v>8323.8719999999994</v>
      </c>
      <c r="D506" s="287" t="s">
        <v>1442</v>
      </c>
      <c r="E506" s="430" t="s">
        <v>16</v>
      </c>
      <c r="F506" s="287" t="s">
        <v>33</v>
      </c>
      <c r="G506" s="96">
        <f>J506+H506+I506+K506+L506</f>
        <v>8323.8719999999994</v>
      </c>
      <c r="H506" s="105"/>
      <c r="I506" s="96">
        <f>I507</f>
        <v>398.29300000000001</v>
      </c>
      <c r="J506" s="96"/>
      <c r="K506" s="96">
        <v>7925.5789999999997</v>
      </c>
      <c r="L506" s="96"/>
    </row>
    <row r="507" spans="1:12" ht="14.25" customHeight="1" x14ac:dyDescent="0.25">
      <c r="A507" s="412"/>
      <c r="B507" s="59" t="s">
        <v>893</v>
      </c>
      <c r="C507" s="96">
        <f>G507</f>
        <v>398.29300000000001</v>
      </c>
      <c r="D507" s="305"/>
      <c r="E507" s="431"/>
      <c r="F507" s="305"/>
      <c r="G507" s="96">
        <f>J507+H507+I507+K507+L507</f>
        <v>398.29300000000001</v>
      </c>
      <c r="H507" s="105"/>
      <c r="I507" s="96">
        <v>398.29300000000001</v>
      </c>
      <c r="J507" s="96"/>
      <c r="K507" s="96"/>
      <c r="L507" s="96"/>
    </row>
    <row r="508" spans="1:12" ht="47.25" hidden="1" customHeight="1" x14ac:dyDescent="0.25">
      <c r="A508" s="412"/>
      <c r="B508" s="59" t="s">
        <v>1000</v>
      </c>
      <c r="C508" s="96">
        <f t="shared" ref="C508:C515" si="48">G508</f>
        <v>0</v>
      </c>
      <c r="D508" s="305"/>
      <c r="E508" s="431"/>
      <c r="F508" s="305"/>
      <c r="G508" s="96">
        <f t="shared" si="44"/>
        <v>0</v>
      </c>
      <c r="H508" s="99"/>
      <c r="I508" s="96">
        <v>0</v>
      </c>
      <c r="J508" s="96"/>
      <c r="K508" s="96"/>
      <c r="L508" s="96"/>
    </row>
    <row r="509" spans="1:12" ht="44.25" hidden="1" customHeight="1" x14ac:dyDescent="0.25">
      <c r="A509" s="412"/>
      <c r="B509" s="59" t="s">
        <v>1001</v>
      </c>
      <c r="C509" s="96">
        <f t="shared" si="48"/>
        <v>0</v>
      </c>
      <c r="D509" s="305"/>
      <c r="E509" s="431"/>
      <c r="F509" s="305"/>
      <c r="G509" s="96">
        <f t="shared" si="44"/>
        <v>0</v>
      </c>
      <c r="H509" s="99"/>
      <c r="I509" s="96">
        <v>0</v>
      </c>
      <c r="J509" s="96"/>
      <c r="K509" s="96"/>
      <c r="L509" s="96"/>
    </row>
    <row r="510" spans="1:12" ht="46.5" hidden="1" customHeight="1" x14ac:dyDescent="0.25">
      <c r="A510" s="412"/>
      <c r="B510" s="59" t="s">
        <v>849</v>
      </c>
      <c r="C510" s="96">
        <f t="shared" si="48"/>
        <v>0</v>
      </c>
      <c r="D510" s="305"/>
      <c r="E510" s="431"/>
      <c r="F510" s="305"/>
      <c r="G510" s="96">
        <f t="shared" si="44"/>
        <v>0</v>
      </c>
      <c r="H510" s="99"/>
      <c r="I510" s="96">
        <v>0</v>
      </c>
      <c r="J510" s="96"/>
      <c r="K510" s="96"/>
      <c r="L510" s="96"/>
    </row>
    <row r="511" spans="1:12" ht="44.25" hidden="1" customHeight="1" x14ac:dyDescent="0.25">
      <c r="A511" s="412"/>
      <c r="B511" s="59" t="s">
        <v>1002</v>
      </c>
      <c r="C511" s="96">
        <f t="shared" si="48"/>
        <v>0</v>
      </c>
      <c r="D511" s="305"/>
      <c r="E511" s="431"/>
      <c r="F511" s="305"/>
      <c r="G511" s="96">
        <f t="shared" si="44"/>
        <v>0</v>
      </c>
      <c r="H511" s="99"/>
      <c r="I511" s="96">
        <v>0</v>
      </c>
      <c r="J511" s="96"/>
      <c r="K511" s="96"/>
      <c r="L511" s="96"/>
    </row>
    <row r="512" spans="1:12" ht="23.25" hidden="1" customHeight="1" x14ac:dyDescent="0.25">
      <c r="A512" s="412"/>
      <c r="B512" s="59" t="s">
        <v>1434</v>
      </c>
      <c r="C512" s="96">
        <f t="shared" si="48"/>
        <v>0</v>
      </c>
      <c r="D512" s="305"/>
      <c r="E512" s="431"/>
      <c r="F512" s="305"/>
      <c r="G512" s="96">
        <f t="shared" si="44"/>
        <v>0</v>
      </c>
      <c r="H512" s="99"/>
      <c r="I512" s="96">
        <f>I513+I514</f>
        <v>0</v>
      </c>
      <c r="J512" s="96">
        <f>J513+J514</f>
        <v>0</v>
      </c>
      <c r="K512" s="96"/>
      <c r="L512" s="96"/>
    </row>
    <row r="513" spans="1:12" ht="45.75" hidden="1" customHeight="1" x14ac:dyDescent="0.25">
      <c r="A513" s="412"/>
      <c r="B513" s="59" t="s">
        <v>1432</v>
      </c>
      <c r="C513" s="96">
        <f t="shared" si="48"/>
        <v>0</v>
      </c>
      <c r="D513" s="305"/>
      <c r="E513" s="431"/>
      <c r="F513" s="305"/>
      <c r="G513" s="96">
        <f t="shared" si="44"/>
        <v>0</v>
      </c>
      <c r="H513" s="99"/>
      <c r="I513" s="96">
        <v>0</v>
      </c>
      <c r="J513" s="96"/>
      <c r="K513" s="96"/>
      <c r="L513" s="96"/>
    </row>
    <row r="514" spans="1:12" ht="30" hidden="1" customHeight="1" x14ac:dyDescent="0.25">
      <c r="A514" s="412"/>
      <c r="B514" s="59" t="s">
        <v>1433</v>
      </c>
      <c r="C514" s="96">
        <f t="shared" si="48"/>
        <v>0</v>
      </c>
      <c r="D514" s="305"/>
      <c r="E514" s="431"/>
      <c r="F514" s="305"/>
      <c r="G514" s="96">
        <f t="shared" si="44"/>
        <v>0</v>
      </c>
      <c r="H514" s="99"/>
      <c r="I514" s="96">
        <v>0</v>
      </c>
      <c r="J514" s="96">
        <v>0</v>
      </c>
      <c r="K514" s="96"/>
      <c r="L514" s="96"/>
    </row>
    <row r="515" spans="1:12" ht="15" customHeight="1" x14ac:dyDescent="0.25">
      <c r="A515" s="372"/>
      <c r="B515" s="59" t="s">
        <v>1694</v>
      </c>
      <c r="C515" s="96">
        <f t="shared" si="48"/>
        <v>76.822999999999993</v>
      </c>
      <c r="D515" s="288"/>
      <c r="E515" s="432"/>
      <c r="F515" s="288"/>
      <c r="G515" s="96">
        <f>J515+H515+I515+K515+L515</f>
        <v>76.822999999999993</v>
      </c>
      <c r="H515" s="99"/>
      <c r="I515" s="96"/>
      <c r="J515" s="96"/>
      <c r="K515" s="96">
        <v>76.822999999999993</v>
      </c>
      <c r="L515" s="96"/>
    </row>
    <row r="516" spans="1:12" ht="31.5" hidden="1" customHeight="1" x14ac:dyDescent="0.25">
      <c r="A516" s="107" t="s">
        <v>755</v>
      </c>
      <c r="B516" s="59" t="s">
        <v>1228</v>
      </c>
      <c r="C516" s="96">
        <f t="shared" ref="C516:C519" si="49">G516</f>
        <v>0</v>
      </c>
      <c r="D516" s="173">
        <v>2023</v>
      </c>
      <c r="E516" s="51" t="s">
        <v>1452</v>
      </c>
      <c r="F516" s="51" t="s">
        <v>33</v>
      </c>
      <c r="G516" s="96">
        <f t="shared" si="44"/>
        <v>0</v>
      </c>
      <c r="H516" s="99"/>
      <c r="I516" s="106"/>
      <c r="J516" s="96"/>
      <c r="K516" s="275"/>
      <c r="L516" s="96"/>
    </row>
    <row r="517" spans="1:12" ht="15.75" hidden="1" customHeight="1" x14ac:dyDescent="0.25">
      <c r="A517" s="107" t="s">
        <v>756</v>
      </c>
      <c r="B517" s="59" t="s">
        <v>1229</v>
      </c>
      <c r="C517" s="96">
        <f t="shared" si="49"/>
        <v>0</v>
      </c>
      <c r="D517" s="173">
        <v>2023</v>
      </c>
      <c r="E517" s="51" t="s">
        <v>1452</v>
      </c>
      <c r="F517" s="51" t="s">
        <v>33</v>
      </c>
      <c r="G517" s="96">
        <f t="shared" ref="G517:G529" si="50">J517+H517+I517+K517+L517</f>
        <v>0</v>
      </c>
      <c r="H517" s="99"/>
      <c r="I517" s="106"/>
      <c r="J517" s="96"/>
      <c r="K517" s="275"/>
      <c r="L517" s="96"/>
    </row>
    <row r="518" spans="1:12" ht="32.25" customHeight="1" x14ac:dyDescent="0.25">
      <c r="A518" s="401" t="s">
        <v>575</v>
      </c>
      <c r="B518" s="59" t="s">
        <v>1341</v>
      </c>
      <c r="C518" s="96">
        <f t="shared" si="49"/>
        <v>11500</v>
      </c>
      <c r="D518" s="402">
        <v>2024</v>
      </c>
      <c r="E518" s="289" t="s">
        <v>16</v>
      </c>
      <c r="F518" s="289" t="s">
        <v>33</v>
      </c>
      <c r="G518" s="96">
        <f t="shared" si="50"/>
        <v>11500</v>
      </c>
      <c r="H518" s="99"/>
      <c r="I518" s="96"/>
      <c r="J518" s="96"/>
      <c r="K518" s="96"/>
      <c r="L518" s="96">
        <v>11500</v>
      </c>
    </row>
    <row r="519" spans="1:12" ht="20.25" customHeight="1" x14ac:dyDescent="0.25">
      <c r="A519" s="401"/>
      <c r="B519" s="59" t="s">
        <v>893</v>
      </c>
      <c r="C519" s="96">
        <f t="shared" si="49"/>
        <v>846.928</v>
      </c>
      <c r="D519" s="402"/>
      <c r="E519" s="289"/>
      <c r="F519" s="289"/>
      <c r="G519" s="96">
        <f t="shared" si="50"/>
        <v>846.928</v>
      </c>
      <c r="H519" s="99"/>
      <c r="I519" s="96"/>
      <c r="J519" s="96"/>
      <c r="K519" s="96"/>
      <c r="L519" s="96">
        <v>846.928</v>
      </c>
    </row>
    <row r="520" spans="1:12" ht="45.75" hidden="1" customHeight="1" x14ac:dyDescent="0.25">
      <c r="A520" s="401" t="s">
        <v>720</v>
      </c>
      <c r="B520" s="59" t="s">
        <v>1236</v>
      </c>
      <c r="C520" s="96">
        <f>G520</f>
        <v>0</v>
      </c>
      <c r="D520" s="402">
        <v>2022</v>
      </c>
      <c r="E520" s="289" t="s">
        <v>16</v>
      </c>
      <c r="F520" s="289" t="s">
        <v>33</v>
      </c>
      <c r="G520" s="96">
        <f t="shared" si="50"/>
        <v>0</v>
      </c>
      <c r="H520" s="99"/>
      <c r="I520" s="96"/>
      <c r="J520" s="96"/>
      <c r="K520" s="96"/>
      <c r="L520" s="96"/>
    </row>
    <row r="521" spans="1:12" ht="21.75" hidden="1" customHeight="1" x14ac:dyDescent="0.25">
      <c r="A521" s="401"/>
      <c r="B521" s="59" t="s">
        <v>1235</v>
      </c>
      <c r="C521" s="96">
        <f t="shared" ref="C521:C529" si="51">G521</f>
        <v>0</v>
      </c>
      <c r="D521" s="402"/>
      <c r="E521" s="289"/>
      <c r="F521" s="289"/>
      <c r="G521" s="96">
        <f t="shared" si="50"/>
        <v>0</v>
      </c>
      <c r="H521" s="99"/>
      <c r="I521" s="96"/>
      <c r="J521" s="96"/>
      <c r="K521" s="96"/>
      <c r="L521" s="96"/>
    </row>
    <row r="522" spans="1:12" ht="45.75" hidden="1" customHeight="1" x14ac:dyDescent="0.25">
      <c r="A522" s="401" t="s">
        <v>741</v>
      </c>
      <c r="B522" s="59" t="s">
        <v>1237</v>
      </c>
      <c r="C522" s="96">
        <f t="shared" si="51"/>
        <v>0</v>
      </c>
      <c r="D522" s="402">
        <v>2022</v>
      </c>
      <c r="E522" s="289" t="s">
        <v>16</v>
      </c>
      <c r="F522" s="289" t="s">
        <v>33</v>
      </c>
      <c r="G522" s="96">
        <f t="shared" si="50"/>
        <v>0</v>
      </c>
      <c r="H522" s="99"/>
      <c r="I522" s="96"/>
      <c r="J522" s="96"/>
      <c r="K522" s="96"/>
      <c r="L522" s="96"/>
    </row>
    <row r="523" spans="1:12" ht="18" hidden="1" customHeight="1" x14ac:dyDescent="0.25">
      <c r="A523" s="401"/>
      <c r="B523" s="59" t="s">
        <v>1235</v>
      </c>
      <c r="C523" s="96">
        <f t="shared" si="51"/>
        <v>0</v>
      </c>
      <c r="D523" s="402"/>
      <c r="E523" s="289"/>
      <c r="F523" s="289"/>
      <c r="G523" s="96">
        <f t="shared" si="50"/>
        <v>0</v>
      </c>
      <c r="H523" s="99"/>
      <c r="I523" s="96"/>
      <c r="J523" s="96"/>
      <c r="K523" s="96"/>
      <c r="L523" s="96"/>
    </row>
    <row r="524" spans="1:12" ht="32.25" customHeight="1" x14ac:dyDescent="0.25">
      <c r="A524" s="401" t="s">
        <v>582</v>
      </c>
      <c r="B524" s="59" t="s">
        <v>1238</v>
      </c>
      <c r="C524" s="96">
        <f t="shared" si="51"/>
        <v>5890</v>
      </c>
      <c r="D524" s="402">
        <v>2024</v>
      </c>
      <c r="E524" s="289" t="s">
        <v>16</v>
      </c>
      <c r="F524" s="289" t="s">
        <v>33</v>
      </c>
      <c r="G524" s="96">
        <f t="shared" si="50"/>
        <v>5890</v>
      </c>
      <c r="H524" s="99"/>
      <c r="I524" s="96"/>
      <c r="J524" s="96"/>
      <c r="K524" s="96"/>
      <c r="L524" s="96">
        <v>5890</v>
      </c>
    </row>
    <row r="525" spans="1:12" ht="18" customHeight="1" x14ac:dyDescent="0.25">
      <c r="A525" s="401"/>
      <c r="B525" s="59" t="s">
        <v>1235</v>
      </c>
      <c r="C525" s="96">
        <f t="shared" si="51"/>
        <v>420</v>
      </c>
      <c r="D525" s="402"/>
      <c r="E525" s="289"/>
      <c r="F525" s="289"/>
      <c r="G525" s="96">
        <f t="shared" si="50"/>
        <v>420</v>
      </c>
      <c r="H525" s="99"/>
      <c r="I525" s="96"/>
      <c r="J525" s="96"/>
      <c r="K525" s="96"/>
      <c r="L525" s="96">
        <v>420</v>
      </c>
    </row>
    <row r="526" spans="1:12" ht="34.5" customHeight="1" x14ac:dyDescent="0.25">
      <c r="A526" s="401" t="s">
        <v>625</v>
      </c>
      <c r="B526" s="59" t="s">
        <v>1239</v>
      </c>
      <c r="C526" s="96">
        <f t="shared" si="51"/>
        <v>2125</v>
      </c>
      <c r="D526" s="402">
        <v>2024</v>
      </c>
      <c r="E526" s="289" t="s">
        <v>16</v>
      </c>
      <c r="F526" s="289" t="s">
        <v>33</v>
      </c>
      <c r="G526" s="96">
        <f t="shared" si="50"/>
        <v>2125</v>
      </c>
      <c r="H526" s="99"/>
      <c r="I526" s="96"/>
      <c r="J526" s="96"/>
      <c r="K526" s="96"/>
      <c r="L526" s="96">
        <v>2125</v>
      </c>
    </row>
    <row r="527" spans="1:12" ht="18.75" customHeight="1" x14ac:dyDescent="0.25">
      <c r="A527" s="401"/>
      <c r="B527" s="59" t="s">
        <v>1235</v>
      </c>
      <c r="C527" s="96">
        <f t="shared" si="51"/>
        <v>200</v>
      </c>
      <c r="D527" s="402"/>
      <c r="E527" s="289"/>
      <c r="F527" s="289"/>
      <c r="G527" s="96">
        <f t="shared" si="50"/>
        <v>200</v>
      </c>
      <c r="H527" s="99"/>
      <c r="I527" s="96"/>
      <c r="J527" s="96"/>
      <c r="K527" s="96"/>
      <c r="L527" s="96">
        <v>200</v>
      </c>
    </row>
    <row r="528" spans="1:12" ht="13.5" hidden="1" customHeight="1" x14ac:dyDescent="0.25">
      <c r="A528" s="401" t="s">
        <v>755</v>
      </c>
      <c r="B528" s="59" t="s">
        <v>1240</v>
      </c>
      <c r="C528" s="96">
        <f t="shared" si="51"/>
        <v>0</v>
      </c>
      <c r="D528" s="402">
        <v>2022</v>
      </c>
      <c r="E528" s="289" t="s">
        <v>16</v>
      </c>
      <c r="F528" s="289" t="s">
        <v>33</v>
      </c>
      <c r="G528" s="96">
        <f t="shared" si="50"/>
        <v>0</v>
      </c>
      <c r="H528" s="99"/>
      <c r="I528" s="96"/>
      <c r="J528" s="96"/>
      <c r="K528" s="96"/>
      <c r="L528" s="96"/>
    </row>
    <row r="529" spans="1:18" ht="18.75" hidden="1" customHeight="1" x14ac:dyDescent="0.25">
      <c r="A529" s="401"/>
      <c r="B529" s="59" t="s">
        <v>1235</v>
      </c>
      <c r="C529" s="96">
        <f t="shared" si="51"/>
        <v>0</v>
      </c>
      <c r="D529" s="402"/>
      <c r="E529" s="289"/>
      <c r="F529" s="289"/>
      <c r="G529" s="96">
        <f t="shared" si="50"/>
        <v>0</v>
      </c>
      <c r="H529" s="99"/>
      <c r="I529" s="96"/>
      <c r="J529" s="96"/>
      <c r="K529" s="96"/>
      <c r="L529" s="96"/>
    </row>
    <row r="530" spans="1:18" ht="12" hidden="1" customHeight="1" x14ac:dyDescent="0.25">
      <c r="A530" s="107"/>
      <c r="B530" s="200" t="s">
        <v>1716</v>
      </c>
      <c r="C530" s="96">
        <f>G530</f>
        <v>0</v>
      </c>
      <c r="D530" s="173" t="s">
        <v>1575</v>
      </c>
      <c r="E530" s="51" t="s">
        <v>16</v>
      </c>
      <c r="F530" s="51" t="s">
        <v>33</v>
      </c>
      <c r="G530" s="96">
        <f>J530+H530+I530+K530+L530</f>
        <v>0</v>
      </c>
      <c r="H530" s="99"/>
      <c r="I530" s="96"/>
      <c r="J530" s="96"/>
      <c r="K530" s="96"/>
      <c r="L530" s="96"/>
    </row>
    <row r="531" spans="1:18" ht="24" hidden="1" customHeight="1" x14ac:dyDescent="0.25">
      <c r="A531" s="107"/>
      <c r="B531" s="200" t="s">
        <v>1356</v>
      </c>
      <c r="C531" s="96">
        <f>G531</f>
        <v>0</v>
      </c>
      <c r="D531" s="173">
        <v>2023</v>
      </c>
      <c r="E531" s="51" t="s">
        <v>16</v>
      </c>
      <c r="F531" s="51" t="s">
        <v>33</v>
      </c>
      <c r="G531" s="96">
        <f>J531+H531+I531+K531+L531</f>
        <v>0</v>
      </c>
      <c r="H531" s="99"/>
      <c r="I531" s="96"/>
      <c r="J531" s="96"/>
      <c r="K531" s="96"/>
      <c r="L531" s="192"/>
    </row>
    <row r="532" spans="1:18" ht="30.75" customHeight="1" x14ac:dyDescent="0.25">
      <c r="A532" s="107" t="s">
        <v>626</v>
      </c>
      <c r="B532" s="59" t="s">
        <v>1428</v>
      </c>
      <c r="C532" s="96">
        <f>G532</f>
        <v>2950</v>
      </c>
      <c r="D532" s="173">
        <v>2021</v>
      </c>
      <c r="E532" s="51" t="s">
        <v>637</v>
      </c>
      <c r="F532" s="51" t="s">
        <v>33</v>
      </c>
      <c r="G532" s="96">
        <f>H532+I532+J532+K532+L532</f>
        <v>2950</v>
      </c>
      <c r="H532" s="99"/>
      <c r="I532" s="96">
        <v>2950</v>
      </c>
      <c r="J532" s="96"/>
      <c r="K532" s="96"/>
      <c r="L532" s="96"/>
    </row>
    <row r="533" spans="1:18" ht="31.5" hidden="1" customHeight="1" x14ac:dyDescent="0.25">
      <c r="A533" s="107" t="s">
        <v>720</v>
      </c>
      <c r="B533" s="59" t="s">
        <v>1620</v>
      </c>
      <c r="C533" s="96">
        <f>G533</f>
        <v>0</v>
      </c>
      <c r="D533" s="173">
        <v>2023</v>
      </c>
      <c r="E533" s="51" t="s">
        <v>16</v>
      </c>
      <c r="F533" s="51" t="s">
        <v>33</v>
      </c>
      <c r="G533" s="96">
        <f>H533+I533+J533+K533+L533</f>
        <v>0</v>
      </c>
      <c r="H533" s="99"/>
      <c r="I533" s="96"/>
      <c r="J533" s="96"/>
      <c r="K533" s="96"/>
      <c r="L533" s="96"/>
      <c r="M533" s="90"/>
      <c r="N533" s="41"/>
    </row>
    <row r="534" spans="1:18" ht="24.75" customHeight="1" x14ac:dyDescent="0.25">
      <c r="A534" s="404"/>
      <c r="B534" s="405" t="s">
        <v>82</v>
      </c>
      <c r="C534" s="406"/>
      <c r="D534" s="405"/>
      <c r="E534" s="402"/>
      <c r="F534" s="42" t="s">
        <v>21</v>
      </c>
      <c r="G534" s="45">
        <f>G538+G535+G536</f>
        <v>147155.53599999999</v>
      </c>
      <c r="H534" s="45">
        <f>H535+H536+H538</f>
        <v>5829.0460000000003</v>
      </c>
      <c r="I534" s="45">
        <f>I535+I536+I538+I537</f>
        <v>12757.936000000002</v>
      </c>
      <c r="J534" s="43">
        <f>J535+J536+J538</f>
        <v>2602.92</v>
      </c>
      <c r="K534" s="45">
        <f>K535+K536+K538</f>
        <v>61248.953999999998</v>
      </c>
      <c r="L534" s="45">
        <f>L535+L536+L538</f>
        <v>64716.679999999993</v>
      </c>
      <c r="P534" s="41"/>
      <c r="Q534" s="41"/>
      <c r="R534" s="41"/>
    </row>
    <row r="535" spans="1:18" ht="33" hidden="1" customHeight="1" x14ac:dyDescent="0.25">
      <c r="A535" s="404"/>
      <c r="B535" s="405"/>
      <c r="C535" s="406"/>
      <c r="D535" s="405"/>
      <c r="E535" s="402"/>
      <c r="F535" s="7" t="s">
        <v>26</v>
      </c>
      <c r="G535" s="163">
        <f>H535+I535+J535</f>
        <v>0</v>
      </c>
      <c r="H535" s="163"/>
      <c r="I535" s="163"/>
      <c r="J535" s="163"/>
      <c r="K535" s="163"/>
      <c r="L535" s="163"/>
      <c r="M535" s="41"/>
      <c r="N535" s="41"/>
      <c r="O535" s="41"/>
    </row>
    <row r="536" spans="1:18" ht="33" hidden="1" customHeight="1" x14ac:dyDescent="0.25">
      <c r="A536" s="404"/>
      <c r="B536" s="405"/>
      <c r="C536" s="406"/>
      <c r="D536" s="405"/>
      <c r="E536" s="402"/>
      <c r="F536" s="7" t="s">
        <v>18</v>
      </c>
      <c r="G536" s="163">
        <f>H536+I536+J536</f>
        <v>0</v>
      </c>
      <c r="H536" s="163"/>
      <c r="I536" s="163"/>
      <c r="J536" s="163"/>
      <c r="K536" s="163"/>
      <c r="L536" s="163"/>
    </row>
    <row r="537" spans="1:18" ht="21.75" hidden="1" customHeight="1" x14ac:dyDescent="0.25">
      <c r="A537" s="404"/>
      <c r="B537" s="405"/>
      <c r="C537" s="406"/>
      <c r="D537" s="405"/>
      <c r="E537" s="402"/>
      <c r="F537" s="7" t="s">
        <v>26</v>
      </c>
      <c r="G537" s="163"/>
      <c r="H537" s="163"/>
      <c r="I537" s="163">
        <f>I513</f>
        <v>0</v>
      </c>
      <c r="J537" s="163"/>
      <c r="K537" s="163"/>
      <c r="L537" s="163"/>
    </row>
    <row r="538" spans="1:18" ht="30" customHeight="1" x14ac:dyDescent="0.25">
      <c r="A538" s="404"/>
      <c r="B538" s="405"/>
      <c r="C538" s="406"/>
      <c r="D538" s="405"/>
      <c r="E538" s="402"/>
      <c r="F538" s="7" t="s">
        <v>33</v>
      </c>
      <c r="G538" s="159">
        <f>H538+I538+J538+K538+L538</f>
        <v>147155.53599999999</v>
      </c>
      <c r="H538" s="159">
        <f>H445+H454+H467+H468+H469+H450+H470+H471+H472+H473+H474+H475+H476+H477+H478+H479+H463</f>
        <v>5829.0460000000003</v>
      </c>
      <c r="I538" s="159">
        <f>I468+I469+I488+I490+I492+I445+I470+I471+I472+I473+I474+I475+I476+I477+I478+I480+I481+I482+I463+I450+I454+I467+I484+I485+I458+I486+I487+I498+I508+I509+I510+I511+I502+I462+I503+I506+I530+I531+I532+I514+I533</f>
        <v>12757.936000000002</v>
      </c>
      <c r="J538" s="159">
        <f>J445+J458+J467+J468+J470+J471+J472+J473+J474+J475+J476+J477+J478+J479+J480+J481+J482+J486+J487+J488+J490+J492+J494+J496+J498+J502+J503+J504+J506+J508+J509+J510+J511+J512+J516+J517+J518+J520+J522+J524+J526+J528+J450+J454+J533+J531+J462+J483</f>
        <v>2602.92</v>
      </c>
      <c r="K538" s="159">
        <f>K450+K453+K454+K468+K470+K471+K472+K473+K476+K477+K478+K480+K481+K482+K483+K486+K487+K503+K506+K449+K445</f>
        <v>61248.953999999998</v>
      </c>
      <c r="L538" s="159">
        <f>L445+L458+L467+L468+L470+L471+L472+L473+L474+L475+L476+L477+L478+L479+L480+L481+L482+L486+L487+L488+L490+L492+L494+L496+L498+L502+L503+L504+L506+L508+L509+L510+L511+L512+L516+L517+L518+L520+L522+L524+L526+L528+L531</f>
        <v>64716.679999999993</v>
      </c>
      <c r="N538" s="41"/>
    </row>
    <row r="539" spans="1:18" ht="24.75" customHeight="1" x14ac:dyDescent="0.25">
      <c r="A539" s="413" t="s">
        <v>81</v>
      </c>
      <c r="B539" s="414"/>
      <c r="C539" s="414"/>
      <c r="D539" s="414"/>
      <c r="E539" s="414"/>
      <c r="F539" s="414"/>
      <c r="G539" s="414"/>
      <c r="H539" s="414"/>
      <c r="I539" s="414"/>
      <c r="J539" s="414"/>
      <c r="K539" s="414"/>
      <c r="L539" s="415"/>
      <c r="M539" s="41"/>
      <c r="N539" s="41"/>
      <c r="O539" s="41"/>
    </row>
    <row r="540" spans="1:18" ht="80.25" customHeight="1" x14ac:dyDescent="0.25">
      <c r="A540" s="107" t="s">
        <v>35</v>
      </c>
      <c r="B540" s="59" t="s">
        <v>241</v>
      </c>
      <c r="C540" s="96">
        <f>G540</f>
        <v>1229.6400000000001</v>
      </c>
      <c r="D540" s="108" t="s">
        <v>1378</v>
      </c>
      <c r="E540" s="108" t="s">
        <v>1098</v>
      </c>
      <c r="F540" s="108" t="s">
        <v>33</v>
      </c>
      <c r="G540" s="96">
        <f>H540+I540+J540+L540</f>
        <v>1229.6400000000001</v>
      </c>
      <c r="H540" s="96">
        <v>287.7</v>
      </c>
      <c r="I540" s="96">
        <v>298.11599999999999</v>
      </c>
      <c r="J540" s="96">
        <v>305.76</v>
      </c>
      <c r="K540" s="96"/>
      <c r="L540" s="96">
        <v>338.06400000000002</v>
      </c>
    </row>
    <row r="541" spans="1:18" ht="46.5" hidden="1" customHeight="1" x14ac:dyDescent="0.25">
      <c r="A541" s="107" t="s">
        <v>22</v>
      </c>
      <c r="B541" s="97" t="s">
        <v>1489</v>
      </c>
      <c r="C541" s="96">
        <f>G541</f>
        <v>0</v>
      </c>
      <c r="D541" s="173">
        <v>2022</v>
      </c>
      <c r="E541" s="51" t="s">
        <v>77</v>
      </c>
      <c r="F541" s="51" t="s">
        <v>33</v>
      </c>
      <c r="G541" s="96">
        <f>H541+I541+J541</f>
        <v>0</v>
      </c>
      <c r="H541" s="96"/>
      <c r="I541" s="192"/>
      <c r="J541" s="204">
        <v>0</v>
      </c>
      <c r="K541" s="173"/>
      <c r="L541" s="173"/>
    </row>
    <row r="542" spans="1:18" ht="24" customHeight="1" x14ac:dyDescent="0.25">
      <c r="A542" s="407"/>
      <c r="B542" s="405" t="s">
        <v>82</v>
      </c>
      <c r="C542" s="408"/>
      <c r="D542" s="408"/>
      <c r="E542" s="408"/>
      <c r="F542" s="42" t="s">
        <v>21</v>
      </c>
      <c r="G542" s="45">
        <f>G545+G543+G544</f>
        <v>1229.6400000000001</v>
      </c>
      <c r="H542" s="45">
        <f>H543+H544+H545</f>
        <v>287.7</v>
      </c>
      <c r="I542" s="45">
        <f>I543+I544+I545</f>
        <v>298.11599999999999</v>
      </c>
      <c r="J542" s="45">
        <f>J543+J544+J545</f>
        <v>305.76</v>
      </c>
      <c r="K542" s="45">
        <f>K543+K544+K545</f>
        <v>0</v>
      </c>
      <c r="L542" s="45">
        <f>L543+L544+L545</f>
        <v>338.06400000000002</v>
      </c>
    </row>
    <row r="543" spans="1:18" ht="32.25" hidden="1" customHeight="1" x14ac:dyDescent="0.25">
      <c r="A543" s="407"/>
      <c r="B543" s="405"/>
      <c r="C543" s="408"/>
      <c r="D543" s="408"/>
      <c r="E543" s="408"/>
      <c r="F543" s="7" t="s">
        <v>26</v>
      </c>
      <c r="G543" s="163">
        <f>H543+I543+J543</f>
        <v>0</v>
      </c>
      <c r="H543" s="163"/>
      <c r="I543" s="163"/>
      <c r="J543" s="163"/>
      <c r="K543" s="163"/>
      <c r="L543" s="163"/>
    </row>
    <row r="544" spans="1:18" ht="34.5" hidden="1" customHeight="1" x14ac:dyDescent="0.25">
      <c r="A544" s="407"/>
      <c r="B544" s="405"/>
      <c r="C544" s="408"/>
      <c r="D544" s="408"/>
      <c r="E544" s="408"/>
      <c r="F544" s="7" t="s">
        <v>18</v>
      </c>
      <c r="G544" s="163">
        <f>H544+I544+J544</f>
        <v>0</v>
      </c>
      <c r="H544" s="163"/>
      <c r="I544" s="163"/>
      <c r="J544" s="163"/>
      <c r="K544" s="163"/>
      <c r="L544" s="163"/>
    </row>
    <row r="545" spans="1:16" ht="32.25" customHeight="1" x14ac:dyDescent="0.25">
      <c r="A545" s="407"/>
      <c r="B545" s="405"/>
      <c r="C545" s="408"/>
      <c r="D545" s="408"/>
      <c r="E545" s="408"/>
      <c r="F545" s="7" t="s">
        <v>33</v>
      </c>
      <c r="G545" s="159">
        <f>H545+I545+J545+K545+L545</f>
        <v>1229.6400000000001</v>
      </c>
      <c r="H545" s="159">
        <f>H540+H541</f>
        <v>287.7</v>
      </c>
      <c r="I545" s="159">
        <f>I540+I541</f>
        <v>298.11599999999999</v>
      </c>
      <c r="J545" s="159">
        <f>J540+J541</f>
        <v>305.76</v>
      </c>
      <c r="K545" s="159">
        <f>K540+K541</f>
        <v>0</v>
      </c>
      <c r="L545" s="159">
        <f>L540+L541</f>
        <v>338.06400000000002</v>
      </c>
    </row>
    <row r="546" spans="1:16" ht="22.5" customHeight="1" x14ac:dyDescent="0.25">
      <c r="A546" s="413" t="s">
        <v>443</v>
      </c>
      <c r="B546" s="414"/>
      <c r="C546" s="414"/>
      <c r="D546" s="414"/>
      <c r="E546" s="414"/>
      <c r="F546" s="414"/>
      <c r="G546" s="414"/>
      <c r="H546" s="414"/>
      <c r="I546" s="414"/>
      <c r="J546" s="414"/>
      <c r="K546" s="414"/>
      <c r="L546" s="415"/>
    </row>
    <row r="547" spans="1:16" ht="55.5" hidden="1" customHeight="1" x14ac:dyDescent="0.25">
      <c r="A547" s="107" t="s">
        <v>35</v>
      </c>
      <c r="B547" s="59" t="s">
        <v>444</v>
      </c>
      <c r="C547" s="96">
        <f t="shared" ref="C547:C555" si="52">G547</f>
        <v>0</v>
      </c>
      <c r="D547" s="109">
        <v>2020</v>
      </c>
      <c r="E547" s="108" t="s">
        <v>170</v>
      </c>
      <c r="F547" s="108" t="s">
        <v>33</v>
      </c>
      <c r="G547" s="96">
        <f>H547+I547+J547</f>
        <v>0</v>
      </c>
      <c r="H547" s="96">
        <v>0</v>
      </c>
      <c r="I547" s="96"/>
      <c r="J547" s="96"/>
      <c r="K547" s="96"/>
      <c r="L547" s="96"/>
    </row>
    <row r="548" spans="1:16" ht="43.5" customHeight="1" x14ac:dyDescent="0.25">
      <c r="A548" s="401" t="s">
        <v>35</v>
      </c>
      <c r="B548" s="59" t="s">
        <v>969</v>
      </c>
      <c r="C548" s="96">
        <f t="shared" si="52"/>
        <v>3592.652</v>
      </c>
      <c r="D548" s="409" t="s">
        <v>1647</v>
      </c>
      <c r="E548" s="385" t="s">
        <v>16</v>
      </c>
      <c r="F548" s="385" t="s">
        <v>33</v>
      </c>
      <c r="G548" s="96">
        <f>H548+I548+J548+L548</f>
        <v>3592.652</v>
      </c>
      <c r="H548" s="96">
        <f>H549</f>
        <v>49.765999999999998</v>
      </c>
      <c r="I548" s="96"/>
      <c r="J548" s="96"/>
      <c r="K548" s="96"/>
      <c r="L548" s="96">
        <v>3542.886</v>
      </c>
    </row>
    <row r="549" spans="1:16" ht="16.5" hidden="1" customHeight="1" x14ac:dyDescent="0.25">
      <c r="A549" s="401"/>
      <c r="B549" s="59" t="s">
        <v>38</v>
      </c>
      <c r="C549" s="96">
        <f t="shared" si="52"/>
        <v>49.765999999999998</v>
      </c>
      <c r="D549" s="409"/>
      <c r="E549" s="385"/>
      <c r="F549" s="385"/>
      <c r="G549" s="96">
        <f t="shared" ref="G549:G556" si="53">H549+I549+J549</f>
        <v>49.765999999999998</v>
      </c>
      <c r="H549" s="96">
        <v>49.765999999999998</v>
      </c>
      <c r="I549" s="96"/>
      <c r="J549" s="96"/>
      <c r="K549" s="96"/>
      <c r="L549" s="96"/>
      <c r="M549" s="41"/>
      <c r="N549" s="41"/>
      <c r="O549" s="41"/>
    </row>
    <row r="550" spans="1:16" ht="15.75" hidden="1" customHeight="1" x14ac:dyDescent="0.25">
      <c r="A550" s="401"/>
      <c r="B550" s="59" t="s">
        <v>2</v>
      </c>
      <c r="C550" s="96">
        <f t="shared" si="52"/>
        <v>43.12</v>
      </c>
      <c r="D550" s="409"/>
      <c r="E550" s="385"/>
      <c r="F550" s="385"/>
      <c r="G550" s="96">
        <f t="shared" si="53"/>
        <v>43.12</v>
      </c>
      <c r="H550" s="96"/>
      <c r="I550" s="96">
        <v>43.12</v>
      </c>
      <c r="J550" s="96"/>
      <c r="K550" s="96"/>
      <c r="L550" s="96"/>
    </row>
    <row r="551" spans="1:16" ht="16.5" hidden="1" customHeight="1" x14ac:dyDescent="0.25">
      <c r="A551" s="401"/>
      <c r="B551" s="59" t="s">
        <v>25</v>
      </c>
      <c r="C551" s="96">
        <f t="shared" si="52"/>
        <v>10</v>
      </c>
      <c r="D551" s="409"/>
      <c r="E551" s="385"/>
      <c r="F551" s="385"/>
      <c r="G551" s="96">
        <f t="shared" si="53"/>
        <v>10</v>
      </c>
      <c r="H551" s="96"/>
      <c r="I551" s="96">
        <v>10</v>
      </c>
      <c r="J551" s="96"/>
      <c r="K551" s="96"/>
      <c r="L551" s="96"/>
    </row>
    <row r="552" spans="1:16" ht="49.5" customHeight="1" x14ac:dyDescent="0.25">
      <c r="A552" s="401" t="s">
        <v>22</v>
      </c>
      <c r="B552" s="59" t="s">
        <v>970</v>
      </c>
      <c r="C552" s="96">
        <f t="shared" si="52"/>
        <v>530.53899999999999</v>
      </c>
      <c r="D552" s="409" t="s">
        <v>507</v>
      </c>
      <c r="E552" s="385" t="s">
        <v>16</v>
      </c>
      <c r="F552" s="385" t="s">
        <v>33</v>
      </c>
      <c r="G552" s="96">
        <f t="shared" si="53"/>
        <v>530.53899999999999</v>
      </c>
      <c r="H552" s="96">
        <v>255.971</v>
      </c>
      <c r="I552" s="96">
        <v>274.56799999999998</v>
      </c>
      <c r="J552" s="96"/>
      <c r="K552" s="96"/>
      <c r="L552" s="96"/>
    </row>
    <row r="553" spans="1:16" ht="18.75" hidden="1" customHeight="1" x14ac:dyDescent="0.25">
      <c r="A553" s="401"/>
      <c r="B553" s="59" t="s">
        <v>38</v>
      </c>
      <c r="C553" s="96">
        <f t="shared" si="52"/>
        <v>26.754999999999999</v>
      </c>
      <c r="D553" s="409"/>
      <c r="E553" s="385"/>
      <c r="F553" s="385"/>
      <c r="G553" s="96">
        <f t="shared" si="53"/>
        <v>26.754999999999999</v>
      </c>
      <c r="H553" s="96">
        <v>26.754999999999999</v>
      </c>
      <c r="I553" s="96"/>
      <c r="J553" s="96"/>
      <c r="K553" s="96"/>
      <c r="L553" s="96"/>
      <c r="M553" s="41">
        <v>26.8</v>
      </c>
      <c r="N553" s="41"/>
      <c r="O553" s="41"/>
    </row>
    <row r="554" spans="1:16" ht="17.25" hidden="1" customHeight="1" x14ac:dyDescent="0.25">
      <c r="A554" s="401"/>
      <c r="B554" s="59" t="s">
        <v>2</v>
      </c>
      <c r="C554" s="96">
        <f t="shared" si="52"/>
        <v>7.09</v>
      </c>
      <c r="D554" s="409"/>
      <c r="E554" s="385"/>
      <c r="F554" s="385"/>
      <c r="G554" s="96">
        <f t="shared" si="53"/>
        <v>7.09</v>
      </c>
      <c r="H554" s="96"/>
      <c r="I554" s="96">
        <v>7.09</v>
      </c>
      <c r="J554" s="96"/>
      <c r="K554" s="96"/>
      <c r="L554" s="96"/>
      <c r="M554" s="41">
        <v>6.63</v>
      </c>
      <c r="N554" s="41"/>
      <c r="O554" s="41"/>
    </row>
    <row r="555" spans="1:16" ht="18" hidden="1" customHeight="1" x14ac:dyDescent="0.25">
      <c r="A555" s="401"/>
      <c r="B555" s="59" t="s">
        <v>25</v>
      </c>
      <c r="C555" s="96">
        <f t="shared" si="52"/>
        <v>1.2390000000000001</v>
      </c>
      <c r="D555" s="409"/>
      <c r="E555" s="385"/>
      <c r="F555" s="385"/>
      <c r="G555" s="96">
        <f t="shared" si="53"/>
        <v>1.2390000000000001</v>
      </c>
      <c r="H555" s="96"/>
      <c r="I555" s="96">
        <v>1.2390000000000001</v>
      </c>
      <c r="J555" s="96"/>
      <c r="K555" s="96"/>
      <c r="L555" s="96"/>
      <c r="M555" s="41">
        <v>1.8</v>
      </c>
      <c r="N555" s="41"/>
      <c r="O555" s="41"/>
    </row>
    <row r="556" spans="1:16" ht="45" customHeight="1" x14ac:dyDescent="0.25">
      <c r="A556" s="401" t="s">
        <v>23</v>
      </c>
      <c r="B556" s="59" t="s">
        <v>941</v>
      </c>
      <c r="C556" s="440">
        <v>1550.395</v>
      </c>
      <c r="D556" s="409" t="s">
        <v>1576</v>
      </c>
      <c r="E556" s="385" t="s">
        <v>16</v>
      </c>
      <c r="F556" s="385" t="s">
        <v>33</v>
      </c>
      <c r="G556" s="440">
        <f t="shared" si="53"/>
        <v>1550.395</v>
      </c>
      <c r="H556" s="96">
        <v>235.61099999999999</v>
      </c>
      <c r="I556" s="96">
        <v>807.59400000000005</v>
      </c>
      <c r="J556" s="96">
        <f>C556-H556-I556</f>
        <v>507.19000000000005</v>
      </c>
      <c r="K556" s="96">
        <v>468.06</v>
      </c>
      <c r="L556" s="96"/>
      <c r="P556" s="41"/>
    </row>
    <row r="557" spans="1:16" ht="19.5" hidden="1" customHeight="1" x14ac:dyDescent="0.25">
      <c r="A557" s="401"/>
      <c r="B557" s="59" t="s">
        <v>38</v>
      </c>
      <c r="C557" s="441"/>
      <c r="D557" s="409"/>
      <c r="E557" s="385"/>
      <c r="F557" s="385"/>
      <c r="G557" s="441"/>
      <c r="H557" s="96">
        <v>48.2</v>
      </c>
      <c r="I557" s="96"/>
      <c r="J557" s="96"/>
      <c r="K557" s="265"/>
      <c r="L557" s="96"/>
      <c r="M557" s="41">
        <v>48.2</v>
      </c>
      <c r="N557" s="41"/>
      <c r="O557" s="41"/>
    </row>
    <row r="558" spans="1:16" ht="17.25" hidden="1" customHeight="1" x14ac:dyDescent="0.25">
      <c r="A558" s="401"/>
      <c r="B558" s="59" t="s">
        <v>2</v>
      </c>
      <c r="C558" s="441"/>
      <c r="D558" s="409"/>
      <c r="E558" s="385"/>
      <c r="F558" s="385"/>
      <c r="G558" s="441"/>
      <c r="H558" s="96"/>
      <c r="I558" s="96">
        <v>17.596</v>
      </c>
      <c r="J558" s="96"/>
      <c r="K558" s="265"/>
      <c r="L558" s="96"/>
      <c r="M558" s="41">
        <v>15.6</v>
      </c>
      <c r="N558" s="41"/>
      <c r="O558" s="41"/>
    </row>
    <row r="559" spans="1:16" ht="31.5" customHeight="1" x14ac:dyDescent="0.25">
      <c r="A559" s="401"/>
      <c r="B559" s="237" t="s">
        <v>1627</v>
      </c>
      <c r="C559" s="442"/>
      <c r="D559" s="409"/>
      <c r="E559" s="385"/>
      <c r="F559" s="385"/>
      <c r="G559" s="442"/>
      <c r="H559" s="96"/>
      <c r="I559" s="96"/>
      <c r="J559" s="96"/>
      <c r="K559" s="265">
        <v>468.06</v>
      </c>
      <c r="L559" s="96"/>
      <c r="M559" s="41"/>
      <c r="N559" s="41"/>
      <c r="O559" s="41"/>
    </row>
    <row r="560" spans="1:16" ht="54" customHeight="1" x14ac:dyDescent="0.25">
      <c r="A560" s="401" t="s">
        <v>24</v>
      </c>
      <c r="B560" s="59" t="s">
        <v>971</v>
      </c>
      <c r="C560" s="96">
        <f>L560</f>
        <v>623</v>
      </c>
      <c r="D560" s="410">
        <v>2024</v>
      </c>
      <c r="E560" s="385" t="s">
        <v>16</v>
      </c>
      <c r="F560" s="385" t="s">
        <v>33</v>
      </c>
      <c r="G560" s="96">
        <f>L560</f>
        <v>623</v>
      </c>
      <c r="H560" s="96"/>
      <c r="I560" s="96"/>
      <c r="J560" s="96"/>
      <c r="K560" s="96"/>
      <c r="L560" s="96">
        <v>623</v>
      </c>
    </row>
    <row r="561" spans="1:14" ht="17.25" hidden="1" customHeight="1" x14ac:dyDescent="0.25">
      <c r="A561" s="401"/>
      <c r="B561" s="59" t="s">
        <v>38</v>
      </c>
      <c r="C561" s="96">
        <f>L561</f>
        <v>0</v>
      </c>
      <c r="D561" s="410"/>
      <c r="E561" s="385"/>
      <c r="F561" s="385"/>
      <c r="G561" s="96">
        <f>L561</f>
        <v>0</v>
      </c>
      <c r="H561" s="96"/>
      <c r="I561" s="96">
        <v>20</v>
      </c>
      <c r="J561" s="96"/>
      <c r="K561" s="96"/>
      <c r="L561" s="96"/>
    </row>
    <row r="562" spans="1:14" ht="16.5" hidden="1" customHeight="1" x14ac:dyDescent="0.25">
      <c r="A562" s="401"/>
      <c r="B562" s="59" t="s">
        <v>2</v>
      </c>
      <c r="C562" s="96">
        <f>L562</f>
        <v>0</v>
      </c>
      <c r="D562" s="410"/>
      <c r="E562" s="385"/>
      <c r="F562" s="385"/>
      <c r="G562" s="96">
        <f>L562</f>
        <v>0</v>
      </c>
      <c r="H562" s="96"/>
      <c r="I562" s="96">
        <v>9.35</v>
      </c>
      <c r="J562" s="96"/>
      <c r="K562" s="96"/>
      <c r="L562" s="96"/>
    </row>
    <row r="563" spans="1:14" ht="31.5" customHeight="1" x14ac:dyDescent="0.25">
      <c r="A563" s="107" t="s">
        <v>36</v>
      </c>
      <c r="B563" s="59" t="s">
        <v>1712</v>
      </c>
      <c r="C563" s="96">
        <f>L563</f>
        <v>1223.808</v>
      </c>
      <c r="D563" s="109">
        <v>2024</v>
      </c>
      <c r="E563" s="108" t="s">
        <v>170</v>
      </c>
      <c r="F563" s="108" t="s">
        <v>33</v>
      </c>
      <c r="G563" s="96">
        <f>L563</f>
        <v>1223.808</v>
      </c>
      <c r="H563" s="96"/>
      <c r="I563" s="96"/>
      <c r="J563" s="96"/>
      <c r="K563" s="96"/>
      <c r="L563" s="96">
        <v>1223.808</v>
      </c>
    </row>
    <row r="564" spans="1:14" ht="34.5" customHeight="1" x14ac:dyDescent="0.25">
      <c r="A564" s="401" t="s">
        <v>37</v>
      </c>
      <c r="B564" s="59" t="s">
        <v>972</v>
      </c>
      <c r="C564" s="96">
        <f>L564</f>
        <v>550</v>
      </c>
      <c r="D564" s="410">
        <v>2024</v>
      </c>
      <c r="E564" s="385" t="s">
        <v>16</v>
      </c>
      <c r="F564" s="385" t="s">
        <v>33</v>
      </c>
      <c r="G564" s="96">
        <f>L564</f>
        <v>550</v>
      </c>
      <c r="H564" s="96"/>
      <c r="I564" s="96"/>
      <c r="J564" s="96"/>
      <c r="K564" s="96"/>
      <c r="L564" s="96">
        <v>550</v>
      </c>
    </row>
    <row r="565" spans="1:14" ht="21.75" hidden="1" customHeight="1" x14ac:dyDescent="0.25">
      <c r="A565" s="401"/>
      <c r="B565" s="59" t="s">
        <v>38</v>
      </c>
      <c r="C565" s="96">
        <f t="shared" ref="C565:C576" si="54">G565</f>
        <v>0</v>
      </c>
      <c r="D565" s="410"/>
      <c r="E565" s="385"/>
      <c r="F565" s="385"/>
      <c r="G565" s="96">
        <f t="shared" ref="G565:G570" si="55">K565</f>
        <v>0</v>
      </c>
      <c r="H565" s="96"/>
      <c r="I565" s="96">
        <v>35</v>
      </c>
      <c r="J565" s="96"/>
      <c r="K565" s="96"/>
      <c r="L565" s="96"/>
    </row>
    <row r="566" spans="1:14" ht="23.25" hidden="1" customHeight="1" x14ac:dyDescent="0.25">
      <c r="A566" s="401"/>
      <c r="B566" s="59" t="s">
        <v>2</v>
      </c>
      <c r="C566" s="96">
        <f t="shared" si="54"/>
        <v>0</v>
      </c>
      <c r="D566" s="410"/>
      <c r="E566" s="385"/>
      <c r="F566" s="385"/>
      <c r="G566" s="96">
        <f t="shared" si="55"/>
        <v>0</v>
      </c>
      <c r="H566" s="96"/>
      <c r="I566" s="96">
        <v>6.6</v>
      </c>
      <c r="J566" s="96"/>
      <c r="K566" s="96"/>
      <c r="L566" s="96"/>
    </row>
    <row r="567" spans="1:14" ht="44.25" hidden="1" customHeight="1" x14ac:dyDescent="0.25">
      <c r="A567" s="201" t="s">
        <v>43</v>
      </c>
      <c r="B567" s="200" t="s">
        <v>1078</v>
      </c>
      <c r="C567" s="96">
        <f t="shared" si="54"/>
        <v>0</v>
      </c>
      <c r="D567" s="109">
        <v>2021</v>
      </c>
      <c r="E567" s="108" t="s">
        <v>16</v>
      </c>
      <c r="F567" s="108" t="s">
        <v>33</v>
      </c>
      <c r="G567" s="96">
        <f t="shared" si="55"/>
        <v>0</v>
      </c>
      <c r="H567" s="96"/>
      <c r="I567" s="96">
        <v>0</v>
      </c>
      <c r="J567" s="96"/>
      <c r="K567" s="96"/>
      <c r="L567" s="96"/>
      <c r="M567" s="40" t="s">
        <v>1528</v>
      </c>
    </row>
    <row r="568" spans="1:14" ht="51" hidden="1" customHeight="1" x14ac:dyDescent="0.25">
      <c r="A568" s="201" t="s">
        <v>45</v>
      </c>
      <c r="B568" s="200" t="s">
        <v>1352</v>
      </c>
      <c r="C568" s="96">
        <f t="shared" si="54"/>
        <v>0</v>
      </c>
      <c r="D568" s="109">
        <v>2022</v>
      </c>
      <c r="E568" s="108" t="s">
        <v>16</v>
      </c>
      <c r="F568" s="108" t="s">
        <v>33</v>
      </c>
      <c r="G568" s="96">
        <f t="shared" si="55"/>
        <v>0</v>
      </c>
      <c r="H568" s="96"/>
      <c r="I568" s="192"/>
      <c r="J568" s="96">
        <v>0</v>
      </c>
      <c r="K568" s="96"/>
      <c r="L568" s="96"/>
      <c r="M568" s="40" t="s">
        <v>1528</v>
      </c>
    </row>
    <row r="569" spans="1:14" ht="45" x14ac:dyDescent="0.25">
      <c r="A569" s="401" t="s">
        <v>43</v>
      </c>
      <c r="B569" s="59" t="s">
        <v>1612</v>
      </c>
      <c r="C569" s="96">
        <f t="shared" si="54"/>
        <v>3950</v>
      </c>
      <c r="D569" s="410">
        <v>2023</v>
      </c>
      <c r="E569" s="385" t="s">
        <v>16</v>
      </c>
      <c r="F569" s="385" t="s">
        <v>33</v>
      </c>
      <c r="G569" s="96">
        <f t="shared" si="55"/>
        <v>3950</v>
      </c>
      <c r="H569" s="96"/>
      <c r="I569" s="96"/>
      <c r="J569" s="96"/>
      <c r="K569" s="96">
        <v>3950</v>
      </c>
      <c r="L569" s="96"/>
      <c r="N569" s="41"/>
    </row>
    <row r="570" spans="1:14" ht="19.5" hidden="1" customHeight="1" x14ac:dyDescent="0.25">
      <c r="A570" s="401"/>
      <c r="B570" s="59" t="s">
        <v>893</v>
      </c>
      <c r="C570" s="96">
        <f t="shared" si="54"/>
        <v>0</v>
      </c>
      <c r="D570" s="410"/>
      <c r="E570" s="385"/>
      <c r="F570" s="385"/>
      <c r="G570" s="96">
        <f t="shared" si="55"/>
        <v>0</v>
      </c>
      <c r="H570" s="96"/>
      <c r="I570" s="96"/>
      <c r="J570" s="96"/>
      <c r="K570" s="96"/>
      <c r="L570" s="96"/>
    </row>
    <row r="571" spans="1:14" ht="66.75" hidden="1" customHeight="1" x14ac:dyDescent="0.25">
      <c r="A571" s="401" t="s">
        <v>45</v>
      </c>
      <c r="B571" s="59" t="s">
        <v>1337</v>
      </c>
      <c r="C571" s="96">
        <f t="shared" si="54"/>
        <v>0</v>
      </c>
      <c r="D571" s="409" t="s">
        <v>1575</v>
      </c>
      <c r="E571" s="385" t="s">
        <v>16</v>
      </c>
      <c r="F571" s="385" t="s">
        <v>33</v>
      </c>
      <c r="G571" s="96">
        <f>K571</f>
        <v>0</v>
      </c>
      <c r="H571" s="96"/>
      <c r="I571" s="96"/>
      <c r="J571" s="96"/>
      <c r="K571" s="96">
        <v>0</v>
      </c>
      <c r="L571" s="96"/>
    </row>
    <row r="572" spans="1:14" ht="24.75" hidden="1" customHeight="1" x14ac:dyDescent="0.25">
      <c r="A572" s="401"/>
      <c r="B572" s="59" t="s">
        <v>893</v>
      </c>
      <c r="C572" s="96">
        <f t="shared" si="54"/>
        <v>0</v>
      </c>
      <c r="D572" s="409"/>
      <c r="E572" s="385"/>
      <c r="F572" s="385"/>
      <c r="G572" s="96">
        <f>H572+I572+J572</f>
        <v>0</v>
      </c>
      <c r="H572" s="96"/>
      <c r="I572" s="96">
        <v>0</v>
      </c>
      <c r="J572" s="96"/>
      <c r="K572" s="96"/>
      <c r="L572" s="96"/>
    </row>
    <row r="573" spans="1:14" ht="48" customHeight="1" x14ac:dyDescent="0.25">
      <c r="A573" s="107" t="s">
        <v>45</v>
      </c>
      <c r="B573" s="59" t="s">
        <v>1527</v>
      </c>
      <c r="C573" s="96">
        <f t="shared" si="54"/>
        <v>486</v>
      </c>
      <c r="D573" s="157">
        <v>2022</v>
      </c>
      <c r="E573" s="108" t="s">
        <v>170</v>
      </c>
      <c r="F573" s="108" t="s">
        <v>33</v>
      </c>
      <c r="G573" s="96">
        <f>H573+I573+J573</f>
        <v>486</v>
      </c>
      <c r="H573" s="96"/>
      <c r="I573" s="96"/>
      <c r="J573" s="96">
        <v>486</v>
      </c>
      <c r="K573" s="96"/>
      <c r="L573" s="96"/>
    </row>
    <row r="574" spans="1:14" ht="47.25" customHeight="1" thickBot="1" x14ac:dyDescent="0.3">
      <c r="A574" s="107" t="s">
        <v>0</v>
      </c>
      <c r="B574" s="59" t="s">
        <v>1521</v>
      </c>
      <c r="C574" s="96">
        <f t="shared" si="54"/>
        <v>494</v>
      </c>
      <c r="D574" s="157">
        <v>2022</v>
      </c>
      <c r="E574" s="108" t="s">
        <v>170</v>
      </c>
      <c r="F574" s="108" t="s">
        <v>33</v>
      </c>
      <c r="G574" s="96">
        <f>H574+I574+J574</f>
        <v>494</v>
      </c>
      <c r="H574" s="96"/>
      <c r="I574" s="96"/>
      <c r="J574" s="234">
        <v>494</v>
      </c>
      <c r="K574" s="96"/>
      <c r="L574" s="96"/>
    </row>
    <row r="575" spans="1:14" ht="46.5" customHeight="1" x14ac:dyDescent="0.25">
      <c r="A575" s="107" t="s">
        <v>1</v>
      </c>
      <c r="B575" s="59" t="s">
        <v>1603</v>
      </c>
      <c r="C575" s="96">
        <f t="shared" si="54"/>
        <v>1345.769</v>
      </c>
      <c r="D575" s="157">
        <v>2022</v>
      </c>
      <c r="E575" s="108" t="s">
        <v>170</v>
      </c>
      <c r="F575" s="108" t="s">
        <v>33</v>
      </c>
      <c r="G575" s="96">
        <f>H575+I575+K575+L575+J575</f>
        <v>1345.769</v>
      </c>
      <c r="H575" s="96"/>
      <c r="I575" s="96"/>
      <c r="J575" s="235">
        <v>1345.769</v>
      </c>
      <c r="K575" s="96"/>
      <c r="L575" s="96"/>
    </row>
    <row r="576" spans="1:14" ht="46.5" customHeight="1" x14ac:dyDescent="0.25">
      <c r="A576" s="107" t="s">
        <v>79</v>
      </c>
      <c r="B576" s="59" t="s">
        <v>1714</v>
      </c>
      <c r="C576" s="96">
        <f t="shared" si="54"/>
        <v>250</v>
      </c>
      <c r="D576" s="157">
        <v>2023</v>
      </c>
      <c r="E576" s="108" t="s">
        <v>16</v>
      </c>
      <c r="F576" s="108" t="s">
        <v>33</v>
      </c>
      <c r="G576" s="96">
        <f>H576+I576+K576+J576+L576</f>
        <v>250</v>
      </c>
      <c r="H576" s="96"/>
      <c r="I576" s="96"/>
      <c r="J576" s="235"/>
      <c r="K576" s="96">
        <v>250</v>
      </c>
      <c r="L576" s="96"/>
    </row>
    <row r="577" spans="1:16" ht="23.25" customHeight="1" x14ac:dyDescent="0.25">
      <c r="A577" s="407"/>
      <c r="B577" s="405" t="s">
        <v>82</v>
      </c>
      <c r="C577" s="408"/>
      <c r="D577" s="408"/>
      <c r="E577" s="408"/>
      <c r="F577" s="42" t="s">
        <v>21</v>
      </c>
      <c r="G577" s="45">
        <f>G580+G578+G579</f>
        <v>15064.223000000002</v>
      </c>
      <c r="H577" s="43">
        <f>H580</f>
        <v>541.34799999999996</v>
      </c>
      <c r="I577" s="43">
        <f>I580</f>
        <v>1082.162</v>
      </c>
      <c r="J577" s="43">
        <f>J580</f>
        <v>2832.9589999999998</v>
      </c>
      <c r="K577" s="43">
        <f>K580</f>
        <v>4668.0600000000004</v>
      </c>
      <c r="L577" s="43">
        <f>L580</f>
        <v>5939.6940000000004</v>
      </c>
      <c r="P577" s="41"/>
    </row>
    <row r="578" spans="1:16" ht="27.75" hidden="1" customHeight="1" x14ac:dyDescent="0.25">
      <c r="A578" s="407"/>
      <c r="B578" s="405"/>
      <c r="C578" s="408"/>
      <c r="D578" s="408"/>
      <c r="E578" s="408"/>
      <c r="F578" s="7" t="s">
        <v>26</v>
      </c>
      <c r="G578" s="163">
        <f>H578+I578+J578</f>
        <v>0</v>
      </c>
      <c r="H578" s="158"/>
      <c r="I578" s="158"/>
      <c r="J578" s="163"/>
      <c r="K578" s="163"/>
      <c r="L578" s="163"/>
    </row>
    <row r="579" spans="1:16" ht="15.75" hidden="1" customHeight="1" x14ac:dyDescent="0.25">
      <c r="A579" s="407"/>
      <c r="B579" s="405"/>
      <c r="C579" s="408"/>
      <c r="D579" s="408"/>
      <c r="E579" s="408"/>
      <c r="F579" s="7" t="s">
        <v>18</v>
      </c>
      <c r="G579" s="163">
        <f>H579+I579+J579</f>
        <v>0</v>
      </c>
      <c r="H579" s="158"/>
      <c r="I579" s="158"/>
      <c r="J579" s="163"/>
      <c r="K579" s="163"/>
      <c r="L579" s="163"/>
    </row>
    <row r="580" spans="1:16" ht="28.5" customHeight="1" x14ac:dyDescent="0.25">
      <c r="A580" s="407"/>
      <c r="B580" s="405"/>
      <c r="C580" s="408"/>
      <c r="D580" s="408"/>
      <c r="E580" s="408"/>
      <c r="F580" s="7" t="s">
        <v>33</v>
      </c>
      <c r="G580" s="159">
        <f>H580+I580+J580+K580+L580</f>
        <v>15064.223000000002</v>
      </c>
      <c r="H580" s="108">
        <f>H548+H552+H556+H560+H563+H564+H567+H569+H571</f>
        <v>541.34799999999996</v>
      </c>
      <c r="I580" s="108">
        <f>I552+I556+I567+I568+I572</f>
        <v>1082.162</v>
      </c>
      <c r="J580" s="108">
        <f>J548+J552+J556+J560+J563+J564+J567+J569+J571+J568+J573+J574+J575+J576</f>
        <v>2832.9589999999998</v>
      </c>
      <c r="K580" s="108">
        <f>K548+K552+K556+K560+K563+K564+K567+K569+K571+K575+K576</f>
        <v>4668.0600000000004</v>
      </c>
      <c r="L580" s="108">
        <f>L548+L552+L556+L560+L563+L564+L567+L569+L571</f>
        <v>5939.6940000000004</v>
      </c>
    </row>
    <row r="581" spans="1:16" ht="25.5" customHeight="1" x14ac:dyDescent="0.25">
      <c r="A581" s="111"/>
      <c r="B581" s="112"/>
      <c r="C581" s="89"/>
      <c r="D581" s="89"/>
      <c r="E581" s="89"/>
      <c r="F581" s="113"/>
      <c r="G581" s="114"/>
      <c r="H581" s="115"/>
      <c r="I581" s="115"/>
      <c r="J581" s="115"/>
      <c r="K581" s="115"/>
      <c r="L581" s="115"/>
    </row>
    <row r="582" spans="1:16" ht="31.5" customHeight="1" x14ac:dyDescent="0.25">
      <c r="A582" s="411" t="s">
        <v>1725</v>
      </c>
      <c r="B582" s="411"/>
      <c r="C582" s="411"/>
      <c r="D582" s="411"/>
      <c r="E582" s="411"/>
      <c r="F582" s="411"/>
      <c r="G582" s="411"/>
      <c r="H582" s="411"/>
      <c r="I582" s="411"/>
      <c r="J582" s="411"/>
      <c r="K582" s="411"/>
      <c r="L582" s="411"/>
    </row>
    <row r="583" spans="1:16" ht="84.75" customHeight="1" x14ac:dyDescent="0.25">
      <c r="A583" s="411"/>
      <c r="B583" s="411"/>
      <c r="C583" s="411"/>
      <c r="D583" s="411"/>
      <c r="E583" s="411"/>
      <c r="F583" s="411"/>
      <c r="G583" s="411"/>
      <c r="H583" s="411"/>
      <c r="I583" s="411"/>
      <c r="J583" s="411"/>
      <c r="K583" s="411"/>
      <c r="L583" s="411"/>
    </row>
    <row r="584" spans="1:16" ht="31.5" customHeight="1" x14ac:dyDescent="0.25"/>
    <row r="585" spans="1:16" ht="18" customHeight="1" x14ac:dyDescent="0.25">
      <c r="A585" s="411"/>
      <c r="B585" s="411"/>
      <c r="C585" s="411"/>
      <c r="D585" s="411"/>
      <c r="E585" s="411"/>
      <c r="F585" s="411"/>
      <c r="G585" s="411"/>
      <c r="H585" s="411"/>
      <c r="I585" s="411"/>
      <c r="J585" s="411"/>
      <c r="K585" s="166"/>
      <c r="L585" s="166"/>
    </row>
  </sheetData>
  <mergeCells count="478">
    <mergeCell ref="A445:A448"/>
    <mergeCell ref="D445:D448"/>
    <mergeCell ref="E445:E448"/>
    <mergeCell ref="F445:F448"/>
    <mergeCell ref="E422:E423"/>
    <mergeCell ref="E490:E491"/>
    <mergeCell ref="E496:E497"/>
    <mergeCell ref="D496:D497"/>
    <mergeCell ref="F488:F489"/>
    <mergeCell ref="D488:D489"/>
    <mergeCell ref="F492:F493"/>
    <mergeCell ref="E458:E460"/>
    <mergeCell ref="F496:F497"/>
    <mergeCell ref="D494:D495"/>
    <mergeCell ref="E494:E495"/>
    <mergeCell ref="F494:F495"/>
    <mergeCell ref="D440:D443"/>
    <mergeCell ref="C556:C559"/>
    <mergeCell ref="G556:G559"/>
    <mergeCell ref="A571:A572"/>
    <mergeCell ref="E569:E570"/>
    <mergeCell ref="F569:F570"/>
    <mergeCell ref="E571:E572"/>
    <mergeCell ref="F571:F572"/>
    <mergeCell ref="D569:D570"/>
    <mergeCell ref="D571:D572"/>
    <mergeCell ref="A569:A570"/>
    <mergeCell ref="A564:A566"/>
    <mergeCell ref="L142:L143"/>
    <mergeCell ref="E242:E246"/>
    <mergeCell ref="C177:C178"/>
    <mergeCell ref="B177:B178"/>
    <mergeCell ref="F314:F319"/>
    <mergeCell ref="E314:E319"/>
    <mergeCell ref="D320:D321"/>
    <mergeCell ref="F142:F145"/>
    <mergeCell ref="D294:D297"/>
    <mergeCell ref="E266:E269"/>
    <mergeCell ref="D266:D269"/>
    <mergeCell ref="F153:F156"/>
    <mergeCell ref="D186:D188"/>
    <mergeCell ref="F177:F178"/>
    <mergeCell ref="D277:D280"/>
    <mergeCell ref="C244:C245"/>
    <mergeCell ref="E189:E191"/>
    <mergeCell ref="F189:F191"/>
    <mergeCell ref="F170:F171"/>
    <mergeCell ref="D172:D173"/>
    <mergeCell ref="E172:E173"/>
    <mergeCell ref="F172:F173"/>
    <mergeCell ref="L177:L178"/>
    <mergeCell ref="D307:D310"/>
    <mergeCell ref="A174:A176"/>
    <mergeCell ref="D174:D176"/>
    <mergeCell ref="E174:E176"/>
    <mergeCell ref="F174:F176"/>
    <mergeCell ref="D242:D246"/>
    <mergeCell ref="A172:A173"/>
    <mergeCell ref="A583:L583"/>
    <mergeCell ref="D577:D580"/>
    <mergeCell ref="E577:E580"/>
    <mergeCell ref="A504:A505"/>
    <mergeCell ref="D504:D505"/>
    <mergeCell ref="E504:E505"/>
    <mergeCell ref="B577:B580"/>
    <mergeCell ref="C577:C580"/>
    <mergeCell ref="A560:A562"/>
    <mergeCell ref="A556:A559"/>
    <mergeCell ref="B534:B538"/>
    <mergeCell ref="C534:C538"/>
    <mergeCell ref="B542:B545"/>
    <mergeCell ref="D534:D538"/>
    <mergeCell ref="E534:E538"/>
    <mergeCell ref="F506:F515"/>
    <mergeCell ref="E552:E555"/>
    <mergeCell ref="E542:E545"/>
    <mergeCell ref="F335:F336"/>
    <mergeCell ref="E335:E336"/>
    <mergeCell ref="A335:A336"/>
    <mergeCell ref="D335:D336"/>
    <mergeCell ref="A350:A351"/>
    <mergeCell ref="E436:E437"/>
    <mergeCell ref="F436:F437"/>
    <mergeCell ref="A422:A423"/>
    <mergeCell ref="A416:A419"/>
    <mergeCell ref="D416:D419"/>
    <mergeCell ref="E352:E353"/>
    <mergeCell ref="D350:D351"/>
    <mergeCell ref="E350:E351"/>
    <mergeCell ref="E389:E393"/>
    <mergeCell ref="D420:D421"/>
    <mergeCell ref="F422:F423"/>
    <mergeCell ref="D436:D437"/>
    <mergeCell ref="D412:D415"/>
    <mergeCell ref="E340:E343"/>
    <mergeCell ref="F340:F343"/>
    <mergeCell ref="P209:S209"/>
    <mergeCell ref="F32:F35"/>
    <mergeCell ref="E32:E35"/>
    <mergeCell ref="J177:J178"/>
    <mergeCell ref="G177:G178"/>
    <mergeCell ref="D206:D209"/>
    <mergeCell ref="E162:E164"/>
    <mergeCell ref="D162:D164"/>
    <mergeCell ref="F62:F63"/>
    <mergeCell ref="E57:E61"/>
    <mergeCell ref="F57:F61"/>
    <mergeCell ref="D57:D61"/>
    <mergeCell ref="F38:F41"/>
    <mergeCell ref="F118:F119"/>
    <mergeCell ref="E118:E119"/>
    <mergeCell ref="F48:F49"/>
    <mergeCell ref="F50:F51"/>
    <mergeCell ref="I177:I178"/>
    <mergeCell ref="K142:K143"/>
    <mergeCell ref="K177:K178"/>
    <mergeCell ref="F158:F161"/>
    <mergeCell ref="E150:E152"/>
    <mergeCell ref="H142:H143"/>
    <mergeCell ref="E136:E139"/>
    <mergeCell ref="A585:J585"/>
    <mergeCell ref="F350:F351"/>
    <mergeCell ref="F548:F551"/>
    <mergeCell ref="D564:D566"/>
    <mergeCell ref="E564:E566"/>
    <mergeCell ref="F552:F555"/>
    <mergeCell ref="A552:A555"/>
    <mergeCell ref="D552:D555"/>
    <mergeCell ref="D556:D559"/>
    <mergeCell ref="E556:E559"/>
    <mergeCell ref="F556:F559"/>
    <mergeCell ref="D560:D562"/>
    <mergeCell ref="E560:E562"/>
    <mergeCell ref="F560:F562"/>
    <mergeCell ref="F416:F419"/>
    <mergeCell ref="A542:A545"/>
    <mergeCell ref="C542:C545"/>
    <mergeCell ref="D542:D545"/>
    <mergeCell ref="A399:A400"/>
    <mergeCell ref="F434:F435"/>
    <mergeCell ref="A520:A521"/>
    <mergeCell ref="A528:A529"/>
    <mergeCell ref="A524:A525"/>
    <mergeCell ref="E526:E527"/>
    <mergeCell ref="A577:A580"/>
    <mergeCell ref="D399:D400"/>
    <mergeCell ref="F504:F505"/>
    <mergeCell ref="E506:E515"/>
    <mergeCell ref="D490:D491"/>
    <mergeCell ref="D70:D71"/>
    <mergeCell ref="D72:D75"/>
    <mergeCell ref="A80:A83"/>
    <mergeCell ref="D80:D83"/>
    <mergeCell ref="E399:E400"/>
    <mergeCell ref="D526:D527"/>
    <mergeCell ref="D528:D529"/>
    <mergeCell ref="E520:E521"/>
    <mergeCell ref="E522:E523"/>
    <mergeCell ref="A522:A523"/>
    <mergeCell ref="D520:D521"/>
    <mergeCell ref="A526:A527"/>
    <mergeCell ref="A539:L539"/>
    <mergeCell ref="F526:F527"/>
    <mergeCell ref="E518:E519"/>
    <mergeCell ref="A498:A501"/>
    <mergeCell ref="E450:E452"/>
    <mergeCell ref="F303:F306"/>
    <mergeCell ref="F564:F566"/>
    <mergeCell ref="E6:E11"/>
    <mergeCell ref="D3:D5"/>
    <mergeCell ref="F22:F23"/>
    <mergeCell ref="F70:F71"/>
    <mergeCell ref="F24:F25"/>
    <mergeCell ref="E153:E156"/>
    <mergeCell ref="A140:L140"/>
    <mergeCell ref="F150:F152"/>
    <mergeCell ref="D146:D149"/>
    <mergeCell ref="D153:D156"/>
    <mergeCell ref="A107:A108"/>
    <mergeCell ref="E109:E111"/>
    <mergeCell ref="F146:F149"/>
    <mergeCell ref="D150:D152"/>
    <mergeCell ref="J142:J143"/>
    <mergeCell ref="A122:A123"/>
    <mergeCell ref="A124:A125"/>
    <mergeCell ref="E122:E123"/>
    <mergeCell ref="E124:E125"/>
    <mergeCell ref="E52:E56"/>
    <mergeCell ref="D52:D56"/>
    <mergeCell ref="A76:A79"/>
    <mergeCell ref="A62:A63"/>
    <mergeCell ref="D62:D63"/>
    <mergeCell ref="D26:D27"/>
    <mergeCell ref="A32:A35"/>
    <mergeCell ref="E68:E69"/>
    <mergeCell ref="A70:A71"/>
    <mergeCell ref="A68:A69"/>
    <mergeCell ref="A65:A66"/>
    <mergeCell ref="A50:A51"/>
    <mergeCell ref="A57:A61"/>
    <mergeCell ref="A26:A27"/>
    <mergeCell ref="E48:E49"/>
    <mergeCell ref="A52:A56"/>
    <mergeCell ref="A37:A41"/>
    <mergeCell ref="B37:B38"/>
    <mergeCell ref="A28:A31"/>
    <mergeCell ref="B65:B66"/>
    <mergeCell ref="E70:E71"/>
    <mergeCell ref="D50:D51"/>
    <mergeCell ref="F13:F21"/>
    <mergeCell ref="C13:C21"/>
    <mergeCell ref="B16:B18"/>
    <mergeCell ref="D112:D113"/>
    <mergeCell ref="E112:E113"/>
    <mergeCell ref="D107:D108"/>
    <mergeCell ref="E24:E25"/>
    <mergeCell ref="E22:E23"/>
    <mergeCell ref="D22:D23"/>
    <mergeCell ref="D68:D69"/>
    <mergeCell ref="D13:D21"/>
    <mergeCell ref="E13:E21"/>
    <mergeCell ref="F26:F27"/>
    <mergeCell ref="E28:E31"/>
    <mergeCell ref="F28:F31"/>
    <mergeCell ref="E65:E66"/>
    <mergeCell ref="D65:D66"/>
    <mergeCell ref="C65:C66"/>
    <mergeCell ref="F52:F56"/>
    <mergeCell ref="D48:D49"/>
    <mergeCell ref="F80:F83"/>
    <mergeCell ref="E80:E83"/>
    <mergeCell ref="E62:E63"/>
    <mergeCell ref="E50:E51"/>
    <mergeCell ref="A548:A551"/>
    <mergeCell ref="A434:A435"/>
    <mergeCell ref="D303:D306"/>
    <mergeCell ref="F518:F519"/>
    <mergeCell ref="D518:D519"/>
    <mergeCell ref="F68:F69"/>
    <mergeCell ref="F72:F75"/>
    <mergeCell ref="A72:A75"/>
    <mergeCell ref="F107:F108"/>
    <mergeCell ref="D170:D171"/>
    <mergeCell ref="E170:E171"/>
    <mergeCell ref="A328:A329"/>
    <mergeCell ref="D311:D312"/>
    <mergeCell ref="A314:A319"/>
    <mergeCell ref="A303:A306"/>
    <mergeCell ref="D348:D349"/>
    <mergeCell ref="E528:E529"/>
    <mergeCell ref="D524:D525"/>
    <mergeCell ref="A490:A491"/>
    <mergeCell ref="F412:F415"/>
    <mergeCell ref="A412:A415"/>
    <mergeCell ref="B389:B393"/>
    <mergeCell ref="E408:E411"/>
    <mergeCell ref="D522:D523"/>
    <mergeCell ref="A534:A538"/>
    <mergeCell ref="E488:E489"/>
    <mergeCell ref="F490:F491"/>
    <mergeCell ref="E524:E525"/>
    <mergeCell ref="F524:F525"/>
    <mergeCell ref="F522:F523"/>
    <mergeCell ref="D338:D339"/>
    <mergeCell ref="E434:E435"/>
    <mergeCell ref="D434:D435"/>
    <mergeCell ref="E420:E421"/>
    <mergeCell ref="A420:A421"/>
    <mergeCell ref="E416:E419"/>
    <mergeCell ref="C389:C393"/>
    <mergeCell ref="D408:D411"/>
    <mergeCell ref="A408:A411"/>
    <mergeCell ref="E338:E339"/>
    <mergeCell ref="F408:F411"/>
    <mergeCell ref="E440:E443"/>
    <mergeCell ref="A440:A443"/>
    <mergeCell ref="D498:D501"/>
    <mergeCell ref="A488:A489"/>
    <mergeCell ref="F450:F452"/>
    <mergeCell ref="E498:E501"/>
    <mergeCell ref="F498:F501"/>
    <mergeCell ref="E548:E551"/>
    <mergeCell ref="D548:D551"/>
    <mergeCell ref="A506:A515"/>
    <mergeCell ref="D506:D515"/>
    <mergeCell ref="F167:F168"/>
    <mergeCell ref="A170:A171"/>
    <mergeCell ref="A518:A519"/>
    <mergeCell ref="A153:A156"/>
    <mergeCell ref="A320:A321"/>
    <mergeCell ref="A277:A280"/>
    <mergeCell ref="A348:A349"/>
    <mergeCell ref="A352:A353"/>
    <mergeCell ref="C350:C351"/>
    <mergeCell ref="B206:B209"/>
    <mergeCell ref="D330:D331"/>
    <mergeCell ref="A389:A393"/>
    <mergeCell ref="A266:A269"/>
    <mergeCell ref="E348:E349"/>
    <mergeCell ref="B244:B245"/>
    <mergeCell ref="F338:F339"/>
    <mergeCell ref="F352:F353"/>
    <mergeCell ref="A210:J210"/>
    <mergeCell ref="F242:F246"/>
    <mergeCell ref="D389:D393"/>
    <mergeCell ref="C158:C159"/>
    <mergeCell ref="E311:E312"/>
    <mergeCell ref="A330:A331"/>
    <mergeCell ref="D352:D353"/>
    <mergeCell ref="A167:A168"/>
    <mergeCell ref="D167:D168"/>
    <mergeCell ref="E167:E168"/>
    <mergeCell ref="A242:A246"/>
    <mergeCell ref="A186:A188"/>
    <mergeCell ref="A189:A191"/>
    <mergeCell ref="A290:A293"/>
    <mergeCell ref="A162:A164"/>
    <mergeCell ref="A165:A166"/>
    <mergeCell ref="D158:D161"/>
    <mergeCell ref="A158:A161"/>
    <mergeCell ref="E277:E280"/>
    <mergeCell ref="A324:A327"/>
    <mergeCell ref="A177:A178"/>
    <mergeCell ref="A206:A209"/>
    <mergeCell ref="C206:C209"/>
    <mergeCell ref="D177:D178"/>
    <mergeCell ref="A340:A343"/>
    <mergeCell ref="D340:D343"/>
    <mergeCell ref="E320:E321"/>
    <mergeCell ref="A272:A273"/>
    <mergeCell ref="F261:F264"/>
    <mergeCell ref="E324:E327"/>
    <mergeCell ref="F324:F327"/>
    <mergeCell ref="D324:D327"/>
    <mergeCell ref="A298:A302"/>
    <mergeCell ref="D298:D302"/>
    <mergeCell ref="E298:E302"/>
    <mergeCell ref="F298:F302"/>
    <mergeCell ref="A261:A264"/>
    <mergeCell ref="F277:F280"/>
    <mergeCell ref="A294:A297"/>
    <mergeCell ref="F294:F297"/>
    <mergeCell ref="A311:A312"/>
    <mergeCell ref="E307:E310"/>
    <mergeCell ref="F311:F312"/>
    <mergeCell ref="A3:A5"/>
    <mergeCell ref="A463:A466"/>
    <mergeCell ref="D463:D466"/>
    <mergeCell ref="D458:D460"/>
    <mergeCell ref="D450:D452"/>
    <mergeCell ref="A450:A452"/>
    <mergeCell ref="D422:D423"/>
    <mergeCell ref="A394:L394"/>
    <mergeCell ref="E290:E293"/>
    <mergeCell ref="F266:F269"/>
    <mergeCell ref="D454:D457"/>
    <mergeCell ref="A454:A457"/>
    <mergeCell ref="F307:F310"/>
    <mergeCell ref="I142:I143"/>
    <mergeCell ref="D272:D273"/>
    <mergeCell ref="A307:A310"/>
    <mergeCell ref="A150:A152"/>
    <mergeCell ref="B440:B443"/>
    <mergeCell ref="A444:J444"/>
    <mergeCell ref="G158:G159"/>
    <mergeCell ref="A436:A437"/>
    <mergeCell ref="A338:A339"/>
    <mergeCell ref="C440:C443"/>
    <mergeCell ref="D118:D119"/>
    <mergeCell ref="A1:L2"/>
    <mergeCell ref="H4:L4"/>
    <mergeCell ref="G3:L3"/>
    <mergeCell ref="E26:E27"/>
    <mergeCell ref="D32:D35"/>
    <mergeCell ref="C37:C38"/>
    <mergeCell ref="D37:D41"/>
    <mergeCell ref="E37:E41"/>
    <mergeCell ref="A48:A49"/>
    <mergeCell ref="G4:G5"/>
    <mergeCell ref="B12:J12"/>
    <mergeCell ref="B3:B5"/>
    <mergeCell ref="C3:C5"/>
    <mergeCell ref="F3:F5"/>
    <mergeCell ref="A6:A11"/>
    <mergeCell ref="B6:B11"/>
    <mergeCell ref="C6:C11"/>
    <mergeCell ref="D6:D11"/>
    <mergeCell ref="A22:A23"/>
    <mergeCell ref="E3:E5"/>
    <mergeCell ref="A13:A21"/>
    <mergeCell ref="A24:A25"/>
    <mergeCell ref="D24:D25"/>
    <mergeCell ref="D28:D31"/>
    <mergeCell ref="D142:D145"/>
    <mergeCell ref="E146:E149"/>
    <mergeCell ref="E142:E145"/>
    <mergeCell ref="D84:D87"/>
    <mergeCell ref="D136:D139"/>
    <mergeCell ref="B142:B143"/>
    <mergeCell ref="D109:D111"/>
    <mergeCell ref="A141:J141"/>
    <mergeCell ref="C136:C139"/>
    <mergeCell ref="A109:A111"/>
    <mergeCell ref="A84:A87"/>
    <mergeCell ref="E107:E108"/>
    <mergeCell ref="F112:F113"/>
    <mergeCell ref="E84:E87"/>
    <mergeCell ref="F84:F87"/>
    <mergeCell ref="A112:A113"/>
    <mergeCell ref="A118:A119"/>
    <mergeCell ref="A136:A139"/>
    <mergeCell ref="G142:G143"/>
    <mergeCell ref="C142:C143"/>
    <mergeCell ref="M64:M65"/>
    <mergeCell ref="C165:C166"/>
    <mergeCell ref="D76:D79"/>
    <mergeCell ref="E76:E79"/>
    <mergeCell ref="E72:E75"/>
    <mergeCell ref="F290:F293"/>
    <mergeCell ref="D261:D264"/>
    <mergeCell ref="F399:F400"/>
    <mergeCell ref="F420:F421"/>
    <mergeCell ref="H177:H178"/>
    <mergeCell ref="E186:E188"/>
    <mergeCell ref="E206:E209"/>
    <mergeCell ref="F162:F164"/>
    <mergeCell ref="E261:E264"/>
    <mergeCell ref="D314:D319"/>
    <mergeCell ref="F328:F329"/>
    <mergeCell ref="F348:F349"/>
    <mergeCell ref="E158:E161"/>
    <mergeCell ref="F122:F123"/>
    <mergeCell ref="F124:F125"/>
    <mergeCell ref="F76:F79"/>
    <mergeCell ref="F272:F273"/>
    <mergeCell ref="E412:E415"/>
    <mergeCell ref="G65:G66"/>
    <mergeCell ref="A582:L582"/>
    <mergeCell ref="A546:L546"/>
    <mergeCell ref="D122:D123"/>
    <mergeCell ref="D124:D125"/>
    <mergeCell ref="C122:C123"/>
    <mergeCell ref="C124:C125"/>
    <mergeCell ref="A494:A495"/>
    <mergeCell ref="A496:A497"/>
    <mergeCell ref="A492:A493"/>
    <mergeCell ref="F520:F521"/>
    <mergeCell ref="F528:F529"/>
    <mergeCell ref="A142:A145"/>
    <mergeCell ref="F458:F460"/>
    <mergeCell ref="E463:E466"/>
    <mergeCell ref="F463:F466"/>
    <mergeCell ref="E454:E457"/>
    <mergeCell ref="A458:A461"/>
    <mergeCell ref="F454:F457"/>
    <mergeCell ref="E492:E493"/>
    <mergeCell ref="D492:D493"/>
    <mergeCell ref="A254:A260"/>
    <mergeCell ref="D254:D260"/>
    <mergeCell ref="B136:B139"/>
    <mergeCell ref="A146:A149"/>
    <mergeCell ref="F165:F166"/>
    <mergeCell ref="D165:D166"/>
    <mergeCell ref="F186:F188"/>
    <mergeCell ref="F254:F260"/>
    <mergeCell ref="E254:E260"/>
    <mergeCell ref="F330:F331"/>
    <mergeCell ref="F320:F321"/>
    <mergeCell ref="E294:E297"/>
    <mergeCell ref="E272:E273"/>
    <mergeCell ref="E165:E166"/>
    <mergeCell ref="D189:D191"/>
    <mergeCell ref="E177:E178"/>
    <mergeCell ref="E303:E306"/>
    <mergeCell ref="D290:D293"/>
    <mergeCell ref="E330:E331"/>
    <mergeCell ref="D328:D329"/>
    <mergeCell ref="E328:E329"/>
  </mergeCells>
  <phoneticPr fontId="1" type="noConversion"/>
  <pageMargins left="0.19685039370078741" right="0.19685039370078741" top="1.1811023622047245" bottom="0.19685039370078741" header="0.15748031496062992" footer="0.15748031496062992"/>
  <pageSetup paperSize="9" scale="58" orientation="landscape" r:id="rId1"/>
  <headerFooter alignWithMargins="0"/>
  <rowBreaks count="4" manualBreakCount="4">
    <brk id="424" max="14" man="1"/>
    <brk id="470" max="14" man="1"/>
    <brk id="563" min="1" max="14" man="1"/>
    <brk id="584"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Додаток 1</vt:lpstr>
      <vt:lpstr>Додаток 2</vt:lpstr>
      <vt:lpstr>Додаток 3</vt:lpstr>
      <vt:lpstr>'Додаток 3'!Заголовки_для_печати</vt:lpstr>
      <vt:lpstr>'Додаток 1'!Область_печати</vt:lpstr>
      <vt:lpstr>'Додаток 3'!Область_печати</vt:lpstr>
    </vt:vector>
  </TitlesOfParts>
  <Company>ДОМ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dc:creator>
  <cp:lastModifiedBy>user6</cp:lastModifiedBy>
  <cp:lastPrinted>2023-05-18T11:48:56Z</cp:lastPrinted>
  <dcterms:created xsi:type="dcterms:W3CDTF">2012-09-03T05:49:41Z</dcterms:created>
  <dcterms:modified xsi:type="dcterms:W3CDTF">2023-05-18T11:49:02Z</dcterms:modified>
</cp:coreProperties>
</file>