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Марина\Downloads\"/>
    </mc:Choice>
  </mc:AlternateContent>
  <xr:revisionPtr revIDLastSave="0" documentId="13_ncr:1_{54D92E21-7E36-4DE6-8A9F-C4BBE6EB1E29}" xr6:coauthVersionLast="38" xr6:coauthVersionMax="38" xr10:uidLastSave="{00000000-0000-0000-0000-000000000000}"/>
  <bookViews>
    <workbookView xWindow="0" yWindow="0" windowWidth="23040" windowHeight="8940" xr2:uid="{00000000-000D-0000-FFFF-FFFF00000000}"/>
  </bookViews>
  <sheets>
    <sheet name="дод.3 видатки " sheetId="2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Z_1377942F_AAAF_4A25_8B80_BC0F79F2478B_.wvu.PrintArea" localSheetId="0" hidden="1">'дод.3 видатки '!$A$1:$P$90</definedName>
    <definedName name="Z_A87546AF_482E_4C34_B4CD_EADBD40E37D6_.wvu.PrintArea" localSheetId="0" hidden="1">'дод.3 видатки '!$A$1:$P$90</definedName>
    <definedName name="Z_CC4EA49C_736C_4FAB_AFA3_08DC03C09858_.wvu.PrintArea" localSheetId="0" hidden="1">'дод.3 видатки '!$A$1:$P$90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'дод.3 видатки '!$A$1:$Q$94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84" i="2"/>
  <c r="P86" i="2" l="1"/>
  <c r="F79" i="2"/>
  <c r="G79" i="2"/>
  <c r="H79" i="2"/>
  <c r="I79" i="2"/>
  <c r="J79" i="2"/>
  <c r="K79" i="2"/>
  <c r="L79" i="2"/>
  <c r="M79" i="2"/>
  <c r="N79" i="2"/>
  <c r="O79" i="2"/>
  <c r="P51" i="2"/>
  <c r="P49" i="2"/>
  <c r="P48" i="2"/>
  <c r="P47" i="2"/>
  <c r="P46" i="2"/>
  <c r="P45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G13" i="2"/>
  <c r="H13" i="2"/>
  <c r="I13" i="2"/>
  <c r="J13" i="2"/>
  <c r="K13" i="2"/>
  <c r="L13" i="2"/>
  <c r="M13" i="2"/>
  <c r="N13" i="2"/>
  <c r="O13" i="2"/>
  <c r="H56" i="2" l="1"/>
  <c r="O51" i="2" l="1"/>
  <c r="N51" i="2"/>
  <c r="M51" i="2"/>
  <c r="L51" i="2"/>
  <c r="I51" i="2"/>
  <c r="G51" i="2"/>
  <c r="F80" i="2"/>
  <c r="E80" i="2" s="1"/>
  <c r="J80" i="2"/>
  <c r="E35" i="2"/>
  <c r="E36" i="2"/>
  <c r="E37" i="2"/>
  <c r="E38" i="2"/>
  <c r="E39" i="2"/>
  <c r="E40" i="2"/>
  <c r="E41" i="2"/>
  <c r="E42" i="2"/>
  <c r="E43" i="2"/>
  <c r="E44" i="2"/>
  <c r="P44" i="2" s="1"/>
  <c r="F65" i="2"/>
  <c r="E65" i="2" s="1"/>
  <c r="P65" i="2" s="1"/>
  <c r="F87" i="2"/>
  <c r="F75" i="2"/>
  <c r="H71" i="2"/>
  <c r="F71" i="2" s="1"/>
  <c r="H67" i="2"/>
  <c r="F67" i="2" s="1"/>
  <c r="H66" i="2"/>
  <c r="F66" i="2" s="1"/>
  <c r="J53" i="2"/>
  <c r="P80" i="2" l="1"/>
  <c r="F63" i="2"/>
  <c r="F62" i="2"/>
  <c r="F59" i="2"/>
  <c r="F56" i="2"/>
  <c r="H53" i="2"/>
  <c r="F52" i="2"/>
  <c r="F46" i="2"/>
  <c r="E21" i="2"/>
  <c r="E22" i="2"/>
  <c r="E23" i="2"/>
  <c r="E24" i="2"/>
  <c r="E82" i="2"/>
  <c r="P82" i="2" s="1"/>
  <c r="I31" i="2"/>
  <c r="F83" i="2"/>
  <c r="F17" i="2"/>
  <c r="F16" i="2"/>
  <c r="F53" i="2" l="1"/>
  <c r="H51" i="2"/>
  <c r="F51" i="2"/>
  <c r="H14" i="2"/>
  <c r="E89" i="2"/>
  <c r="P89" i="2" s="1"/>
  <c r="J88" i="2"/>
  <c r="P88" i="2" s="1"/>
  <c r="J87" i="2"/>
  <c r="E87" i="2"/>
  <c r="E86" i="2" s="1"/>
  <c r="O86" i="2"/>
  <c r="O85" i="2" s="1"/>
  <c r="O78" i="2" s="1"/>
  <c r="N86" i="2"/>
  <c r="N85" i="2" s="1"/>
  <c r="N78" i="2" s="1"/>
  <c r="M86" i="2"/>
  <c r="M85" i="2" s="1"/>
  <c r="M78" i="2" s="1"/>
  <c r="L86" i="2"/>
  <c r="L85" i="2" s="1"/>
  <c r="L78" i="2" s="1"/>
  <c r="K86" i="2"/>
  <c r="I86" i="2"/>
  <c r="I85" i="2" s="1"/>
  <c r="I78" i="2" s="1"/>
  <c r="H86" i="2"/>
  <c r="H85" i="2" s="1"/>
  <c r="H78" i="2" s="1"/>
  <c r="G86" i="2"/>
  <c r="G85" i="2" s="1"/>
  <c r="G78" i="2" s="1"/>
  <c r="K85" i="2"/>
  <c r="K78" i="2" s="1"/>
  <c r="J77" i="2"/>
  <c r="E77" i="2"/>
  <c r="J76" i="2"/>
  <c r="E76" i="2"/>
  <c r="E75" i="2"/>
  <c r="P75" i="2" s="1"/>
  <c r="J74" i="2"/>
  <c r="E74" i="2"/>
  <c r="E73" i="2"/>
  <c r="P73" i="2" s="1"/>
  <c r="P72" i="2"/>
  <c r="E71" i="2"/>
  <c r="E66" i="2"/>
  <c r="P66" i="2" s="1"/>
  <c r="J70" i="2"/>
  <c r="E70" i="2"/>
  <c r="J69" i="2"/>
  <c r="E69" i="2"/>
  <c r="E68" i="2" s="1"/>
  <c r="O68" i="2"/>
  <c r="N68" i="2"/>
  <c r="M68" i="2"/>
  <c r="L68" i="2"/>
  <c r="K68" i="2"/>
  <c r="I68" i="2"/>
  <c r="H68" i="2"/>
  <c r="G68" i="2"/>
  <c r="F68" i="2"/>
  <c r="E67" i="2"/>
  <c r="P67" i="2" s="1"/>
  <c r="K64" i="2"/>
  <c r="K51" i="2" s="1"/>
  <c r="K50" i="2" s="1"/>
  <c r="E64" i="2"/>
  <c r="E63" i="2"/>
  <c r="P63" i="2" s="1"/>
  <c r="J62" i="2"/>
  <c r="E62" i="2"/>
  <c r="J61" i="2"/>
  <c r="E61" i="2"/>
  <c r="J60" i="2"/>
  <c r="E60" i="2"/>
  <c r="E59" i="2"/>
  <c r="O58" i="2"/>
  <c r="N58" i="2"/>
  <c r="M58" i="2"/>
  <c r="L58" i="2"/>
  <c r="K58" i="2"/>
  <c r="J58" i="2"/>
  <c r="P58" i="2" s="1"/>
  <c r="I58" i="2"/>
  <c r="H58" i="2"/>
  <c r="E57" i="2"/>
  <c r="P57" i="2" s="1"/>
  <c r="E56" i="2"/>
  <c r="P55" i="2"/>
  <c r="J54" i="2"/>
  <c r="E54" i="2"/>
  <c r="E53" i="2"/>
  <c r="E52" i="2"/>
  <c r="P52" i="2" s="1"/>
  <c r="O50" i="2"/>
  <c r="N50" i="2"/>
  <c r="M50" i="2"/>
  <c r="L50" i="2"/>
  <c r="I50" i="2"/>
  <c r="G50" i="2"/>
  <c r="J49" i="2"/>
  <c r="E49" i="2"/>
  <c r="J48" i="2"/>
  <c r="E47" i="2"/>
  <c r="E46" i="2"/>
  <c r="K45" i="2"/>
  <c r="J45" i="2" s="1"/>
  <c r="E45" i="2"/>
  <c r="J42" i="2"/>
  <c r="J41" i="2"/>
  <c r="J40" i="2"/>
  <c r="K39" i="2"/>
  <c r="J38" i="2"/>
  <c r="J37" i="2"/>
  <c r="J36" i="2"/>
  <c r="E34" i="2"/>
  <c r="E33" i="2"/>
  <c r="E32" i="2"/>
  <c r="E31" i="2"/>
  <c r="F30" i="2"/>
  <c r="E30" i="2" s="1"/>
  <c r="E29" i="2"/>
  <c r="J28" i="2"/>
  <c r="E28" i="2"/>
  <c r="E84" i="2"/>
  <c r="E83" i="2"/>
  <c r="P83" i="2" s="1"/>
  <c r="E27" i="2"/>
  <c r="E26" i="2"/>
  <c r="J25" i="2"/>
  <c r="E25" i="2"/>
  <c r="E81" i="2"/>
  <c r="J24" i="2"/>
  <c r="J23" i="2"/>
  <c r="J22" i="2"/>
  <c r="J21" i="2"/>
  <c r="E20" i="2"/>
  <c r="E19" i="2"/>
  <c r="E18" i="2"/>
  <c r="E17" i="2"/>
  <c r="E16" i="2"/>
  <c r="E15" i="2"/>
  <c r="N12" i="2"/>
  <c r="M12" i="2"/>
  <c r="L12" i="2"/>
  <c r="P84" i="2" l="1"/>
  <c r="E79" i="2"/>
  <c r="P79" i="2" s="1"/>
  <c r="M90" i="2"/>
  <c r="L90" i="2"/>
  <c r="J39" i="2"/>
  <c r="N90" i="2"/>
  <c r="F13" i="2"/>
  <c r="H12" i="2"/>
  <c r="E51" i="2"/>
  <c r="J64" i="2"/>
  <c r="J51" i="2" s="1"/>
  <c r="P81" i="2"/>
  <c r="P60" i="2"/>
  <c r="P71" i="2"/>
  <c r="P87" i="2"/>
  <c r="P54" i="2"/>
  <c r="P70" i="2"/>
  <c r="P77" i="2"/>
  <c r="E85" i="2"/>
  <c r="P62" i="2"/>
  <c r="P53" i="2"/>
  <c r="H50" i="2"/>
  <c r="P56" i="2"/>
  <c r="P61" i="2"/>
  <c r="P64" i="2"/>
  <c r="P69" i="2"/>
  <c r="F86" i="2"/>
  <c r="F85" i="2" s="1"/>
  <c r="F78" i="2" s="1"/>
  <c r="J68" i="2"/>
  <c r="P68" i="2" s="1"/>
  <c r="P74" i="2"/>
  <c r="P76" i="2"/>
  <c r="O12" i="2"/>
  <c r="O90" i="2" s="1"/>
  <c r="K12" i="2"/>
  <c r="K90" i="2" s="1"/>
  <c r="I12" i="2"/>
  <c r="I90" i="2" s="1"/>
  <c r="P59" i="2"/>
  <c r="G12" i="2"/>
  <c r="G90" i="2" s="1"/>
  <c r="F50" i="2"/>
  <c r="J86" i="2"/>
  <c r="E78" i="2" l="1"/>
  <c r="E14" i="2"/>
  <c r="H90" i="2"/>
  <c r="E50" i="2"/>
  <c r="J12" i="2"/>
  <c r="J50" i="2"/>
  <c r="J85" i="2"/>
  <c r="F12" i="2"/>
  <c r="F90" i="2" s="1"/>
  <c r="P14" i="2" l="1"/>
  <c r="E13" i="2"/>
  <c r="P50" i="2"/>
  <c r="P85" i="2"/>
  <c r="P13" i="2" l="1"/>
  <c r="E12" i="2"/>
  <c r="J78" i="2"/>
  <c r="E90" i="2" l="1"/>
  <c r="P12" i="2"/>
  <c r="P78" i="2"/>
  <c r="P90" i="2" s="1"/>
  <c r="J90" i="2"/>
</calcChain>
</file>

<file path=xl/sharedStrings.xml><?xml version="1.0" encoding="utf-8"?>
<sst xmlns="http://schemas.openxmlformats.org/spreadsheetml/2006/main" count="274" uniqueCount="226">
  <si>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</si>
  <si>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</si>
  <si>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</si>
  <si>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</si>
  <si>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</si>
  <si>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</si>
  <si>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</si>
  <si>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</si>
  <si>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</si>
  <si>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</si>
  <si>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</si>
  <si>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</si>
  <si>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</si>
  <si>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</si>
  <si>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</si>
  <si>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</si>
  <si>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</si>
  <si>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</si>
  <si>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</si>
  <si>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</si>
  <si>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</si>
  <si>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</si>
  <si>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</si>
  <si>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</si>
  <si>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</si>
  <si>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</si>
  <si>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</si>
  <si>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</si>
  <si>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</si>
  <si>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</si>
  <si>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</si>
  <si>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</si>
  <si>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</si>
  <si>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</si>
  <si>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</si>
  <si>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</si>
  <si>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</si>
  <si>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</si>
  <si>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</si>
  <si>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</si>
  <si>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</si>
  <si>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</si>
  <si>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 xml:space="preserve">в т.ч. за рахунок субвенції з місцевого бюджету на здійснення переданих видатків у сфері охорони здоров'я за рахунок  відповідної субвенції з державного бюджету </t>
  </si>
  <si>
    <t>Інші програми та заходи у сфері охорони здоров'я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</si>
  <si>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</si>
  <si>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</si>
  <si>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</si>
  <si>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1020</t>
  </si>
  <si>
    <t>0113105</t>
  </si>
  <si>
    <t>1010</t>
  </si>
  <si>
    <t xml:space="preserve">Надання реабілітаційних послуг особам з інвалідністю та дітям з інвалідністю </t>
  </si>
  <si>
    <t>0113121</t>
  </si>
  <si>
    <t>1040</t>
  </si>
  <si>
    <t>Утримання та забезпечення діяльності центрів соціальних служб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</si>
  <si>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</si>
  <si>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</si>
  <si>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</si>
  <si>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</si>
  <si>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</si>
  <si>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</si>
  <si>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</si>
  <si>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</si>
  <si>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</si>
  <si>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0113210</t>
  </si>
  <si>
    <t>1050</t>
  </si>
  <si>
    <t>Організація та проведення громадських робіт</t>
  </si>
  <si>
    <t>1090</t>
  </si>
  <si>
    <t>Інші заходи у сфері соціального захисту і соціального забезпечення</t>
  </si>
  <si>
    <t>0114081</t>
  </si>
  <si>
    <t>0829</t>
  </si>
  <si>
    <t>Забезпечення діяльності інших закладів у галузі культури і мистецтва</t>
  </si>
  <si>
    <t>0115062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</si>
  <si>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</si>
  <si>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</si>
  <si>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</si>
  <si>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</si>
  <si>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Забезпечення збору та вивезення сміття і відходів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</si>
  <si>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</si>
  <si>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</si>
  <si>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</si>
  <si>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</si>
  <si>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0117130</t>
  </si>
  <si>
    <t>0421</t>
  </si>
  <si>
    <t>Здійснення заходів із землеустрою</t>
  </si>
  <si>
    <t>Інші заходи у сфері сільського господарства</t>
  </si>
  <si>
    <t>Будівництво інших об'єктів комунальної власності</t>
  </si>
  <si>
    <t>Розроблення схем планування та забудови територій (містобудівної документації)</t>
  </si>
  <si>
    <t>0490</t>
  </si>
  <si>
    <t>Виконання інвестиційних проектів в рамках реалізації заходів, спрямованих на розвиток системи охорони здоров'я у сільській місцевості</t>
  </si>
  <si>
    <t>Реалізація програм і грантів Європейського Союзу, урядів іноземних держав,міжнародних організацій, донорських установ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</si>
  <si>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</si>
  <si>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</si>
  <si>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</si>
  <si>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</si>
  <si>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Забезпечення здіяльності місцевої пожежної охорони</t>
  </si>
  <si>
    <t>0118220</t>
  </si>
  <si>
    <t>0380</t>
  </si>
  <si>
    <t>Заходи та роботи з мобфлізаційної підготовки місцевого значення</t>
  </si>
  <si>
    <t>0118330</t>
  </si>
  <si>
    <t>0540</t>
  </si>
  <si>
    <t>Інша діяльність у сфері екології та охорони природних ресурсів</t>
  </si>
  <si>
    <t>0118311</t>
  </si>
  <si>
    <t>0511</t>
  </si>
  <si>
    <t>Охорона та раціональне використання природних ресурсів</t>
  </si>
  <si>
    <t>0600000</t>
  </si>
  <si>
    <t>06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</si>
  <si>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</si>
  <si>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</si>
  <si>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</si>
  <si>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</si>
  <si>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</si>
  <si>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</si>
  <si>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</si>
  <si>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в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</si>
  <si>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</si>
  <si>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</si>
  <si>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</si>
  <si>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</si>
  <si>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 рахунок освітньої субвенції</t>
  </si>
  <si>
    <t>0611031</t>
  </si>
  <si>
    <t>1031</t>
  </si>
  <si>
    <t>в т.ч.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</si>
  <si>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</si>
  <si>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</si>
  <si>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</si>
  <si>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</si>
  <si>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</si>
  <si>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 xml:space="preserve">Надання спеціальної освіти мистецькими школами </t>
  </si>
  <si>
    <t>0611141</t>
  </si>
  <si>
    <t>1141</t>
  </si>
  <si>
    <t>0990</t>
  </si>
  <si>
    <t>Забезпечення діяльності інших закладів у сфері освіти</t>
  </si>
  <si>
    <t>0614040</t>
  </si>
  <si>
    <t>4040</t>
  </si>
  <si>
    <t>0824</t>
  </si>
  <si>
    <t>Забезпечення діяльності музеїв і виставок</t>
  </si>
  <si>
    <t>1150</t>
  </si>
  <si>
    <t>Забезпечення діяльності бібліотек</t>
  </si>
  <si>
    <t>0611152</t>
  </si>
  <si>
    <t>1152</t>
  </si>
  <si>
    <t>0614030</t>
  </si>
  <si>
    <t>0614060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</si>
  <si>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</si>
  <si>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</si>
  <si>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0614081</t>
  </si>
  <si>
    <t>Збезпечення діяльності інших закладів в галузі культури і мистецтва</t>
  </si>
  <si>
    <t>0614082</t>
  </si>
  <si>
    <t>Інші заходи в галузі культури і мистецтва</t>
  </si>
  <si>
    <t>0615011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</si>
  <si>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</si>
  <si>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</si>
  <si>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</si>
  <si>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</si>
  <si>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0615032</t>
  </si>
  <si>
    <t>5032</t>
  </si>
  <si>
    <t>Фінансова підтримка дитячо-юнацьких спортивних шкіл фізкультурно-спортивних товариств</t>
  </si>
  <si>
    <t>0615062</t>
  </si>
  <si>
    <t>3700000</t>
  </si>
  <si>
    <t>37</t>
  </si>
  <si>
    <t>3710000</t>
  </si>
  <si>
    <t>3710160</t>
  </si>
  <si>
    <t>Керівництво і управління у відповідній сфері у містах (місті Києві), селищах, селах,  територіальних громадах</t>
  </si>
  <si>
    <t>3718700</t>
  </si>
  <si>
    <t>Резервний фонд</t>
  </si>
  <si>
    <t>3719770</t>
  </si>
  <si>
    <t xml:space="preserve">Інші субвенції з місцевого бюджету </t>
  </si>
  <si>
    <t>Разом видатків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</si>
  <si>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</si>
  <si>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</si>
  <si>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</si>
  <si>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</si>
  <si>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0116040</t>
  </si>
  <si>
    <t>Заходи повязані з поліпленням питної води</t>
  </si>
  <si>
    <t>Внески до статутного капіталу суб'єктів господарювання</t>
  </si>
  <si>
    <t xml:space="preserve">Будівництво медичних установ та закладів </t>
  </si>
  <si>
    <t>Секретар ради</t>
  </si>
  <si>
    <t>Валентина БОЖУК</t>
  </si>
  <si>
    <t>0113230</t>
  </si>
  <si>
    <t>1070</t>
  </si>
  <si>
    <t xml:space="preserve">Видатки, пов'язані з наданням підтримки внутрішньо переміщеним та/або евакуйованим особам у зв'язку із введенням воєнного стану </t>
  </si>
  <si>
    <t>0611142</t>
  </si>
  <si>
    <t>1142</t>
  </si>
  <si>
    <t>Інші програми та заходи у сфері освіти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</si>
  <si>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</si>
  <si>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</si>
  <si>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0112152</t>
  </si>
  <si>
    <t>Забезпечення діяльності інших закладів у сфері соціального захисту і соціального забезпечення</t>
  </si>
  <si>
    <t>07525000000</t>
  </si>
  <si>
    <t>Розподіл видатків великобичківського селищного бюджету на 2024 рік за головними розпорядниками коштів</t>
  </si>
  <si>
    <t xml:space="preserve">від "15"грудня 2023р. № </t>
  </si>
  <si>
    <t>0113032</t>
  </si>
  <si>
    <t>3032</t>
  </si>
  <si>
    <t>Надання пільг окремим категоріям громадян з оплати послуг зв`язку</t>
  </si>
  <si>
    <t>0611151</t>
  </si>
  <si>
    <t>Забезпечення діяльності інклюзивно-ресурсних центрів за рахунок коштів місцевого бюджету</t>
  </si>
  <si>
    <t>0117131</t>
  </si>
  <si>
    <t>0117132</t>
  </si>
  <si>
    <t>0117133</t>
  </si>
  <si>
    <t>0117134</t>
  </si>
  <si>
    <t>0117135</t>
  </si>
  <si>
    <t>0117136</t>
  </si>
  <si>
    <t>0117137</t>
  </si>
  <si>
    <t>0117138</t>
  </si>
  <si>
    <t>0117139</t>
  </si>
  <si>
    <t>0117693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</si>
  <si>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</si>
  <si>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</si>
  <si>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</si>
  <si>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</si>
  <si>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</si>
  <si>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</si>
  <si>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</si>
  <si>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</si>
  <si>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</si>
  <si>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Інші заходи, пов'язані з економічною діяльністю</t>
  </si>
  <si>
    <t>0800000</t>
  </si>
  <si>
    <t>08</t>
  </si>
  <si>
    <t>0810000</t>
  </si>
  <si>
    <t>0810160</t>
  </si>
  <si>
    <t>0813160</t>
  </si>
  <si>
    <t>0813241</t>
  </si>
  <si>
    <t>0813242</t>
  </si>
  <si>
    <t>Відділ соціального захисту населення та соціального забезпечення Великобичківської селищної ради(головний розпорядник)</t>
  </si>
  <si>
    <t>Відділ соціального захисту населення та соціального забезпечення Великобичківської селищної ради (відповідальний виконавець)</t>
  </si>
  <si>
    <t xml:space="preserve">Додаток № 2
"Про бюджет Великобичківської селищної територіальної громади на 2024 рік" </t>
  </si>
  <si>
    <t>проєкт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</si>
</sst>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90">
    <xf numFmtId="0" fontId="0" fillId="0" borderId="0" xfId="0"/>
    <xf numFmtId="0" fontId="2" fillId="0" borderId="0" xfId="1" applyNumberFormat="1" applyFont="1" applyFill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1" applyFont="1" applyFill="1"/>
    <xf numFmtId="0" fontId="5" fillId="0" borderId="0" xfId="1" applyNumberFormat="1" applyFont="1" applyFill="1" applyAlignment="1" applyProtection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center" vertical="top" wrapText="1"/>
    </xf>
    <xf numFmtId="0" fontId="9" fillId="0" borderId="1" xfId="1" applyFont="1" applyBorder="1" applyAlignment="1">
      <alignment vertical="top"/>
    </xf>
    <xf numFmtId="0" fontId="2" fillId="0" borderId="0" xfId="1" applyFont="1" applyFill="1" applyAlignment="1">
      <alignment horizontal="center"/>
    </xf>
    <xf numFmtId="0" fontId="2" fillId="0" borderId="1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2" xfId="2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4" fontId="4" fillId="0" borderId="2" xfId="2" applyNumberFormat="1" applyFont="1" applyBorder="1" applyAlignment="1">
      <alignment vertical="center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left" vertical="center" wrapText="1"/>
    </xf>
    <xf numFmtId="4" fontId="6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 wrapText="1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6" fillId="2" borderId="4" xfId="1" applyNumberFormat="1" applyFont="1" applyFill="1" applyBorder="1" applyAlignment="1" applyProtection="1">
      <alignment horizontal="left" vertical="center" wrapText="1"/>
    </xf>
    <xf numFmtId="0" fontId="12" fillId="2" borderId="4" xfId="1" applyNumberFormat="1" applyFont="1" applyFill="1" applyBorder="1" applyAlignment="1" applyProtection="1">
      <alignment horizontal="left" vertical="center" wrapText="1"/>
    </xf>
    <xf numFmtId="0" fontId="16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7" fillId="0" borderId="0" xfId="1" applyFont="1" applyFill="1"/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0" xfId="1" applyNumberFormat="1" applyFont="1" applyFill="1" applyAlignment="1" applyProtection="1"/>
    <xf numFmtId="49" fontId="6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3" fillId="0" borderId="2" xfId="0" quotePrefix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0" borderId="2" xfId="0" quotePrefix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4" fontId="13" fillId="0" borderId="2" xfId="2" applyNumberFormat="1" applyFont="1" applyBorder="1" applyAlignment="1">
      <alignment vertical="center"/>
    </xf>
    <xf numFmtId="4" fontId="19" fillId="0" borderId="2" xfId="2" applyNumberFormat="1" applyFont="1" applyBorder="1" applyAlignment="1">
      <alignment vertical="center"/>
    </xf>
    <xf numFmtId="0" fontId="18" fillId="0" borderId="0" xfId="1" applyFont="1" applyFill="1"/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4" fontId="13" fillId="0" borderId="2" xfId="2" applyNumberFormat="1" applyFont="1" applyFill="1" applyBorder="1" applyAlignment="1">
      <alignment vertical="center"/>
    </xf>
    <xf numFmtId="4" fontId="19" fillId="0" borderId="2" xfId="2" applyNumberFormat="1" applyFont="1" applyFill="1" applyBorder="1" applyAlignme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</cellXfs>
  <cellStyles count="3">
    <cellStyle name="Звичайний" xfId="0" builtinId="0"/>
    <cellStyle name="Звичайний_Додаток _ 3 зм_ни 4575" xfId="2" xr:uid="{00000000-0005-0000-0000-000001000000}"/>
    <cellStyle name="Обычный_Додатки 3,5,6 на 2021 рік для ОТГ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tabSelected="1" view="pageBreakPreview" zoomScaleNormal="100" zoomScaleSheetLayoutView="100" workbookViewId="0">
      <pane xSplit="4" ySplit="10" topLeftCell="I30" activePane="bottomRight" state="frozen"/>
      <selection activeCell="B1" sqref="B1"/>
      <selection pane="topRight" activeCell="F1" sqref="F1"/>
      <selection pane="bottomLeft" activeCell="B10" sqref="B10"/>
      <selection pane="bottomRight" activeCell="P3" sqref="P3"/>
    </sheetView>
  </sheetViews>
  <sheetFormatPr defaultColWidth="7.88671875" defaultRowHeight="13.2" x14ac:dyDescent="0.25"/>
  <cols>
    <col min="1" max="2" width="10" style="1" customWidth="1"/>
    <col min="3" max="3" width="8.5546875" style="1" customWidth="1"/>
    <col min="4" max="4" width="43.5546875" style="1" customWidth="1"/>
    <col min="5" max="5" width="16.44140625" style="1" customWidth="1"/>
    <col min="6" max="6" width="17.44140625" style="1" customWidth="1"/>
    <col min="7" max="7" width="17.5546875" style="1" customWidth="1"/>
    <col min="8" max="8" width="15.109375" style="1" customWidth="1"/>
    <col min="9" max="9" width="15.5546875" style="1" customWidth="1"/>
    <col min="10" max="10" width="14.44140625" style="1" customWidth="1"/>
    <col min="11" max="11" width="14.88671875" style="1" customWidth="1"/>
    <col min="12" max="12" width="15.109375" style="1" customWidth="1"/>
    <col min="13" max="13" width="12.44140625" style="1" customWidth="1"/>
    <col min="14" max="14" width="10.88671875" style="1" customWidth="1"/>
    <col min="15" max="15" width="14.44140625" style="1" customWidth="1"/>
    <col min="16" max="16" width="17.109375" style="1" customWidth="1"/>
    <col min="17" max="17" width="9" style="4" customWidth="1"/>
    <col min="18" max="16384" width="7.88671875" style="4"/>
  </cols>
  <sheetData>
    <row r="1" spans="1:17" ht="62.25" customHeight="1" x14ac:dyDescent="0.3">
      <c r="E1" s="2"/>
      <c r="F1" s="2"/>
      <c r="G1" s="2"/>
      <c r="H1" s="2"/>
      <c r="I1" s="2"/>
      <c r="J1" s="2"/>
      <c r="K1" s="3"/>
      <c r="L1" s="3"/>
      <c r="M1" s="82" t="s">
        <v>224</v>
      </c>
      <c r="N1" s="82"/>
      <c r="O1" s="82"/>
      <c r="P1" s="82"/>
    </row>
    <row r="2" spans="1:17" ht="20.25" customHeight="1" x14ac:dyDescent="0.3">
      <c r="E2" s="2"/>
      <c r="F2" s="2"/>
      <c r="G2" s="2"/>
      <c r="H2" s="2"/>
      <c r="I2" s="2"/>
      <c r="J2" s="2"/>
      <c r="K2" s="3"/>
      <c r="L2" s="3"/>
      <c r="M2" s="82" t="s">
        <v>189</v>
      </c>
      <c r="N2" s="82"/>
      <c r="O2" s="82"/>
      <c r="P2" s="82"/>
    </row>
    <row r="3" spans="1:17" ht="13.8" x14ac:dyDescent="0.25"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 t="s">
        <v>225</v>
      </c>
    </row>
    <row r="4" spans="1:17" ht="15.6" x14ac:dyDescent="0.25">
      <c r="A4" s="83" t="s">
        <v>188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7" ht="17.399999999999999" x14ac:dyDescent="0.25">
      <c r="A5" s="84" t="s">
        <v>187</v>
      </c>
      <c r="B5" s="8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25.5" customHeight="1" x14ac:dyDescent="0.25">
      <c r="A6" s="85" t="s">
        <v>0</v>
      </c>
      <c r="B6" s="85"/>
      <c r="C6" s="7"/>
      <c r="D6" s="7"/>
      <c r="E6" s="7"/>
      <c r="F6" s="7"/>
      <c r="G6" s="7"/>
      <c r="H6" s="7"/>
      <c r="I6" s="7"/>
      <c r="J6" s="7"/>
      <c r="K6" s="7"/>
      <c r="L6" s="8"/>
      <c r="M6" s="8"/>
      <c r="N6" s="8"/>
      <c r="O6" s="8"/>
      <c r="P6" s="9" t="s">
        <v>1</v>
      </c>
    </row>
    <row r="7" spans="1:17" ht="21.75" customHeight="1" x14ac:dyDescent="0.25">
      <c r="A7" s="86" t="s">
        <v>2</v>
      </c>
      <c r="B7" s="86" t="s">
        <v>3</v>
      </c>
      <c r="C7" s="86" t="s">
        <v>4</v>
      </c>
      <c r="D7" s="87" t="s">
        <v>5</v>
      </c>
      <c r="E7" s="79" t="s">
        <v>6</v>
      </c>
      <c r="F7" s="79"/>
      <c r="G7" s="79"/>
      <c r="H7" s="79"/>
      <c r="I7" s="79"/>
      <c r="J7" s="79" t="s">
        <v>7</v>
      </c>
      <c r="K7" s="79"/>
      <c r="L7" s="79"/>
      <c r="M7" s="79"/>
      <c r="N7" s="79"/>
      <c r="O7" s="79"/>
      <c r="P7" s="79" t="s">
        <v>8</v>
      </c>
    </row>
    <row r="8" spans="1:17" ht="16.5" customHeight="1" x14ac:dyDescent="0.25">
      <c r="A8" s="86"/>
      <c r="B8" s="86"/>
      <c r="C8" s="86"/>
      <c r="D8" s="88"/>
      <c r="E8" s="80" t="s">
        <v>9</v>
      </c>
      <c r="F8" s="81" t="s">
        <v>10</v>
      </c>
      <c r="G8" s="80" t="s">
        <v>11</v>
      </c>
      <c r="H8" s="80"/>
      <c r="I8" s="81" t="s">
        <v>12</v>
      </c>
      <c r="J8" s="80" t="s">
        <v>9</v>
      </c>
      <c r="K8" s="58" t="s">
        <v>13</v>
      </c>
      <c r="L8" s="81" t="s">
        <v>10</v>
      </c>
      <c r="M8" s="80" t="s">
        <v>11</v>
      </c>
      <c r="N8" s="80"/>
      <c r="O8" s="81" t="s">
        <v>12</v>
      </c>
      <c r="P8" s="79"/>
    </row>
    <row r="9" spans="1:17" ht="20.25" customHeight="1" x14ac:dyDescent="0.25">
      <c r="A9" s="86"/>
      <c r="B9" s="86"/>
      <c r="C9" s="86"/>
      <c r="D9" s="88"/>
      <c r="E9" s="80"/>
      <c r="F9" s="81"/>
      <c r="G9" s="80" t="s">
        <v>14</v>
      </c>
      <c r="H9" s="80" t="s">
        <v>15</v>
      </c>
      <c r="I9" s="81"/>
      <c r="J9" s="80"/>
      <c r="K9" s="80" t="s">
        <v>16</v>
      </c>
      <c r="L9" s="81"/>
      <c r="M9" s="80" t="s">
        <v>14</v>
      </c>
      <c r="N9" s="80" t="s">
        <v>15</v>
      </c>
      <c r="O9" s="81"/>
      <c r="P9" s="79"/>
    </row>
    <row r="10" spans="1:17" ht="49.5" customHeight="1" x14ac:dyDescent="0.25">
      <c r="A10" s="86"/>
      <c r="B10" s="86"/>
      <c r="C10" s="86"/>
      <c r="D10" s="89"/>
      <c r="E10" s="80"/>
      <c r="F10" s="81"/>
      <c r="G10" s="80"/>
      <c r="H10" s="80"/>
      <c r="I10" s="81"/>
      <c r="J10" s="80"/>
      <c r="K10" s="80"/>
      <c r="L10" s="81"/>
      <c r="M10" s="80"/>
      <c r="N10" s="80"/>
      <c r="O10" s="81"/>
      <c r="P10" s="79"/>
    </row>
    <row r="11" spans="1:17" x14ac:dyDescent="0.25">
      <c r="A11" s="60">
        <v>1</v>
      </c>
      <c r="B11" s="60">
        <v>2</v>
      </c>
      <c r="C11" s="60">
        <v>3</v>
      </c>
      <c r="D11" s="60">
        <v>4</v>
      </c>
      <c r="E11" s="60">
        <v>5</v>
      </c>
      <c r="F11" s="60">
        <v>6</v>
      </c>
      <c r="G11" s="60">
        <v>7</v>
      </c>
      <c r="H11" s="60">
        <v>8</v>
      </c>
      <c r="I11" s="60">
        <v>9</v>
      </c>
      <c r="J11" s="60">
        <v>10</v>
      </c>
      <c r="K11" s="60">
        <v>11</v>
      </c>
      <c r="L11" s="60">
        <v>12</v>
      </c>
      <c r="M11" s="60">
        <v>13</v>
      </c>
      <c r="N11" s="60">
        <v>14</v>
      </c>
      <c r="O11" s="60">
        <v>15</v>
      </c>
      <c r="P11" s="60">
        <v>16</v>
      </c>
    </row>
    <row r="12" spans="1:17" s="13" customFormat="1" ht="31.2" x14ac:dyDescent="0.25">
      <c r="A12" s="10" t="s">
        <v>17</v>
      </c>
      <c r="B12" s="10" t="s">
        <v>18</v>
      </c>
      <c r="C12" s="10"/>
      <c r="D12" s="11" t="s">
        <v>19</v>
      </c>
      <c r="E12" s="12">
        <f>E13</f>
        <v>39311000</v>
      </c>
      <c r="F12" s="12">
        <f t="shared" ref="F12:O12" si="0">F13</f>
        <v>26811000</v>
      </c>
      <c r="G12" s="12">
        <f t="shared" si="0"/>
        <v>13673000</v>
      </c>
      <c r="H12" s="12">
        <f t="shared" si="0"/>
        <v>1529000</v>
      </c>
      <c r="I12" s="12">
        <f t="shared" si="0"/>
        <v>12500000</v>
      </c>
      <c r="J12" s="12">
        <f t="shared" si="0"/>
        <v>114000</v>
      </c>
      <c r="K12" s="12">
        <f t="shared" si="0"/>
        <v>0</v>
      </c>
      <c r="L12" s="12">
        <f t="shared" si="0"/>
        <v>114000</v>
      </c>
      <c r="M12" s="12">
        <f t="shared" si="0"/>
        <v>0</v>
      </c>
      <c r="N12" s="12">
        <f t="shared" si="0"/>
        <v>0</v>
      </c>
      <c r="O12" s="12">
        <f t="shared" si="0"/>
        <v>0</v>
      </c>
      <c r="P12" s="12">
        <f>J12+E12</f>
        <v>39425000</v>
      </c>
    </row>
    <row r="13" spans="1:17" s="13" customFormat="1" ht="31.2" x14ac:dyDescent="0.25">
      <c r="A13" s="10" t="s">
        <v>20</v>
      </c>
      <c r="B13" s="10" t="s">
        <v>18</v>
      </c>
      <c r="C13" s="10"/>
      <c r="D13" s="11" t="s">
        <v>21</v>
      </c>
      <c r="E13" s="12">
        <f>E14+E15+E16+E17+E18+E20++E21+E22+E23+E24+E26+E27+E28+E29+E30+E31+E32+E33+E34+E35+E36+E37+E38+E39+E40+E41+E43+E44+E45+E46+E47+E48+E49</f>
        <v>39311000</v>
      </c>
      <c r="F13" s="12">
        <f t="shared" ref="F13:O13" si="1">F14+F15+F16+F17+F18+F20++F21+F22+F23+F24+F26+F27+F28+F29+F30+F31+F32+F33+F34+F35+F36+F37+F38+F39+F40+F41+F43+F44+F45+F46+F47+F48+F49</f>
        <v>26811000</v>
      </c>
      <c r="G13" s="12">
        <f t="shared" si="1"/>
        <v>13673000</v>
      </c>
      <c r="H13" s="12">
        <f t="shared" si="1"/>
        <v>1529000</v>
      </c>
      <c r="I13" s="12">
        <f t="shared" si="1"/>
        <v>12500000</v>
      </c>
      <c r="J13" s="12">
        <f t="shared" si="1"/>
        <v>114000</v>
      </c>
      <c r="K13" s="12">
        <f t="shared" si="1"/>
        <v>0</v>
      </c>
      <c r="L13" s="12">
        <f t="shared" si="1"/>
        <v>114000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>J13+E13</f>
        <v>39425000</v>
      </c>
    </row>
    <row r="14" spans="1:17" ht="78" x14ac:dyDescent="0.25">
      <c r="A14" s="14" t="s">
        <v>22</v>
      </c>
      <c r="B14" s="14" t="s">
        <v>23</v>
      </c>
      <c r="C14" s="14" t="s">
        <v>24</v>
      </c>
      <c r="D14" s="15" t="s">
        <v>25</v>
      </c>
      <c r="E14" s="16">
        <f>F14+I14</f>
        <v>16209000</v>
      </c>
      <c r="F14" s="16">
        <f>G14+H14+2608000+400000</f>
        <v>16209000</v>
      </c>
      <c r="G14" s="16">
        <v>11846000</v>
      </c>
      <c r="H14" s="16">
        <f>1051000+304000</f>
        <v>1355000</v>
      </c>
      <c r="I14" s="16"/>
      <c r="J14" s="16"/>
      <c r="K14" s="16"/>
      <c r="L14" s="16"/>
      <c r="M14" s="16"/>
      <c r="N14" s="16"/>
      <c r="O14" s="16"/>
      <c r="P14" s="12">
        <f>J14+E14</f>
        <v>16209000</v>
      </c>
      <c r="Q14" s="61"/>
    </row>
    <row r="15" spans="1:17" ht="31.2" x14ac:dyDescent="0.25">
      <c r="A15" s="17" t="s">
        <v>26</v>
      </c>
      <c r="B15" s="17" t="s">
        <v>27</v>
      </c>
      <c r="C15" s="17" t="s">
        <v>28</v>
      </c>
      <c r="D15" s="18" t="s">
        <v>29</v>
      </c>
      <c r="E15" s="16">
        <f t="shared" ref="E15:E49" si="2">F15+I15</f>
        <v>100000</v>
      </c>
      <c r="F15" s="16">
        <v>100000</v>
      </c>
      <c r="G15" s="16"/>
      <c r="H15" s="16"/>
      <c r="I15" s="16"/>
      <c r="J15" s="16"/>
      <c r="K15" s="16"/>
      <c r="L15" s="16"/>
      <c r="M15" s="16"/>
      <c r="N15" s="16"/>
      <c r="O15" s="16"/>
      <c r="P15" s="12">
        <f t="shared" ref="P15:P49" si="3">J15+E15</f>
        <v>100000</v>
      </c>
    </row>
    <row r="16" spans="1:17" ht="31.2" x14ac:dyDescent="0.25">
      <c r="A16" s="19" t="s">
        <v>30</v>
      </c>
      <c r="B16" s="20" t="s">
        <v>31</v>
      </c>
      <c r="C16" s="20" t="s">
        <v>32</v>
      </c>
      <c r="D16" s="21" t="s">
        <v>33</v>
      </c>
      <c r="E16" s="16">
        <f t="shared" si="2"/>
        <v>2380000</v>
      </c>
      <c r="F16" s="16">
        <f>1885000+495000</f>
        <v>2380000</v>
      </c>
      <c r="G16" s="16"/>
      <c r="H16" s="16"/>
      <c r="I16" s="16"/>
      <c r="J16" s="16"/>
      <c r="K16" s="16"/>
      <c r="L16" s="16"/>
      <c r="M16" s="16"/>
      <c r="N16" s="16"/>
      <c r="O16" s="16"/>
      <c r="P16" s="12">
        <f t="shared" si="3"/>
        <v>2380000</v>
      </c>
    </row>
    <row r="17" spans="1:17" ht="46.8" x14ac:dyDescent="0.25">
      <c r="A17" s="19" t="s">
        <v>34</v>
      </c>
      <c r="B17" s="19" t="s">
        <v>35</v>
      </c>
      <c r="C17" s="19" t="s">
        <v>36</v>
      </c>
      <c r="D17" s="21" t="s">
        <v>37</v>
      </c>
      <c r="E17" s="16">
        <f t="shared" si="2"/>
        <v>1949000</v>
      </c>
      <c r="F17" s="16">
        <f>705000+1244000</f>
        <v>1949000</v>
      </c>
      <c r="G17" s="16"/>
      <c r="H17" s="16"/>
      <c r="I17" s="16"/>
      <c r="J17" s="16"/>
      <c r="K17" s="16"/>
      <c r="L17" s="16"/>
      <c r="M17" s="16"/>
      <c r="N17" s="16"/>
      <c r="O17" s="16"/>
      <c r="P17" s="12">
        <f t="shared" si="3"/>
        <v>1949000</v>
      </c>
    </row>
    <row r="18" spans="1:17" ht="31.2" hidden="1" x14ac:dyDescent="0.25">
      <c r="A18" s="19" t="s">
        <v>38</v>
      </c>
      <c r="B18" s="19" t="s">
        <v>39</v>
      </c>
      <c r="C18" s="19" t="s">
        <v>40</v>
      </c>
      <c r="D18" s="21" t="s">
        <v>41</v>
      </c>
      <c r="E18" s="16">
        <f t="shared" si="2"/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2">
        <f t="shared" si="3"/>
        <v>0</v>
      </c>
    </row>
    <row r="19" spans="1:17" ht="78" hidden="1" x14ac:dyDescent="0.25">
      <c r="A19" s="22"/>
      <c r="B19" s="22"/>
      <c r="C19" s="23"/>
      <c r="D19" s="24" t="s">
        <v>42</v>
      </c>
      <c r="E19" s="16">
        <f t="shared" si="2"/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2">
        <f t="shared" si="3"/>
        <v>0</v>
      </c>
    </row>
    <row r="20" spans="1:17" ht="31.2" x14ac:dyDescent="0.25">
      <c r="A20" s="42" t="s">
        <v>185</v>
      </c>
      <c r="B20" s="25">
        <v>2152</v>
      </c>
      <c r="C20" s="19" t="s">
        <v>40</v>
      </c>
      <c r="D20" s="21" t="s">
        <v>43</v>
      </c>
      <c r="E20" s="16">
        <f t="shared" si="2"/>
        <v>1170000</v>
      </c>
      <c r="F20" s="16">
        <v>1170000</v>
      </c>
      <c r="G20" s="16"/>
      <c r="H20" s="16"/>
      <c r="I20" s="16"/>
      <c r="J20" s="16"/>
      <c r="K20" s="16"/>
      <c r="L20" s="16"/>
      <c r="M20" s="16"/>
      <c r="N20" s="16"/>
      <c r="O20" s="16"/>
      <c r="P20" s="12">
        <f t="shared" si="3"/>
        <v>1170000</v>
      </c>
    </row>
    <row r="21" spans="1:17" ht="46.8" hidden="1" x14ac:dyDescent="0.25">
      <c r="A21" s="17" t="s">
        <v>44</v>
      </c>
      <c r="B21" s="17" t="s">
        <v>45</v>
      </c>
      <c r="C21" s="59">
        <v>1070</v>
      </c>
      <c r="D21" s="15" t="s">
        <v>46</v>
      </c>
      <c r="E21" s="16">
        <f t="shared" si="2"/>
        <v>0</v>
      </c>
      <c r="F21" s="16"/>
      <c r="G21" s="16"/>
      <c r="H21" s="16"/>
      <c r="I21" s="16"/>
      <c r="J21" s="16">
        <f t="shared" ref="J21:J28" si="4">L21+O21</f>
        <v>0</v>
      </c>
      <c r="K21" s="16"/>
      <c r="L21" s="16"/>
      <c r="M21" s="16"/>
      <c r="N21" s="16"/>
      <c r="O21" s="16"/>
      <c r="P21" s="12">
        <f t="shared" si="3"/>
        <v>0</v>
      </c>
    </row>
    <row r="22" spans="1:17" ht="31.2" hidden="1" x14ac:dyDescent="0.25">
      <c r="A22" s="14" t="s">
        <v>48</v>
      </c>
      <c r="B22" s="26">
        <v>3105</v>
      </c>
      <c r="C22" s="14" t="s">
        <v>49</v>
      </c>
      <c r="D22" s="27" t="s">
        <v>50</v>
      </c>
      <c r="E22" s="16">
        <f t="shared" si="2"/>
        <v>0</v>
      </c>
      <c r="F22" s="16"/>
      <c r="G22" s="16"/>
      <c r="H22" s="16"/>
      <c r="I22" s="16"/>
      <c r="J22" s="16">
        <f t="shared" si="4"/>
        <v>0</v>
      </c>
      <c r="K22" s="16"/>
      <c r="L22" s="16"/>
      <c r="M22" s="16"/>
      <c r="N22" s="16"/>
      <c r="O22" s="16"/>
      <c r="P22" s="12">
        <f t="shared" si="3"/>
        <v>0</v>
      </c>
    </row>
    <row r="23" spans="1:17" ht="31.2" hidden="1" x14ac:dyDescent="0.25">
      <c r="A23" s="14" t="s">
        <v>51</v>
      </c>
      <c r="B23" s="14">
        <v>3121</v>
      </c>
      <c r="C23" s="14" t="s">
        <v>52</v>
      </c>
      <c r="D23" s="27" t="s">
        <v>53</v>
      </c>
      <c r="E23" s="16">
        <f t="shared" si="2"/>
        <v>0</v>
      </c>
      <c r="F23" s="16">
        <v>0</v>
      </c>
      <c r="G23" s="16">
        <v>0</v>
      </c>
      <c r="H23" s="16"/>
      <c r="I23" s="16"/>
      <c r="J23" s="16">
        <f t="shared" si="4"/>
        <v>0</v>
      </c>
      <c r="K23" s="16"/>
      <c r="L23" s="16"/>
      <c r="M23" s="16"/>
      <c r="N23" s="16"/>
      <c r="O23" s="16"/>
      <c r="P23" s="12">
        <f t="shared" si="3"/>
        <v>0</v>
      </c>
    </row>
    <row r="24" spans="1:17" ht="78" hidden="1" x14ac:dyDescent="0.25">
      <c r="A24" s="14" t="s">
        <v>54</v>
      </c>
      <c r="B24" s="14" t="s">
        <v>55</v>
      </c>
      <c r="C24" s="14" t="s">
        <v>52</v>
      </c>
      <c r="D24" s="27" t="s">
        <v>56</v>
      </c>
      <c r="E24" s="16">
        <f t="shared" si="2"/>
        <v>0</v>
      </c>
      <c r="F24" s="16"/>
      <c r="G24" s="16"/>
      <c r="H24" s="16"/>
      <c r="I24" s="16"/>
      <c r="J24" s="16">
        <f t="shared" si="4"/>
        <v>0</v>
      </c>
      <c r="K24" s="16"/>
      <c r="L24" s="16"/>
      <c r="M24" s="16"/>
      <c r="N24" s="16"/>
      <c r="O24" s="16"/>
      <c r="P24" s="12">
        <f t="shared" si="3"/>
        <v>0</v>
      </c>
    </row>
    <row r="25" spans="1:17" ht="62.4" hidden="1" x14ac:dyDescent="0.25">
      <c r="A25" s="14" t="s">
        <v>59</v>
      </c>
      <c r="B25" s="14" t="s">
        <v>60</v>
      </c>
      <c r="C25" s="14" t="s">
        <v>61</v>
      </c>
      <c r="D25" s="27" t="s">
        <v>62</v>
      </c>
      <c r="E25" s="16">
        <f t="shared" si="2"/>
        <v>0</v>
      </c>
      <c r="F25" s="16"/>
      <c r="G25" s="16"/>
      <c r="H25" s="16"/>
      <c r="I25" s="16"/>
      <c r="J25" s="16">
        <f t="shared" si="4"/>
        <v>0</v>
      </c>
      <c r="K25" s="16"/>
      <c r="L25" s="16"/>
      <c r="M25" s="16"/>
      <c r="N25" s="16"/>
      <c r="O25" s="16"/>
      <c r="P25" s="12">
        <f t="shared" si="3"/>
        <v>0</v>
      </c>
    </row>
    <row r="26" spans="1:17" ht="31.2" hidden="1" x14ac:dyDescent="0.25">
      <c r="A26" s="14" t="s">
        <v>63</v>
      </c>
      <c r="B26" s="26">
        <v>3210</v>
      </c>
      <c r="C26" s="14" t="s">
        <v>64</v>
      </c>
      <c r="D26" s="27" t="s">
        <v>65</v>
      </c>
      <c r="E26" s="16">
        <f t="shared" si="2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>
        <f t="shared" si="3"/>
        <v>0</v>
      </c>
    </row>
    <row r="27" spans="1:17" ht="62.4" x14ac:dyDescent="0.25">
      <c r="A27" s="14" t="s">
        <v>177</v>
      </c>
      <c r="B27" s="26">
        <v>3230</v>
      </c>
      <c r="C27" s="14" t="s">
        <v>178</v>
      </c>
      <c r="D27" s="27" t="s">
        <v>179</v>
      </c>
      <c r="E27" s="16">
        <f>F27</f>
        <v>660000</v>
      </c>
      <c r="F27" s="16">
        <v>660000</v>
      </c>
      <c r="G27" s="16"/>
      <c r="H27" s="16"/>
      <c r="I27" s="16"/>
      <c r="J27" s="16"/>
      <c r="K27" s="16"/>
      <c r="L27" s="16"/>
      <c r="M27" s="16"/>
      <c r="N27" s="16"/>
      <c r="O27" s="16"/>
      <c r="P27" s="12">
        <f t="shared" si="3"/>
        <v>660000</v>
      </c>
    </row>
    <row r="28" spans="1:17" ht="31.2" hidden="1" x14ac:dyDescent="0.25">
      <c r="A28" s="28" t="s">
        <v>68</v>
      </c>
      <c r="B28" s="26">
        <v>4081</v>
      </c>
      <c r="C28" s="14" t="s">
        <v>69</v>
      </c>
      <c r="D28" s="27" t="s">
        <v>70</v>
      </c>
      <c r="E28" s="16">
        <f t="shared" si="2"/>
        <v>0</v>
      </c>
      <c r="F28" s="16"/>
      <c r="G28" s="16"/>
      <c r="H28" s="16"/>
      <c r="I28" s="16"/>
      <c r="J28" s="16">
        <f t="shared" si="4"/>
        <v>0</v>
      </c>
      <c r="K28" s="16"/>
      <c r="L28" s="16"/>
      <c r="M28" s="16"/>
      <c r="N28" s="16"/>
      <c r="O28" s="16"/>
      <c r="P28" s="12">
        <f t="shared" si="3"/>
        <v>0</v>
      </c>
    </row>
    <row r="29" spans="1:17" ht="46.8" hidden="1" x14ac:dyDescent="0.25">
      <c r="A29" s="14" t="s">
        <v>71</v>
      </c>
      <c r="B29" s="26">
        <v>5062</v>
      </c>
      <c r="C29" s="14" t="s">
        <v>72</v>
      </c>
      <c r="D29" s="15" t="s">
        <v>73</v>
      </c>
      <c r="E29" s="16">
        <f t="shared" si="2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2">
        <f t="shared" si="3"/>
        <v>0</v>
      </c>
    </row>
    <row r="30" spans="1:17" ht="31.2" x14ac:dyDescent="0.25">
      <c r="A30" s="14" t="s">
        <v>74</v>
      </c>
      <c r="B30" s="26">
        <v>6014</v>
      </c>
      <c r="C30" s="14" t="s">
        <v>75</v>
      </c>
      <c r="D30" s="27" t="s">
        <v>76</v>
      </c>
      <c r="E30" s="16">
        <f t="shared" si="2"/>
        <v>150000</v>
      </c>
      <c r="F30" s="16">
        <f>H30</f>
        <v>150000</v>
      </c>
      <c r="G30" s="16"/>
      <c r="H30" s="16">
        <v>150000</v>
      </c>
      <c r="I30" s="16"/>
      <c r="J30" s="16"/>
      <c r="K30" s="16"/>
      <c r="L30" s="16"/>
      <c r="M30" s="16"/>
      <c r="N30" s="16"/>
      <c r="O30" s="16"/>
      <c r="P30" s="12">
        <f t="shared" si="3"/>
        <v>150000</v>
      </c>
    </row>
    <row r="31" spans="1:17" ht="89.25" customHeight="1" x14ac:dyDescent="0.25">
      <c r="A31" s="14" t="s">
        <v>77</v>
      </c>
      <c r="B31" s="26">
        <v>6020</v>
      </c>
      <c r="C31" s="14" t="s">
        <v>75</v>
      </c>
      <c r="D31" s="27" t="s">
        <v>78</v>
      </c>
      <c r="E31" s="16">
        <f>F31+I31</f>
        <v>12000000</v>
      </c>
      <c r="F31" s="16"/>
      <c r="G31" s="16"/>
      <c r="H31" s="16"/>
      <c r="I31" s="16">
        <f>8000000+2500000+1500000</f>
        <v>12000000</v>
      </c>
      <c r="J31" s="16"/>
      <c r="K31" s="16"/>
      <c r="L31" s="16"/>
      <c r="M31" s="16"/>
      <c r="N31" s="16"/>
      <c r="O31" s="16"/>
      <c r="P31" s="12">
        <f t="shared" si="3"/>
        <v>12000000</v>
      </c>
    </row>
    <row r="32" spans="1:17" ht="31.2" x14ac:dyDescent="0.25">
      <c r="A32" s="14" t="s">
        <v>79</v>
      </c>
      <c r="B32" s="26">
        <v>6030</v>
      </c>
      <c r="C32" s="14" t="s">
        <v>75</v>
      </c>
      <c r="D32" s="27" t="s">
        <v>80</v>
      </c>
      <c r="E32" s="16">
        <f>F32+I32</f>
        <v>700000</v>
      </c>
      <c r="F32" s="16">
        <v>200000</v>
      </c>
      <c r="G32" s="16"/>
      <c r="H32" s="16"/>
      <c r="I32" s="16">
        <v>500000</v>
      </c>
      <c r="J32" s="16"/>
      <c r="K32" s="16"/>
      <c r="L32" s="16"/>
      <c r="M32" s="16"/>
      <c r="N32" s="16"/>
      <c r="O32" s="16"/>
      <c r="P32" s="12">
        <f t="shared" si="3"/>
        <v>700000</v>
      </c>
      <c r="Q32" s="61"/>
    </row>
    <row r="33" spans="1:17" ht="41.25" hidden="1" customHeight="1" x14ac:dyDescent="0.25">
      <c r="A33" s="14" t="s">
        <v>171</v>
      </c>
      <c r="B33" s="26">
        <v>6040</v>
      </c>
      <c r="C33" s="14" t="s">
        <v>75</v>
      </c>
      <c r="D33" s="27" t="s">
        <v>172</v>
      </c>
      <c r="E33" s="16">
        <f>F33</f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2">
        <f t="shared" si="3"/>
        <v>0</v>
      </c>
    </row>
    <row r="34" spans="1:17" ht="15.6" x14ac:dyDescent="0.25">
      <c r="A34" s="14" t="s">
        <v>81</v>
      </c>
      <c r="B34" s="26">
        <v>7130</v>
      </c>
      <c r="C34" s="14" t="s">
        <v>82</v>
      </c>
      <c r="D34" s="27" t="s">
        <v>83</v>
      </c>
      <c r="E34" s="16">
        <f t="shared" si="2"/>
        <v>100000</v>
      </c>
      <c r="F34" s="16">
        <v>100000</v>
      </c>
      <c r="G34" s="16"/>
      <c r="H34" s="16"/>
      <c r="I34" s="16"/>
      <c r="J34" s="16"/>
      <c r="K34" s="16"/>
      <c r="L34" s="16"/>
      <c r="M34" s="16"/>
      <c r="N34" s="16"/>
      <c r="O34" s="16"/>
      <c r="P34" s="12">
        <f t="shared" si="3"/>
        <v>100000</v>
      </c>
    </row>
    <row r="35" spans="1:17" ht="31.2" hidden="1" x14ac:dyDescent="0.25">
      <c r="A35" s="14" t="s">
        <v>195</v>
      </c>
      <c r="B35" s="26">
        <v>7140</v>
      </c>
      <c r="C35" s="14" t="s">
        <v>205</v>
      </c>
      <c r="D35" s="27" t="s">
        <v>84</v>
      </c>
      <c r="E35" s="16">
        <f t="shared" si="2"/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2">
        <f t="shared" si="3"/>
        <v>0</v>
      </c>
    </row>
    <row r="36" spans="1:17" ht="31.2" hidden="1" x14ac:dyDescent="0.25">
      <c r="A36" s="14" t="s">
        <v>196</v>
      </c>
      <c r="B36" s="26">
        <v>7330</v>
      </c>
      <c r="C36" s="14" t="s">
        <v>206</v>
      </c>
      <c r="D36" s="27" t="s">
        <v>85</v>
      </c>
      <c r="E36" s="16">
        <f t="shared" si="2"/>
        <v>0</v>
      </c>
      <c r="F36" s="16"/>
      <c r="G36" s="16"/>
      <c r="H36" s="16"/>
      <c r="I36" s="16"/>
      <c r="J36" s="16">
        <f t="shared" ref="J36:J38" si="5">L36+O36</f>
        <v>0</v>
      </c>
      <c r="K36" s="16"/>
      <c r="L36" s="16"/>
      <c r="M36" s="16"/>
      <c r="N36" s="16"/>
      <c r="O36" s="16"/>
      <c r="P36" s="12">
        <f t="shared" si="3"/>
        <v>0</v>
      </c>
    </row>
    <row r="37" spans="1:17" ht="31.2" hidden="1" x14ac:dyDescent="0.25">
      <c r="A37" s="14" t="s">
        <v>197</v>
      </c>
      <c r="B37" s="26">
        <v>7350</v>
      </c>
      <c r="C37" s="14" t="s">
        <v>207</v>
      </c>
      <c r="D37" s="27" t="s">
        <v>86</v>
      </c>
      <c r="E37" s="16">
        <f t="shared" si="2"/>
        <v>0</v>
      </c>
      <c r="F37" s="16"/>
      <c r="G37" s="16"/>
      <c r="H37" s="16"/>
      <c r="I37" s="16"/>
      <c r="J37" s="16">
        <f t="shared" si="5"/>
        <v>0</v>
      </c>
      <c r="K37" s="16"/>
      <c r="L37" s="16"/>
      <c r="M37" s="16"/>
      <c r="N37" s="16"/>
      <c r="O37" s="16"/>
      <c r="P37" s="12">
        <f t="shared" si="3"/>
        <v>0</v>
      </c>
    </row>
    <row r="38" spans="1:17" ht="9.75" hidden="1" customHeight="1" x14ac:dyDescent="0.25">
      <c r="A38" s="14" t="s">
        <v>198</v>
      </c>
      <c r="B38" s="26">
        <v>7367</v>
      </c>
      <c r="C38" s="14" t="s">
        <v>208</v>
      </c>
      <c r="D38" s="27" t="s">
        <v>88</v>
      </c>
      <c r="E38" s="16">
        <f t="shared" si="2"/>
        <v>0</v>
      </c>
      <c r="F38" s="16"/>
      <c r="G38" s="16"/>
      <c r="H38" s="16"/>
      <c r="I38" s="16"/>
      <c r="J38" s="16">
        <f t="shared" si="5"/>
        <v>0</v>
      </c>
      <c r="K38" s="16"/>
      <c r="L38" s="16"/>
      <c r="M38" s="16"/>
      <c r="N38" s="16"/>
      <c r="O38" s="16"/>
      <c r="P38" s="12">
        <f t="shared" si="3"/>
        <v>0</v>
      </c>
    </row>
    <row r="39" spans="1:17" ht="48.75" hidden="1" customHeight="1" x14ac:dyDescent="0.25">
      <c r="A39" s="14" t="s">
        <v>199</v>
      </c>
      <c r="B39" s="26">
        <v>7322</v>
      </c>
      <c r="C39" s="14" t="s">
        <v>209</v>
      </c>
      <c r="D39" s="27" t="s">
        <v>174</v>
      </c>
      <c r="E39" s="16">
        <f t="shared" si="2"/>
        <v>0</v>
      </c>
      <c r="F39" s="16"/>
      <c r="G39" s="16"/>
      <c r="H39" s="16"/>
      <c r="I39" s="16"/>
      <c r="J39" s="16">
        <f>K39</f>
        <v>0</v>
      </c>
      <c r="K39" s="16">
        <f>O39</f>
        <v>0</v>
      </c>
      <c r="L39" s="16"/>
      <c r="M39" s="16"/>
      <c r="N39" s="16"/>
      <c r="O39" s="16">
        <v>0</v>
      </c>
      <c r="P39" s="12">
        <f t="shared" si="3"/>
        <v>0</v>
      </c>
      <c r="Q39" s="61"/>
    </row>
    <row r="40" spans="1:17" ht="41.25" hidden="1" customHeight="1" x14ac:dyDescent="0.25">
      <c r="A40" s="14" t="s">
        <v>200</v>
      </c>
      <c r="B40" s="26">
        <v>7330</v>
      </c>
      <c r="C40" s="14" t="s">
        <v>210</v>
      </c>
      <c r="D40" s="15" t="s">
        <v>85</v>
      </c>
      <c r="E40" s="16">
        <f t="shared" si="2"/>
        <v>0</v>
      </c>
      <c r="F40" s="16"/>
      <c r="G40" s="16"/>
      <c r="H40" s="16"/>
      <c r="I40" s="16"/>
      <c r="J40" s="16">
        <f>K40</f>
        <v>0</v>
      </c>
      <c r="K40" s="16">
        <v>0</v>
      </c>
      <c r="L40" s="16"/>
      <c r="M40" s="16"/>
      <c r="N40" s="16"/>
      <c r="O40" s="16">
        <v>0</v>
      </c>
      <c r="P40" s="12">
        <f t="shared" si="3"/>
        <v>0</v>
      </c>
    </row>
    <row r="41" spans="1:17" ht="49.5" hidden="1" customHeight="1" x14ac:dyDescent="0.25">
      <c r="A41" s="14" t="s">
        <v>201</v>
      </c>
      <c r="B41" s="26">
        <v>7350</v>
      </c>
      <c r="C41" s="14" t="s">
        <v>211</v>
      </c>
      <c r="D41" s="27" t="s">
        <v>86</v>
      </c>
      <c r="E41" s="16">
        <f t="shared" si="2"/>
        <v>0</v>
      </c>
      <c r="F41" s="16">
        <v>0</v>
      </c>
      <c r="G41" s="16"/>
      <c r="H41" s="16"/>
      <c r="I41" s="16">
        <v>0</v>
      </c>
      <c r="J41" s="16">
        <f>L41+O41</f>
        <v>0</v>
      </c>
      <c r="K41" s="16"/>
      <c r="L41" s="16"/>
      <c r="M41" s="16"/>
      <c r="N41" s="16"/>
      <c r="O41" s="16"/>
      <c r="P41" s="12">
        <f t="shared" si="3"/>
        <v>0</v>
      </c>
    </row>
    <row r="42" spans="1:17" ht="49.5" hidden="1" customHeight="1" x14ac:dyDescent="0.25">
      <c r="A42" s="14" t="s">
        <v>202</v>
      </c>
      <c r="B42" s="26">
        <v>7670</v>
      </c>
      <c r="C42" s="14" t="s">
        <v>212</v>
      </c>
      <c r="D42" s="27" t="s">
        <v>173</v>
      </c>
      <c r="E42" s="16">
        <f t="shared" si="2"/>
        <v>0</v>
      </c>
      <c r="F42" s="16">
        <v>0</v>
      </c>
      <c r="G42" s="16"/>
      <c r="H42" s="16"/>
      <c r="I42" s="16"/>
      <c r="J42" s="16">
        <f>K42</f>
        <v>0</v>
      </c>
      <c r="K42" s="16">
        <v>0</v>
      </c>
      <c r="L42" s="16"/>
      <c r="M42" s="16"/>
      <c r="N42" s="16"/>
      <c r="O42" s="16">
        <v>0</v>
      </c>
      <c r="P42" s="12">
        <f t="shared" si="3"/>
        <v>0</v>
      </c>
    </row>
    <row r="43" spans="1:17" ht="15" hidden="1" customHeight="1" x14ac:dyDescent="0.25">
      <c r="A43" s="14" t="s">
        <v>203</v>
      </c>
      <c r="B43" s="26">
        <v>7700</v>
      </c>
      <c r="C43" s="14" t="s">
        <v>213</v>
      </c>
      <c r="D43" s="15" t="s">
        <v>89</v>
      </c>
      <c r="E43" s="16">
        <f t="shared" si="2"/>
        <v>0</v>
      </c>
      <c r="F43" s="16">
        <v>0</v>
      </c>
      <c r="G43" s="16"/>
      <c r="H43" s="16"/>
      <c r="I43" s="16"/>
      <c r="J43" s="16">
        <v>0</v>
      </c>
      <c r="K43" s="16">
        <v>0</v>
      </c>
      <c r="L43" s="16"/>
      <c r="M43" s="16"/>
      <c r="N43" s="16"/>
      <c r="O43" s="16">
        <v>0</v>
      </c>
      <c r="P43" s="12">
        <f t="shared" si="3"/>
        <v>0</v>
      </c>
    </row>
    <row r="44" spans="1:17" ht="36" customHeight="1" x14ac:dyDescent="0.25">
      <c r="A44" s="14" t="s">
        <v>204</v>
      </c>
      <c r="B44" s="26">
        <v>7693</v>
      </c>
      <c r="C44" s="14" t="s">
        <v>87</v>
      </c>
      <c r="D44" s="15" t="s">
        <v>214</v>
      </c>
      <c r="E44" s="16">
        <f t="shared" si="2"/>
        <v>1270000</v>
      </c>
      <c r="F44" s="16">
        <v>1270000</v>
      </c>
      <c r="G44" s="16"/>
      <c r="H44" s="16"/>
      <c r="I44" s="16"/>
      <c r="J44" s="16"/>
      <c r="K44" s="16"/>
      <c r="L44" s="16"/>
      <c r="M44" s="16"/>
      <c r="N44" s="16"/>
      <c r="O44" s="16"/>
      <c r="P44" s="12">
        <f t="shared" si="3"/>
        <v>1270000</v>
      </c>
    </row>
    <row r="45" spans="1:17" ht="46.8" x14ac:dyDescent="0.25">
      <c r="A45" s="14" t="s">
        <v>90</v>
      </c>
      <c r="B45" s="26">
        <v>8110</v>
      </c>
      <c r="C45" s="14" t="s">
        <v>91</v>
      </c>
      <c r="D45" s="15" t="s">
        <v>92</v>
      </c>
      <c r="E45" s="16">
        <f t="shared" si="2"/>
        <v>100000</v>
      </c>
      <c r="F45" s="16">
        <v>100000</v>
      </c>
      <c r="G45" s="16"/>
      <c r="H45" s="16"/>
      <c r="I45" s="16"/>
      <c r="J45" s="16">
        <f>K45</f>
        <v>0</v>
      </c>
      <c r="K45" s="16">
        <f>O45</f>
        <v>0</v>
      </c>
      <c r="L45" s="16"/>
      <c r="M45" s="16"/>
      <c r="N45" s="16"/>
      <c r="O45" s="16">
        <v>0</v>
      </c>
      <c r="P45" s="12">
        <f t="shared" si="3"/>
        <v>100000</v>
      </c>
      <c r="Q45" s="61"/>
    </row>
    <row r="46" spans="1:17" ht="31.2" x14ac:dyDescent="0.25">
      <c r="A46" s="29" t="s">
        <v>93</v>
      </c>
      <c r="B46" s="26">
        <v>8130</v>
      </c>
      <c r="C46" s="14" t="s">
        <v>91</v>
      </c>
      <c r="D46" s="15" t="s">
        <v>94</v>
      </c>
      <c r="E46" s="16">
        <f>F46+I46</f>
        <v>2453000</v>
      </c>
      <c r="F46" s="16">
        <f>G46+H46+402000+200000</f>
        <v>2453000</v>
      </c>
      <c r="G46" s="16">
        <v>1827000</v>
      </c>
      <c r="H46" s="16">
        <v>24000</v>
      </c>
      <c r="I46" s="16"/>
      <c r="J46" s="16"/>
      <c r="K46" s="16"/>
      <c r="L46" s="16"/>
      <c r="M46" s="16"/>
      <c r="N46" s="16"/>
      <c r="O46" s="16"/>
      <c r="P46" s="12">
        <f t="shared" si="3"/>
        <v>2453000</v>
      </c>
    </row>
    <row r="47" spans="1:17" ht="31.2" x14ac:dyDescent="0.25">
      <c r="A47" s="14" t="s">
        <v>95</v>
      </c>
      <c r="B47" s="26">
        <v>8220</v>
      </c>
      <c r="C47" s="14" t="s">
        <v>96</v>
      </c>
      <c r="D47" s="27" t="s">
        <v>97</v>
      </c>
      <c r="E47" s="16">
        <f t="shared" si="2"/>
        <v>70000</v>
      </c>
      <c r="F47" s="16">
        <v>70000</v>
      </c>
      <c r="G47" s="16"/>
      <c r="H47" s="16"/>
      <c r="I47" s="16"/>
      <c r="J47" s="16"/>
      <c r="K47" s="16"/>
      <c r="L47" s="16"/>
      <c r="M47" s="16"/>
      <c r="N47" s="16"/>
      <c r="O47" s="16"/>
      <c r="P47" s="12">
        <f t="shared" si="3"/>
        <v>70000</v>
      </c>
    </row>
    <row r="48" spans="1:17" ht="31.2" x14ac:dyDescent="0.3">
      <c r="A48" s="14" t="s">
        <v>98</v>
      </c>
      <c r="B48" s="26">
        <v>8330</v>
      </c>
      <c r="C48" s="14" t="s">
        <v>99</v>
      </c>
      <c r="D48" s="57" t="s">
        <v>100</v>
      </c>
      <c r="E48" s="16"/>
      <c r="F48" s="16"/>
      <c r="G48" s="16"/>
      <c r="H48" s="16"/>
      <c r="I48" s="16"/>
      <c r="J48" s="16">
        <f>L48+O48</f>
        <v>114000</v>
      </c>
      <c r="K48" s="16"/>
      <c r="L48" s="16">
        <v>114000</v>
      </c>
      <c r="M48" s="16"/>
      <c r="N48" s="16"/>
      <c r="O48" s="16"/>
      <c r="P48" s="12">
        <f t="shared" si="3"/>
        <v>114000</v>
      </c>
    </row>
    <row r="49" spans="1:16" ht="31.2" hidden="1" x14ac:dyDescent="0.25">
      <c r="A49" s="14" t="s">
        <v>101</v>
      </c>
      <c r="B49" s="26">
        <v>8311</v>
      </c>
      <c r="C49" s="14" t="s">
        <v>102</v>
      </c>
      <c r="D49" s="27" t="s">
        <v>103</v>
      </c>
      <c r="E49" s="16">
        <f t="shared" si="2"/>
        <v>0</v>
      </c>
      <c r="F49" s="16"/>
      <c r="G49" s="16"/>
      <c r="H49" s="16"/>
      <c r="I49" s="16"/>
      <c r="J49" s="16">
        <f>L49+O49</f>
        <v>0</v>
      </c>
      <c r="K49" s="16"/>
      <c r="L49" s="16"/>
      <c r="M49" s="16"/>
      <c r="N49" s="16"/>
      <c r="O49" s="16"/>
      <c r="P49" s="12">
        <f t="shared" si="3"/>
        <v>0</v>
      </c>
    </row>
    <row r="50" spans="1:16" ht="46.8" x14ac:dyDescent="0.25">
      <c r="A50" s="30" t="s">
        <v>104</v>
      </c>
      <c r="B50" s="30" t="s">
        <v>105</v>
      </c>
      <c r="C50" s="31"/>
      <c r="D50" s="32" t="s">
        <v>169</v>
      </c>
      <c r="E50" s="33">
        <f t="shared" ref="E50:O50" si="6">E51</f>
        <v>200524100</v>
      </c>
      <c r="F50" s="33">
        <f t="shared" si="6"/>
        <v>200524100</v>
      </c>
      <c r="G50" s="33">
        <f t="shared" si="6"/>
        <v>148496000</v>
      </c>
      <c r="H50" s="33">
        <f t="shared" si="6"/>
        <v>16431600</v>
      </c>
      <c r="I50" s="33">
        <f t="shared" si="6"/>
        <v>0</v>
      </c>
      <c r="J50" s="33">
        <f>J51</f>
        <v>3200000</v>
      </c>
      <c r="K50" s="33">
        <f t="shared" si="6"/>
        <v>1000000</v>
      </c>
      <c r="L50" s="33">
        <f t="shared" si="6"/>
        <v>2200000</v>
      </c>
      <c r="M50" s="33">
        <f t="shared" si="6"/>
        <v>245000</v>
      </c>
      <c r="N50" s="33">
        <f t="shared" si="6"/>
        <v>0</v>
      </c>
      <c r="O50" s="33">
        <f t="shared" si="6"/>
        <v>1000000</v>
      </c>
      <c r="P50" s="12">
        <f t="shared" ref="P50:P77" si="7">J50+E50</f>
        <v>203724100</v>
      </c>
    </row>
    <row r="51" spans="1:16" ht="46.8" x14ac:dyDescent="0.25">
      <c r="A51" s="30" t="s">
        <v>106</v>
      </c>
      <c r="B51" s="30" t="s">
        <v>105</v>
      </c>
      <c r="C51" s="31"/>
      <c r="D51" s="32" t="s">
        <v>170</v>
      </c>
      <c r="E51" s="33">
        <f>E52+E53+E56+E59+E62+E63+E64+E65+E67+E66+E71+E75</f>
        <v>200524100</v>
      </c>
      <c r="F51" s="33">
        <f t="shared" ref="F51:O51" si="8">F52+F53+F56+F59+F62+F63+F64+F65+F67+F66+F71+F75</f>
        <v>200524100</v>
      </c>
      <c r="G51" s="33">
        <f t="shared" si="8"/>
        <v>148496000</v>
      </c>
      <c r="H51" s="33">
        <f t="shared" si="8"/>
        <v>16431600</v>
      </c>
      <c r="I51" s="33">
        <f t="shared" si="8"/>
        <v>0</v>
      </c>
      <c r="J51" s="33">
        <f t="shared" si="8"/>
        <v>3200000</v>
      </c>
      <c r="K51" s="33">
        <f t="shared" si="8"/>
        <v>1000000</v>
      </c>
      <c r="L51" s="33">
        <f t="shared" si="8"/>
        <v>2200000</v>
      </c>
      <c r="M51" s="33">
        <f t="shared" si="8"/>
        <v>245000</v>
      </c>
      <c r="N51" s="33">
        <f t="shared" si="8"/>
        <v>0</v>
      </c>
      <c r="O51" s="33">
        <f t="shared" si="8"/>
        <v>1000000</v>
      </c>
      <c r="P51" s="12">
        <f>J51+E51</f>
        <v>203724100</v>
      </c>
    </row>
    <row r="52" spans="1:16" ht="48.75" customHeight="1" x14ac:dyDescent="0.25">
      <c r="A52" s="14" t="s">
        <v>107</v>
      </c>
      <c r="B52" s="14" t="s">
        <v>108</v>
      </c>
      <c r="C52" s="14" t="s">
        <v>24</v>
      </c>
      <c r="D52" s="34" t="s">
        <v>109</v>
      </c>
      <c r="E52" s="16">
        <f>F52+I52</f>
        <v>2641000</v>
      </c>
      <c r="F52" s="16">
        <f>G52+463000+70000</f>
        <v>2641000</v>
      </c>
      <c r="G52" s="16">
        <v>2108000</v>
      </c>
      <c r="H52" s="16"/>
      <c r="I52" s="16"/>
      <c r="J52" s="16"/>
      <c r="K52" s="16"/>
      <c r="L52" s="16"/>
      <c r="M52" s="16"/>
      <c r="N52" s="16"/>
      <c r="O52" s="16"/>
      <c r="P52" s="12">
        <f t="shared" si="7"/>
        <v>2641000</v>
      </c>
    </row>
    <row r="53" spans="1:16" ht="15.6" x14ac:dyDescent="0.25">
      <c r="A53" s="14" t="s">
        <v>110</v>
      </c>
      <c r="B53" s="14" t="s">
        <v>49</v>
      </c>
      <c r="C53" s="14" t="s">
        <v>111</v>
      </c>
      <c r="D53" s="27" t="s">
        <v>112</v>
      </c>
      <c r="E53" s="16">
        <f>F53+I53</f>
        <v>24863200</v>
      </c>
      <c r="F53" s="16">
        <f>G53+H53+3426200+1800000+500000</f>
        <v>24863200</v>
      </c>
      <c r="G53" s="16">
        <v>15574000</v>
      </c>
      <c r="H53" s="16">
        <f>2326000+1224000+13000</f>
        <v>3563000</v>
      </c>
      <c r="I53" s="16"/>
      <c r="J53" s="16">
        <f>L53</f>
        <v>1900000</v>
      </c>
      <c r="K53" s="16"/>
      <c r="L53" s="16">
        <v>1900000</v>
      </c>
      <c r="M53" s="16"/>
      <c r="N53" s="16"/>
      <c r="O53" s="16"/>
      <c r="P53" s="12">
        <f t="shared" si="7"/>
        <v>26763200</v>
      </c>
    </row>
    <row r="54" spans="1:16" ht="81" hidden="1" customHeight="1" x14ac:dyDescent="0.25">
      <c r="A54" s="14"/>
      <c r="B54" s="14"/>
      <c r="C54" s="14"/>
      <c r="D54" s="35" t="s">
        <v>113</v>
      </c>
      <c r="E54" s="16">
        <f>F54+I54</f>
        <v>0</v>
      </c>
      <c r="F54" s="16"/>
      <c r="G54" s="16"/>
      <c r="H54" s="16"/>
      <c r="I54" s="16"/>
      <c r="J54" s="16">
        <f>L54+O54</f>
        <v>0</v>
      </c>
      <c r="K54" s="16"/>
      <c r="L54" s="16"/>
      <c r="M54" s="16"/>
      <c r="N54" s="16"/>
      <c r="O54" s="16"/>
      <c r="P54" s="12">
        <f t="shared" si="7"/>
        <v>0</v>
      </c>
    </row>
    <row r="55" spans="1:16" ht="42.6" hidden="1" customHeight="1" x14ac:dyDescent="0.25">
      <c r="A55" s="10"/>
      <c r="B55" s="10" t="s">
        <v>47</v>
      </c>
      <c r="C55" s="10"/>
      <c r="D55" s="36" t="s">
        <v>114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>
        <f t="shared" si="7"/>
        <v>0</v>
      </c>
    </row>
    <row r="56" spans="1:16" ht="51.75" customHeight="1" x14ac:dyDescent="0.25">
      <c r="A56" s="14" t="s">
        <v>115</v>
      </c>
      <c r="B56" s="14" t="s">
        <v>116</v>
      </c>
      <c r="C56" s="14" t="s">
        <v>117</v>
      </c>
      <c r="D56" s="27" t="s">
        <v>183</v>
      </c>
      <c r="E56" s="16">
        <f>F56+I56</f>
        <v>33271800</v>
      </c>
      <c r="F56" s="16">
        <f>G56+H56+3517800+1200000+700000</f>
        <v>33271800</v>
      </c>
      <c r="G56" s="16">
        <v>15990000</v>
      </c>
      <c r="H56" s="16">
        <f>6848000+5000000+16000</f>
        <v>11864000</v>
      </c>
      <c r="I56" s="16"/>
      <c r="J56" s="16"/>
      <c r="K56" s="16"/>
      <c r="L56" s="16"/>
      <c r="M56" s="16"/>
      <c r="N56" s="16"/>
      <c r="O56" s="16"/>
      <c r="P56" s="12">
        <f t="shared" si="7"/>
        <v>33271800</v>
      </c>
    </row>
    <row r="57" spans="1:16" ht="93.6" hidden="1" x14ac:dyDescent="0.25">
      <c r="A57" s="14"/>
      <c r="B57" s="14"/>
      <c r="C57" s="14"/>
      <c r="D57" s="37" t="s">
        <v>113</v>
      </c>
      <c r="E57" s="16">
        <f>F57+I57</f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2">
        <f t="shared" si="7"/>
        <v>0</v>
      </c>
    </row>
    <row r="58" spans="1:16" ht="32.4" hidden="1" x14ac:dyDescent="0.25">
      <c r="A58" s="10"/>
      <c r="B58" s="10" t="s">
        <v>61</v>
      </c>
      <c r="C58" s="10"/>
      <c r="D58" s="38" t="s">
        <v>118</v>
      </c>
      <c r="E58" s="12"/>
      <c r="F58" s="12"/>
      <c r="G58" s="12"/>
      <c r="H58" s="12">
        <f t="shared" ref="H58:O58" si="9">H59</f>
        <v>0</v>
      </c>
      <c r="I58" s="12">
        <f t="shared" si="9"/>
        <v>0</v>
      </c>
      <c r="J58" s="12">
        <f t="shared" si="9"/>
        <v>0</v>
      </c>
      <c r="K58" s="12">
        <f t="shared" si="9"/>
        <v>0</v>
      </c>
      <c r="L58" s="12">
        <f t="shared" si="9"/>
        <v>0</v>
      </c>
      <c r="M58" s="12">
        <f t="shared" si="9"/>
        <v>0</v>
      </c>
      <c r="N58" s="12">
        <f t="shared" si="9"/>
        <v>0</v>
      </c>
      <c r="O58" s="12">
        <f t="shared" si="9"/>
        <v>0</v>
      </c>
      <c r="P58" s="12">
        <f t="shared" si="7"/>
        <v>0</v>
      </c>
    </row>
    <row r="59" spans="1:16" ht="46.8" x14ac:dyDescent="0.25">
      <c r="A59" s="14" t="s">
        <v>119</v>
      </c>
      <c r="B59" s="14" t="s">
        <v>120</v>
      </c>
      <c r="C59" s="14" t="s">
        <v>117</v>
      </c>
      <c r="D59" s="39" t="s">
        <v>184</v>
      </c>
      <c r="E59" s="16">
        <f>F59+I59</f>
        <v>120322900</v>
      </c>
      <c r="F59" s="16">
        <f>G59+20057900</f>
        <v>120322900</v>
      </c>
      <c r="G59" s="16">
        <v>100265000</v>
      </c>
      <c r="H59" s="16"/>
      <c r="I59" s="16"/>
      <c r="J59" s="16"/>
      <c r="K59" s="16"/>
      <c r="L59" s="16"/>
      <c r="M59" s="16"/>
      <c r="N59" s="16"/>
      <c r="O59" s="16"/>
      <c r="P59" s="12">
        <f t="shared" si="7"/>
        <v>120322900</v>
      </c>
    </row>
    <row r="60" spans="1:16" ht="15.6" hidden="1" x14ac:dyDescent="0.25">
      <c r="A60" s="14"/>
      <c r="B60" s="14"/>
      <c r="C60" s="14"/>
      <c r="D60" s="40" t="s">
        <v>121</v>
      </c>
      <c r="E60" s="16">
        <f>F60+I60</f>
        <v>0</v>
      </c>
      <c r="F60" s="16"/>
      <c r="G60" s="16"/>
      <c r="H60" s="16"/>
      <c r="I60" s="16"/>
      <c r="J60" s="16">
        <f>L60+O60</f>
        <v>0</v>
      </c>
      <c r="K60" s="16"/>
      <c r="L60" s="16"/>
      <c r="M60" s="16"/>
      <c r="N60" s="16"/>
      <c r="O60" s="16"/>
      <c r="P60" s="12">
        <f t="shared" si="7"/>
        <v>0</v>
      </c>
    </row>
    <row r="61" spans="1:16" ht="47.25" hidden="1" customHeight="1" x14ac:dyDescent="0.25">
      <c r="A61" s="14" t="s">
        <v>122</v>
      </c>
      <c r="B61" s="26">
        <v>1070</v>
      </c>
      <c r="C61" s="14" t="s">
        <v>123</v>
      </c>
      <c r="D61" s="27" t="s">
        <v>124</v>
      </c>
      <c r="E61" s="16">
        <f>F61+I61</f>
        <v>0</v>
      </c>
      <c r="F61" s="16"/>
      <c r="G61" s="16"/>
      <c r="H61" s="16"/>
      <c r="I61" s="16"/>
      <c r="J61" s="16">
        <f>L61+O61</f>
        <v>0</v>
      </c>
      <c r="K61" s="16"/>
      <c r="L61" s="16"/>
      <c r="M61" s="16"/>
      <c r="N61" s="16"/>
      <c r="O61" s="16"/>
      <c r="P61" s="12">
        <f t="shared" si="7"/>
        <v>0</v>
      </c>
    </row>
    <row r="62" spans="1:16" ht="31.2" x14ac:dyDescent="0.25">
      <c r="A62" s="14" t="s">
        <v>125</v>
      </c>
      <c r="B62" s="14" t="s">
        <v>126</v>
      </c>
      <c r="C62" s="14" t="s">
        <v>123</v>
      </c>
      <c r="D62" s="27" t="s">
        <v>127</v>
      </c>
      <c r="E62" s="16">
        <f>F62+I62</f>
        <v>5897000</v>
      </c>
      <c r="F62" s="16">
        <f>H62+G62+1000000+70000</f>
        <v>5897000</v>
      </c>
      <c r="G62" s="16">
        <v>4549000</v>
      </c>
      <c r="H62" s="16">
        <v>278000</v>
      </c>
      <c r="I62" s="16"/>
      <c r="J62" s="16">
        <f>L62+O62</f>
        <v>300000</v>
      </c>
      <c r="K62" s="16"/>
      <c r="L62" s="16">
        <v>300000</v>
      </c>
      <c r="M62" s="16">
        <v>245000</v>
      </c>
      <c r="N62" s="16"/>
      <c r="O62" s="16"/>
      <c r="P62" s="12">
        <f t="shared" si="7"/>
        <v>6197000</v>
      </c>
    </row>
    <row r="63" spans="1:16" ht="31.2" x14ac:dyDescent="0.25">
      <c r="A63" s="19" t="s">
        <v>128</v>
      </c>
      <c r="B63" s="19" t="s">
        <v>129</v>
      </c>
      <c r="C63" s="19" t="s">
        <v>130</v>
      </c>
      <c r="D63" s="27" t="s">
        <v>131</v>
      </c>
      <c r="E63" s="16">
        <f>F63</f>
        <v>1575000</v>
      </c>
      <c r="F63" s="16">
        <f>G63+271000+70000</f>
        <v>1575000</v>
      </c>
      <c r="G63" s="16">
        <v>1234000</v>
      </c>
      <c r="H63" s="16"/>
      <c r="I63" s="16"/>
      <c r="J63" s="16"/>
      <c r="K63" s="16"/>
      <c r="L63" s="16"/>
      <c r="M63" s="16"/>
      <c r="N63" s="16"/>
      <c r="O63" s="16"/>
      <c r="P63" s="12">
        <f t="shared" si="7"/>
        <v>1575000</v>
      </c>
    </row>
    <row r="64" spans="1:16" ht="15.6" x14ac:dyDescent="0.25">
      <c r="A64" s="65" t="s">
        <v>180</v>
      </c>
      <c r="B64" s="65" t="s">
        <v>181</v>
      </c>
      <c r="C64" s="66" t="s">
        <v>130</v>
      </c>
      <c r="D64" s="67" t="s">
        <v>182</v>
      </c>
      <c r="E64" s="16">
        <f>F64</f>
        <v>200000</v>
      </c>
      <c r="F64" s="16">
        <v>200000</v>
      </c>
      <c r="G64" s="16"/>
      <c r="H64" s="16"/>
      <c r="I64" s="16"/>
      <c r="J64" s="16">
        <f>K64</f>
        <v>1000000</v>
      </c>
      <c r="K64" s="16">
        <f>O64</f>
        <v>1000000</v>
      </c>
      <c r="L64" s="16"/>
      <c r="M64" s="16"/>
      <c r="N64" s="16"/>
      <c r="O64" s="16">
        <v>1000000</v>
      </c>
      <c r="P64" s="12">
        <f t="shared" si="7"/>
        <v>1200000</v>
      </c>
    </row>
    <row r="65" spans="1:16" ht="46.8" x14ac:dyDescent="0.25">
      <c r="A65" s="65" t="s">
        <v>193</v>
      </c>
      <c r="B65" s="65">
        <v>1151</v>
      </c>
      <c r="C65" s="66" t="s">
        <v>130</v>
      </c>
      <c r="D65" s="68" t="s">
        <v>194</v>
      </c>
      <c r="E65" s="16">
        <f>F65+I65</f>
        <v>979000</v>
      </c>
      <c r="F65" s="16">
        <f>H65+G65+159000+100000</f>
        <v>979000</v>
      </c>
      <c r="G65" s="16">
        <v>720000</v>
      </c>
      <c r="H65" s="16"/>
      <c r="I65" s="16"/>
      <c r="J65" s="16"/>
      <c r="K65" s="16"/>
      <c r="L65" s="16"/>
      <c r="M65" s="16"/>
      <c r="N65" s="16"/>
      <c r="O65" s="16"/>
      <c r="P65" s="12">
        <f t="shared" si="7"/>
        <v>979000</v>
      </c>
    </row>
    <row r="66" spans="1:16" ht="15.6" x14ac:dyDescent="0.25">
      <c r="A66" s="14" t="s">
        <v>140</v>
      </c>
      <c r="B66" s="26">
        <v>4030</v>
      </c>
      <c r="C66" s="14" t="s">
        <v>134</v>
      </c>
      <c r="D66" s="21" t="s">
        <v>137</v>
      </c>
      <c r="E66" s="16">
        <f>F66+I66</f>
        <v>2783000</v>
      </c>
      <c r="F66" s="16">
        <f>H66+G66+454000+40000</f>
        <v>2783000</v>
      </c>
      <c r="G66" s="16">
        <v>2065000</v>
      </c>
      <c r="H66" s="16">
        <f>26000+198000</f>
        <v>224000</v>
      </c>
      <c r="I66" s="16"/>
      <c r="J66" s="16"/>
      <c r="K66" s="16"/>
      <c r="L66" s="16"/>
      <c r="M66" s="16"/>
      <c r="N66" s="16"/>
      <c r="O66" s="16"/>
      <c r="P66" s="12">
        <f>J66+E66</f>
        <v>2783000</v>
      </c>
    </row>
    <row r="67" spans="1:16" ht="15.6" x14ac:dyDescent="0.25">
      <c r="A67" s="14" t="s">
        <v>132</v>
      </c>
      <c r="B67" s="14" t="s">
        <v>133</v>
      </c>
      <c r="C67" s="14" t="s">
        <v>134</v>
      </c>
      <c r="D67" s="21" t="s">
        <v>135</v>
      </c>
      <c r="E67" s="16">
        <f>F67+I67</f>
        <v>272200</v>
      </c>
      <c r="F67" s="16">
        <f>G67+H67+39600+30000</f>
        <v>272200</v>
      </c>
      <c r="G67" s="16">
        <v>180000</v>
      </c>
      <c r="H67" s="16">
        <f>10000+12600</f>
        <v>22600</v>
      </c>
      <c r="I67" s="16"/>
      <c r="J67" s="16"/>
      <c r="K67" s="16"/>
      <c r="L67" s="16"/>
      <c r="M67" s="16"/>
      <c r="N67" s="16"/>
      <c r="O67" s="16"/>
      <c r="P67" s="12">
        <f t="shared" si="7"/>
        <v>272200</v>
      </c>
    </row>
    <row r="68" spans="1:16" ht="15.6" hidden="1" x14ac:dyDescent="0.25">
      <c r="A68" s="14"/>
      <c r="B68" s="10" t="s">
        <v>136</v>
      </c>
      <c r="C68" s="10"/>
      <c r="D68" s="21" t="s">
        <v>137</v>
      </c>
      <c r="E68" s="12">
        <f t="shared" ref="E68:O68" si="10">E69</f>
        <v>0</v>
      </c>
      <c r="F68" s="12">
        <f t="shared" si="10"/>
        <v>0</v>
      </c>
      <c r="G68" s="12">
        <f t="shared" si="10"/>
        <v>0</v>
      </c>
      <c r="H68" s="12">
        <f t="shared" si="10"/>
        <v>0</v>
      </c>
      <c r="I68" s="12">
        <f t="shared" si="10"/>
        <v>0</v>
      </c>
      <c r="J68" s="12">
        <f t="shared" si="10"/>
        <v>0</v>
      </c>
      <c r="K68" s="12">
        <f t="shared" si="10"/>
        <v>0</v>
      </c>
      <c r="L68" s="12">
        <f t="shared" si="10"/>
        <v>0</v>
      </c>
      <c r="M68" s="12">
        <f t="shared" si="10"/>
        <v>0</v>
      </c>
      <c r="N68" s="12">
        <f t="shared" si="10"/>
        <v>0</v>
      </c>
      <c r="O68" s="12">
        <f t="shared" si="10"/>
        <v>0</v>
      </c>
      <c r="P68" s="12">
        <f t="shared" si="7"/>
        <v>0</v>
      </c>
    </row>
    <row r="69" spans="1:16" s="41" customFormat="1" ht="47.25" hidden="1" customHeight="1" x14ac:dyDescent="0.25">
      <c r="A69" s="20" t="s">
        <v>138</v>
      </c>
      <c r="B69" s="19" t="s">
        <v>139</v>
      </c>
      <c r="C69" s="20" t="s">
        <v>130</v>
      </c>
      <c r="D69" s="21" t="s">
        <v>137</v>
      </c>
      <c r="E69" s="16">
        <f t="shared" ref="E69:E77" si="11">F69+I69</f>
        <v>0</v>
      </c>
      <c r="F69" s="16"/>
      <c r="G69" s="16"/>
      <c r="H69" s="16"/>
      <c r="I69" s="16"/>
      <c r="J69" s="16">
        <f>L69+O69</f>
        <v>0</v>
      </c>
      <c r="K69" s="16"/>
      <c r="L69" s="16"/>
      <c r="M69" s="16"/>
      <c r="N69" s="16"/>
      <c r="O69" s="16"/>
      <c r="P69" s="12">
        <f t="shared" si="7"/>
        <v>0</v>
      </c>
    </row>
    <row r="70" spans="1:16" ht="63" hidden="1" customHeight="1" x14ac:dyDescent="0.25">
      <c r="A70" s="20"/>
      <c r="B70" s="19"/>
      <c r="C70" s="20"/>
      <c r="D70" s="21" t="s">
        <v>137</v>
      </c>
      <c r="E70" s="16">
        <f t="shared" si="11"/>
        <v>0</v>
      </c>
      <c r="F70" s="16"/>
      <c r="G70" s="16"/>
      <c r="H70" s="16"/>
      <c r="I70" s="16"/>
      <c r="J70" s="16">
        <f>L70+O70</f>
        <v>0</v>
      </c>
      <c r="K70" s="16"/>
      <c r="L70" s="16"/>
      <c r="M70" s="16"/>
      <c r="N70" s="16"/>
      <c r="O70" s="16"/>
      <c r="P70" s="12">
        <f t="shared" si="7"/>
        <v>0</v>
      </c>
    </row>
    <row r="71" spans="1:16" ht="46.8" x14ac:dyDescent="0.25">
      <c r="A71" s="14" t="s">
        <v>141</v>
      </c>
      <c r="B71" s="26">
        <v>4060</v>
      </c>
      <c r="C71" s="14" t="s">
        <v>142</v>
      </c>
      <c r="D71" s="27" t="s">
        <v>143</v>
      </c>
      <c r="E71" s="16">
        <f t="shared" si="11"/>
        <v>4599000</v>
      </c>
      <c r="F71" s="16">
        <f>H71+G71+728000+80000</f>
        <v>4599000</v>
      </c>
      <c r="G71" s="16">
        <v>3311000</v>
      </c>
      <c r="H71" s="16">
        <f>187000+286000+7000</f>
        <v>480000</v>
      </c>
      <c r="I71" s="16"/>
      <c r="J71" s="16"/>
      <c r="K71" s="16"/>
      <c r="L71" s="16"/>
      <c r="M71" s="16"/>
      <c r="N71" s="16"/>
      <c r="O71" s="16"/>
      <c r="P71" s="12">
        <f t="shared" si="7"/>
        <v>4599000</v>
      </c>
    </row>
    <row r="72" spans="1:16" ht="31.2" hidden="1" x14ac:dyDescent="0.25">
      <c r="A72" s="42" t="s">
        <v>144</v>
      </c>
      <c r="B72" s="26">
        <v>4081</v>
      </c>
      <c r="C72" s="14" t="s">
        <v>69</v>
      </c>
      <c r="D72" s="27" t="s">
        <v>145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2">
        <f t="shared" si="7"/>
        <v>0</v>
      </c>
    </row>
    <row r="73" spans="1:16" ht="15.6" hidden="1" x14ac:dyDescent="0.25">
      <c r="A73" s="14" t="s">
        <v>146</v>
      </c>
      <c r="B73" s="26">
        <v>4082</v>
      </c>
      <c r="C73" s="14" t="s">
        <v>69</v>
      </c>
      <c r="D73" s="27" t="s">
        <v>147</v>
      </c>
      <c r="E73" s="16">
        <f t="shared" si="11"/>
        <v>0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2">
        <f t="shared" si="7"/>
        <v>0</v>
      </c>
    </row>
    <row r="74" spans="1:16" ht="33.75" hidden="1" customHeight="1" x14ac:dyDescent="0.25">
      <c r="A74" s="14" t="s">
        <v>148</v>
      </c>
      <c r="B74" s="26">
        <v>5011</v>
      </c>
      <c r="C74" s="14" t="s">
        <v>72</v>
      </c>
      <c r="D74" s="27" t="s">
        <v>149</v>
      </c>
      <c r="E74" s="16">
        <f t="shared" si="11"/>
        <v>0</v>
      </c>
      <c r="F74" s="16"/>
      <c r="G74" s="16"/>
      <c r="H74" s="16"/>
      <c r="I74" s="16"/>
      <c r="J74" s="16">
        <f t="shared" ref="J74:J77" si="12">L74+O74</f>
        <v>0</v>
      </c>
      <c r="K74" s="16"/>
      <c r="L74" s="16"/>
      <c r="M74" s="16"/>
      <c r="N74" s="16"/>
      <c r="O74" s="16"/>
      <c r="P74" s="12">
        <f t="shared" si="7"/>
        <v>0</v>
      </c>
    </row>
    <row r="75" spans="1:16" ht="73.5" customHeight="1" x14ac:dyDescent="0.25">
      <c r="A75" s="14" t="s">
        <v>150</v>
      </c>
      <c r="B75" s="14" t="s">
        <v>151</v>
      </c>
      <c r="C75" s="14" t="s">
        <v>72</v>
      </c>
      <c r="D75" s="27" t="s">
        <v>152</v>
      </c>
      <c r="E75" s="16">
        <f t="shared" si="11"/>
        <v>3120000</v>
      </c>
      <c r="F75" s="16">
        <f>G75+550000+70000</f>
        <v>3120000</v>
      </c>
      <c r="G75" s="16">
        <v>2500000</v>
      </c>
      <c r="H75" s="16"/>
      <c r="I75" s="16"/>
      <c r="J75" s="16"/>
      <c r="K75" s="16"/>
      <c r="L75" s="16"/>
      <c r="M75" s="16"/>
      <c r="N75" s="16"/>
      <c r="O75" s="16"/>
      <c r="P75" s="12">
        <f t="shared" si="7"/>
        <v>3120000</v>
      </c>
    </row>
    <row r="76" spans="1:16" ht="46.8" hidden="1" x14ac:dyDescent="0.25">
      <c r="A76" s="14" t="s">
        <v>153</v>
      </c>
      <c r="B76" s="14" t="s">
        <v>154</v>
      </c>
      <c r="C76" s="14" t="s">
        <v>72</v>
      </c>
      <c r="D76" s="27" t="s">
        <v>155</v>
      </c>
      <c r="E76" s="16">
        <f t="shared" si="11"/>
        <v>0</v>
      </c>
      <c r="F76" s="16"/>
      <c r="G76" s="16"/>
      <c r="H76" s="16"/>
      <c r="I76" s="16"/>
      <c r="J76" s="16">
        <f t="shared" si="12"/>
        <v>0</v>
      </c>
      <c r="K76" s="16"/>
      <c r="L76" s="16"/>
      <c r="M76" s="16"/>
      <c r="N76" s="16"/>
      <c r="O76" s="16"/>
      <c r="P76" s="12">
        <f t="shared" si="7"/>
        <v>0</v>
      </c>
    </row>
    <row r="77" spans="1:16" ht="46.8" hidden="1" x14ac:dyDescent="0.25">
      <c r="A77" s="14" t="s">
        <v>156</v>
      </c>
      <c r="B77" s="26">
        <v>5062</v>
      </c>
      <c r="C77" s="14" t="s">
        <v>72</v>
      </c>
      <c r="D77" s="27" t="s">
        <v>73</v>
      </c>
      <c r="E77" s="16">
        <f t="shared" si="11"/>
        <v>0</v>
      </c>
      <c r="F77" s="16"/>
      <c r="G77" s="16"/>
      <c r="H77" s="16"/>
      <c r="I77" s="16"/>
      <c r="J77" s="16">
        <f t="shared" si="12"/>
        <v>0</v>
      </c>
      <c r="K77" s="16"/>
      <c r="L77" s="16"/>
      <c r="M77" s="16"/>
      <c r="N77" s="16"/>
      <c r="O77" s="16"/>
      <c r="P77" s="12">
        <f t="shared" si="7"/>
        <v>0</v>
      </c>
    </row>
    <row r="78" spans="1:16" ht="62.4" x14ac:dyDescent="0.25">
      <c r="A78" s="43" t="s">
        <v>215</v>
      </c>
      <c r="B78" s="44" t="s">
        <v>216</v>
      </c>
      <c r="C78" s="45"/>
      <c r="D78" s="78" t="s">
        <v>222</v>
      </c>
      <c r="E78" s="12">
        <f t="shared" ref="E78:O78" si="13">E79</f>
        <v>7930000</v>
      </c>
      <c r="F78" s="12">
        <f t="shared" si="13"/>
        <v>7930000</v>
      </c>
      <c r="G78" s="12">
        <f t="shared" si="13"/>
        <v>2644000</v>
      </c>
      <c r="H78" s="12">
        <f t="shared" si="13"/>
        <v>0</v>
      </c>
      <c r="I78" s="12">
        <f t="shared" si="13"/>
        <v>0</v>
      </c>
      <c r="J78" s="12">
        <f t="shared" si="13"/>
        <v>0</v>
      </c>
      <c r="K78" s="12">
        <f t="shared" si="13"/>
        <v>0</v>
      </c>
      <c r="L78" s="12">
        <f t="shared" si="13"/>
        <v>0</v>
      </c>
      <c r="M78" s="12">
        <f t="shared" si="13"/>
        <v>0</v>
      </c>
      <c r="N78" s="12">
        <f t="shared" si="13"/>
        <v>0</v>
      </c>
      <c r="O78" s="12">
        <f t="shared" si="13"/>
        <v>0</v>
      </c>
      <c r="P78" s="12">
        <f t="shared" ref="P78:P80" si="14">J78+E78</f>
        <v>7930000</v>
      </c>
    </row>
    <row r="79" spans="1:16" ht="62.4" x14ac:dyDescent="0.25">
      <c r="A79" s="43" t="s">
        <v>217</v>
      </c>
      <c r="B79" s="44" t="s">
        <v>216</v>
      </c>
      <c r="C79" s="45"/>
      <c r="D79" s="78" t="s">
        <v>223</v>
      </c>
      <c r="E79" s="12">
        <f>E80+E81+E82+E83+E84</f>
        <v>7930000</v>
      </c>
      <c r="F79" s="12">
        <f t="shared" ref="F79:O79" si="15">F80+F81+F82+F83+F84</f>
        <v>7930000</v>
      </c>
      <c r="G79" s="12">
        <f t="shared" si="15"/>
        <v>2644000</v>
      </c>
      <c r="H79" s="12">
        <f t="shared" si="15"/>
        <v>0</v>
      </c>
      <c r="I79" s="12">
        <f t="shared" si="15"/>
        <v>0</v>
      </c>
      <c r="J79" s="12">
        <f t="shared" si="15"/>
        <v>0</v>
      </c>
      <c r="K79" s="12">
        <f t="shared" si="15"/>
        <v>0</v>
      </c>
      <c r="L79" s="12">
        <f t="shared" si="15"/>
        <v>0</v>
      </c>
      <c r="M79" s="12">
        <f t="shared" si="15"/>
        <v>0</v>
      </c>
      <c r="N79" s="12">
        <f t="shared" si="15"/>
        <v>0</v>
      </c>
      <c r="O79" s="12">
        <f t="shared" si="15"/>
        <v>0</v>
      </c>
      <c r="P79" s="12">
        <f>J79+E79</f>
        <v>7930000</v>
      </c>
    </row>
    <row r="80" spans="1:16" ht="46.8" x14ac:dyDescent="0.25">
      <c r="A80" s="14" t="s">
        <v>218</v>
      </c>
      <c r="B80" s="14" t="s">
        <v>108</v>
      </c>
      <c r="C80" s="14" t="s">
        <v>24</v>
      </c>
      <c r="D80" s="34" t="s">
        <v>161</v>
      </c>
      <c r="E80" s="16">
        <f>F80+I80</f>
        <v>984000</v>
      </c>
      <c r="F80" s="16">
        <f>G80+160000+100000</f>
        <v>984000</v>
      </c>
      <c r="G80" s="16">
        <v>724000</v>
      </c>
      <c r="H80" s="16"/>
      <c r="I80" s="16"/>
      <c r="J80" s="16">
        <f>L80+O80</f>
        <v>0</v>
      </c>
      <c r="K80" s="16"/>
      <c r="L80" s="16"/>
      <c r="M80" s="16"/>
      <c r="N80" s="16"/>
      <c r="O80" s="16"/>
      <c r="P80" s="12">
        <f t="shared" si="14"/>
        <v>984000</v>
      </c>
    </row>
    <row r="81" spans="1:16" s="72" customFormat="1" ht="93.75" customHeight="1" x14ac:dyDescent="0.25">
      <c r="A81" s="29" t="s">
        <v>219</v>
      </c>
      <c r="B81" s="29" t="s">
        <v>57</v>
      </c>
      <c r="C81" s="29" t="s">
        <v>49</v>
      </c>
      <c r="D81" s="69" t="s">
        <v>58</v>
      </c>
      <c r="E81" s="70">
        <f>F81+I81</f>
        <v>1200000</v>
      </c>
      <c r="F81" s="70">
        <v>1200000</v>
      </c>
      <c r="G81" s="70"/>
      <c r="H81" s="70"/>
      <c r="I81" s="70"/>
      <c r="J81" s="70"/>
      <c r="K81" s="70"/>
      <c r="L81" s="70"/>
      <c r="M81" s="70"/>
      <c r="N81" s="70"/>
      <c r="O81" s="70"/>
      <c r="P81" s="71">
        <f>J81+E81</f>
        <v>1200000</v>
      </c>
    </row>
    <row r="82" spans="1:16" ht="31.2" x14ac:dyDescent="0.25">
      <c r="A82" s="62" t="s">
        <v>190</v>
      </c>
      <c r="B82" s="62" t="s">
        <v>191</v>
      </c>
      <c r="C82" s="63" t="s">
        <v>178</v>
      </c>
      <c r="D82" s="64" t="s">
        <v>192</v>
      </c>
      <c r="E82" s="16">
        <f>F82+I82</f>
        <v>4000</v>
      </c>
      <c r="F82" s="16">
        <v>4000</v>
      </c>
      <c r="G82" s="16"/>
      <c r="H82" s="16"/>
      <c r="I82" s="16"/>
      <c r="J82" s="16"/>
      <c r="K82" s="16"/>
      <c r="L82" s="16"/>
      <c r="M82" s="16"/>
      <c r="N82" s="16"/>
      <c r="O82" s="16"/>
      <c r="P82" s="12">
        <f>J82+E82</f>
        <v>4000</v>
      </c>
    </row>
    <row r="83" spans="1:16" s="72" customFormat="1" ht="59.25" customHeight="1" x14ac:dyDescent="0.25">
      <c r="A83" s="42" t="s">
        <v>220</v>
      </c>
      <c r="B83" s="73">
        <v>3241</v>
      </c>
      <c r="C83" s="42" t="s">
        <v>66</v>
      </c>
      <c r="D83" s="74" t="s">
        <v>186</v>
      </c>
      <c r="E83" s="75">
        <f>F83+I83</f>
        <v>2442000</v>
      </c>
      <c r="F83" s="75">
        <f>G83+422000+100000</f>
        <v>2442000</v>
      </c>
      <c r="G83" s="75">
        <v>1920000</v>
      </c>
      <c r="H83" s="75"/>
      <c r="I83" s="75"/>
      <c r="J83" s="75"/>
      <c r="K83" s="75"/>
      <c r="L83" s="75"/>
      <c r="M83" s="75"/>
      <c r="N83" s="75"/>
      <c r="O83" s="75"/>
      <c r="P83" s="76">
        <f>J83+E83</f>
        <v>2442000</v>
      </c>
    </row>
    <row r="84" spans="1:16" s="72" customFormat="1" ht="31.2" x14ac:dyDescent="0.25">
      <c r="A84" s="29" t="s">
        <v>221</v>
      </c>
      <c r="B84" s="77">
        <v>3242</v>
      </c>
      <c r="C84" s="29" t="s">
        <v>66</v>
      </c>
      <c r="D84" s="69" t="s">
        <v>67</v>
      </c>
      <c r="E84" s="70">
        <f>F84+I84</f>
        <v>3300000</v>
      </c>
      <c r="F84" s="70">
        <f>300000+1500000+1500000</f>
        <v>3300000</v>
      </c>
      <c r="G84" s="70"/>
      <c r="H84" s="70"/>
      <c r="I84" s="70"/>
      <c r="J84" s="70"/>
      <c r="K84" s="70"/>
      <c r="L84" s="70"/>
      <c r="M84" s="70"/>
      <c r="N84" s="70"/>
      <c r="O84" s="70"/>
      <c r="P84" s="71">
        <f>J84+E84</f>
        <v>3300000</v>
      </c>
    </row>
    <row r="85" spans="1:16" ht="31.2" x14ac:dyDescent="0.25">
      <c r="A85" s="43" t="s">
        <v>157</v>
      </c>
      <c r="B85" s="44" t="s">
        <v>158</v>
      </c>
      <c r="C85" s="45"/>
      <c r="D85" s="46" t="s">
        <v>167</v>
      </c>
      <c r="E85" s="12">
        <f t="shared" ref="E85:O85" si="16">E86</f>
        <v>2004000</v>
      </c>
      <c r="F85" s="12">
        <f t="shared" si="16"/>
        <v>1090000</v>
      </c>
      <c r="G85" s="12">
        <f t="shared" si="16"/>
        <v>853000</v>
      </c>
      <c r="H85" s="12">
        <f t="shared" si="16"/>
        <v>0</v>
      </c>
      <c r="I85" s="12">
        <f t="shared" si="16"/>
        <v>0</v>
      </c>
      <c r="J85" s="12">
        <f t="shared" si="16"/>
        <v>0</v>
      </c>
      <c r="K85" s="12">
        <f t="shared" si="16"/>
        <v>0</v>
      </c>
      <c r="L85" s="12">
        <f t="shared" si="16"/>
        <v>0</v>
      </c>
      <c r="M85" s="12">
        <f t="shared" si="16"/>
        <v>0</v>
      </c>
      <c r="N85" s="12">
        <f t="shared" si="16"/>
        <v>0</v>
      </c>
      <c r="O85" s="12">
        <f t="shared" si="16"/>
        <v>0</v>
      </c>
      <c r="P85" s="12">
        <f t="shared" ref="P85:P89" si="17">J85+E85</f>
        <v>2004000</v>
      </c>
    </row>
    <row r="86" spans="1:16" ht="46.8" x14ac:dyDescent="0.25">
      <c r="A86" s="43" t="s">
        <v>159</v>
      </c>
      <c r="B86" s="44" t="s">
        <v>158</v>
      </c>
      <c r="C86" s="45"/>
      <c r="D86" s="46" t="s">
        <v>168</v>
      </c>
      <c r="E86" s="12">
        <f>E87+E88</f>
        <v>2004000</v>
      </c>
      <c r="F86" s="12">
        <f t="shared" ref="F86:O86" si="18">SUM(F87:F89)</f>
        <v>1090000</v>
      </c>
      <c r="G86" s="12">
        <f t="shared" si="18"/>
        <v>853000</v>
      </c>
      <c r="H86" s="12">
        <f t="shared" si="18"/>
        <v>0</v>
      </c>
      <c r="I86" s="12">
        <f t="shared" si="18"/>
        <v>0</v>
      </c>
      <c r="J86" s="12">
        <f t="shared" si="18"/>
        <v>0</v>
      </c>
      <c r="K86" s="12">
        <f t="shared" si="18"/>
        <v>0</v>
      </c>
      <c r="L86" s="12">
        <f t="shared" si="18"/>
        <v>0</v>
      </c>
      <c r="M86" s="12">
        <f t="shared" si="18"/>
        <v>0</v>
      </c>
      <c r="N86" s="12">
        <f t="shared" si="18"/>
        <v>0</v>
      </c>
      <c r="O86" s="12">
        <f t="shared" si="18"/>
        <v>0</v>
      </c>
      <c r="P86" s="12">
        <f t="shared" si="17"/>
        <v>2004000</v>
      </c>
    </row>
    <row r="87" spans="1:16" ht="46.8" x14ac:dyDescent="0.25">
      <c r="A87" s="14" t="s">
        <v>160</v>
      </c>
      <c r="B87" s="14" t="s">
        <v>108</v>
      </c>
      <c r="C87" s="14" t="s">
        <v>24</v>
      </c>
      <c r="D87" s="34" t="s">
        <v>161</v>
      </c>
      <c r="E87" s="16">
        <f>F87+I87</f>
        <v>1090000</v>
      </c>
      <c r="F87" s="16">
        <f>G87+187000+50000</f>
        <v>1090000</v>
      </c>
      <c r="G87" s="16">
        <v>853000</v>
      </c>
      <c r="H87" s="16"/>
      <c r="I87" s="16"/>
      <c r="J87" s="16">
        <f>L87+O87</f>
        <v>0</v>
      </c>
      <c r="K87" s="16"/>
      <c r="L87" s="16"/>
      <c r="M87" s="16"/>
      <c r="N87" s="16"/>
      <c r="O87" s="16"/>
      <c r="P87" s="12">
        <f t="shared" si="17"/>
        <v>1090000</v>
      </c>
    </row>
    <row r="88" spans="1:16" ht="15.6" x14ac:dyDescent="0.25">
      <c r="A88" s="47" t="s">
        <v>162</v>
      </c>
      <c r="B88" s="48">
        <v>8710</v>
      </c>
      <c r="C88" s="49" t="s">
        <v>28</v>
      </c>
      <c r="D88" s="45" t="s">
        <v>163</v>
      </c>
      <c r="E88" s="16">
        <v>914000</v>
      </c>
      <c r="F88" s="16"/>
      <c r="G88" s="16"/>
      <c r="H88" s="16"/>
      <c r="I88" s="16"/>
      <c r="J88" s="16">
        <f>L88+O88</f>
        <v>0</v>
      </c>
      <c r="K88" s="16"/>
      <c r="L88" s="16"/>
      <c r="M88" s="16"/>
      <c r="N88" s="16"/>
      <c r="O88" s="16"/>
      <c r="P88" s="12">
        <f t="shared" si="17"/>
        <v>914000</v>
      </c>
    </row>
    <row r="89" spans="1:16" ht="15.6" hidden="1" x14ac:dyDescent="0.25">
      <c r="A89" s="47" t="s">
        <v>164</v>
      </c>
      <c r="B89" s="48">
        <v>9770</v>
      </c>
      <c r="C89" s="49" t="s">
        <v>27</v>
      </c>
      <c r="D89" s="45" t="s">
        <v>165</v>
      </c>
      <c r="E89" s="16">
        <f>F89+I89</f>
        <v>0</v>
      </c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2">
        <f t="shared" si="17"/>
        <v>0</v>
      </c>
    </row>
    <row r="90" spans="1:16" ht="35.25" customHeight="1" x14ac:dyDescent="0.25">
      <c r="A90" s="10"/>
      <c r="B90" s="50"/>
      <c r="C90" s="10"/>
      <c r="D90" s="11" t="s">
        <v>166</v>
      </c>
      <c r="E90" s="33">
        <f t="shared" ref="E90:P90" si="19">E12+E50+E78+E85</f>
        <v>249769100</v>
      </c>
      <c r="F90" s="33">
        <f t="shared" si="19"/>
        <v>236355100</v>
      </c>
      <c r="G90" s="33">
        <f t="shared" si="19"/>
        <v>165666000</v>
      </c>
      <c r="H90" s="33">
        <f t="shared" si="19"/>
        <v>17960600</v>
      </c>
      <c r="I90" s="33">
        <f t="shared" si="19"/>
        <v>12500000</v>
      </c>
      <c r="J90" s="33">
        <f t="shared" si="19"/>
        <v>3314000</v>
      </c>
      <c r="K90" s="33">
        <f t="shared" si="19"/>
        <v>1000000</v>
      </c>
      <c r="L90" s="33">
        <f t="shared" si="19"/>
        <v>2314000</v>
      </c>
      <c r="M90" s="33">
        <f t="shared" si="19"/>
        <v>245000</v>
      </c>
      <c r="N90" s="33">
        <f t="shared" si="19"/>
        <v>0</v>
      </c>
      <c r="O90" s="33">
        <f t="shared" si="19"/>
        <v>1000000</v>
      </c>
      <c r="P90" s="33">
        <f t="shared" si="19"/>
        <v>253083100</v>
      </c>
    </row>
    <row r="91" spans="1:16" ht="35.25" customHeight="1" x14ac:dyDescent="0.25">
      <c r="A91" s="52"/>
      <c r="B91" s="53"/>
      <c r="C91" s="52"/>
      <c r="D91" s="55" t="s">
        <v>175</v>
      </c>
      <c r="E91" s="56"/>
      <c r="F91" s="56"/>
      <c r="G91" s="56" t="s">
        <v>176</v>
      </c>
      <c r="H91" s="56"/>
      <c r="I91" s="54"/>
      <c r="J91" s="54"/>
      <c r="K91" s="54"/>
      <c r="L91" s="54"/>
      <c r="M91" s="54"/>
      <c r="N91" s="54"/>
      <c r="O91" s="54"/>
      <c r="P91" s="54"/>
    </row>
    <row r="92" spans="1:16" x14ac:dyDescent="0.25">
      <c r="E92" s="51"/>
    </row>
    <row r="93" spans="1:16" x14ac:dyDescent="0.25">
      <c r="E93" s="51"/>
    </row>
    <row r="94" spans="1:16" x14ac:dyDescent="0.25">
      <c r="E94" s="51"/>
    </row>
    <row r="95" spans="1:16" x14ac:dyDescent="0.25">
      <c r="E95" s="51"/>
    </row>
  </sheetData>
  <mergeCells count="25">
    <mergeCell ref="A7:A10"/>
    <mergeCell ref="B7:B10"/>
    <mergeCell ref="C7:C10"/>
    <mergeCell ref="D7:D10"/>
    <mergeCell ref="E7:I7"/>
    <mergeCell ref="M1:P1"/>
    <mergeCell ref="M2:P2"/>
    <mergeCell ref="A4:P4"/>
    <mergeCell ref="A5:B5"/>
    <mergeCell ref="A6:B6"/>
    <mergeCell ref="J7:O7"/>
    <mergeCell ref="P7:P10"/>
    <mergeCell ref="E8:E10"/>
    <mergeCell ref="F8:F10"/>
    <mergeCell ref="G8:H8"/>
    <mergeCell ref="I8:I10"/>
    <mergeCell ref="J8:J10"/>
    <mergeCell ref="L8:L10"/>
    <mergeCell ref="M8:N8"/>
    <mergeCell ref="O8:O10"/>
    <mergeCell ref="G9:G10"/>
    <mergeCell ref="H9:H10"/>
    <mergeCell ref="K9:K10"/>
    <mergeCell ref="M9:M10"/>
    <mergeCell ref="N9:N10"/>
  </mergeCells>
  <printOptions horizontalCentered="1"/>
  <pageMargins left="0.19685039370078741" right="0" top="0.59055118110236227" bottom="0.39370078740157483" header="0.31496062992125984" footer="0.31496062992125984"/>
  <pageSetup paperSize="9" scale="48" fitToHeight="0" orientation="landscape" r:id="rId1"/>
  <headerFooter alignWithMargins="0">
    <oddFooter>&amp;R&amp;P</oddFooter>
  </headerFooter>
  <rowBreaks count="2" manualBreakCount="2">
    <brk id="49" max="16" man="1"/>
    <brk id="9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дод.3 видатки </vt:lpstr>
      <vt:lpstr>'дод.3 видатки 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Марина</cp:lastModifiedBy>
  <cp:lastPrinted>2023-12-11T09:50:44Z</cp:lastPrinted>
  <dcterms:created xsi:type="dcterms:W3CDTF">2021-12-22T09:49:07Z</dcterms:created>
  <dcterms:modified xsi:type="dcterms:W3CDTF">2024-07-08T11:41:30Z</dcterms:modified>
</cp:coreProperties>
</file>