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грудень\"/>
    </mc:Choice>
  </mc:AlternateContent>
  <xr:revisionPtr revIDLastSave="0" documentId="13_ncr:1_{46D13AE5-62CD-4139-A4CB-8AE7DD30DC0A}" xr6:coauthVersionLast="38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(3)" sheetId="4" r:id="rId1"/>
  </sheets>
  <definedNames>
    <definedName name="_xlnm.Print_Area" localSheetId="0">'Sheet1 (3)'!$A$1:$P$93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9" i="4" l="1"/>
  <c r="O39" i="4"/>
  <c r="F33" i="4" l="1"/>
  <c r="G33" i="4"/>
  <c r="I41" i="4"/>
  <c r="F38" i="4"/>
  <c r="H33" i="4"/>
  <c r="G32" i="4" l="1"/>
  <c r="L32" i="4"/>
  <c r="M32" i="4"/>
  <c r="N32" i="4"/>
  <c r="O32" i="4"/>
  <c r="I37" i="4"/>
  <c r="I32" i="4" s="1"/>
  <c r="F54" i="4"/>
  <c r="E54" i="4" s="1"/>
  <c r="H32" i="4" l="1"/>
  <c r="F78" i="4"/>
  <c r="F76" i="4"/>
  <c r="I72" i="4"/>
  <c r="E72" i="4" l="1"/>
  <c r="P72" i="4" s="1"/>
  <c r="F68" i="4"/>
  <c r="G68" i="4"/>
  <c r="H68" i="4"/>
  <c r="L68" i="4"/>
  <c r="M68" i="4"/>
  <c r="N68" i="4"/>
  <c r="E73" i="4"/>
  <c r="P73" i="4" s="1"/>
  <c r="E39" i="4"/>
  <c r="E40" i="4"/>
  <c r="J33" i="4"/>
  <c r="F59" i="4" l="1"/>
  <c r="F58" i="4"/>
  <c r="F57" i="4" l="1"/>
  <c r="F56" i="4" s="1"/>
  <c r="F55" i="4" s="1"/>
  <c r="G56" i="4"/>
  <c r="G55" i="4" s="1"/>
  <c r="H56" i="4"/>
  <c r="H55" i="4" s="1"/>
  <c r="I56" i="4"/>
  <c r="I55" i="4" s="1"/>
  <c r="K56" i="4"/>
  <c r="K55" i="4" s="1"/>
  <c r="L56" i="4"/>
  <c r="L55" i="4" s="1"/>
  <c r="M56" i="4"/>
  <c r="M55" i="4" s="1"/>
  <c r="N56" i="4"/>
  <c r="N55" i="4" s="1"/>
  <c r="O56" i="4"/>
  <c r="O55" i="4" s="1"/>
  <c r="E57" i="4"/>
  <c r="J57" i="4"/>
  <c r="H77" i="4"/>
  <c r="F77" i="4" s="1"/>
  <c r="K89" i="4"/>
  <c r="O69" i="4"/>
  <c r="O68" i="4" s="1"/>
  <c r="F65" i="4"/>
  <c r="F62" i="4"/>
  <c r="E62" i="4" s="1"/>
  <c r="P62" i="4" s="1"/>
  <c r="G61" i="4"/>
  <c r="H61" i="4"/>
  <c r="I61" i="4"/>
  <c r="L61" i="4"/>
  <c r="M61" i="4"/>
  <c r="N61" i="4"/>
  <c r="O61" i="4"/>
  <c r="E63" i="4"/>
  <c r="P63" i="4" s="1"/>
  <c r="P57" i="4" l="1"/>
  <c r="F61" i="4"/>
  <c r="F83" i="4" l="1"/>
  <c r="E83" i="4" s="1"/>
  <c r="G81" i="4"/>
  <c r="H81" i="4"/>
  <c r="I81" i="4"/>
  <c r="J81" i="4"/>
  <c r="K81" i="4"/>
  <c r="L81" i="4"/>
  <c r="M81" i="4"/>
  <c r="N81" i="4"/>
  <c r="O81" i="4"/>
  <c r="P83" i="4" l="1"/>
  <c r="F82" i="4"/>
  <c r="K70" i="4"/>
  <c r="J70" i="4" s="1"/>
  <c r="P70" i="4" s="1"/>
  <c r="E70" i="4"/>
  <c r="I71" i="4" l="1"/>
  <c r="I68" i="4" s="1"/>
  <c r="E37" i="4"/>
  <c r="O67" i="4" l="1"/>
  <c r="H79" i="4"/>
  <c r="F79" i="4" s="1"/>
  <c r="G75" i="4"/>
  <c r="I75" i="4"/>
  <c r="J75" i="4"/>
  <c r="K75" i="4"/>
  <c r="L75" i="4"/>
  <c r="M75" i="4"/>
  <c r="N75" i="4"/>
  <c r="O75" i="4"/>
  <c r="F67" i="4"/>
  <c r="G67" i="4"/>
  <c r="H67" i="4"/>
  <c r="I67" i="4"/>
  <c r="L67" i="4"/>
  <c r="M67" i="4"/>
  <c r="N67" i="4"/>
  <c r="E69" i="4"/>
  <c r="G87" i="4"/>
  <c r="E78" i="4"/>
  <c r="P78" i="4" s="1"/>
  <c r="F87" i="4" l="1"/>
  <c r="F86" i="4" s="1"/>
  <c r="G86" i="4"/>
  <c r="P37" i="4"/>
  <c r="K69" i="4"/>
  <c r="K68" i="4" s="1"/>
  <c r="E79" i="4"/>
  <c r="E71" i="4"/>
  <c r="E68" i="4" s="1"/>
  <c r="F84" i="4"/>
  <c r="F81" i="4" s="1"/>
  <c r="F36" i="4"/>
  <c r="F32" i="4" s="1"/>
  <c r="E84" i="4" l="1"/>
  <c r="P71" i="4"/>
  <c r="E67" i="4"/>
  <c r="H75" i="4"/>
  <c r="F75" i="4"/>
  <c r="J69" i="4"/>
  <c r="J68" i="4" s="1"/>
  <c r="K67" i="4"/>
  <c r="P79" i="4"/>
  <c r="H45" i="4"/>
  <c r="G45" i="4"/>
  <c r="G44" i="4" s="1"/>
  <c r="P69" i="4" l="1"/>
  <c r="P68" i="4" s="1"/>
  <c r="P67" i="4" s="1"/>
  <c r="J67" i="4"/>
  <c r="J16" i="4"/>
  <c r="F27" i="4"/>
  <c r="F26" i="4" s="1"/>
  <c r="G27" i="4"/>
  <c r="G26" i="4" s="1"/>
  <c r="H27" i="4"/>
  <c r="H26" i="4" s="1"/>
  <c r="I27" i="4"/>
  <c r="I26" i="4" s="1"/>
  <c r="K27" i="4"/>
  <c r="K26" i="4" s="1"/>
  <c r="L27" i="4"/>
  <c r="L26" i="4" s="1"/>
  <c r="M27" i="4"/>
  <c r="M26" i="4" s="1"/>
  <c r="M16" i="4" s="1"/>
  <c r="N27" i="4"/>
  <c r="N26" i="4" s="1"/>
  <c r="O27" i="4"/>
  <c r="O26" i="4" s="1"/>
  <c r="O16" i="4" s="1"/>
  <c r="E28" i="4"/>
  <c r="E27" i="4" s="1"/>
  <c r="J29" i="4"/>
  <c r="H31" i="4"/>
  <c r="I31" i="4"/>
  <c r="L31" i="4"/>
  <c r="M31" i="4"/>
  <c r="M30" i="4" s="1"/>
  <c r="N31" i="4"/>
  <c r="N30" i="4" s="1"/>
  <c r="O31" i="4"/>
  <c r="O30" i="4" s="1"/>
  <c r="E33" i="4"/>
  <c r="E34" i="4"/>
  <c r="J34" i="4"/>
  <c r="E35" i="4"/>
  <c r="P35" i="4" s="1"/>
  <c r="E36" i="4"/>
  <c r="P36" i="4" s="1"/>
  <c r="E38" i="4"/>
  <c r="P39" i="4"/>
  <c r="K40" i="4"/>
  <c r="K32" i="4" s="1"/>
  <c r="E41" i="4"/>
  <c r="G31" i="4"/>
  <c r="E42" i="4"/>
  <c r="P42" i="4" s="1"/>
  <c r="E43" i="4"/>
  <c r="P43" i="4" s="1"/>
  <c r="H44" i="4"/>
  <c r="I45" i="4"/>
  <c r="I44" i="4" s="1"/>
  <c r="K45" i="4"/>
  <c r="K44" i="4" s="1"/>
  <c r="L45" i="4"/>
  <c r="L44" i="4" s="1"/>
  <c r="M45" i="4"/>
  <c r="M44" i="4" s="1"/>
  <c r="N45" i="4"/>
  <c r="N44" i="4" s="1"/>
  <c r="O45" i="4"/>
  <c r="O44" i="4" s="1"/>
  <c r="E46" i="4"/>
  <c r="P46" i="4" s="1"/>
  <c r="F45" i="4"/>
  <c r="F44" i="4" s="1"/>
  <c r="J47" i="4"/>
  <c r="J45" i="4" s="1"/>
  <c r="J44" i="4" s="1"/>
  <c r="E48" i="4"/>
  <c r="P48" i="4" s="1"/>
  <c r="E49" i="4"/>
  <c r="P49" i="4" s="1"/>
  <c r="E50" i="4"/>
  <c r="P50" i="4" s="1"/>
  <c r="E51" i="4"/>
  <c r="P51" i="4" s="1"/>
  <c r="E52" i="4"/>
  <c r="P52" i="4" s="1"/>
  <c r="E53" i="4"/>
  <c r="P53" i="4" s="1"/>
  <c r="P54" i="4"/>
  <c r="E58" i="4"/>
  <c r="J58" i="4"/>
  <c r="E59" i="4"/>
  <c r="J59" i="4"/>
  <c r="F60" i="4"/>
  <c r="G60" i="4"/>
  <c r="H60" i="4"/>
  <c r="I60" i="4"/>
  <c r="L60" i="4"/>
  <c r="M60" i="4"/>
  <c r="N60" i="4"/>
  <c r="O60" i="4"/>
  <c r="E64" i="4"/>
  <c r="E65" i="4"/>
  <c r="K65" i="4"/>
  <c r="K61" i="4" s="1"/>
  <c r="K74" i="4"/>
  <c r="L74" i="4"/>
  <c r="M74" i="4"/>
  <c r="N74" i="4"/>
  <c r="O74" i="4"/>
  <c r="E76" i="4"/>
  <c r="E77" i="4"/>
  <c r="H80" i="4"/>
  <c r="H66" i="4" s="1"/>
  <c r="I80" i="4"/>
  <c r="J80" i="4"/>
  <c r="K80" i="4"/>
  <c r="L80" i="4"/>
  <c r="M80" i="4"/>
  <c r="N80" i="4"/>
  <c r="O80" i="4"/>
  <c r="G80" i="4"/>
  <c r="P84" i="4"/>
  <c r="H86" i="4"/>
  <c r="I86" i="4"/>
  <c r="I85" i="4" s="1"/>
  <c r="K86" i="4"/>
  <c r="K85" i="4" s="1"/>
  <c r="L86" i="4"/>
  <c r="L85" i="4" s="1"/>
  <c r="M86" i="4"/>
  <c r="M85" i="4" s="1"/>
  <c r="N86" i="4"/>
  <c r="N85" i="4" s="1"/>
  <c r="O86" i="4"/>
  <c r="O85" i="4" s="1"/>
  <c r="E87" i="4"/>
  <c r="P87" i="4" s="1"/>
  <c r="E88" i="4"/>
  <c r="P88" i="4" s="1"/>
  <c r="E89" i="4"/>
  <c r="J89" i="4"/>
  <c r="J86" i="4" s="1"/>
  <c r="J85" i="4" s="1"/>
  <c r="L30" i="4" l="1"/>
  <c r="G30" i="4"/>
  <c r="H30" i="4"/>
  <c r="I30" i="4"/>
  <c r="P33" i="4"/>
  <c r="E32" i="4"/>
  <c r="E31" i="4" s="1"/>
  <c r="E75" i="4"/>
  <c r="E74" i="4" s="1"/>
  <c r="P74" i="4" s="1"/>
  <c r="P41" i="4"/>
  <c r="K66" i="4"/>
  <c r="E56" i="4"/>
  <c r="E55" i="4" s="1"/>
  <c r="E86" i="4"/>
  <c r="P86" i="4" s="1"/>
  <c r="P89" i="4"/>
  <c r="J56" i="4"/>
  <c r="J55" i="4" s="1"/>
  <c r="E61" i="4"/>
  <c r="E60" i="4" s="1"/>
  <c r="I66" i="4"/>
  <c r="K31" i="4"/>
  <c r="J66" i="4"/>
  <c r="O66" i="4"/>
  <c r="L66" i="4"/>
  <c r="N66" i="4"/>
  <c r="M66" i="4"/>
  <c r="P76" i="4"/>
  <c r="P38" i="4"/>
  <c r="H74" i="4"/>
  <c r="G74" i="4"/>
  <c r="L16" i="4"/>
  <c r="L29" i="4"/>
  <c r="O29" i="4"/>
  <c r="P59" i="4"/>
  <c r="J65" i="4"/>
  <c r="J61" i="4" s="1"/>
  <c r="K60" i="4"/>
  <c r="P58" i="4"/>
  <c r="J40" i="4"/>
  <c r="J32" i="4" s="1"/>
  <c r="J31" i="4" s="1"/>
  <c r="P40" i="4"/>
  <c r="I16" i="4"/>
  <c r="I29" i="4"/>
  <c r="G16" i="4"/>
  <c r="G29" i="4"/>
  <c r="P77" i="4"/>
  <c r="K16" i="4"/>
  <c r="K29" i="4"/>
  <c r="F16" i="4"/>
  <c r="F29" i="4"/>
  <c r="H16" i="4"/>
  <c r="H29" i="4"/>
  <c r="E26" i="4"/>
  <c r="P27" i="4"/>
  <c r="N29" i="4"/>
  <c r="N16" i="4"/>
  <c r="P64" i="4"/>
  <c r="P28" i="4"/>
  <c r="I74" i="4"/>
  <c r="M29" i="4"/>
  <c r="F74" i="4"/>
  <c r="E47" i="4"/>
  <c r="P34" i="4"/>
  <c r="G85" i="4"/>
  <c r="G66" i="4" s="1"/>
  <c r="F85" i="4"/>
  <c r="F31" i="4"/>
  <c r="F30" i="4" s="1"/>
  <c r="E30" i="4" l="1"/>
  <c r="P32" i="4"/>
  <c r="J30" i="4"/>
  <c r="K30" i="4"/>
  <c r="P56" i="4"/>
  <c r="P55" i="4" s="1"/>
  <c r="P75" i="4"/>
  <c r="I90" i="4"/>
  <c r="O90" i="4"/>
  <c r="G90" i="4"/>
  <c r="E85" i="4"/>
  <c r="P85" i="4" s="1"/>
  <c r="L90" i="4"/>
  <c r="P65" i="4"/>
  <c r="J60" i="4"/>
  <c r="N90" i="4"/>
  <c r="P31" i="4"/>
  <c r="H90" i="4"/>
  <c r="E45" i="4"/>
  <c r="P47" i="4"/>
  <c r="M90" i="4"/>
  <c r="K90" i="4"/>
  <c r="E82" i="4"/>
  <c r="E81" i="4" s="1"/>
  <c r="F80" i="4"/>
  <c r="E16" i="4"/>
  <c r="E29" i="4"/>
  <c r="P26" i="4"/>
  <c r="J90" i="4" l="1"/>
  <c r="P61" i="4"/>
  <c r="P60" i="4" s="1"/>
  <c r="P30" i="4" s="1"/>
  <c r="F66" i="4"/>
  <c r="F90" i="4" s="1"/>
  <c r="P82" i="4"/>
  <c r="P81" i="4" s="1"/>
  <c r="P16" i="4"/>
  <c r="P29" i="4"/>
  <c r="P45" i="4"/>
  <c r="E44" i="4"/>
  <c r="P44" i="4" l="1"/>
  <c r="E80" i="4"/>
  <c r="E66" i="4" s="1"/>
  <c r="P80" i="4" l="1"/>
  <c r="P66" i="4" s="1"/>
  <c r="P90" i="4" l="1"/>
  <c r="E90" i="4"/>
</calcChain>
</file>

<file path=xl/sharedStrings.xml><?xml version="1.0" encoding="utf-8"?>
<sst xmlns="http://schemas.openxmlformats.org/spreadsheetml/2006/main" count="247" uniqueCount="145">
  <si>
    <t>0752500000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</si>
  <si>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</si>
  <si>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</si>
  <si>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</si>
  <si>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</si>
  <si>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</si>
  <si>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</si>
  <si>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</si>
  <si>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Спеціальний фонд</t>
  </si>
  <si>
    <t>Разом</t>
  </si>
  <si>
    <t>усього</t>
  </si>
  <si>
    <t>видатки споживання</t>
  </si>
  <si>
    <t>з них</t>
  </si>
  <si>
    <t>видатки розвитку</t>
  </si>
  <si>
    <t>у тому числі бюджет розвитку</t>
  </si>
  <si>
    <t>оплата праці</t>
  </si>
  <si>
    <t>комунальні послуги та енергоносії</t>
  </si>
  <si>
    <t>X</t>
  </si>
  <si>
    <t>УСЬОГО</t>
  </si>
  <si>
    <t>0600000</t>
  </si>
  <si>
    <t>0610000</t>
  </si>
  <si>
    <t>06</t>
  </si>
  <si>
    <t>1021</t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</si>
  <si>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(головний розпорядник)</t>
    </r>
  </si>
  <si>
    <r>
      <t xml:space="preserve">Відділ освіти, культури, молоді та спорту Великобичківської селищної ради </t>
    </r>
    <r>
      <rPr>
        <sz val="12"/>
        <color rgb="FF000000"/>
        <rFont val="Times New Roman"/>
        <family val="1"/>
        <charset val="204"/>
      </rPr>
      <t>(відповідальний розпорядник)</t>
    </r>
  </si>
  <si>
    <t>1. Зміни до розподілу у межах змін обсягу доходів селищного бюджету</t>
  </si>
  <si>
    <t>Додаток 3.1</t>
  </si>
  <si>
    <t xml:space="preserve">Секретар ради </t>
  </si>
  <si>
    <t>Валентина БОЖУК</t>
  </si>
  <si>
    <t>РАЗОМ</t>
  </si>
  <si>
    <t>0800000</t>
  </si>
  <si>
    <t>08</t>
  </si>
  <si>
    <t>0810000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</si>
  <si>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</si>
  <si>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</si>
  <si>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</si>
  <si>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0100000</t>
  </si>
  <si>
    <t>01</t>
  </si>
  <si>
    <r>
      <t xml:space="preserve">Великобичківська селищна рада </t>
    </r>
    <r>
      <rPr>
        <sz val="12"/>
        <rFont val="Times New Roman"/>
        <family val="1"/>
        <charset val="204"/>
      </rPr>
      <t>(головний розпорядник)</t>
    </r>
  </si>
  <si>
    <t>0110000</t>
  </si>
  <si>
    <r>
      <t>Великобичківська селищна рада</t>
    </r>
    <r>
      <rPr>
        <sz val="12"/>
        <rFont val="Times New Roman"/>
        <family val="1"/>
        <charset val="204"/>
      </rPr>
      <t>(відповідальний виконавець)</t>
    </r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</si>
  <si>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</si>
  <si>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</si>
  <si>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</si>
  <si>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</si>
  <si>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0611010</t>
  </si>
  <si>
    <t>1010</t>
  </si>
  <si>
    <t>0910</t>
  </si>
  <si>
    <t>Надання дошкільної освіти</t>
  </si>
  <si>
    <t>0620</t>
  </si>
  <si>
    <t>3700000</t>
  </si>
  <si>
    <t>37</t>
  </si>
  <si>
    <r>
      <t xml:space="preserve">Фінансовий відділ Великобичківської селищної ради </t>
    </r>
    <r>
      <rPr>
        <sz val="12"/>
        <rFont val="Times New Roman"/>
        <family val="1"/>
        <charset val="204"/>
      </rPr>
      <t>(головний розпорядник)</t>
    </r>
  </si>
  <si>
    <t>3710000</t>
  </si>
  <si>
    <r>
      <t>Фінансовий відділ Великобичківської селищної ради</t>
    </r>
    <r>
      <rPr>
        <sz val="12"/>
        <rFont val="Times New Roman"/>
        <family val="1"/>
        <charset val="204"/>
      </rPr>
      <t>(відповідальний виконавець)</t>
    </r>
  </si>
  <si>
    <t>0119770</t>
  </si>
  <si>
    <t>9770</t>
  </si>
  <si>
    <t>0180</t>
  </si>
  <si>
    <t>Інші субвенції з місцевого бюджету</t>
  </si>
  <si>
    <t>0117680</t>
  </si>
  <si>
    <t>0490</t>
  </si>
  <si>
    <t>Членські внески до асоціацій органів місцевого самоврядування</t>
  </si>
  <si>
    <t>0116030</t>
  </si>
  <si>
    <t>Організація благоустрою населених пунктів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</si>
  <si>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</si>
  <si>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</si>
  <si>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</si>
  <si>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</si>
  <si>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0112010</t>
  </si>
  <si>
    <t>2010</t>
  </si>
  <si>
    <t>0731</t>
  </si>
  <si>
    <t>Багатопрофільна стаціонарна медична допомога населенню</t>
  </si>
  <si>
    <t>0611702</t>
  </si>
  <si>
    <t>0990</t>
  </si>
  <si>
    <t>Забезпечення харчуванням учнів закладів загальноїсередньої освіти за рахунок субвенції з державногобюджету місцевим бюджетам</t>
  </si>
  <si>
    <t>0118130</t>
  </si>
  <si>
    <t>0320</t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</si>
  <si>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</si>
  <si>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</si>
  <si>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</si>
  <si>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</si>
  <si>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</si>
  <si>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0118220</t>
  </si>
  <si>
    <t>0380</t>
  </si>
  <si>
    <t>Заходи та роботи з мобілізаційної підготовки місцевого значення</t>
  </si>
  <si>
    <t>0611151</t>
  </si>
  <si>
    <t>Забезпечення діяльності інклюзивно-ресурсних центрів за рахунок коштів місцевого бюджету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</si>
  <si>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</si>
  <si>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</si>
  <si>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</si>
  <si>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1141</t>
  </si>
  <si>
    <t>Забезпечення діяльності інших закладів у сфері освіти</t>
  </si>
  <si>
    <t>0810160</t>
  </si>
  <si>
    <r>
      <t>Відділ соціального захисту населення Великобичківської селищної ради</t>
    </r>
    <r>
      <rPr>
        <sz val="12"/>
        <rFont val="Times New Roman"/>
        <family val="1"/>
        <charset val="204"/>
      </rPr>
      <t>(головний розпорядник)</t>
    </r>
  </si>
  <si>
    <r>
      <t xml:space="preserve">Відділ соціального захисту населення Великобичківської селищної ради </t>
    </r>
    <r>
      <rPr>
        <sz val="12"/>
        <rFont val="Times New Roman"/>
        <family val="1"/>
        <charset val="204"/>
      </rPr>
      <t>(відповідальний виконавець)</t>
    </r>
  </si>
  <si>
    <t>Забезпечення діяльності місцевої пожежної охорони</t>
  </si>
  <si>
    <t>0611080</t>
  </si>
  <si>
    <t>1080</t>
  </si>
  <si>
    <t>0960</t>
  </si>
  <si>
    <t xml:space="preserve">Надання спеціальної освіти мистецькими школами </t>
  </si>
  <si>
    <t>0614030</t>
  </si>
  <si>
    <t>0824</t>
  </si>
  <si>
    <t>Забезпечення діяльності бібліотек</t>
  </si>
  <si>
    <t>0614040</t>
  </si>
  <si>
    <t>4040</t>
  </si>
  <si>
    <t>Забезпечення діяльності музеїв і виставок</t>
  </si>
  <si>
    <t>0614060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</si>
  <si>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</si>
  <si>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</si>
  <si>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0118831</t>
  </si>
  <si>
    <t>Надання довгострокових кредитів індивідуальним забудовникам житла на селі</t>
  </si>
  <si>
    <t>0813242</t>
  </si>
  <si>
    <t>3242</t>
  </si>
  <si>
    <t>Інші заходи у сфері соціального захисту і соціального забезпечення</t>
  </si>
  <si>
    <t xml:space="preserve">1. Перерозподіл видатків в межах загального обсягу </t>
  </si>
  <si>
    <t>0116014</t>
  </si>
  <si>
    <t>Забезпечення збору та вивезення сміття і відходів</t>
  </si>
  <si>
    <t xml:space="preserve">2.Зміни за рахунок перевиконання доходів   </t>
  </si>
  <si>
    <t>ЗМІНИ ДО РОЗПОДІЛУ
видатків селищного бюджету Великобичківської селищної територіальної громадина 2025 рік за головним розпорядником коштів  (в межах змін обсягу доходів, перерозподілу видатків в межах загального обсягу)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</si>
  <si>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</si>
  <si>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</si>
  <si>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0110180</t>
  </si>
  <si>
    <t>0133</t>
  </si>
  <si>
    <t>Інша діяльність у сфері державного управління</t>
  </si>
  <si>
    <t xml:space="preserve">до рішення 45-ї сесії 8-го скл. І-засідання Великобичківської </t>
  </si>
  <si>
    <t>0813241</t>
  </si>
  <si>
    <t>1090</t>
  </si>
  <si>
    <t>Забезпечення діяльності інших закладів у сфері соціального захисту і соціального забезпечення</t>
  </si>
  <si>
    <t>0813032</t>
  </si>
  <si>
    <t>3032</t>
  </si>
  <si>
    <t>1070</t>
  </si>
  <si>
    <t>Надання пільг окремим категоріям громадян з оплати послуг зв`язку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</si>
  <si>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</si>
  <si>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</si>
  <si>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</si>
  <si>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</si>
  <si>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</si>
  <si>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</si>
  <si>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</si>
  <si>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0117130</t>
  </si>
  <si>
    <t>0421</t>
  </si>
  <si>
    <t>Здійснення заходів із землеустрою</t>
  </si>
  <si>
    <t>0117693</t>
  </si>
  <si>
    <t>Інші заходи, пов`язані з економічною діяльністю</t>
  </si>
  <si>
    <t>селищної ради від 16.12.2025 р. № 1750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</si>
</sst>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8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6" fillId="0" borderId="0"/>
    <xf numFmtId="0" fontId="10" fillId="0" borderId="0"/>
    <xf numFmtId="0" fontId="20" fillId="0" borderId="0"/>
    <xf numFmtId="0" fontId="22" fillId="0" borderId="0">
      <alignment vertical="top"/>
    </xf>
    <xf numFmtId="0" fontId="20" fillId="0" borderId="0"/>
  </cellStyleXfs>
  <cellXfs count="97">
    <xf numFmtId="0" fontId="0" fillId="0" borderId="0" xfId="0"/>
    <xf numFmtId="0" fontId="0" fillId="0" borderId="1" xfId="0" quotePrefix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4" fontId="2" fillId="2" borderId="2" xfId="0" applyNumberFormat="1" applyFont="1" applyFill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9" fontId="2" fillId="0" borderId="2" xfId="0" quotePrefix="1" applyNumberFormat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9" fontId="3" fillId="0" borderId="2" xfId="0" quotePrefix="1" applyNumberFormat="1" applyFont="1" applyBorder="1" applyAlignment="1">
      <alignment horizontal="center" vertical="center" wrapText="1"/>
    </xf>
    <xf numFmtId="4" fontId="3" fillId="0" borderId="2" xfId="0" quotePrefix="1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4" fontId="2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8" fillId="0" borderId="0" xfId="0" applyNumberFormat="1" applyFont="1"/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49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center" vertical="center" wrapText="1"/>
    </xf>
    <xf numFmtId="2" fontId="11" fillId="0" borderId="2" xfId="1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9" fontId="11" fillId="3" borderId="2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0" fillId="0" borderId="0" xfId="0" applyFill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" fontId="1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1" fillId="0" borderId="2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/>
    </xf>
    <xf numFmtId="4" fontId="3" fillId="4" borderId="2" xfId="0" applyNumberFormat="1" applyFont="1" applyFill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4" fontId="5" fillId="0" borderId="2" xfId="5" applyNumberFormat="1" applyFont="1" applyBorder="1" applyAlignment="1">
      <alignment vertical="center"/>
    </xf>
    <xf numFmtId="4" fontId="5" fillId="5" borderId="2" xfId="5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3" fillId="0" borderId="2" xfId="0" quotePrefix="1" applyFont="1" applyBorder="1" applyAlignment="1">
      <alignment vertical="center" wrapText="1"/>
    </xf>
    <xf numFmtId="49" fontId="5" fillId="0" borderId="2" xfId="1" applyNumberFormat="1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5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0" fillId="0" borderId="0" xfId="0" applyNumberFormat="1"/>
    <xf numFmtId="4" fontId="5" fillId="0" borderId="2" xfId="0" quotePrefix="1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9" fontId="5" fillId="0" borderId="2" xfId="1" applyNumberFormat="1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3" applyFont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/>
    </xf>
  </cellXfs>
  <cellStyles count="7">
    <cellStyle name="Звичайний" xfId="0" builtinId="0"/>
    <cellStyle name="Звичайний 2" xfId="4" xr:uid="{00000000-0005-0000-0000-000001000000}"/>
    <cellStyle name="Звичайний 2 2" xfId="2" xr:uid="{00000000-0005-0000-0000-000002000000}"/>
    <cellStyle name="Звичайний_Додаток _ 3 зм_ни 4575" xfId="5" xr:uid="{00000000-0005-0000-0000-000003000000}"/>
    <cellStyle name="Обычный_дод.3 до рішення" xfId="3" xr:uid="{00000000-0005-0000-0000-000004000000}"/>
    <cellStyle name="Обычный_Додатки 3,5,6 на 2021 рік для ОТГ" xfId="1" xr:uid="{00000000-0005-0000-0000-000005000000}"/>
    <cellStyle name="Обычный_додатки до рішення  типформа" xfId="6" xr:uid="{00000000-0005-0000-0000-000006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3"/>
  <sheetViews>
    <sheetView tabSelected="1" topLeftCell="E1" zoomScale="85" zoomScaleNormal="85" workbookViewId="0">
      <selection activeCell="K4" sqref="K4:P4"/>
    </sheetView>
  </sheetViews>
  <sheetFormatPr defaultRowHeight="15" x14ac:dyDescent="0.25"/>
  <cols>
    <col min="1" max="1" width="14.28515625" customWidth="1"/>
    <col min="2" max="2" width="7.85546875" customWidth="1"/>
    <col min="4" max="4" width="41.5703125" customWidth="1"/>
    <col min="5" max="5" width="15" customWidth="1"/>
    <col min="6" max="6" width="17.42578125" customWidth="1"/>
    <col min="7" max="7" width="14.85546875" customWidth="1"/>
    <col min="8" max="8" width="14.140625" customWidth="1"/>
    <col min="9" max="9" width="16.42578125" customWidth="1"/>
    <col min="10" max="10" width="15" customWidth="1"/>
    <col min="11" max="11" width="14.7109375" customWidth="1"/>
    <col min="12" max="12" width="13.140625" customWidth="1"/>
    <col min="14" max="14" width="10.42578125" customWidth="1"/>
    <col min="15" max="16" width="15.7109375" customWidth="1"/>
    <col min="17" max="18" width="11.7109375" bestFit="1" customWidth="1"/>
  </cols>
  <sheetData>
    <row r="2" spans="1:17" ht="15.75" x14ac:dyDescent="0.25">
      <c r="A2" s="38"/>
      <c r="B2" s="39"/>
      <c r="C2" s="39"/>
      <c r="D2" s="39"/>
      <c r="E2" s="39"/>
      <c r="F2" s="39"/>
      <c r="G2" s="39"/>
      <c r="H2" s="39"/>
      <c r="I2" s="39"/>
      <c r="J2" s="39"/>
      <c r="K2" s="39" t="s">
        <v>26</v>
      </c>
      <c r="M2" s="39"/>
      <c r="N2" s="39"/>
      <c r="O2" s="39"/>
      <c r="P2" s="16"/>
    </row>
    <row r="3" spans="1:17" s="42" customFormat="1" ht="17.25" customHeight="1" x14ac:dyDescent="0.25">
      <c r="A3" s="41"/>
      <c r="B3" s="40"/>
      <c r="C3" s="40"/>
      <c r="D3" s="40"/>
      <c r="E3" s="40"/>
      <c r="F3" s="40"/>
      <c r="G3" s="40"/>
      <c r="H3" s="40"/>
      <c r="I3" s="40"/>
      <c r="J3" s="40"/>
      <c r="K3" s="84" t="s">
        <v>124</v>
      </c>
      <c r="L3" s="84"/>
      <c r="M3" s="84"/>
      <c r="N3" s="84"/>
      <c r="O3" s="84"/>
      <c r="P3" s="84"/>
      <c r="Q3" s="84"/>
    </row>
    <row r="4" spans="1:17" ht="15.75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96" t="s">
        <v>144</v>
      </c>
      <c r="L4" s="96"/>
      <c r="M4" s="96"/>
      <c r="N4" s="96"/>
      <c r="O4" s="96"/>
      <c r="P4" s="96"/>
    </row>
    <row r="5" spans="1:17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3"/>
    </row>
    <row r="6" spans="1:17" ht="51" customHeight="1" x14ac:dyDescent="0.25">
      <c r="A6" s="90" t="s">
        <v>118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</row>
    <row r="7" spans="1:17" ht="15.75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7" hidden="1" x14ac:dyDescent="0.25">
      <c r="A8" s="85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</row>
    <row r="9" spans="1:17" x14ac:dyDescent="0.25">
      <c r="A9" s="1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7" ht="15" customHeight="1" x14ac:dyDescent="0.25">
      <c r="A10" s="2" t="s">
        <v>1</v>
      </c>
      <c r="P10" s="3" t="s">
        <v>2</v>
      </c>
    </row>
    <row r="11" spans="1:17" ht="15" customHeight="1" x14ac:dyDescent="0.25">
      <c r="A11" s="87" t="s">
        <v>3</v>
      </c>
      <c r="B11" s="87" t="s">
        <v>4</v>
      </c>
      <c r="C11" s="87" t="s">
        <v>5</v>
      </c>
      <c r="D11" s="88" t="s">
        <v>6</v>
      </c>
      <c r="E11" s="88" t="s">
        <v>7</v>
      </c>
      <c r="F11" s="88"/>
      <c r="G11" s="88"/>
      <c r="H11" s="88"/>
      <c r="I11" s="88"/>
      <c r="J11" s="88" t="s">
        <v>8</v>
      </c>
      <c r="K11" s="88"/>
      <c r="L11" s="88"/>
      <c r="M11" s="88"/>
      <c r="N11" s="88"/>
      <c r="O11" s="88"/>
      <c r="P11" s="89" t="s">
        <v>9</v>
      </c>
    </row>
    <row r="12" spans="1:17" ht="15" customHeight="1" x14ac:dyDescent="0.25">
      <c r="A12" s="88"/>
      <c r="B12" s="88"/>
      <c r="C12" s="88"/>
      <c r="D12" s="88"/>
      <c r="E12" s="89" t="s">
        <v>10</v>
      </c>
      <c r="F12" s="88" t="s">
        <v>11</v>
      </c>
      <c r="G12" s="88" t="s">
        <v>12</v>
      </c>
      <c r="H12" s="88"/>
      <c r="I12" s="88" t="s">
        <v>13</v>
      </c>
      <c r="J12" s="89" t="s">
        <v>10</v>
      </c>
      <c r="K12" s="88" t="s">
        <v>14</v>
      </c>
      <c r="L12" s="88" t="s">
        <v>11</v>
      </c>
      <c r="M12" s="88" t="s">
        <v>12</v>
      </c>
      <c r="N12" s="88"/>
      <c r="O12" s="88" t="s">
        <v>13</v>
      </c>
      <c r="P12" s="88"/>
    </row>
    <row r="13" spans="1:17" ht="115.5" customHeight="1" x14ac:dyDescent="0.25">
      <c r="A13" s="88"/>
      <c r="B13" s="88"/>
      <c r="C13" s="88"/>
      <c r="D13" s="88"/>
      <c r="E13" s="88"/>
      <c r="F13" s="88"/>
      <c r="G13" s="88" t="s">
        <v>15</v>
      </c>
      <c r="H13" s="88" t="s">
        <v>16</v>
      </c>
      <c r="I13" s="88"/>
      <c r="J13" s="88"/>
      <c r="K13" s="88"/>
      <c r="L13" s="88"/>
      <c r="M13" s="88" t="s">
        <v>15</v>
      </c>
      <c r="N13" s="88" t="s">
        <v>16</v>
      </c>
      <c r="O13" s="88"/>
      <c r="P13" s="88"/>
    </row>
    <row r="14" spans="1:17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7" ht="20.25" customHeight="1" x14ac:dyDescent="0.25">
      <c r="A15" s="19">
        <v>1</v>
      </c>
      <c r="B15" s="19">
        <v>2</v>
      </c>
      <c r="C15" s="19">
        <v>3</v>
      </c>
      <c r="D15" s="19">
        <v>4</v>
      </c>
      <c r="E15" s="20">
        <v>5</v>
      </c>
      <c r="F15" s="19">
        <v>6</v>
      </c>
      <c r="G15" s="19">
        <v>7</v>
      </c>
      <c r="H15" s="19">
        <v>8</v>
      </c>
      <c r="I15" s="19">
        <v>9</v>
      </c>
      <c r="J15" s="20">
        <v>10</v>
      </c>
      <c r="K15" s="19">
        <v>11</v>
      </c>
      <c r="L15" s="19">
        <v>12</v>
      </c>
      <c r="M15" s="19">
        <v>13</v>
      </c>
      <c r="N15" s="19">
        <v>14</v>
      </c>
      <c r="O15" s="19">
        <v>15</v>
      </c>
      <c r="P15" s="20">
        <v>16</v>
      </c>
    </row>
    <row r="16" spans="1:17" ht="33.75" hidden="1" customHeight="1" x14ac:dyDescent="0.25">
      <c r="A16" s="91" t="s">
        <v>25</v>
      </c>
      <c r="B16" s="92"/>
      <c r="C16" s="92"/>
      <c r="D16" s="92"/>
      <c r="E16" s="43">
        <f>E17+E21+E26</f>
        <v>0</v>
      </c>
      <c r="F16" s="43">
        <f t="shared" ref="F16:O16" si="0">F17+F21+F26</f>
        <v>0</v>
      </c>
      <c r="G16" s="43">
        <f t="shared" si="0"/>
        <v>0</v>
      </c>
      <c r="H16" s="43">
        <f t="shared" si="0"/>
        <v>0</v>
      </c>
      <c r="I16" s="43">
        <f>I17+I21+I26</f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43">
        <f t="shared" si="0"/>
        <v>0</v>
      </c>
      <c r="N16" s="43">
        <f t="shared" si="0"/>
        <v>0</v>
      </c>
      <c r="O16" s="43">
        <f t="shared" si="0"/>
        <v>0</v>
      </c>
      <c r="P16" s="43">
        <f>P17+P21+P26</f>
        <v>0</v>
      </c>
    </row>
    <row r="17" spans="1:16" ht="51.75" hidden="1" customHeight="1" x14ac:dyDescent="0.25">
      <c r="A17" s="25"/>
      <c r="B17" s="26"/>
      <c r="C17" s="26"/>
      <c r="D17" s="27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50.25" hidden="1" customHeight="1" x14ac:dyDescent="0.25">
      <c r="A18" s="6"/>
      <c r="B18" s="6"/>
      <c r="C18" s="6"/>
      <c r="D18" s="7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77.25" hidden="1" customHeight="1" x14ac:dyDescent="0.25">
      <c r="A19" s="11"/>
      <c r="B19" s="11"/>
      <c r="C19" s="11"/>
      <c r="D19" s="12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45.75" hidden="1" customHeight="1" x14ac:dyDescent="0.25">
      <c r="A20" s="17"/>
      <c r="B20" s="18"/>
      <c r="C20" s="17"/>
      <c r="D20" s="28"/>
      <c r="E20" s="8"/>
      <c r="F20" s="9"/>
      <c r="G20" s="9"/>
      <c r="H20" s="9"/>
      <c r="I20" s="9"/>
      <c r="J20" s="8"/>
      <c r="K20" s="9"/>
      <c r="L20" s="9"/>
      <c r="M20" s="9"/>
      <c r="N20" s="9"/>
      <c r="O20" s="9"/>
      <c r="P20" s="8"/>
    </row>
    <row r="21" spans="1:16" ht="62.25" hidden="1" customHeight="1" x14ac:dyDescent="0.25">
      <c r="A21" s="29"/>
      <c r="B21" s="29"/>
      <c r="C21" s="30"/>
      <c r="D21" s="31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69" hidden="1" customHeight="1" x14ac:dyDescent="0.25">
      <c r="A22" s="29"/>
      <c r="B22" s="29"/>
      <c r="C22" s="30"/>
      <c r="D22" s="3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67.5" hidden="1" customHeight="1" x14ac:dyDescent="0.25">
      <c r="A23" s="17"/>
      <c r="B23" s="17"/>
      <c r="C23" s="17"/>
      <c r="D23" s="32"/>
      <c r="E23" s="8"/>
      <c r="F23" s="9"/>
      <c r="G23" s="9"/>
      <c r="H23" s="9"/>
      <c r="I23" s="9"/>
      <c r="J23" s="8"/>
      <c r="K23" s="9"/>
      <c r="L23" s="9"/>
      <c r="M23" s="9"/>
      <c r="N23" s="9"/>
      <c r="O23" s="9"/>
      <c r="P23" s="8"/>
    </row>
    <row r="24" spans="1:16" ht="153" hidden="1" customHeight="1" x14ac:dyDescent="0.25">
      <c r="A24" s="17"/>
      <c r="B24" s="17"/>
      <c r="C24" s="17"/>
      <c r="D24" s="32"/>
      <c r="E24" s="8"/>
      <c r="F24" s="9"/>
      <c r="G24" s="9"/>
      <c r="H24" s="9"/>
      <c r="I24" s="9"/>
      <c r="J24" s="8"/>
      <c r="K24" s="9"/>
      <c r="L24" s="9"/>
      <c r="M24" s="9"/>
      <c r="N24" s="9"/>
      <c r="O24" s="9"/>
      <c r="P24" s="8"/>
    </row>
    <row r="25" spans="1:16" ht="64.5" hidden="1" customHeight="1" x14ac:dyDescent="0.25">
      <c r="A25" s="17"/>
      <c r="B25" s="18"/>
      <c r="C25" s="17"/>
      <c r="D25" s="28"/>
      <c r="E25" s="8"/>
      <c r="F25" s="33"/>
      <c r="G25" s="9"/>
      <c r="H25" s="9"/>
      <c r="I25" s="9"/>
      <c r="J25" s="8"/>
      <c r="K25" s="9"/>
      <c r="L25" s="9"/>
      <c r="M25" s="9"/>
      <c r="N25" s="9"/>
      <c r="O25" s="9"/>
      <c r="P25" s="8"/>
    </row>
    <row r="26" spans="1:16" ht="57" hidden="1" customHeight="1" x14ac:dyDescent="0.25">
      <c r="A26" s="29" t="s">
        <v>19</v>
      </c>
      <c r="B26" s="29" t="s">
        <v>21</v>
      </c>
      <c r="C26" s="30"/>
      <c r="D26" s="31" t="s">
        <v>23</v>
      </c>
      <c r="E26" s="4">
        <f>E27</f>
        <v>0</v>
      </c>
      <c r="F26" s="4">
        <f t="shared" ref="F26:I26" si="1">F27</f>
        <v>0</v>
      </c>
      <c r="G26" s="4">
        <f t="shared" si="1"/>
        <v>0</v>
      </c>
      <c r="H26" s="4">
        <f t="shared" si="1"/>
        <v>0</v>
      </c>
      <c r="I26" s="4">
        <f t="shared" si="1"/>
        <v>0</v>
      </c>
      <c r="J26" s="4">
        <v>0</v>
      </c>
      <c r="K26" s="4">
        <f t="shared" ref="K26:O26" si="2">K27</f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4">
        <f t="shared" ref="P26:P27" si="3">E26+J26</f>
        <v>0</v>
      </c>
    </row>
    <row r="27" spans="1:16" ht="64.5" hidden="1" customHeight="1" x14ac:dyDescent="0.25">
      <c r="A27" s="29" t="s">
        <v>20</v>
      </c>
      <c r="B27" s="29" t="s">
        <v>21</v>
      </c>
      <c r="C27" s="30"/>
      <c r="D27" s="31" t="s">
        <v>24</v>
      </c>
      <c r="E27" s="4">
        <f>E28</f>
        <v>0</v>
      </c>
      <c r="F27" s="4">
        <f>F28</f>
        <v>0</v>
      </c>
      <c r="G27" s="4">
        <f t="shared" ref="G27:I27" si="4">G28</f>
        <v>0</v>
      </c>
      <c r="H27" s="4">
        <f t="shared" si="4"/>
        <v>0</v>
      </c>
      <c r="I27" s="4">
        <f t="shared" si="4"/>
        <v>0</v>
      </c>
      <c r="J27" s="4">
        <v>0</v>
      </c>
      <c r="K27" s="4">
        <f>K28</f>
        <v>0</v>
      </c>
      <c r="L27" s="4">
        <f>L28</f>
        <v>0</v>
      </c>
      <c r="M27" s="4">
        <f t="shared" ref="M27:O27" si="5">M28</f>
        <v>0</v>
      </c>
      <c r="N27" s="4">
        <f t="shared" si="5"/>
        <v>0</v>
      </c>
      <c r="O27" s="4">
        <f t="shared" si="5"/>
        <v>0</v>
      </c>
      <c r="P27" s="4">
        <f t="shared" si="3"/>
        <v>0</v>
      </c>
    </row>
    <row r="28" spans="1:16" ht="63.75" hidden="1" customHeight="1" x14ac:dyDescent="0.25">
      <c r="A28" s="65" t="s">
        <v>72</v>
      </c>
      <c r="B28" s="66">
        <v>1702</v>
      </c>
      <c r="C28" s="11" t="s">
        <v>73</v>
      </c>
      <c r="D28" s="67" t="s">
        <v>74</v>
      </c>
      <c r="E28" s="8">
        <f t="shared" ref="E28" si="6">F28</f>
        <v>0</v>
      </c>
      <c r="F28" s="49">
        <v>0</v>
      </c>
      <c r="G28" s="58">
        <v>0</v>
      </c>
      <c r="H28" s="9">
        <v>0</v>
      </c>
      <c r="I28" s="9">
        <v>0</v>
      </c>
      <c r="J28" s="8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8">
        <f t="shared" ref="P28" si="7">E28+J28</f>
        <v>0</v>
      </c>
    </row>
    <row r="29" spans="1:16" ht="18" hidden="1" customHeight="1" x14ac:dyDescent="0.25">
      <c r="A29" s="13" t="s">
        <v>17</v>
      </c>
      <c r="B29" s="14" t="s">
        <v>17</v>
      </c>
      <c r="C29" s="10" t="s">
        <v>17</v>
      </c>
      <c r="D29" s="15" t="s">
        <v>18</v>
      </c>
      <c r="E29" s="4">
        <f>E26+E21+E17</f>
        <v>0</v>
      </c>
      <c r="F29" s="4">
        <f t="shared" ref="F29:P29" si="8">F26+F21+F17</f>
        <v>0</v>
      </c>
      <c r="G29" s="4">
        <f t="shared" si="8"/>
        <v>0</v>
      </c>
      <c r="H29" s="4">
        <f t="shared" si="8"/>
        <v>0</v>
      </c>
      <c r="I29" s="4">
        <f t="shared" si="8"/>
        <v>0</v>
      </c>
      <c r="J29" s="4">
        <f t="shared" si="8"/>
        <v>0</v>
      </c>
      <c r="K29" s="4">
        <f t="shared" si="8"/>
        <v>0</v>
      </c>
      <c r="L29" s="4">
        <f t="shared" si="8"/>
        <v>0</v>
      </c>
      <c r="M29" s="4">
        <f t="shared" si="8"/>
        <v>0</v>
      </c>
      <c r="N29" s="4">
        <f t="shared" si="8"/>
        <v>0</v>
      </c>
      <c r="O29" s="4">
        <f t="shared" si="8"/>
        <v>0</v>
      </c>
      <c r="P29" s="4">
        <f t="shared" si="8"/>
        <v>0</v>
      </c>
    </row>
    <row r="30" spans="1:16" ht="28.5" customHeight="1" x14ac:dyDescent="0.25">
      <c r="A30" s="93" t="s">
        <v>114</v>
      </c>
      <c r="B30" s="94"/>
      <c r="C30" s="94"/>
      <c r="D30" s="95"/>
      <c r="E30" s="5">
        <f>E31+E55+E60</f>
        <v>-41000</v>
      </c>
      <c r="F30" s="5">
        <f t="shared" ref="F30:P30" si="9">F31+F55+F60</f>
        <v>-159140</v>
      </c>
      <c r="G30" s="5">
        <f t="shared" si="9"/>
        <v>434996.01</v>
      </c>
      <c r="H30" s="5">
        <f t="shared" si="9"/>
        <v>-691700</v>
      </c>
      <c r="I30" s="5">
        <f t="shared" si="9"/>
        <v>118140</v>
      </c>
      <c r="J30" s="5">
        <f t="shared" si="9"/>
        <v>41000</v>
      </c>
      <c r="K30" s="5">
        <f t="shared" si="9"/>
        <v>41000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41000</v>
      </c>
      <c r="P30" s="5">
        <f t="shared" si="9"/>
        <v>0</v>
      </c>
    </row>
    <row r="31" spans="1:16" ht="36.75" customHeight="1" x14ac:dyDescent="0.25">
      <c r="A31" s="25" t="s">
        <v>36</v>
      </c>
      <c r="B31" s="25" t="s">
        <v>37</v>
      </c>
      <c r="C31" s="54"/>
      <c r="D31" s="55" t="s">
        <v>38</v>
      </c>
      <c r="E31" s="4">
        <f>E32</f>
        <v>-41000</v>
      </c>
      <c r="F31" s="4">
        <f t="shared" ref="F31:O31" si="10">F32</f>
        <v>-159140</v>
      </c>
      <c r="G31" s="4">
        <f t="shared" si="10"/>
        <v>435000</v>
      </c>
      <c r="H31" s="4">
        <f t="shared" si="10"/>
        <v>-691700</v>
      </c>
      <c r="I31" s="4">
        <f t="shared" si="10"/>
        <v>118140</v>
      </c>
      <c r="J31" s="4">
        <f t="shared" si="10"/>
        <v>41000</v>
      </c>
      <c r="K31" s="4">
        <f t="shared" si="10"/>
        <v>41000</v>
      </c>
      <c r="L31" s="4">
        <f t="shared" si="10"/>
        <v>0</v>
      </c>
      <c r="M31" s="4">
        <f t="shared" si="10"/>
        <v>0</v>
      </c>
      <c r="N31" s="4">
        <f t="shared" si="10"/>
        <v>0</v>
      </c>
      <c r="O31" s="4">
        <f t="shared" si="10"/>
        <v>41000</v>
      </c>
      <c r="P31" s="4">
        <f>E31+J31</f>
        <v>0</v>
      </c>
    </row>
    <row r="32" spans="1:16" ht="36" customHeight="1" x14ac:dyDescent="0.25">
      <c r="A32" s="25" t="s">
        <v>39</v>
      </c>
      <c r="B32" s="25" t="s">
        <v>37</v>
      </c>
      <c r="C32" s="54"/>
      <c r="D32" s="55" t="s">
        <v>40</v>
      </c>
      <c r="E32" s="4">
        <f>E33+E36+E37+E38+E39+E40+E41+E54</f>
        <v>-41000</v>
      </c>
      <c r="F32" s="4">
        <f t="shared" ref="F32:P32" si="11">F33+F36+F37+F38+F39+F40+F41+F54</f>
        <v>-159140</v>
      </c>
      <c r="G32" s="4">
        <f t="shared" si="11"/>
        <v>435000</v>
      </c>
      <c r="H32" s="4">
        <f t="shared" si="11"/>
        <v>-691700</v>
      </c>
      <c r="I32" s="4">
        <f t="shared" si="11"/>
        <v>118140</v>
      </c>
      <c r="J32" s="4">
        <f t="shared" si="11"/>
        <v>41000</v>
      </c>
      <c r="K32" s="4">
        <f t="shared" si="11"/>
        <v>41000</v>
      </c>
      <c r="L32" s="4">
        <f t="shared" si="11"/>
        <v>0</v>
      </c>
      <c r="M32" s="4">
        <f t="shared" si="11"/>
        <v>0</v>
      </c>
      <c r="N32" s="4">
        <f t="shared" si="11"/>
        <v>0</v>
      </c>
      <c r="O32" s="4">
        <f t="shared" si="11"/>
        <v>41000</v>
      </c>
      <c r="P32" s="4">
        <f t="shared" si="11"/>
        <v>0</v>
      </c>
    </row>
    <row r="33" spans="1:16" ht="99" customHeight="1" x14ac:dyDescent="0.25">
      <c r="A33" s="17" t="s">
        <v>41</v>
      </c>
      <c r="B33" s="17" t="s">
        <v>42</v>
      </c>
      <c r="C33" s="17" t="s">
        <v>43</v>
      </c>
      <c r="D33" s="56" t="s">
        <v>44</v>
      </c>
      <c r="E33" s="8">
        <f>F33</f>
        <v>-61700</v>
      </c>
      <c r="F33" s="50">
        <f>G33+H33+150000</f>
        <v>-61700</v>
      </c>
      <c r="G33" s="50">
        <f>600000-150000</f>
        <v>450000</v>
      </c>
      <c r="H33" s="50">
        <f>-600000-11700-50000</f>
        <v>-661700</v>
      </c>
      <c r="I33" s="50">
        <v>0</v>
      </c>
      <c r="J33" s="8">
        <f>K33</f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4">
        <f>E33+J33</f>
        <v>-61700</v>
      </c>
    </row>
    <row r="34" spans="1:16" ht="39.75" hidden="1" customHeight="1" x14ac:dyDescent="0.25">
      <c r="A34" s="17" t="s">
        <v>68</v>
      </c>
      <c r="B34" s="64" t="s">
        <v>69</v>
      </c>
      <c r="C34" s="64" t="s">
        <v>70</v>
      </c>
      <c r="D34" s="32" t="s">
        <v>71</v>
      </c>
      <c r="E34" s="8">
        <f>F34</f>
        <v>0</v>
      </c>
      <c r="F34" s="50">
        <v>0</v>
      </c>
      <c r="G34" s="50">
        <v>0</v>
      </c>
      <c r="H34" s="50">
        <v>0</v>
      </c>
      <c r="I34" s="50">
        <v>0</v>
      </c>
      <c r="J34" s="8">
        <f>K34</f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4">
        <f>E34+J34</f>
        <v>0</v>
      </c>
    </row>
    <row r="35" spans="1:16" ht="33" hidden="1" customHeight="1" x14ac:dyDescent="0.25">
      <c r="A35" s="17" t="s">
        <v>64</v>
      </c>
      <c r="B35" s="17" t="s">
        <v>65</v>
      </c>
      <c r="C35" s="17" t="s">
        <v>66</v>
      </c>
      <c r="D35" s="56" t="s">
        <v>67</v>
      </c>
      <c r="E35" s="8">
        <f>F35</f>
        <v>0</v>
      </c>
      <c r="F35" s="50">
        <v>0</v>
      </c>
      <c r="G35" s="50">
        <v>0</v>
      </c>
      <c r="H35" s="50">
        <v>0</v>
      </c>
      <c r="I35" s="50">
        <v>0</v>
      </c>
      <c r="J35" s="8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4">
        <f t="shared" ref="P35" si="12">E35+J35</f>
        <v>0</v>
      </c>
    </row>
    <row r="36" spans="1:16" ht="33" customHeight="1" x14ac:dyDescent="0.25">
      <c r="A36" s="17" t="s">
        <v>115</v>
      </c>
      <c r="B36" s="18">
        <v>6014</v>
      </c>
      <c r="C36" s="17" t="s">
        <v>49</v>
      </c>
      <c r="D36" s="32" t="s">
        <v>116</v>
      </c>
      <c r="E36" s="61">
        <f>F36</f>
        <v>-30000</v>
      </c>
      <c r="F36" s="60">
        <f>H36</f>
        <v>-30000</v>
      </c>
      <c r="G36" s="50">
        <v>0</v>
      </c>
      <c r="H36" s="60">
        <v>-30000</v>
      </c>
      <c r="I36" s="50">
        <v>0</v>
      </c>
      <c r="J36" s="8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4">
        <f t="shared" ref="P36:P37" si="13">E36+J36</f>
        <v>-30000</v>
      </c>
    </row>
    <row r="37" spans="1:16" ht="65.25" customHeight="1" x14ac:dyDescent="0.25">
      <c r="A37" s="17" t="s">
        <v>119</v>
      </c>
      <c r="B37" s="18">
        <v>6020</v>
      </c>
      <c r="C37" s="17" t="s">
        <v>49</v>
      </c>
      <c r="D37" s="32" t="s">
        <v>120</v>
      </c>
      <c r="E37" s="61">
        <f>I37</f>
        <v>36240</v>
      </c>
      <c r="F37" s="60">
        <v>0</v>
      </c>
      <c r="G37" s="50">
        <v>0</v>
      </c>
      <c r="H37" s="60">
        <v>0</v>
      </c>
      <c r="I37" s="50">
        <f>36240</f>
        <v>36240</v>
      </c>
      <c r="J37" s="8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4">
        <f t="shared" si="13"/>
        <v>36240</v>
      </c>
    </row>
    <row r="38" spans="1:16" ht="33" customHeight="1" x14ac:dyDescent="0.25">
      <c r="A38" s="17" t="s">
        <v>62</v>
      </c>
      <c r="B38" s="18">
        <v>6030</v>
      </c>
      <c r="C38" s="17" t="s">
        <v>49</v>
      </c>
      <c r="D38" s="32" t="s">
        <v>63</v>
      </c>
      <c r="E38" s="61">
        <f>F38</f>
        <v>-20440</v>
      </c>
      <c r="F38" s="60">
        <f>-20440</f>
        <v>-20440</v>
      </c>
      <c r="G38" s="50">
        <v>0</v>
      </c>
      <c r="H38" s="60">
        <v>0</v>
      </c>
      <c r="I38" s="50">
        <v>0</v>
      </c>
      <c r="J38" s="8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4">
        <f t="shared" ref="P38" si="14">E38+J38</f>
        <v>-20440</v>
      </c>
    </row>
    <row r="39" spans="1:16" ht="33" customHeight="1" x14ac:dyDescent="0.25">
      <c r="A39" s="17" t="s">
        <v>139</v>
      </c>
      <c r="B39" s="18">
        <v>7130</v>
      </c>
      <c r="C39" s="17" t="s">
        <v>140</v>
      </c>
      <c r="D39" s="32" t="s">
        <v>141</v>
      </c>
      <c r="E39" s="61">
        <f>F39+I39</f>
        <v>-41000</v>
      </c>
      <c r="F39" s="60">
        <v>-41000</v>
      </c>
      <c r="G39" s="50">
        <v>0</v>
      </c>
      <c r="H39" s="60">
        <v>0</v>
      </c>
      <c r="I39" s="50">
        <v>0</v>
      </c>
      <c r="J39" s="8">
        <f>K39</f>
        <v>41000</v>
      </c>
      <c r="K39" s="50">
        <v>41000</v>
      </c>
      <c r="L39" s="50">
        <v>0</v>
      </c>
      <c r="M39" s="50">
        <v>0</v>
      </c>
      <c r="N39" s="50">
        <v>0</v>
      </c>
      <c r="O39" s="50">
        <f>K39</f>
        <v>41000</v>
      </c>
      <c r="P39" s="4">
        <f t="shared" ref="P39" si="15">E39+J39</f>
        <v>0</v>
      </c>
    </row>
    <row r="40" spans="1:16" ht="36.75" hidden="1" customHeight="1" x14ac:dyDescent="0.25">
      <c r="A40" s="17" t="s">
        <v>59</v>
      </c>
      <c r="B40" s="18">
        <v>7680</v>
      </c>
      <c r="C40" s="17" t="s">
        <v>60</v>
      </c>
      <c r="D40" s="32" t="s">
        <v>61</v>
      </c>
      <c r="E40" s="61">
        <f>F40+I40</f>
        <v>0</v>
      </c>
      <c r="F40" s="60">
        <v>0</v>
      </c>
      <c r="G40" s="50">
        <v>0</v>
      </c>
      <c r="H40" s="60">
        <v>0</v>
      </c>
      <c r="I40" s="50">
        <v>0</v>
      </c>
      <c r="J40" s="8">
        <f>K40</f>
        <v>0</v>
      </c>
      <c r="K40" s="50">
        <f>O40</f>
        <v>0</v>
      </c>
      <c r="L40" s="50">
        <v>0</v>
      </c>
      <c r="M40" s="50">
        <v>0</v>
      </c>
      <c r="N40" s="50">
        <v>0</v>
      </c>
      <c r="O40" s="50">
        <v>0</v>
      </c>
      <c r="P40" s="4">
        <f t="shared" ref="P40" si="16">E40+J40</f>
        <v>0</v>
      </c>
    </row>
    <row r="41" spans="1:16" ht="33" customHeight="1" x14ac:dyDescent="0.25">
      <c r="A41" s="17" t="s">
        <v>142</v>
      </c>
      <c r="B41" s="18">
        <v>7693</v>
      </c>
      <c r="C41" s="17" t="s">
        <v>60</v>
      </c>
      <c r="D41" s="28" t="s">
        <v>143</v>
      </c>
      <c r="E41" s="61">
        <f t="shared" ref="E41" si="17">F41+I41</f>
        <v>81900</v>
      </c>
      <c r="F41" s="60">
        <v>0</v>
      </c>
      <c r="G41" s="50">
        <v>0</v>
      </c>
      <c r="H41" s="60">
        <v>0</v>
      </c>
      <c r="I41" s="50">
        <f>81900</f>
        <v>81900</v>
      </c>
      <c r="J41" s="8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4">
        <f t="shared" ref="P41" si="18">E41+J41</f>
        <v>81900</v>
      </c>
    </row>
    <row r="42" spans="1:16" ht="33" hidden="1" customHeight="1" x14ac:dyDescent="0.25">
      <c r="A42" s="17" t="s">
        <v>82</v>
      </c>
      <c r="B42" s="18">
        <v>8220</v>
      </c>
      <c r="C42" s="17" t="s">
        <v>83</v>
      </c>
      <c r="D42" s="32" t="s">
        <v>84</v>
      </c>
      <c r="E42" s="61">
        <f t="shared" ref="E42" si="19">F42+I42</f>
        <v>0</v>
      </c>
      <c r="F42" s="60">
        <v>0</v>
      </c>
      <c r="G42" s="50">
        <v>0</v>
      </c>
      <c r="H42" s="60">
        <v>0</v>
      </c>
      <c r="I42" s="50">
        <v>0</v>
      </c>
      <c r="J42" s="8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4">
        <f t="shared" ref="P42" si="20">E42+J42</f>
        <v>0</v>
      </c>
    </row>
    <row r="43" spans="1:16" ht="43.5" hidden="1" customHeight="1" x14ac:dyDescent="0.25">
      <c r="A43" s="11" t="s">
        <v>109</v>
      </c>
      <c r="B43" s="59">
        <v>8831</v>
      </c>
      <c r="C43" s="11" t="s">
        <v>78</v>
      </c>
      <c r="D43" s="12" t="s">
        <v>110</v>
      </c>
      <c r="E43" s="61">
        <f t="shared" ref="E43" si="21">F43+I43</f>
        <v>0</v>
      </c>
      <c r="F43" s="60">
        <v>0</v>
      </c>
      <c r="G43" s="50">
        <v>0</v>
      </c>
      <c r="H43" s="60">
        <v>0</v>
      </c>
      <c r="I43" s="50">
        <v>0</v>
      </c>
      <c r="J43" s="8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4">
        <f t="shared" ref="P43" si="22">E43+J43</f>
        <v>0</v>
      </c>
    </row>
    <row r="44" spans="1:16" ht="47.25" hidden="1" x14ac:dyDescent="0.25">
      <c r="A44" s="29" t="s">
        <v>19</v>
      </c>
      <c r="B44" s="29" t="s">
        <v>21</v>
      </c>
      <c r="C44" s="30"/>
      <c r="D44" s="31" t="s">
        <v>23</v>
      </c>
      <c r="E44" s="4">
        <f>E45</f>
        <v>-6000</v>
      </c>
      <c r="F44" s="4">
        <f t="shared" ref="F44:O44" si="23">F45</f>
        <v>-6000</v>
      </c>
      <c r="G44" s="4">
        <f>G45</f>
        <v>-15000</v>
      </c>
      <c r="H44" s="4">
        <f t="shared" si="23"/>
        <v>0</v>
      </c>
      <c r="I44" s="4">
        <f t="shared" si="23"/>
        <v>0</v>
      </c>
      <c r="J44" s="4">
        <f t="shared" si="23"/>
        <v>0</v>
      </c>
      <c r="K44" s="4">
        <f t="shared" si="23"/>
        <v>0</v>
      </c>
      <c r="L44" s="4">
        <f t="shared" si="23"/>
        <v>0</v>
      </c>
      <c r="M44" s="4">
        <f t="shared" si="23"/>
        <v>0</v>
      </c>
      <c r="N44" s="4">
        <f t="shared" si="23"/>
        <v>0</v>
      </c>
      <c r="O44" s="4">
        <f t="shared" si="23"/>
        <v>0</v>
      </c>
      <c r="P44" s="4">
        <f t="shared" ref="P44" si="24">E44+J44</f>
        <v>-6000</v>
      </c>
    </row>
    <row r="45" spans="1:16" ht="47.25" hidden="1" x14ac:dyDescent="0.25">
      <c r="A45" s="29" t="s">
        <v>20</v>
      </c>
      <c r="B45" s="29" t="s">
        <v>21</v>
      </c>
      <c r="C45" s="30"/>
      <c r="D45" s="31" t="s">
        <v>24</v>
      </c>
      <c r="E45" s="4">
        <f t="shared" ref="E45:F45" si="25">E47+E46+E48+E52+E53+E49+E54+E50+E51</f>
        <v>-6000</v>
      </c>
      <c r="F45" s="4">
        <f t="shared" si="25"/>
        <v>-6000</v>
      </c>
      <c r="G45" s="4">
        <f>G47+G46+G48+G52+G53+G49+G54+G50+G51</f>
        <v>-15000</v>
      </c>
      <c r="H45" s="4">
        <f>H47+H46+H48+H52+H53+H49+H54</f>
        <v>0</v>
      </c>
      <c r="I45" s="4">
        <f t="shared" ref="I45:O45" si="26">I47+I46+I48+I52+I53</f>
        <v>0</v>
      </c>
      <c r="J45" s="4">
        <f t="shared" si="26"/>
        <v>0</v>
      </c>
      <c r="K45" s="4">
        <f t="shared" si="26"/>
        <v>0</v>
      </c>
      <c r="L45" s="4">
        <f t="shared" si="26"/>
        <v>0</v>
      </c>
      <c r="M45" s="4">
        <f t="shared" si="26"/>
        <v>0</v>
      </c>
      <c r="N45" s="4">
        <f t="shared" si="26"/>
        <v>0</v>
      </c>
      <c r="O45" s="4">
        <f t="shared" si="26"/>
        <v>0</v>
      </c>
      <c r="P45" s="4">
        <f>E45+J45</f>
        <v>-6000</v>
      </c>
    </row>
    <row r="46" spans="1:16" s="37" customFormat="1" ht="48" hidden="1" customHeight="1" x14ac:dyDescent="0.25">
      <c r="A46" s="17" t="s">
        <v>87</v>
      </c>
      <c r="B46" s="17" t="s">
        <v>78</v>
      </c>
      <c r="C46" s="17" t="s">
        <v>43</v>
      </c>
      <c r="D46" s="57" t="s">
        <v>88</v>
      </c>
      <c r="E46" s="8">
        <f>F46</f>
        <v>0</v>
      </c>
      <c r="F46" s="50">
        <v>0</v>
      </c>
      <c r="G46" s="50">
        <v>0</v>
      </c>
      <c r="H46" s="50">
        <v>0</v>
      </c>
      <c r="I46" s="50">
        <v>0</v>
      </c>
      <c r="J46" s="8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4">
        <f t="shared" ref="P46:P48" si="27">E46+J46</f>
        <v>0</v>
      </c>
    </row>
    <row r="47" spans="1:16" s="37" customFormat="1" ht="23.25" hidden="1" customHeight="1" x14ac:dyDescent="0.25">
      <c r="A47" s="17" t="s">
        <v>45</v>
      </c>
      <c r="B47" s="17" t="s">
        <v>46</v>
      </c>
      <c r="C47" s="17" t="s">
        <v>47</v>
      </c>
      <c r="D47" s="32" t="s">
        <v>48</v>
      </c>
      <c r="E47" s="8">
        <f>F47</f>
        <v>0</v>
      </c>
      <c r="F47" s="50">
        <v>0</v>
      </c>
      <c r="G47" s="50">
        <v>0</v>
      </c>
      <c r="H47" s="50">
        <v>0</v>
      </c>
      <c r="I47" s="50">
        <v>0</v>
      </c>
      <c r="J47" s="8">
        <f>K47</f>
        <v>0</v>
      </c>
      <c r="K47" s="50">
        <v>0</v>
      </c>
      <c r="L47" s="50">
        <v>0</v>
      </c>
      <c r="M47" s="50">
        <v>0</v>
      </c>
      <c r="N47" s="50">
        <v>0</v>
      </c>
      <c r="O47" s="50">
        <v>0</v>
      </c>
      <c r="P47" s="4">
        <f t="shared" si="27"/>
        <v>0</v>
      </c>
    </row>
    <row r="48" spans="1:16" ht="47.25" hidden="1" x14ac:dyDescent="0.25">
      <c r="A48" s="17" t="s">
        <v>33</v>
      </c>
      <c r="B48" s="17" t="s">
        <v>22</v>
      </c>
      <c r="C48" s="17" t="s">
        <v>34</v>
      </c>
      <c r="D48" s="32" t="s">
        <v>35</v>
      </c>
      <c r="E48" s="8">
        <f>F48+G48</f>
        <v>0</v>
      </c>
      <c r="F48" s="50">
        <v>0</v>
      </c>
      <c r="G48" s="50">
        <v>0</v>
      </c>
      <c r="H48" s="50">
        <v>0</v>
      </c>
      <c r="I48" s="50">
        <v>0</v>
      </c>
      <c r="J48" s="8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4">
        <f t="shared" si="27"/>
        <v>0</v>
      </c>
    </row>
    <row r="49" spans="1:16" ht="32.25" hidden="1" customHeight="1" x14ac:dyDescent="0.25">
      <c r="A49" s="17" t="s">
        <v>96</v>
      </c>
      <c r="B49" s="17" t="s">
        <v>97</v>
      </c>
      <c r="C49" s="17" t="s">
        <v>98</v>
      </c>
      <c r="D49" s="32" t="s">
        <v>99</v>
      </c>
      <c r="E49" s="8">
        <f>F49+G49</f>
        <v>0</v>
      </c>
      <c r="F49" s="50">
        <v>0</v>
      </c>
      <c r="G49" s="50">
        <v>0</v>
      </c>
      <c r="H49" s="50">
        <v>0</v>
      </c>
      <c r="I49" s="50">
        <v>0</v>
      </c>
      <c r="J49" s="8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4">
        <f>E49+J49</f>
        <v>0</v>
      </c>
    </row>
    <row r="50" spans="1:16" ht="30.75" hidden="1" customHeight="1" x14ac:dyDescent="0.25">
      <c r="A50" s="17" t="s">
        <v>89</v>
      </c>
      <c r="B50" s="17" t="s">
        <v>90</v>
      </c>
      <c r="C50" s="17" t="s">
        <v>73</v>
      </c>
      <c r="D50" s="32" t="s">
        <v>91</v>
      </c>
      <c r="E50" s="8">
        <f t="shared" ref="E50:E53" si="28">F50</f>
        <v>0</v>
      </c>
      <c r="F50" s="50">
        <v>0</v>
      </c>
      <c r="G50" s="9">
        <v>0</v>
      </c>
      <c r="H50" s="50">
        <v>0</v>
      </c>
      <c r="I50" s="50">
        <v>0</v>
      </c>
      <c r="J50" s="8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4">
        <f t="shared" ref="P50:P53" si="29">E50+J50</f>
        <v>0</v>
      </c>
    </row>
    <row r="51" spans="1:16" ht="46.5" hidden="1" customHeight="1" x14ac:dyDescent="0.25">
      <c r="A51" s="51" t="s">
        <v>85</v>
      </c>
      <c r="B51" s="51">
        <v>1151</v>
      </c>
      <c r="C51" s="52" t="s">
        <v>73</v>
      </c>
      <c r="D51" s="72" t="s">
        <v>86</v>
      </c>
      <c r="E51" s="8">
        <f t="shared" si="28"/>
        <v>0</v>
      </c>
      <c r="F51" s="9">
        <v>0</v>
      </c>
      <c r="G51" s="9">
        <v>0</v>
      </c>
      <c r="H51" s="50">
        <v>0</v>
      </c>
      <c r="I51" s="50">
        <v>0</v>
      </c>
      <c r="J51" s="8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4">
        <f t="shared" si="29"/>
        <v>0</v>
      </c>
    </row>
    <row r="52" spans="1:16" ht="24" hidden="1" customHeight="1" x14ac:dyDescent="0.25">
      <c r="A52" s="17" t="s">
        <v>100</v>
      </c>
      <c r="B52" s="18">
        <v>4030</v>
      </c>
      <c r="C52" s="17" t="s">
        <v>101</v>
      </c>
      <c r="D52" s="32" t="s">
        <v>102</v>
      </c>
      <c r="E52" s="8">
        <f t="shared" si="28"/>
        <v>0</v>
      </c>
      <c r="F52" s="50">
        <v>0</v>
      </c>
      <c r="G52" s="9">
        <v>0</v>
      </c>
      <c r="H52" s="50">
        <v>0</v>
      </c>
      <c r="I52" s="50">
        <v>0</v>
      </c>
      <c r="J52" s="8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4">
        <f t="shared" si="29"/>
        <v>0</v>
      </c>
    </row>
    <row r="53" spans="1:16" ht="36" hidden="1" customHeight="1" x14ac:dyDescent="0.25">
      <c r="A53" s="17" t="s">
        <v>103</v>
      </c>
      <c r="B53" s="17" t="s">
        <v>104</v>
      </c>
      <c r="C53" s="17" t="s">
        <v>101</v>
      </c>
      <c r="D53" s="32" t="s">
        <v>105</v>
      </c>
      <c r="E53" s="8">
        <f t="shared" si="28"/>
        <v>0</v>
      </c>
      <c r="F53" s="50">
        <v>0</v>
      </c>
      <c r="G53" s="9">
        <v>0</v>
      </c>
      <c r="H53" s="50">
        <v>0</v>
      </c>
      <c r="I53" s="50">
        <v>0</v>
      </c>
      <c r="J53" s="8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4">
        <f t="shared" si="29"/>
        <v>0</v>
      </c>
    </row>
    <row r="54" spans="1:16" ht="36.75" customHeight="1" x14ac:dyDescent="0.25">
      <c r="A54" s="53" t="s">
        <v>75</v>
      </c>
      <c r="B54" s="18">
        <v>8130</v>
      </c>
      <c r="C54" s="17" t="s">
        <v>76</v>
      </c>
      <c r="D54" s="56" t="s">
        <v>95</v>
      </c>
      <c r="E54" s="61">
        <f t="shared" ref="E54" si="30">F54+I54</f>
        <v>-6000</v>
      </c>
      <c r="F54" s="60">
        <f>G54+9000</f>
        <v>-6000</v>
      </c>
      <c r="G54" s="50">
        <v>-15000</v>
      </c>
      <c r="H54" s="50">
        <v>0</v>
      </c>
      <c r="I54" s="50">
        <v>0</v>
      </c>
      <c r="J54" s="8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4">
        <f t="shared" ref="P54" si="31">E54+J54</f>
        <v>-6000</v>
      </c>
    </row>
    <row r="55" spans="1:16" ht="58.5" customHeight="1" x14ac:dyDescent="0.25">
      <c r="A55" s="29" t="s">
        <v>19</v>
      </c>
      <c r="B55" s="29" t="s">
        <v>21</v>
      </c>
      <c r="C55" s="30"/>
      <c r="D55" s="31" t="s">
        <v>23</v>
      </c>
      <c r="E55" s="4">
        <f>E56</f>
        <v>0</v>
      </c>
      <c r="F55" s="4">
        <f t="shared" ref="F55:P55" si="32">F56</f>
        <v>0</v>
      </c>
      <c r="G55" s="4">
        <f t="shared" si="32"/>
        <v>-21000</v>
      </c>
      <c r="H55" s="4">
        <f t="shared" si="32"/>
        <v>0</v>
      </c>
      <c r="I55" s="4">
        <f t="shared" si="32"/>
        <v>0</v>
      </c>
      <c r="J55" s="4">
        <f t="shared" si="32"/>
        <v>0</v>
      </c>
      <c r="K55" s="4">
        <f t="shared" si="32"/>
        <v>0</v>
      </c>
      <c r="L55" s="4">
        <f t="shared" si="32"/>
        <v>0</v>
      </c>
      <c r="M55" s="4">
        <f t="shared" si="32"/>
        <v>0</v>
      </c>
      <c r="N55" s="4">
        <f t="shared" si="32"/>
        <v>0</v>
      </c>
      <c r="O55" s="4">
        <f t="shared" si="32"/>
        <v>0</v>
      </c>
      <c r="P55" s="4">
        <f t="shared" si="32"/>
        <v>0</v>
      </c>
    </row>
    <row r="56" spans="1:16" ht="58.5" customHeight="1" x14ac:dyDescent="0.25">
      <c r="A56" s="29" t="s">
        <v>20</v>
      </c>
      <c r="B56" s="29" t="s">
        <v>21</v>
      </c>
      <c r="C56" s="30"/>
      <c r="D56" s="31" t="s">
        <v>24</v>
      </c>
      <c r="E56" s="4">
        <f>E58+E59+E57</f>
        <v>0</v>
      </c>
      <c r="F56" s="4">
        <f>F58+F59+F57</f>
        <v>0</v>
      </c>
      <c r="G56" s="4">
        <f t="shared" ref="G56:P56" si="33">G58+G59+G57</f>
        <v>-21000</v>
      </c>
      <c r="H56" s="4">
        <f t="shared" si="33"/>
        <v>0</v>
      </c>
      <c r="I56" s="4">
        <f t="shared" si="33"/>
        <v>0</v>
      </c>
      <c r="J56" s="4">
        <f t="shared" si="33"/>
        <v>0</v>
      </c>
      <c r="K56" s="4">
        <f t="shared" si="33"/>
        <v>0</v>
      </c>
      <c r="L56" s="4">
        <f t="shared" si="33"/>
        <v>0</v>
      </c>
      <c r="M56" s="4">
        <f t="shared" si="33"/>
        <v>0</v>
      </c>
      <c r="N56" s="4">
        <f t="shared" si="33"/>
        <v>0</v>
      </c>
      <c r="O56" s="4">
        <f t="shared" si="33"/>
        <v>0</v>
      </c>
      <c r="P56" s="4">
        <f t="shared" si="33"/>
        <v>0</v>
      </c>
    </row>
    <row r="57" spans="1:16" ht="57" customHeight="1" x14ac:dyDescent="0.25">
      <c r="A57" s="17" t="s">
        <v>87</v>
      </c>
      <c r="B57" s="17" t="s">
        <v>78</v>
      </c>
      <c r="C57" s="17" t="s">
        <v>43</v>
      </c>
      <c r="D57" s="57" t="s">
        <v>79</v>
      </c>
      <c r="E57" s="8">
        <f t="shared" ref="E57" si="34">F57</f>
        <v>-98300</v>
      </c>
      <c r="F57" s="49">
        <f>G57-3200</f>
        <v>-98300</v>
      </c>
      <c r="G57" s="9">
        <v>-95100</v>
      </c>
      <c r="H57" s="9">
        <v>0</v>
      </c>
      <c r="I57" s="9">
        <v>0</v>
      </c>
      <c r="J57" s="8">
        <f>K57</f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8">
        <f t="shared" ref="P57" si="35">E57+J57</f>
        <v>-98300</v>
      </c>
    </row>
    <row r="58" spans="1:16" ht="44.25" customHeight="1" x14ac:dyDescent="0.25">
      <c r="A58" s="17" t="s">
        <v>89</v>
      </c>
      <c r="B58" s="17" t="s">
        <v>90</v>
      </c>
      <c r="C58" s="17" t="s">
        <v>73</v>
      </c>
      <c r="D58" s="32" t="s">
        <v>91</v>
      </c>
      <c r="E58" s="8">
        <f t="shared" ref="E58" si="36">F58</f>
        <v>133900</v>
      </c>
      <c r="F58" s="49">
        <f>G58+29800</f>
        <v>133900</v>
      </c>
      <c r="G58" s="9">
        <v>104100</v>
      </c>
      <c r="H58" s="9">
        <v>0</v>
      </c>
      <c r="I58" s="9">
        <v>0</v>
      </c>
      <c r="J58" s="8">
        <f>K58</f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8">
        <f t="shared" ref="P58" si="37">E58+J58</f>
        <v>133900</v>
      </c>
    </row>
    <row r="59" spans="1:16" ht="55.5" customHeight="1" x14ac:dyDescent="0.25">
      <c r="A59" s="17" t="s">
        <v>135</v>
      </c>
      <c r="B59" s="17" t="s">
        <v>136</v>
      </c>
      <c r="C59" s="17" t="s">
        <v>137</v>
      </c>
      <c r="D59" s="32" t="s">
        <v>138</v>
      </c>
      <c r="E59" s="8">
        <f t="shared" ref="E59" si="38">F59</f>
        <v>-35600</v>
      </c>
      <c r="F59" s="49">
        <f>G59-5600</f>
        <v>-35600</v>
      </c>
      <c r="G59" s="9">
        <v>-30000</v>
      </c>
      <c r="H59" s="9">
        <v>0</v>
      </c>
      <c r="I59" s="9">
        <v>0</v>
      </c>
      <c r="J59" s="8">
        <f>K59</f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8">
        <f t="shared" ref="P59" si="39">E59+J59</f>
        <v>-35600</v>
      </c>
    </row>
    <row r="60" spans="1:16" ht="53.25" customHeight="1" x14ac:dyDescent="0.25">
      <c r="A60" s="34" t="s">
        <v>30</v>
      </c>
      <c r="B60" s="35" t="s">
        <v>31</v>
      </c>
      <c r="C60" s="36"/>
      <c r="D60" s="48" t="s">
        <v>93</v>
      </c>
      <c r="E60" s="4">
        <f>E61</f>
        <v>0</v>
      </c>
      <c r="F60" s="4">
        <f t="shared" ref="F60:P60" si="40">F61</f>
        <v>0</v>
      </c>
      <c r="G60" s="4">
        <f t="shared" si="40"/>
        <v>20996.01</v>
      </c>
      <c r="H60" s="4">
        <f t="shared" si="40"/>
        <v>0</v>
      </c>
      <c r="I60" s="4">
        <f t="shared" si="40"/>
        <v>0</v>
      </c>
      <c r="J60" s="4">
        <f t="shared" si="40"/>
        <v>0</v>
      </c>
      <c r="K60" s="4">
        <f t="shared" si="40"/>
        <v>0</v>
      </c>
      <c r="L60" s="4">
        <f t="shared" si="40"/>
        <v>0</v>
      </c>
      <c r="M60" s="4">
        <f t="shared" si="40"/>
        <v>0</v>
      </c>
      <c r="N60" s="4">
        <f t="shared" si="40"/>
        <v>0</v>
      </c>
      <c r="O60" s="4">
        <f t="shared" si="40"/>
        <v>0</v>
      </c>
      <c r="P60" s="4">
        <f t="shared" si="40"/>
        <v>0</v>
      </c>
    </row>
    <row r="61" spans="1:16" ht="47.25" customHeight="1" x14ac:dyDescent="0.25">
      <c r="A61" s="34" t="s">
        <v>32</v>
      </c>
      <c r="B61" s="35" t="s">
        <v>31</v>
      </c>
      <c r="C61" s="36"/>
      <c r="D61" s="48" t="s">
        <v>94</v>
      </c>
      <c r="E61" s="4">
        <f>E64+E65+E63+E62</f>
        <v>0</v>
      </c>
      <c r="F61" s="4">
        <f t="shared" ref="F61:P61" si="41">F64+F65+F63+F62</f>
        <v>0</v>
      </c>
      <c r="G61" s="4">
        <f t="shared" si="41"/>
        <v>20996.01</v>
      </c>
      <c r="H61" s="4">
        <f t="shared" si="41"/>
        <v>0</v>
      </c>
      <c r="I61" s="4">
        <f t="shared" si="41"/>
        <v>0</v>
      </c>
      <c r="J61" s="4">
        <f t="shared" si="41"/>
        <v>0</v>
      </c>
      <c r="K61" s="4">
        <f t="shared" si="41"/>
        <v>0</v>
      </c>
      <c r="L61" s="4">
        <f t="shared" si="41"/>
        <v>0</v>
      </c>
      <c r="M61" s="4">
        <f t="shared" si="41"/>
        <v>0</v>
      </c>
      <c r="N61" s="4">
        <f t="shared" si="41"/>
        <v>0</v>
      </c>
      <c r="O61" s="4">
        <f t="shared" si="41"/>
        <v>0</v>
      </c>
      <c r="P61" s="4">
        <f t="shared" si="41"/>
        <v>0</v>
      </c>
    </row>
    <row r="62" spans="1:16" ht="47.25" customHeight="1" x14ac:dyDescent="0.25">
      <c r="A62" s="17" t="s">
        <v>92</v>
      </c>
      <c r="B62" s="17" t="s">
        <v>78</v>
      </c>
      <c r="C62" s="17" t="s">
        <v>43</v>
      </c>
      <c r="D62" s="57" t="s">
        <v>79</v>
      </c>
      <c r="E62" s="8">
        <f t="shared" ref="E62:E63" si="42">F62</f>
        <v>35892.99</v>
      </c>
      <c r="F62" s="49">
        <f>G62+2582+16774.98</f>
        <v>35892.99</v>
      </c>
      <c r="G62" s="9">
        <v>16536.009999999998</v>
      </c>
      <c r="H62" s="9">
        <v>0</v>
      </c>
      <c r="I62" s="9">
        <v>0</v>
      </c>
      <c r="J62" s="8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8">
        <f t="shared" ref="P62:P63" si="43">E62+J62</f>
        <v>35892.99</v>
      </c>
    </row>
    <row r="63" spans="1:16" ht="47.25" customHeight="1" x14ac:dyDescent="0.25">
      <c r="A63" s="59" t="s">
        <v>128</v>
      </c>
      <c r="B63" s="59" t="s">
        <v>129</v>
      </c>
      <c r="C63" s="80" t="s">
        <v>130</v>
      </c>
      <c r="D63" s="12" t="s">
        <v>131</v>
      </c>
      <c r="E63" s="8">
        <f t="shared" si="42"/>
        <v>132.5</v>
      </c>
      <c r="F63" s="49">
        <v>132.5</v>
      </c>
      <c r="G63" s="9">
        <v>0</v>
      </c>
      <c r="H63" s="9">
        <v>0</v>
      </c>
      <c r="I63" s="9">
        <v>0</v>
      </c>
      <c r="J63" s="8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8">
        <f t="shared" si="43"/>
        <v>132.5</v>
      </c>
    </row>
    <row r="64" spans="1:16" ht="113.25" customHeight="1" x14ac:dyDescent="0.25">
      <c r="A64" s="59" t="s">
        <v>132</v>
      </c>
      <c r="B64" s="59" t="s">
        <v>133</v>
      </c>
      <c r="C64" s="80" t="s">
        <v>46</v>
      </c>
      <c r="D64" s="12" t="s">
        <v>134</v>
      </c>
      <c r="E64" s="8">
        <f t="shared" ref="E64" si="44">F64</f>
        <v>-36025.49</v>
      </c>
      <c r="F64" s="49">
        <v>-36025.49</v>
      </c>
      <c r="G64" s="9">
        <v>0</v>
      </c>
      <c r="H64" s="9">
        <v>0</v>
      </c>
      <c r="I64" s="9">
        <v>0</v>
      </c>
      <c r="J64" s="8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8">
        <f t="shared" ref="P64" si="45">E64+J64</f>
        <v>-36025.49</v>
      </c>
    </row>
    <row r="65" spans="1:18" ht="31.5" customHeight="1" x14ac:dyDescent="0.25">
      <c r="A65" s="53" t="s">
        <v>125</v>
      </c>
      <c r="B65" s="78">
        <v>3241</v>
      </c>
      <c r="C65" s="53" t="s">
        <v>126</v>
      </c>
      <c r="D65" s="79" t="s">
        <v>127</v>
      </c>
      <c r="E65" s="8">
        <f t="shared" ref="E65" si="46">F65</f>
        <v>0</v>
      </c>
      <c r="F65" s="49">
        <f>-2388-2072+G65</f>
        <v>0</v>
      </c>
      <c r="G65" s="9">
        <v>4460</v>
      </c>
      <c r="H65" s="9">
        <v>0</v>
      </c>
      <c r="I65" s="9">
        <v>0</v>
      </c>
      <c r="J65" s="8">
        <f>K65</f>
        <v>0</v>
      </c>
      <c r="K65" s="9">
        <f>O65</f>
        <v>0</v>
      </c>
      <c r="L65" s="9">
        <v>0</v>
      </c>
      <c r="M65" s="9">
        <v>0</v>
      </c>
      <c r="N65" s="9">
        <v>0</v>
      </c>
      <c r="O65" s="9">
        <v>0</v>
      </c>
      <c r="P65" s="8">
        <f t="shared" ref="P65" si="47">E65+J65</f>
        <v>0</v>
      </c>
    </row>
    <row r="66" spans="1:18" ht="24" customHeight="1" x14ac:dyDescent="0.25">
      <c r="A66" s="81" t="s">
        <v>117</v>
      </c>
      <c r="B66" s="82"/>
      <c r="C66" s="82"/>
      <c r="D66" s="83"/>
      <c r="E66" s="4">
        <f t="shared" ref="E66:O66" si="48">E75+E85+E80+E67</f>
        <v>3951300</v>
      </c>
      <c r="F66" s="4">
        <f t="shared" si="48"/>
        <v>3755316</v>
      </c>
      <c r="G66" s="4">
        <f t="shared" si="48"/>
        <v>1587800</v>
      </c>
      <c r="H66" s="4">
        <f t="shared" si="48"/>
        <v>800000</v>
      </c>
      <c r="I66" s="4">
        <f t="shared" si="48"/>
        <v>295984</v>
      </c>
      <c r="J66" s="4">
        <f t="shared" si="48"/>
        <v>212300</v>
      </c>
      <c r="K66" s="4">
        <f t="shared" si="48"/>
        <v>212300</v>
      </c>
      <c r="L66" s="4">
        <f t="shared" si="48"/>
        <v>0</v>
      </c>
      <c r="M66" s="4">
        <f t="shared" si="48"/>
        <v>0</v>
      </c>
      <c r="N66" s="4">
        <f t="shared" si="48"/>
        <v>0</v>
      </c>
      <c r="O66" s="4">
        <f t="shared" si="48"/>
        <v>212300</v>
      </c>
      <c r="P66" s="4">
        <f>P75+P85+P80+P67</f>
        <v>4163600</v>
      </c>
      <c r="Q66" s="71"/>
      <c r="R66" s="71"/>
    </row>
    <row r="67" spans="1:18" ht="53.25" customHeight="1" x14ac:dyDescent="0.25">
      <c r="A67" s="25" t="s">
        <v>36</v>
      </c>
      <c r="B67" s="25" t="s">
        <v>37</v>
      </c>
      <c r="C67" s="54"/>
      <c r="D67" s="55" t="s">
        <v>38</v>
      </c>
      <c r="E67" s="4">
        <f>E68</f>
        <v>345984</v>
      </c>
      <c r="F67" s="4">
        <f t="shared" ref="F67:P67" si="49">F68</f>
        <v>150000</v>
      </c>
      <c r="G67" s="4">
        <f t="shared" si="49"/>
        <v>0</v>
      </c>
      <c r="H67" s="4">
        <f t="shared" si="49"/>
        <v>0</v>
      </c>
      <c r="I67" s="4">
        <f t="shared" si="49"/>
        <v>295984</v>
      </c>
      <c r="J67" s="4">
        <f t="shared" si="49"/>
        <v>165000</v>
      </c>
      <c r="K67" s="4">
        <f t="shared" si="49"/>
        <v>165000</v>
      </c>
      <c r="L67" s="4">
        <f t="shared" si="49"/>
        <v>0</v>
      </c>
      <c r="M67" s="4">
        <f t="shared" si="49"/>
        <v>0</v>
      </c>
      <c r="N67" s="4">
        <f t="shared" si="49"/>
        <v>0</v>
      </c>
      <c r="O67" s="4">
        <f t="shared" si="49"/>
        <v>165000</v>
      </c>
      <c r="P67" s="4">
        <f t="shared" si="49"/>
        <v>510984</v>
      </c>
      <c r="Q67" s="71"/>
      <c r="R67" s="71"/>
    </row>
    <row r="68" spans="1:18" ht="53.25" customHeight="1" x14ac:dyDescent="0.25">
      <c r="A68" s="25" t="s">
        <v>39</v>
      </c>
      <c r="B68" s="25" t="s">
        <v>37</v>
      </c>
      <c r="C68" s="54"/>
      <c r="D68" s="55" t="s">
        <v>40</v>
      </c>
      <c r="E68" s="4">
        <f>E71+E69+E73+E72</f>
        <v>345984</v>
      </c>
      <c r="F68" s="4">
        <f t="shared" ref="F68:P68" si="50">F71+F69+F73+F72</f>
        <v>150000</v>
      </c>
      <c r="G68" s="4">
        <f t="shared" si="50"/>
        <v>0</v>
      </c>
      <c r="H68" s="4">
        <f t="shared" si="50"/>
        <v>0</v>
      </c>
      <c r="I68" s="4">
        <f t="shared" si="50"/>
        <v>295984</v>
      </c>
      <c r="J68" s="4">
        <f t="shared" si="50"/>
        <v>165000</v>
      </c>
      <c r="K68" s="4">
        <f t="shared" si="50"/>
        <v>165000</v>
      </c>
      <c r="L68" s="4">
        <f t="shared" si="50"/>
        <v>0</v>
      </c>
      <c r="M68" s="4">
        <f t="shared" si="50"/>
        <v>0</v>
      </c>
      <c r="N68" s="4">
        <f t="shared" si="50"/>
        <v>0</v>
      </c>
      <c r="O68" s="4">
        <f t="shared" si="50"/>
        <v>165000</v>
      </c>
      <c r="P68" s="4">
        <f t="shared" si="50"/>
        <v>510984</v>
      </c>
      <c r="Q68" s="71"/>
      <c r="R68" s="71"/>
    </row>
    <row r="69" spans="1:18" ht="98.25" customHeight="1" x14ac:dyDescent="0.25">
      <c r="A69" s="17" t="s">
        <v>41</v>
      </c>
      <c r="B69" s="17" t="s">
        <v>42</v>
      </c>
      <c r="C69" s="17" t="s">
        <v>43</v>
      </c>
      <c r="D69" s="56" t="s">
        <v>44</v>
      </c>
      <c r="E69" s="8">
        <f>F69</f>
        <v>0</v>
      </c>
      <c r="F69" s="9">
        <v>0</v>
      </c>
      <c r="G69" s="9">
        <v>0</v>
      </c>
      <c r="H69" s="9">
        <v>0</v>
      </c>
      <c r="I69" s="9">
        <v>0</v>
      </c>
      <c r="J69" s="8">
        <f>K69</f>
        <v>165000</v>
      </c>
      <c r="K69" s="9">
        <f>O69</f>
        <v>165000</v>
      </c>
      <c r="L69" s="9">
        <v>0</v>
      </c>
      <c r="M69" s="9">
        <v>0</v>
      </c>
      <c r="N69" s="9">
        <v>0</v>
      </c>
      <c r="O69" s="9">
        <f>90000+75000</f>
        <v>165000</v>
      </c>
      <c r="P69" s="4">
        <f>J69+E69</f>
        <v>165000</v>
      </c>
      <c r="Q69" s="71"/>
      <c r="R69" s="71"/>
    </row>
    <row r="70" spans="1:18" ht="39.75" hidden="1" customHeight="1" x14ac:dyDescent="0.25">
      <c r="A70" s="17" t="s">
        <v>121</v>
      </c>
      <c r="B70" s="17" t="s">
        <v>57</v>
      </c>
      <c r="C70" s="17" t="s">
        <v>122</v>
      </c>
      <c r="D70" s="77" t="s">
        <v>123</v>
      </c>
      <c r="E70" s="8">
        <f>F70</f>
        <v>0</v>
      </c>
      <c r="F70" s="9">
        <v>0</v>
      </c>
      <c r="G70" s="9">
        <v>0</v>
      </c>
      <c r="H70" s="9">
        <v>0</v>
      </c>
      <c r="I70" s="9">
        <v>0</v>
      </c>
      <c r="J70" s="8">
        <f>K70</f>
        <v>0</v>
      </c>
      <c r="K70" s="9">
        <f>O70</f>
        <v>0</v>
      </c>
      <c r="L70" s="9">
        <v>0</v>
      </c>
      <c r="M70" s="9">
        <v>0</v>
      </c>
      <c r="N70" s="9">
        <v>0</v>
      </c>
      <c r="O70" s="9">
        <v>0</v>
      </c>
      <c r="P70" s="4">
        <f>J70</f>
        <v>0</v>
      </c>
      <c r="Q70" s="71"/>
      <c r="R70" s="71"/>
    </row>
    <row r="71" spans="1:18" ht="53.25" customHeight="1" x14ac:dyDescent="0.25">
      <c r="A71" s="17" t="s">
        <v>68</v>
      </c>
      <c r="B71" s="64" t="s">
        <v>69</v>
      </c>
      <c r="C71" s="64" t="s">
        <v>70</v>
      </c>
      <c r="D71" s="32" t="s">
        <v>71</v>
      </c>
      <c r="E71" s="8">
        <f>F71</f>
        <v>100000</v>
      </c>
      <c r="F71" s="9">
        <v>100000</v>
      </c>
      <c r="G71" s="9">
        <v>0</v>
      </c>
      <c r="H71" s="9">
        <v>0</v>
      </c>
      <c r="I71" s="9">
        <f>F71</f>
        <v>100000</v>
      </c>
      <c r="J71" s="8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4">
        <f t="shared" ref="P71" si="51">E71</f>
        <v>100000</v>
      </c>
      <c r="Q71" s="71"/>
      <c r="R71" s="71"/>
    </row>
    <row r="72" spans="1:18" ht="49.5" customHeight="1" x14ac:dyDescent="0.25">
      <c r="A72" s="17" t="s">
        <v>142</v>
      </c>
      <c r="B72" s="18">
        <v>7693</v>
      </c>
      <c r="C72" s="17" t="s">
        <v>60</v>
      </c>
      <c r="D72" s="28" t="s">
        <v>143</v>
      </c>
      <c r="E72" s="8">
        <f>I72</f>
        <v>195984</v>
      </c>
      <c r="F72" s="9">
        <v>0</v>
      </c>
      <c r="G72" s="9">
        <v>0</v>
      </c>
      <c r="H72" s="9">
        <v>0</v>
      </c>
      <c r="I72" s="9">
        <f>100000+95984</f>
        <v>195984</v>
      </c>
      <c r="J72" s="8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4">
        <f t="shared" ref="P72" si="52">E72</f>
        <v>195984</v>
      </c>
      <c r="Q72" s="71"/>
      <c r="R72" s="71"/>
    </row>
    <row r="73" spans="1:18" ht="53.25" customHeight="1" x14ac:dyDescent="0.25">
      <c r="A73" s="17" t="s">
        <v>82</v>
      </c>
      <c r="B73" s="18">
        <v>8220</v>
      </c>
      <c r="C73" s="17" t="s">
        <v>83</v>
      </c>
      <c r="D73" s="32" t="s">
        <v>84</v>
      </c>
      <c r="E73" s="8">
        <f>F73</f>
        <v>50000</v>
      </c>
      <c r="F73" s="9">
        <v>50000</v>
      </c>
      <c r="G73" s="9">
        <v>0</v>
      </c>
      <c r="H73" s="9">
        <v>0</v>
      </c>
      <c r="I73" s="9">
        <v>0</v>
      </c>
      <c r="J73" s="8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4">
        <f t="shared" ref="P73" si="53">E73</f>
        <v>50000</v>
      </c>
      <c r="Q73" s="71"/>
      <c r="R73" s="71"/>
    </row>
    <row r="74" spans="1:18" ht="53.25" customHeight="1" x14ac:dyDescent="0.25">
      <c r="A74" s="29" t="s">
        <v>19</v>
      </c>
      <c r="B74" s="29" t="s">
        <v>21</v>
      </c>
      <c r="C74" s="30"/>
      <c r="D74" s="31" t="s">
        <v>23</v>
      </c>
      <c r="E74" s="4">
        <f>E75</f>
        <v>2966616</v>
      </c>
      <c r="F74" s="4">
        <f>F75</f>
        <v>2966616</v>
      </c>
      <c r="G74" s="4">
        <f t="shared" ref="G74:I74" si="54">G75</f>
        <v>1400000</v>
      </c>
      <c r="H74" s="4">
        <f t="shared" si="54"/>
        <v>800000</v>
      </c>
      <c r="I74" s="4">
        <f t="shared" si="54"/>
        <v>0</v>
      </c>
      <c r="J74" s="4">
        <v>0</v>
      </c>
      <c r="K74" s="4">
        <f t="shared" ref="K74:O74" si="55">K75</f>
        <v>0</v>
      </c>
      <c r="L74" s="4">
        <f t="shared" si="55"/>
        <v>0</v>
      </c>
      <c r="M74" s="4">
        <f t="shared" si="55"/>
        <v>0</v>
      </c>
      <c r="N74" s="4">
        <f t="shared" si="55"/>
        <v>0</v>
      </c>
      <c r="O74" s="4">
        <f t="shared" si="55"/>
        <v>0</v>
      </c>
      <c r="P74" s="4">
        <f t="shared" ref="P74:P75" si="56">E74+J74</f>
        <v>2966616</v>
      </c>
    </row>
    <row r="75" spans="1:18" ht="53.25" customHeight="1" x14ac:dyDescent="0.25">
      <c r="A75" s="29" t="s">
        <v>20</v>
      </c>
      <c r="B75" s="29" t="s">
        <v>21</v>
      </c>
      <c r="C75" s="30"/>
      <c r="D75" s="31" t="s">
        <v>24</v>
      </c>
      <c r="E75" s="4">
        <f>E77+E76+E78+E79</f>
        <v>2966616</v>
      </c>
      <c r="F75" s="4">
        <f t="shared" ref="F75:O75" si="57">F77+F76+F78+F79</f>
        <v>2966616</v>
      </c>
      <c r="G75" s="4">
        <f t="shared" si="57"/>
        <v>1400000</v>
      </c>
      <c r="H75" s="4">
        <f t="shared" si="57"/>
        <v>800000</v>
      </c>
      <c r="I75" s="4">
        <f t="shared" si="57"/>
        <v>0</v>
      </c>
      <c r="J75" s="4">
        <f t="shared" si="57"/>
        <v>0</v>
      </c>
      <c r="K75" s="4">
        <f t="shared" si="57"/>
        <v>0</v>
      </c>
      <c r="L75" s="4">
        <f t="shared" si="57"/>
        <v>0</v>
      </c>
      <c r="M75" s="4">
        <f t="shared" si="57"/>
        <v>0</v>
      </c>
      <c r="N75" s="4">
        <f t="shared" si="57"/>
        <v>0</v>
      </c>
      <c r="O75" s="4">
        <f t="shared" si="57"/>
        <v>0</v>
      </c>
      <c r="P75" s="4">
        <f t="shared" si="56"/>
        <v>2966616</v>
      </c>
    </row>
    <row r="76" spans="1:18" ht="48.75" customHeight="1" x14ac:dyDescent="0.25">
      <c r="A76" s="17" t="s">
        <v>45</v>
      </c>
      <c r="B76" s="17" t="s">
        <v>46</v>
      </c>
      <c r="C76" s="17" t="s">
        <v>47</v>
      </c>
      <c r="D76" s="32" t="s">
        <v>48</v>
      </c>
      <c r="E76" s="8">
        <f>F76</f>
        <v>1580000</v>
      </c>
      <c r="F76" s="9">
        <f>H76+280000+G76</f>
        <v>1580000</v>
      </c>
      <c r="G76" s="9">
        <v>1300000</v>
      </c>
      <c r="H76" s="9">
        <v>0</v>
      </c>
      <c r="I76" s="9">
        <v>0</v>
      </c>
      <c r="J76" s="8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8">
        <f>E76</f>
        <v>1580000</v>
      </c>
    </row>
    <row r="77" spans="1:18" ht="52.5" customHeight="1" x14ac:dyDescent="0.25">
      <c r="A77" s="17" t="s">
        <v>33</v>
      </c>
      <c r="B77" s="17" t="s">
        <v>22</v>
      </c>
      <c r="C77" s="17" t="s">
        <v>34</v>
      </c>
      <c r="D77" s="32" t="s">
        <v>35</v>
      </c>
      <c r="E77" s="8">
        <f t="shared" ref="E77" si="58">F77</f>
        <v>1211816</v>
      </c>
      <c r="F77" s="9">
        <f>H77+280000+G77+176616</f>
        <v>1211816</v>
      </c>
      <c r="G77" s="9">
        <v>0</v>
      </c>
      <c r="H77" s="9">
        <f>755200</f>
        <v>755200</v>
      </c>
      <c r="I77" s="9">
        <v>0</v>
      </c>
      <c r="J77" s="8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8">
        <f>E77+J77</f>
        <v>1211816</v>
      </c>
      <c r="R77" s="71"/>
    </row>
    <row r="78" spans="1:18" ht="52.5" customHeight="1" x14ac:dyDescent="0.25">
      <c r="A78" s="17" t="s">
        <v>96</v>
      </c>
      <c r="B78" s="17" t="s">
        <v>97</v>
      </c>
      <c r="C78" s="17" t="s">
        <v>98</v>
      </c>
      <c r="D78" s="32" t="s">
        <v>99</v>
      </c>
      <c r="E78" s="8">
        <f t="shared" ref="E78:E79" si="59">F78</f>
        <v>155400</v>
      </c>
      <c r="F78" s="9">
        <f>H78+G78+30000</f>
        <v>155400</v>
      </c>
      <c r="G78" s="9">
        <v>100000</v>
      </c>
      <c r="H78" s="9">
        <v>25400</v>
      </c>
      <c r="I78" s="9">
        <v>0</v>
      </c>
      <c r="J78" s="8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8">
        <f t="shared" ref="P78:P79" si="60">E78+J78</f>
        <v>155400</v>
      </c>
      <c r="R78" s="71"/>
    </row>
    <row r="79" spans="1:18" ht="52.5" customHeight="1" x14ac:dyDescent="0.25">
      <c r="A79" s="17" t="s">
        <v>106</v>
      </c>
      <c r="B79" s="18">
        <v>4060</v>
      </c>
      <c r="C79" s="17" t="s">
        <v>107</v>
      </c>
      <c r="D79" s="32" t="s">
        <v>108</v>
      </c>
      <c r="E79" s="8">
        <f t="shared" si="59"/>
        <v>19400</v>
      </c>
      <c r="F79" s="9">
        <f t="shared" ref="F79" si="61">H79</f>
        <v>19400</v>
      </c>
      <c r="G79" s="9">
        <v>0</v>
      </c>
      <c r="H79" s="9">
        <f>19400</f>
        <v>19400</v>
      </c>
      <c r="I79" s="9">
        <v>0</v>
      </c>
      <c r="J79" s="8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8">
        <f t="shared" si="60"/>
        <v>19400</v>
      </c>
      <c r="R79" s="71"/>
    </row>
    <row r="80" spans="1:18" ht="52.5" customHeight="1" x14ac:dyDescent="0.25">
      <c r="A80" s="34" t="s">
        <v>30</v>
      </c>
      <c r="B80" s="35" t="s">
        <v>31</v>
      </c>
      <c r="C80" s="36"/>
      <c r="D80" s="48" t="s">
        <v>93</v>
      </c>
      <c r="E80" s="4">
        <f>E81</f>
        <v>586600</v>
      </c>
      <c r="F80" s="4">
        <f t="shared" ref="F80:O80" si="62">F81</f>
        <v>586600</v>
      </c>
      <c r="G80" s="4">
        <f t="shared" si="62"/>
        <v>155600</v>
      </c>
      <c r="H80" s="4">
        <f t="shared" si="62"/>
        <v>0</v>
      </c>
      <c r="I80" s="4">
        <f t="shared" si="62"/>
        <v>0</v>
      </c>
      <c r="J80" s="4">
        <f t="shared" si="62"/>
        <v>0</v>
      </c>
      <c r="K80" s="4">
        <f t="shared" si="62"/>
        <v>0</v>
      </c>
      <c r="L80" s="4">
        <f t="shared" si="62"/>
        <v>0</v>
      </c>
      <c r="M80" s="4">
        <f t="shared" si="62"/>
        <v>0</v>
      </c>
      <c r="N80" s="4">
        <f t="shared" si="62"/>
        <v>0</v>
      </c>
      <c r="O80" s="4">
        <f t="shared" si="62"/>
        <v>0</v>
      </c>
      <c r="P80" s="4">
        <f t="shared" ref="P80:P82" si="63">E80+J80</f>
        <v>586600</v>
      </c>
    </row>
    <row r="81" spans="1:16" ht="52.5" customHeight="1" x14ac:dyDescent="0.25">
      <c r="A81" s="34" t="s">
        <v>32</v>
      </c>
      <c r="B81" s="35" t="s">
        <v>31</v>
      </c>
      <c r="C81" s="36"/>
      <c r="D81" s="48" t="s">
        <v>94</v>
      </c>
      <c r="E81" s="4">
        <f t="shared" ref="E81:P81" si="64">E82+E84+E83</f>
        <v>586600</v>
      </c>
      <c r="F81" s="4">
        <f t="shared" si="64"/>
        <v>586600</v>
      </c>
      <c r="G81" s="4">
        <f t="shared" si="64"/>
        <v>155600</v>
      </c>
      <c r="H81" s="4">
        <f t="shared" si="64"/>
        <v>0</v>
      </c>
      <c r="I81" s="4">
        <f t="shared" si="64"/>
        <v>0</v>
      </c>
      <c r="J81" s="4">
        <f t="shared" si="64"/>
        <v>0</v>
      </c>
      <c r="K81" s="4">
        <f t="shared" si="64"/>
        <v>0</v>
      </c>
      <c r="L81" s="4">
        <f t="shared" si="64"/>
        <v>0</v>
      </c>
      <c r="M81" s="4">
        <f t="shared" si="64"/>
        <v>0</v>
      </c>
      <c r="N81" s="4">
        <f t="shared" si="64"/>
        <v>0</v>
      </c>
      <c r="O81" s="4">
        <f t="shared" si="64"/>
        <v>0</v>
      </c>
      <c r="P81" s="4">
        <f t="shared" si="64"/>
        <v>586600</v>
      </c>
    </row>
    <row r="82" spans="1:16" ht="52.5" customHeight="1" x14ac:dyDescent="0.25">
      <c r="A82" s="17" t="s">
        <v>92</v>
      </c>
      <c r="B82" s="17" t="s">
        <v>78</v>
      </c>
      <c r="C82" s="17" t="s">
        <v>43</v>
      </c>
      <c r="D82" s="57" t="s">
        <v>79</v>
      </c>
      <c r="E82" s="8">
        <f t="shared" ref="E82:E84" si="65">F82</f>
        <v>58000</v>
      </c>
      <c r="F82" s="9">
        <f>G82</f>
        <v>58000</v>
      </c>
      <c r="G82" s="9">
        <v>58000</v>
      </c>
      <c r="H82" s="9">
        <v>0</v>
      </c>
      <c r="I82" s="9">
        <v>0</v>
      </c>
      <c r="J82" s="8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8">
        <f t="shared" si="63"/>
        <v>58000</v>
      </c>
    </row>
    <row r="83" spans="1:16" ht="52.5" customHeight="1" x14ac:dyDescent="0.25">
      <c r="A83" s="53" t="s">
        <v>125</v>
      </c>
      <c r="B83" s="78">
        <v>3241</v>
      </c>
      <c r="C83" s="53" t="s">
        <v>126</v>
      </c>
      <c r="D83" s="79" t="s">
        <v>127</v>
      </c>
      <c r="E83" s="8">
        <f t="shared" ref="E83" si="66">F83</f>
        <v>101900</v>
      </c>
      <c r="F83" s="9">
        <f>G83+4300</f>
        <v>101900</v>
      </c>
      <c r="G83" s="9">
        <v>97600</v>
      </c>
      <c r="H83" s="9">
        <v>0</v>
      </c>
      <c r="I83" s="9">
        <v>0</v>
      </c>
      <c r="J83" s="8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8">
        <f t="shared" ref="P83" si="67">E83+J83</f>
        <v>101900</v>
      </c>
    </row>
    <row r="84" spans="1:16" ht="47.25" customHeight="1" x14ac:dyDescent="0.25">
      <c r="A84" s="73" t="s">
        <v>111</v>
      </c>
      <c r="B84" s="74" t="s">
        <v>112</v>
      </c>
      <c r="C84" s="75">
        <v>1090</v>
      </c>
      <c r="D84" s="76" t="s">
        <v>113</v>
      </c>
      <c r="E84" s="8">
        <f t="shared" si="65"/>
        <v>426700</v>
      </c>
      <c r="F84" s="49">
        <f>410000+16700</f>
        <v>426700</v>
      </c>
      <c r="G84" s="9">
        <v>0</v>
      </c>
      <c r="H84" s="9">
        <v>0</v>
      </c>
      <c r="I84" s="9">
        <v>0</v>
      </c>
      <c r="J84" s="8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8">
        <f t="shared" ref="P84" si="68">E84+J84</f>
        <v>426700</v>
      </c>
    </row>
    <row r="85" spans="1:16" ht="52.5" customHeight="1" x14ac:dyDescent="0.25">
      <c r="A85" s="34" t="s">
        <v>50</v>
      </c>
      <c r="B85" s="35" t="s">
        <v>51</v>
      </c>
      <c r="C85" s="36"/>
      <c r="D85" s="62" t="s">
        <v>52</v>
      </c>
      <c r="E85" s="4">
        <f>E86</f>
        <v>52100</v>
      </c>
      <c r="F85" s="4">
        <f>F86</f>
        <v>52100</v>
      </c>
      <c r="G85" s="4">
        <f>G86</f>
        <v>32200</v>
      </c>
      <c r="H85" s="4">
        <v>0</v>
      </c>
      <c r="I85" s="4">
        <f t="shared" ref="I85" si="69">I86</f>
        <v>0</v>
      </c>
      <c r="J85" s="4">
        <f>J86</f>
        <v>47300</v>
      </c>
      <c r="K85" s="4">
        <f t="shared" ref="K85:O85" si="70">K86</f>
        <v>47300</v>
      </c>
      <c r="L85" s="4">
        <f t="shared" si="70"/>
        <v>0</v>
      </c>
      <c r="M85" s="4">
        <f t="shared" si="70"/>
        <v>0</v>
      </c>
      <c r="N85" s="4">
        <f t="shared" si="70"/>
        <v>0</v>
      </c>
      <c r="O85" s="4">
        <f t="shared" si="70"/>
        <v>47300</v>
      </c>
      <c r="P85" s="4">
        <f>E85+J85</f>
        <v>99400</v>
      </c>
    </row>
    <row r="86" spans="1:16" ht="52.5" customHeight="1" x14ac:dyDescent="0.25">
      <c r="A86" s="34" t="s">
        <v>53</v>
      </c>
      <c r="B86" s="35" t="s">
        <v>51</v>
      </c>
      <c r="C86" s="36"/>
      <c r="D86" s="62" t="s">
        <v>54</v>
      </c>
      <c r="E86" s="4">
        <f>E87+E89</f>
        <v>52100</v>
      </c>
      <c r="F86" s="4">
        <f>F87+F89</f>
        <v>52100</v>
      </c>
      <c r="G86" s="4">
        <f t="shared" ref="G86" si="71">G87+G89</f>
        <v>32200</v>
      </c>
      <c r="H86" s="4">
        <f t="shared" ref="H86:O86" si="72">H88+H87+H89</f>
        <v>0</v>
      </c>
      <c r="I86" s="4">
        <f t="shared" si="72"/>
        <v>0</v>
      </c>
      <c r="J86" s="4">
        <f t="shared" si="72"/>
        <v>47300</v>
      </c>
      <c r="K86" s="4">
        <f t="shared" si="72"/>
        <v>47300</v>
      </c>
      <c r="L86" s="4">
        <f t="shared" si="72"/>
        <v>0</v>
      </c>
      <c r="M86" s="4">
        <f t="shared" si="72"/>
        <v>0</v>
      </c>
      <c r="N86" s="4">
        <f t="shared" si="72"/>
        <v>0</v>
      </c>
      <c r="O86" s="4">
        <f t="shared" si="72"/>
        <v>47300</v>
      </c>
      <c r="P86" s="4">
        <f>E86+J86</f>
        <v>99400</v>
      </c>
    </row>
    <row r="87" spans="1:16" ht="52.5" customHeight="1" x14ac:dyDescent="0.25">
      <c r="A87" s="17" t="s">
        <v>77</v>
      </c>
      <c r="B87" s="17" t="s">
        <v>78</v>
      </c>
      <c r="C87" s="17" t="s">
        <v>43</v>
      </c>
      <c r="D87" s="57" t="s">
        <v>79</v>
      </c>
      <c r="E87" s="8">
        <f>F87</f>
        <v>46400</v>
      </c>
      <c r="F87" s="9">
        <f>G87+14200</f>
        <v>46400</v>
      </c>
      <c r="G87" s="9">
        <f>32200</f>
        <v>32200</v>
      </c>
      <c r="H87" s="9">
        <v>0</v>
      </c>
      <c r="I87" s="9">
        <v>0</v>
      </c>
      <c r="J87" s="8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8">
        <f t="shared" ref="P87" si="73">E87</f>
        <v>46400</v>
      </c>
    </row>
    <row r="88" spans="1:16" ht="27.75" hidden="1" customHeight="1" x14ac:dyDescent="0.25">
      <c r="A88" s="59" t="s">
        <v>55</v>
      </c>
      <c r="B88" s="59" t="s">
        <v>56</v>
      </c>
      <c r="C88" s="59" t="s">
        <v>57</v>
      </c>
      <c r="D88" s="63" t="s">
        <v>58</v>
      </c>
      <c r="E88" s="8">
        <f>F88</f>
        <v>0</v>
      </c>
      <c r="F88" s="9">
        <v>0</v>
      </c>
      <c r="G88" s="9">
        <v>0</v>
      </c>
      <c r="H88" s="9">
        <v>0</v>
      </c>
      <c r="I88" s="9">
        <v>0</v>
      </c>
      <c r="J88" s="8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8">
        <f t="shared" ref="P88" si="74">E88</f>
        <v>0</v>
      </c>
    </row>
    <row r="89" spans="1:16" ht="66.75" customHeight="1" x14ac:dyDescent="0.25">
      <c r="A89" s="68" t="s">
        <v>80</v>
      </c>
      <c r="B89" s="69">
        <v>9800</v>
      </c>
      <c r="C89" s="68" t="s">
        <v>57</v>
      </c>
      <c r="D89" s="70" t="s">
        <v>81</v>
      </c>
      <c r="E89" s="8">
        <f>F89</f>
        <v>5700</v>
      </c>
      <c r="F89" s="9">
        <v>5700</v>
      </c>
      <c r="G89" s="9">
        <v>0</v>
      </c>
      <c r="H89" s="9">
        <v>0</v>
      </c>
      <c r="I89" s="9">
        <v>0</v>
      </c>
      <c r="J89" s="8">
        <f>K89</f>
        <v>47300</v>
      </c>
      <c r="K89" s="9">
        <f>O89</f>
        <v>47300</v>
      </c>
      <c r="L89" s="9">
        <v>0</v>
      </c>
      <c r="M89" s="9">
        <v>0</v>
      </c>
      <c r="N89" s="9">
        <v>0</v>
      </c>
      <c r="O89" s="9">
        <v>47300</v>
      </c>
      <c r="P89" s="8">
        <f>E89+J89</f>
        <v>53000</v>
      </c>
    </row>
    <row r="90" spans="1:16" ht="15.75" x14ac:dyDescent="0.25">
      <c r="A90" s="13" t="s">
        <v>17</v>
      </c>
      <c r="B90" s="14" t="s">
        <v>17</v>
      </c>
      <c r="C90" s="10" t="s">
        <v>17</v>
      </c>
      <c r="D90" s="15" t="s">
        <v>29</v>
      </c>
      <c r="E90" s="4">
        <f t="shared" ref="E90:P90" si="75">E29+E30+E66</f>
        <v>3910300</v>
      </c>
      <c r="F90" s="4">
        <f t="shared" si="75"/>
        <v>3596176</v>
      </c>
      <c r="G90" s="4">
        <f t="shared" si="75"/>
        <v>2022796.01</v>
      </c>
      <c r="H90" s="4">
        <f t="shared" si="75"/>
        <v>108300</v>
      </c>
      <c r="I90" s="4">
        <f t="shared" si="75"/>
        <v>414124</v>
      </c>
      <c r="J90" s="4">
        <f t="shared" si="75"/>
        <v>253300</v>
      </c>
      <c r="K90" s="4">
        <f t="shared" si="75"/>
        <v>253300</v>
      </c>
      <c r="L90" s="4">
        <f t="shared" si="75"/>
        <v>0</v>
      </c>
      <c r="M90" s="4">
        <f t="shared" si="75"/>
        <v>0</v>
      </c>
      <c r="N90" s="4">
        <f t="shared" si="75"/>
        <v>0</v>
      </c>
      <c r="O90" s="4">
        <f t="shared" si="75"/>
        <v>253300</v>
      </c>
      <c r="P90" s="4">
        <f t="shared" si="75"/>
        <v>4163600</v>
      </c>
    </row>
    <row r="93" spans="1:16" s="46" customFormat="1" ht="18.75" x14ac:dyDescent="0.3">
      <c r="D93" s="47" t="s">
        <v>27</v>
      </c>
      <c r="E93" s="47"/>
      <c r="F93" s="47"/>
      <c r="G93" s="47"/>
      <c r="H93" s="47" t="s">
        <v>28</v>
      </c>
      <c r="I93" s="47"/>
    </row>
  </sheetData>
  <mergeCells count="27">
    <mergeCell ref="K4:P4"/>
    <mergeCell ref="G13:G14"/>
    <mergeCell ref="H13:H14"/>
    <mergeCell ref="M13:M14"/>
    <mergeCell ref="N13:N14"/>
    <mergeCell ref="K12:K14"/>
    <mergeCell ref="E12:E14"/>
    <mergeCell ref="F12:F14"/>
    <mergeCell ref="G12:H12"/>
    <mergeCell ref="I12:I14"/>
    <mergeCell ref="J12:J14"/>
    <mergeCell ref="A66:D66"/>
    <mergeCell ref="K3:Q3"/>
    <mergeCell ref="A8:P8"/>
    <mergeCell ref="A11:A14"/>
    <mergeCell ref="B11:B14"/>
    <mergeCell ref="C11:C14"/>
    <mergeCell ref="D11:D14"/>
    <mergeCell ref="E11:I11"/>
    <mergeCell ref="J11:O11"/>
    <mergeCell ref="P11:P14"/>
    <mergeCell ref="A6:P6"/>
    <mergeCell ref="A16:D16"/>
    <mergeCell ref="A30:D30"/>
    <mergeCell ref="L12:L14"/>
    <mergeCell ref="M12:N12"/>
    <mergeCell ref="O12:O14"/>
  </mergeCells>
  <phoneticPr fontId="21" type="noConversion"/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 (3)</vt:lpstr>
      <vt:lpstr>'Sheet1 (3)'!Область_друку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 Павлюк</dc:creator>
  <cp:lastModifiedBy>Сервер фінанси</cp:lastModifiedBy>
  <cp:lastPrinted>2025-07-02T11:58:33Z</cp:lastPrinted>
  <dcterms:created xsi:type="dcterms:W3CDTF">2015-06-05T18:17:20Z</dcterms:created>
  <dcterms:modified xsi:type="dcterms:W3CDTF">2026-01-02T09:36:31Z</dcterms:modified>
</cp:coreProperties>
</file>