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інансовий 2\Desktop\сесія на 2022\"/>
    </mc:Choice>
  </mc:AlternateContent>
  <bookViews>
    <workbookView xWindow="0" yWindow="0" windowWidth="20490" windowHeight="7185"/>
  </bookViews>
  <sheets>
    <sheet name="дод.3 видатки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Z_1377942F_AAAF_4A25_8B80_BC0F79F2478B_.wvu.PrintArea" localSheetId="0" hidden="1">'дод.3 видатки'!$A$1:$P$82</definedName>
    <definedName name="Z_A87546AF_482E_4C34_B4CD_EADBD40E37D6_.wvu.PrintArea" localSheetId="0" hidden="1">'дод.3 видатки'!$A$1:$P$82</definedName>
    <definedName name="Z_CC4EA49C_736C_4FAB_AFA3_08DC03C09858_.wvu.PrintArea" localSheetId="0" hidden="1">'дод.3 видатки'!$A$1:$P$82</definedName>
    <definedName name="аа">#REF!</definedName>
    <definedName name="б2000">#REF!</definedName>
    <definedName name="б22110">#REF!</definedName>
    <definedName name="б24">#REF!</definedName>
    <definedName name="б25">#REF!</definedName>
    <definedName name="жж">#REF!</definedName>
    <definedName name="йййй">#REF!</definedName>
    <definedName name="ллллл">#REF!</definedName>
    <definedName name="_xlnm.Print_Area" localSheetId="0">'дод.3 видатки'!$A$1:$P$82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G56" i="1" l="1"/>
  <c r="E81" i="1" l="1"/>
  <c r="P81" i="1" s="1"/>
  <c r="J80" i="1"/>
  <c r="P80" i="1" s="1"/>
  <c r="J79" i="1"/>
  <c r="J78" i="1" s="1"/>
  <c r="J77" i="1" s="1"/>
  <c r="F79" i="1"/>
  <c r="E79" i="1" s="1"/>
  <c r="O78" i="1"/>
  <c r="N78" i="1"/>
  <c r="M78" i="1"/>
  <c r="L78" i="1"/>
  <c r="L77" i="1" s="1"/>
  <c r="K78" i="1"/>
  <c r="I78" i="1"/>
  <c r="H78" i="1"/>
  <c r="H77" i="1" s="1"/>
  <c r="G78" i="1"/>
  <c r="O77" i="1"/>
  <c r="N77" i="1"/>
  <c r="M77" i="1"/>
  <c r="K77" i="1"/>
  <c r="I77" i="1"/>
  <c r="G77" i="1"/>
  <c r="J76" i="1"/>
  <c r="P76" i="1" s="1"/>
  <c r="E76" i="1"/>
  <c r="J75" i="1"/>
  <c r="E75" i="1"/>
  <c r="J74" i="1"/>
  <c r="F74" i="1"/>
  <c r="E74" i="1" s="1"/>
  <c r="J73" i="1"/>
  <c r="E73" i="1"/>
  <c r="J72" i="1"/>
  <c r="F72" i="1"/>
  <c r="E72" i="1" s="1"/>
  <c r="P72" i="1" s="1"/>
  <c r="P71" i="1"/>
  <c r="J70" i="1"/>
  <c r="H70" i="1"/>
  <c r="F70" i="1" s="1"/>
  <c r="E70" i="1" s="1"/>
  <c r="J69" i="1"/>
  <c r="H69" i="1"/>
  <c r="F69" i="1" s="1"/>
  <c r="E69" i="1" s="1"/>
  <c r="P68" i="1"/>
  <c r="J68" i="1"/>
  <c r="E68" i="1"/>
  <c r="J67" i="1"/>
  <c r="E67" i="1"/>
  <c r="E66" i="1" s="1"/>
  <c r="O66" i="1"/>
  <c r="N66" i="1"/>
  <c r="M66" i="1"/>
  <c r="M51" i="1" s="1"/>
  <c r="L66" i="1"/>
  <c r="L51" i="1" s="1"/>
  <c r="L50" i="1" s="1"/>
  <c r="K66" i="1"/>
  <c r="I66" i="1"/>
  <c r="H66" i="1"/>
  <c r="G66" i="1"/>
  <c r="G51" i="1" s="1"/>
  <c r="G50" i="1" s="1"/>
  <c r="F66" i="1"/>
  <c r="J65" i="1"/>
  <c r="H65" i="1"/>
  <c r="F65" i="1" s="1"/>
  <c r="E65" i="1" s="1"/>
  <c r="J64" i="1"/>
  <c r="E64" i="1"/>
  <c r="J63" i="1"/>
  <c r="F63" i="1"/>
  <c r="E63" i="1" s="1"/>
  <c r="J62" i="1"/>
  <c r="E62" i="1"/>
  <c r="J61" i="1"/>
  <c r="E61" i="1"/>
  <c r="J60" i="1"/>
  <c r="E60" i="1"/>
  <c r="E59" i="1"/>
  <c r="P59" i="1" s="1"/>
  <c r="O58" i="1"/>
  <c r="N58" i="1"/>
  <c r="M58" i="1"/>
  <c r="L58" i="1"/>
  <c r="K58" i="1"/>
  <c r="J58" i="1"/>
  <c r="P58" i="1" s="1"/>
  <c r="I58" i="1"/>
  <c r="I51" i="1" s="1"/>
  <c r="H58" i="1"/>
  <c r="E57" i="1"/>
  <c r="P57" i="1" s="1"/>
  <c r="H56" i="1"/>
  <c r="F56" i="1" s="1"/>
  <c r="P55" i="1"/>
  <c r="J54" i="1"/>
  <c r="E54" i="1"/>
  <c r="J53" i="1"/>
  <c r="H53" i="1"/>
  <c r="F53" i="1" s="1"/>
  <c r="E53" i="1" s="1"/>
  <c r="F52" i="1"/>
  <c r="E52" i="1"/>
  <c r="P52" i="1" s="1"/>
  <c r="J49" i="1"/>
  <c r="P49" i="1" s="1"/>
  <c r="E49" i="1"/>
  <c r="J48" i="1"/>
  <c r="E48" i="1"/>
  <c r="E47" i="1"/>
  <c r="P47" i="1" s="1"/>
  <c r="H46" i="1"/>
  <c r="F46" i="1" s="1"/>
  <c r="E46" i="1" s="1"/>
  <c r="P46" i="1" s="1"/>
  <c r="E45" i="1"/>
  <c r="P45" i="1" s="1"/>
  <c r="J44" i="1"/>
  <c r="E44" i="1"/>
  <c r="J43" i="1"/>
  <c r="E43" i="1"/>
  <c r="E42" i="1"/>
  <c r="P42" i="1" s="1"/>
  <c r="E41" i="1"/>
  <c r="P41" i="1" s="1"/>
  <c r="J40" i="1"/>
  <c r="E40" i="1"/>
  <c r="P40" i="1" s="1"/>
  <c r="J39" i="1"/>
  <c r="E39" i="1"/>
  <c r="J38" i="1"/>
  <c r="E38" i="1"/>
  <c r="E37" i="1"/>
  <c r="P37" i="1" s="1"/>
  <c r="E36" i="1"/>
  <c r="P36" i="1" s="1"/>
  <c r="J35" i="1"/>
  <c r="E35" i="1"/>
  <c r="P35" i="1" s="1"/>
  <c r="P34" i="1"/>
  <c r="J34" i="1"/>
  <c r="E34" i="1"/>
  <c r="J33" i="1"/>
  <c r="F33" i="1"/>
  <c r="E33" i="1" s="1"/>
  <c r="E32" i="1"/>
  <c r="P32" i="1" s="1"/>
  <c r="E31" i="1"/>
  <c r="P31" i="1" s="1"/>
  <c r="J30" i="1"/>
  <c r="E30" i="1"/>
  <c r="E29" i="1"/>
  <c r="P29" i="1" s="1"/>
  <c r="F28" i="1"/>
  <c r="E28" i="1" s="1"/>
  <c r="P28" i="1" s="1"/>
  <c r="J27" i="1"/>
  <c r="E27" i="1"/>
  <c r="E26" i="1"/>
  <c r="P26" i="1" s="1"/>
  <c r="J25" i="1"/>
  <c r="E25" i="1"/>
  <c r="J24" i="1"/>
  <c r="E24" i="1"/>
  <c r="J23" i="1"/>
  <c r="E23" i="1"/>
  <c r="F22" i="1"/>
  <c r="E22" i="1" s="1"/>
  <c r="P22" i="1" s="1"/>
  <c r="J21" i="1"/>
  <c r="P21" i="1" s="1"/>
  <c r="E21" i="1"/>
  <c r="E20" i="1"/>
  <c r="P20" i="1" s="1"/>
  <c r="E19" i="1"/>
  <c r="P19" i="1" s="1"/>
  <c r="E18" i="1"/>
  <c r="P18" i="1" s="1"/>
  <c r="H17" i="1"/>
  <c r="F17" i="1" s="1"/>
  <c r="E17" i="1" s="1"/>
  <c r="P17" i="1" s="1"/>
  <c r="H16" i="1"/>
  <c r="F16" i="1" s="1"/>
  <c r="E16" i="1"/>
  <c r="P16" i="1" s="1"/>
  <c r="K15" i="1"/>
  <c r="J15" i="1" s="1"/>
  <c r="F15" i="1"/>
  <c r="E15" i="1" s="1"/>
  <c r="H14" i="1"/>
  <c r="H13" i="1" s="1"/>
  <c r="H12" i="1" s="1"/>
  <c r="G14" i="1"/>
  <c r="G13" i="1" s="1"/>
  <c r="O13" i="1"/>
  <c r="N13" i="1"/>
  <c r="M13" i="1"/>
  <c r="M12" i="1" s="1"/>
  <c r="L13" i="1"/>
  <c r="L12" i="1" s="1"/>
  <c r="I13" i="1"/>
  <c r="O12" i="1"/>
  <c r="N12" i="1"/>
  <c r="I12" i="1"/>
  <c r="P75" i="1" l="1"/>
  <c r="P23" i="1"/>
  <c r="P25" i="1"/>
  <c r="P38" i="1"/>
  <c r="P44" i="1"/>
  <c r="P61" i="1"/>
  <c r="P27" i="1"/>
  <c r="P30" i="1"/>
  <c r="H51" i="1"/>
  <c r="H50" i="1" s="1"/>
  <c r="P73" i="1"/>
  <c r="P43" i="1"/>
  <c r="G82" i="1"/>
  <c r="I82" i="1"/>
  <c r="I50" i="1"/>
  <c r="P33" i="1"/>
  <c r="P39" i="1"/>
  <c r="P48" i="1"/>
  <c r="P67" i="1"/>
  <c r="K13" i="1"/>
  <c r="P24" i="1"/>
  <c r="E56" i="1"/>
  <c r="P56" i="1" s="1"/>
  <c r="P60" i="1"/>
  <c r="J66" i="1"/>
  <c r="P66" i="1" s="1"/>
  <c r="N51" i="1"/>
  <c r="N50" i="1" s="1"/>
  <c r="F78" i="1"/>
  <c r="F77" i="1" s="1"/>
  <c r="M82" i="1"/>
  <c r="L82" i="1"/>
  <c r="F14" i="1"/>
  <c r="F13" i="1" s="1"/>
  <c r="P54" i="1"/>
  <c r="K51" i="1"/>
  <c r="K50" i="1" s="1"/>
  <c r="O51" i="1"/>
  <c r="O50" i="1" s="1"/>
  <c r="H82" i="1"/>
  <c r="M50" i="1"/>
  <c r="N82" i="1"/>
  <c r="P15" i="1"/>
  <c r="P62" i="1"/>
  <c r="P64" i="1"/>
  <c r="P69" i="1"/>
  <c r="E14" i="1"/>
  <c r="P63" i="1"/>
  <c r="P65" i="1"/>
  <c r="P70" i="1"/>
  <c r="P74" i="1"/>
  <c r="P79" i="1"/>
  <c r="E78" i="1"/>
  <c r="E77" i="1" s="1"/>
  <c r="P77" i="1" s="1"/>
  <c r="G12" i="1"/>
  <c r="P53" i="1"/>
  <c r="J13" i="1"/>
  <c r="J51" i="1" l="1"/>
  <c r="J50" i="1" s="1"/>
  <c r="O82" i="1"/>
  <c r="F51" i="1"/>
  <c r="F50" i="1" s="1"/>
  <c r="K82" i="1"/>
  <c r="K12" i="1"/>
  <c r="E51" i="1"/>
  <c r="E50" i="1" s="1"/>
  <c r="P50" i="1" s="1"/>
  <c r="J12" i="1"/>
  <c r="J82" i="1"/>
  <c r="P14" i="1"/>
  <c r="E13" i="1"/>
  <c r="P13" i="1" s="1"/>
  <c r="F12" i="1"/>
  <c r="P78" i="1"/>
  <c r="F82" i="1" l="1"/>
  <c r="P51" i="1"/>
  <c r="P82" i="1" s="1"/>
  <c r="E12" i="1"/>
  <c r="P12" i="1" s="1"/>
  <c r="E82" i="1"/>
</calcChain>
</file>

<file path=xl/sharedStrings.xml><?xml version="1.0" encoding="utf-8"?>
<sst xmlns="http://schemas.openxmlformats.org/spreadsheetml/2006/main" count="244" uniqueCount="200">
  <si>
    <t>Додаток № 3
до  рішення Великобичківської селищної ради 
«Про селищний бюджет на 2022 рік»</t>
  </si>
  <si>
    <t>Розподіл видатків великобичківського селищного бюджету на 2022 рік за головними розпорядниками коштів</t>
  </si>
  <si>
    <t>07525000000</t>
  </si>
  <si>
    <t>(код бюджету)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</si>
  <si>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</si>
  <si>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</si>
  <si>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</si>
  <si>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</si>
  <si>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</si>
  <si>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</si>
  <si>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</si>
  <si>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</si>
  <si>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</si>
  <si>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</si>
  <si>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</si>
  <si>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</si>
  <si>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</si>
  <si>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</si>
  <si>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</si>
  <si>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</si>
  <si>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0100000</t>
  </si>
  <si>
    <t>01</t>
  </si>
  <si>
    <r>
      <t xml:space="preserve"> 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</si>
  <si>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t>0110000</t>
  </si>
  <si>
    <r>
      <t xml:space="preserve">  Великобичківська селищна рада </t>
    </r>
    <r>
      <rPr>
        <sz val="12"/>
        <rFont val="Times New Roman"/>
        <family val="1"/>
        <charset val="204"/>
      </rPr>
      <t>(відповідальний виконавець)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</si>
  <si>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</si>
  <si>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</si>
  <si>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</si>
  <si>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</si>
  <si>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</si>
  <si>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</si>
  <si>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</si>
  <si>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</si>
  <si>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</si>
  <si>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</si>
  <si>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</si>
  <si>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</si>
  <si>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</si>
  <si>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</si>
  <si>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</si>
  <si>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</si>
  <si>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</si>
  <si>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</si>
  <si>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</si>
  <si>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</si>
  <si>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 xml:space="preserve">в т.ч. за рахунок субвенції з місцевого бюджету на здійснення переданих видатків у сфері охорони здоров'я за рахунок  відповідної субвенції з державного бюджету </t>
  </si>
  <si>
    <t>Інші програми та заходи у сфері охорони здоров'я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</si>
  <si>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</si>
  <si>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</si>
  <si>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</si>
  <si>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</si>
  <si>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</si>
  <si>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</si>
  <si>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0113105</t>
  </si>
  <si>
    <t>1010</t>
  </si>
  <si>
    <t xml:space="preserve">Надання реабілітаційних послуг особам з інвалідністю та дітям з інвалідністю </t>
  </si>
  <si>
    <t>0113121</t>
  </si>
  <si>
    <t>1040</t>
  </si>
  <si>
    <t>Утримання та забезпечення діяльності центрів соціальних служб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</si>
  <si>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</si>
  <si>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</si>
  <si>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</si>
  <si>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</si>
  <si>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</si>
  <si>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</si>
  <si>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</si>
  <si>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</si>
  <si>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</si>
  <si>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</si>
  <si>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0113210</t>
  </si>
  <si>
    <t>1050</t>
  </si>
  <si>
    <t>Організація та проведення громадських робіт</t>
  </si>
  <si>
    <t>0113242</t>
  </si>
  <si>
    <t>1090</t>
  </si>
  <si>
    <t>Інші заходи у сфері соціального захисту і соціального забезпечення</t>
  </si>
  <si>
    <t>0114081</t>
  </si>
  <si>
    <t>0829</t>
  </si>
  <si>
    <t>Забезпечення діяльності інших закладів у галузі культури і мистецтва</t>
  </si>
  <si>
    <t>0115062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</si>
  <si>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</si>
  <si>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</si>
  <si>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0116014</t>
  </si>
  <si>
    <t>0620</t>
  </si>
  <si>
    <t>Забезпечення збору та вивезення сміття і відходів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</si>
  <si>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</si>
  <si>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</si>
  <si>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</si>
  <si>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Організація благоустрою населених пунктів</t>
  </si>
  <si>
    <t>0116090</t>
  </si>
  <si>
    <t>0640</t>
  </si>
  <si>
    <t xml:space="preserve">Інша діяльність у сфері житлово-комунального господарства </t>
  </si>
  <si>
    <t>0117130</t>
  </si>
  <si>
    <t>0421</t>
  </si>
  <si>
    <t>Здійснення заходів із землеустрою</t>
  </si>
  <si>
    <t>0117140</t>
  </si>
  <si>
    <t>0443</t>
  </si>
  <si>
    <t>Інші заходи у сфері сільського господарства</t>
  </si>
  <si>
    <t>0117330</t>
  </si>
  <si>
    <t>Будівництво інших об'єктів комунальної власності</t>
  </si>
  <si>
    <t>0117350</t>
  </si>
  <si>
    <t>Розроблення схем планування та забудови територій (містобудівної документації)</t>
  </si>
  <si>
    <t>0117367</t>
  </si>
  <si>
    <t>0490</t>
  </si>
  <si>
    <t>Виконання інвестиційних проектів в рамках реалізації заходів, спрямованих на розвиток системи охорони здоров'я у сільській місцевості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</si>
  <si>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</si>
  <si>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</si>
  <si>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</si>
  <si>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0117622</t>
  </si>
  <si>
    <t>0470</t>
  </si>
  <si>
    <t>Реалізація програм і заходів в галузі туризму та курортів</t>
  </si>
  <si>
    <t>0117670</t>
  </si>
  <si>
    <t>Внески до статутного капіталу суб'єктів господарювання</t>
  </si>
  <si>
    <t>0117770</t>
  </si>
  <si>
    <t>Реалізація програм і грантів Європейського Союзу, урядів іноземних держав,міжнародних організацій, донорських установ</t>
  </si>
  <si>
    <t>0118110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</si>
  <si>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</si>
  <si>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</si>
  <si>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</si>
  <si>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Забезпечення здіяльності місцевої пожежної охорони</t>
  </si>
  <si>
    <t>0118220</t>
  </si>
  <si>
    <t>0380</t>
  </si>
  <si>
    <t>Заходи та роботи з мобфлізаційної підготовки місцевого значення</t>
  </si>
  <si>
    <t>0118330</t>
  </si>
  <si>
    <t>0540</t>
  </si>
  <si>
    <t>Інша діяльність у сфері екології та охорони природних ресурсів</t>
  </si>
  <si>
    <t>0118311</t>
  </si>
  <si>
    <t>0511</t>
  </si>
  <si>
    <t>Охорона та раціональне використання природних ресурсів</t>
  </si>
  <si>
    <t>0600000</t>
  </si>
  <si>
    <t>06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</si>
  <si>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</si>
  <si>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</si>
  <si>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</si>
  <si>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</si>
  <si>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</si>
  <si>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</si>
  <si>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</si>
  <si>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в т.ч.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</si>
  <si>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</si>
  <si>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</si>
  <si>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</si>
  <si>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</si>
  <si>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</si>
  <si>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Надання загальної середньої освіти за рахунок освітньої субвенції</t>
  </si>
  <si>
    <t>0611031</t>
  </si>
  <si>
    <t>1031</t>
  </si>
  <si>
    <t>в т.ч.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</si>
  <si>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</si>
  <si>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</si>
  <si>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</si>
  <si>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</si>
  <si>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</si>
  <si>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 xml:space="preserve">Надання спеціальної освіти мистецькими школами </t>
  </si>
  <si>
    <t>0611141</t>
  </si>
  <si>
    <t>1141</t>
  </si>
  <si>
    <t>0990</t>
  </si>
  <si>
    <t>Забезпечення діяльності інших закладів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</si>
  <si>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</si>
  <si>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</si>
  <si>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</si>
  <si>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0614040</t>
  </si>
  <si>
    <t>4040</t>
  </si>
  <si>
    <t>0824</t>
  </si>
  <si>
    <t>Забезпечення діяльності музеїв і виставок</t>
  </si>
  <si>
    <t>1150</t>
  </si>
  <si>
    <t>Забезпечення діяльності бібліотек</t>
  </si>
  <si>
    <t>0611152</t>
  </si>
  <si>
    <t>1152</t>
  </si>
  <si>
    <t>0614030</t>
  </si>
  <si>
    <t>0614060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</si>
  <si>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</si>
  <si>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</si>
  <si>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0614081</t>
  </si>
  <si>
    <t>Збезпечення діяльності інших закладів в галузі культури і мистецтва</t>
  </si>
  <si>
    <t>0614082</t>
  </si>
  <si>
    <t>Інші заходи в галузі культури і мистецтва</t>
  </si>
  <si>
    <t>0615011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</si>
  <si>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</si>
  <si>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</si>
  <si>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</si>
  <si>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</si>
  <si>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0615032</t>
  </si>
  <si>
    <t>5032</t>
  </si>
  <si>
    <t>Фінансова підтримка дитячо-юнацьких спортивних шкіл фізкультурно-спортивних товариств</t>
  </si>
  <si>
    <t>0615062</t>
  </si>
  <si>
    <t>3700000</t>
  </si>
  <si>
    <t>37</t>
  </si>
  <si>
    <t>3710000</t>
  </si>
  <si>
    <t>3710160</t>
  </si>
  <si>
    <t>Керівництво і управління у відповідній сфері у містах (місті Києві), селищах, селах,  територіальних громадах</t>
  </si>
  <si>
    <t>3718700</t>
  </si>
  <si>
    <t>Резервний фонд</t>
  </si>
  <si>
    <t>3719770</t>
  </si>
  <si>
    <t xml:space="preserve">Інші субвенції з місцевого бюджету </t>
  </si>
  <si>
    <t>Разом видатків</t>
  </si>
  <si>
    <r>
      <t xml:space="preserve">Фінансовий відділ Великобичківської селищної ради </t>
    </r>
    <r>
      <rPr>
        <sz val="12"/>
        <rFont val="Times New Roman"/>
        <family val="1"/>
        <charset val="204"/>
      </rPr>
      <t>(головний розпорядник)</t>
    </r>
  </si>
  <si>
    <r>
      <t>Фінансовий відділ Великобичківської селищної ради</t>
    </r>
    <r>
      <rPr>
        <sz val="12"/>
        <rFont val="Times New Roman"/>
        <family val="1"/>
        <charset val="204"/>
      </rPr>
      <t>(відповідальний виконавець)</t>
    </r>
  </si>
  <si>
    <t>Відділ освіти, культури, молоді та спорту Великобичківської селищної ради (головний розпорядник)</t>
  </si>
  <si>
    <t>Відділ освіти, культури, молоді та спорту Великобичківської селищної ради (відповідальний розпорядник)</t>
  </si>
  <si>
    <t>від 23.12.2021р. №598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</si>
</sst>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4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>
      <alignment vertical="top"/>
    </xf>
  </cellStyleXfs>
  <cellXfs count="69">
    <xf numFmtId="0" fontId="0" fillId="0" borderId="0" xfId="0"/>
    <xf numFmtId="0" fontId="2" fillId="0" borderId="0" xfId="1" applyNumberFormat="1" applyFont="1" applyFill="1" applyAlignment="1" applyProtection="1"/>
    <xf numFmtId="0" fontId="3" fillId="0" borderId="0" xfId="1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0" xfId="1" applyFont="1" applyFill="1"/>
    <xf numFmtId="0" fontId="5" fillId="0" borderId="0" xfId="1" applyNumberFormat="1" applyFont="1" applyFill="1" applyAlignment="1" applyProtection="1">
      <alignment horizontal="right" vertical="center" wrapText="1"/>
    </xf>
    <xf numFmtId="0" fontId="8" fillId="0" borderId="0" xfId="1" applyNumberFormat="1" applyFont="1" applyFill="1" applyBorder="1" applyAlignment="1" applyProtection="1">
      <alignment horizontal="center" vertical="top" wrapText="1"/>
    </xf>
    <xf numFmtId="0" fontId="9" fillId="0" borderId="1" xfId="1" applyFont="1" applyBorder="1" applyAlignment="1">
      <alignment vertical="top"/>
    </xf>
    <xf numFmtId="0" fontId="2" fillId="0" borderId="0" xfId="1" applyFont="1" applyFill="1" applyAlignment="1">
      <alignment horizontal="center"/>
    </xf>
    <xf numFmtId="0" fontId="2" fillId="0" borderId="1" xfId="1" applyFont="1" applyBorder="1" applyAlignment="1">
      <alignment horizontal="right" vertical="top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4" fontId="6" fillId="0" borderId="2" xfId="2" applyNumberFormat="1" applyFont="1" applyBorder="1" applyAlignment="1">
      <alignment vertical="center"/>
    </xf>
    <xf numFmtId="0" fontId="2" fillId="0" borderId="0" xfId="1" applyFont="1" applyFill="1" applyAlignment="1">
      <alignment vertical="center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4" fontId="4" fillId="0" borderId="2" xfId="2" applyNumberFormat="1" applyFont="1" applyBorder="1" applyAlignment="1">
      <alignment vertical="center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Border="1" applyAlignment="1">
      <alignment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left" vertical="center" wrapText="1"/>
    </xf>
    <xf numFmtId="4" fontId="6" fillId="0" borderId="2" xfId="1" applyNumberFormat="1" applyFont="1" applyBorder="1" applyAlignment="1">
      <alignment vertical="center"/>
    </xf>
    <xf numFmtId="0" fontId="4" fillId="0" borderId="5" xfId="1" applyFont="1" applyBorder="1" applyAlignment="1">
      <alignment horizontal="left" vertical="center" wrapText="1"/>
    </xf>
    <xf numFmtId="0" fontId="12" fillId="2" borderId="2" xfId="1" applyNumberFormat="1" applyFont="1" applyFill="1" applyBorder="1" applyAlignment="1" applyProtection="1">
      <alignment horizontal="left" vertical="center" wrapText="1"/>
    </xf>
    <xf numFmtId="0" fontId="17" fillId="2" borderId="4" xfId="1" applyNumberFormat="1" applyFont="1" applyFill="1" applyBorder="1" applyAlignment="1" applyProtection="1">
      <alignment horizontal="left" vertical="center" wrapText="1"/>
    </xf>
    <xf numFmtId="0" fontId="12" fillId="2" borderId="4" xfId="1" applyNumberFormat="1" applyFont="1" applyFill="1" applyBorder="1" applyAlignment="1" applyProtection="1">
      <alignment horizontal="left" vertical="center" wrapText="1"/>
    </xf>
    <xf numFmtId="0" fontId="17" fillId="2" borderId="2" xfId="1" applyNumberFormat="1" applyFont="1" applyFill="1" applyBorder="1" applyAlignment="1" applyProtection="1">
      <alignment horizontal="left" vertical="center" wrapText="1"/>
    </xf>
    <xf numFmtId="0" fontId="4" fillId="2" borderId="2" xfId="1" applyNumberFormat="1" applyFont="1" applyFill="1" applyBorder="1" applyAlignment="1" applyProtection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4" fillId="0" borderId="2" xfId="1" quotePrefix="1" applyFont="1" applyBorder="1" applyAlignment="1">
      <alignment horizontal="left" vertical="center" wrapText="1"/>
    </xf>
    <xf numFmtId="0" fontId="18" fillId="0" borderId="0" xfId="1" applyFont="1" applyFill="1"/>
    <xf numFmtId="49" fontId="13" fillId="0" borderId="2" xfId="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" fontId="2" fillId="0" borderId="0" xfId="1" applyNumberFormat="1" applyFont="1" applyFill="1" applyAlignment="1" applyProtection="1"/>
    <xf numFmtId="0" fontId="4" fillId="0" borderId="0" xfId="0" applyFont="1" applyFill="1" applyAlignment="1">
      <alignment horizontal="left" wrapText="1"/>
    </xf>
    <xf numFmtId="0" fontId="6" fillId="0" borderId="0" xfId="1" applyNumberFormat="1" applyFont="1" applyFill="1" applyBorder="1" applyAlignment="1" applyProtection="1">
      <alignment horizontal="center" vertical="top" wrapText="1"/>
    </xf>
    <xf numFmtId="49" fontId="7" fillId="0" borderId="0" xfId="0" applyNumberFormat="1" applyFont="1" applyFill="1" applyAlignment="1">
      <alignment horizontal="center" vertical="center"/>
    </xf>
    <xf numFmtId="0" fontId="9" fillId="0" borderId="1" xfId="1" applyFont="1" applyBorder="1" applyAlignment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</cellXfs>
  <cellStyles count="3">
    <cellStyle name="Звичайний_Додаток _ 3 зм_ни 4575" xfId="2"/>
    <cellStyle name="Обычный" xfId="0" builtinId="0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view="pageBreakPreview" zoomScale="60" zoomScaleNormal="100" workbookViewId="0">
      <pane xSplit="4" ySplit="10" topLeftCell="E34" activePane="bottomRight" state="frozen"/>
      <selection activeCell="B1" sqref="B1"/>
      <selection pane="topRight" activeCell="F1" sqref="F1"/>
      <selection pane="bottomLeft" activeCell="B10" sqref="B10"/>
      <selection pane="bottomRight" activeCell="K44" sqref="K44"/>
    </sheetView>
  </sheetViews>
  <sheetFormatPr defaultColWidth="7.85546875" defaultRowHeight="12.75" x14ac:dyDescent="0.2"/>
  <cols>
    <col min="1" max="2" width="10" style="1" customWidth="1"/>
    <col min="3" max="3" width="8.5703125" style="1" customWidth="1"/>
    <col min="4" max="4" width="43.5703125" style="1" customWidth="1"/>
    <col min="5" max="5" width="16.42578125" style="1" customWidth="1"/>
    <col min="6" max="6" width="17.42578125" style="1" customWidth="1"/>
    <col min="7" max="7" width="17.5703125" style="1" customWidth="1"/>
    <col min="8" max="8" width="15.140625" style="1" customWidth="1"/>
    <col min="9" max="9" width="11" style="1" customWidth="1"/>
    <col min="10" max="10" width="14.42578125" style="1" customWidth="1"/>
    <col min="11" max="11" width="14.85546875" style="1" customWidth="1"/>
    <col min="12" max="12" width="15.140625" style="1" customWidth="1"/>
    <col min="13" max="13" width="12.42578125" style="1" customWidth="1"/>
    <col min="14" max="14" width="10.85546875" style="1" customWidth="1"/>
    <col min="15" max="15" width="14.42578125" style="1" customWidth="1"/>
    <col min="16" max="16" width="17.140625" style="1" customWidth="1"/>
    <col min="17" max="16384" width="7.85546875" style="4"/>
  </cols>
  <sheetData>
    <row r="1" spans="1:16" ht="45" customHeight="1" x14ac:dyDescent="0.25">
      <c r="E1" s="2"/>
      <c r="F1" s="2"/>
      <c r="G1" s="2"/>
      <c r="H1" s="2"/>
      <c r="I1" s="2"/>
      <c r="J1" s="2"/>
      <c r="K1" s="3"/>
      <c r="L1" s="3"/>
      <c r="M1" s="58" t="s">
        <v>0</v>
      </c>
      <c r="N1" s="58"/>
      <c r="O1" s="58"/>
      <c r="P1" s="58"/>
    </row>
    <row r="2" spans="1:16" ht="20.25" customHeight="1" x14ac:dyDescent="0.25">
      <c r="E2" s="2"/>
      <c r="F2" s="2"/>
      <c r="G2" s="2"/>
      <c r="H2" s="2"/>
      <c r="I2" s="2"/>
      <c r="J2" s="2"/>
      <c r="K2" s="3"/>
      <c r="L2" s="3"/>
      <c r="M2" s="58" t="s">
        <v>199</v>
      </c>
      <c r="N2" s="58"/>
      <c r="O2" s="58"/>
      <c r="P2" s="58"/>
    </row>
    <row r="3" spans="1:16" ht="15" x14ac:dyDescent="0.2">
      <c r="E3" s="2"/>
      <c r="F3" s="2"/>
      <c r="G3" s="2"/>
      <c r="H3" s="2"/>
      <c r="I3" s="2"/>
      <c r="J3" s="2"/>
      <c r="K3" s="5"/>
      <c r="L3" s="5"/>
      <c r="M3" s="5"/>
      <c r="N3" s="5"/>
      <c r="O3" s="5"/>
      <c r="P3" s="5"/>
    </row>
    <row r="4" spans="1:16" ht="15.75" x14ac:dyDescent="0.2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18.75" x14ac:dyDescent="0.2">
      <c r="A5" s="60" t="s">
        <v>2</v>
      </c>
      <c r="B5" s="6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2">
      <c r="A6" s="61" t="s">
        <v>3</v>
      </c>
      <c r="B6" s="61"/>
      <c r="C6" s="7"/>
      <c r="D6" s="7"/>
      <c r="E6" s="7"/>
      <c r="F6" s="7"/>
      <c r="G6" s="7"/>
      <c r="H6" s="7"/>
      <c r="I6" s="7"/>
      <c r="J6" s="7"/>
      <c r="K6" s="7"/>
      <c r="L6" s="8"/>
      <c r="M6" s="8"/>
      <c r="N6" s="8"/>
      <c r="O6" s="8"/>
      <c r="P6" s="9" t="s">
        <v>4</v>
      </c>
    </row>
    <row r="7" spans="1:16" ht="21.75" customHeight="1" x14ac:dyDescent="0.2">
      <c r="A7" s="62" t="s">
        <v>5</v>
      </c>
      <c r="B7" s="62" t="s">
        <v>6</v>
      </c>
      <c r="C7" s="62" t="s">
        <v>7</v>
      </c>
      <c r="D7" s="63" t="s">
        <v>8</v>
      </c>
      <c r="E7" s="66" t="s">
        <v>9</v>
      </c>
      <c r="F7" s="66"/>
      <c r="G7" s="66"/>
      <c r="H7" s="66"/>
      <c r="I7" s="66"/>
      <c r="J7" s="66" t="s">
        <v>10</v>
      </c>
      <c r="K7" s="66"/>
      <c r="L7" s="66"/>
      <c r="M7" s="66"/>
      <c r="N7" s="66"/>
      <c r="O7" s="66"/>
      <c r="P7" s="66" t="s">
        <v>11</v>
      </c>
    </row>
    <row r="8" spans="1:16" ht="16.5" customHeight="1" x14ac:dyDescent="0.2">
      <c r="A8" s="62"/>
      <c r="B8" s="62"/>
      <c r="C8" s="62"/>
      <c r="D8" s="64"/>
      <c r="E8" s="67" t="s">
        <v>12</v>
      </c>
      <c r="F8" s="68" t="s">
        <v>13</v>
      </c>
      <c r="G8" s="67" t="s">
        <v>14</v>
      </c>
      <c r="H8" s="67"/>
      <c r="I8" s="68" t="s">
        <v>15</v>
      </c>
      <c r="J8" s="67" t="s">
        <v>12</v>
      </c>
      <c r="K8" s="10" t="s">
        <v>16</v>
      </c>
      <c r="L8" s="68" t="s">
        <v>13</v>
      </c>
      <c r="M8" s="67" t="s">
        <v>14</v>
      </c>
      <c r="N8" s="67"/>
      <c r="O8" s="68" t="s">
        <v>15</v>
      </c>
      <c r="P8" s="66"/>
    </row>
    <row r="9" spans="1:16" ht="20.25" customHeight="1" x14ac:dyDescent="0.2">
      <c r="A9" s="62"/>
      <c r="B9" s="62"/>
      <c r="C9" s="62"/>
      <c r="D9" s="64"/>
      <c r="E9" s="67"/>
      <c r="F9" s="68"/>
      <c r="G9" s="67" t="s">
        <v>17</v>
      </c>
      <c r="H9" s="67" t="s">
        <v>18</v>
      </c>
      <c r="I9" s="68"/>
      <c r="J9" s="67"/>
      <c r="K9" s="67" t="s">
        <v>19</v>
      </c>
      <c r="L9" s="68"/>
      <c r="M9" s="67" t="s">
        <v>17</v>
      </c>
      <c r="N9" s="67" t="s">
        <v>18</v>
      </c>
      <c r="O9" s="68"/>
      <c r="P9" s="66"/>
    </row>
    <row r="10" spans="1:16" ht="49.5" customHeight="1" x14ac:dyDescent="0.2">
      <c r="A10" s="62"/>
      <c r="B10" s="62"/>
      <c r="C10" s="62"/>
      <c r="D10" s="65"/>
      <c r="E10" s="67"/>
      <c r="F10" s="68"/>
      <c r="G10" s="67"/>
      <c r="H10" s="67"/>
      <c r="I10" s="68"/>
      <c r="J10" s="67"/>
      <c r="K10" s="67"/>
      <c r="L10" s="68"/>
      <c r="M10" s="67"/>
      <c r="N10" s="67"/>
      <c r="O10" s="68"/>
      <c r="P10" s="66"/>
    </row>
    <row r="11" spans="1:16" x14ac:dyDescent="0.2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</row>
    <row r="12" spans="1:16" s="15" customFormat="1" ht="31.5" x14ac:dyDescent="0.2">
      <c r="A12" s="12" t="s">
        <v>20</v>
      </c>
      <c r="B12" s="12" t="s">
        <v>21</v>
      </c>
      <c r="C12" s="12"/>
      <c r="D12" s="13" t="s">
        <v>22</v>
      </c>
      <c r="E12" s="14">
        <f t="shared" ref="E12:O12" si="0">E13</f>
        <v>35812950</v>
      </c>
      <c r="F12" s="14">
        <f t="shared" si="0"/>
        <v>35812950</v>
      </c>
      <c r="G12" s="14">
        <f t="shared" si="0"/>
        <v>17301700</v>
      </c>
      <c r="H12" s="14">
        <f t="shared" si="0"/>
        <v>2767350</v>
      </c>
      <c r="I12" s="14">
        <f t="shared" si="0"/>
        <v>0</v>
      </c>
      <c r="J12" s="14">
        <f t="shared" si="0"/>
        <v>4647600</v>
      </c>
      <c r="K12" s="14">
        <f t="shared" si="0"/>
        <v>4576000</v>
      </c>
      <c r="L12" s="14">
        <f t="shared" si="0"/>
        <v>71600</v>
      </c>
      <c r="M12" s="14">
        <f t="shared" si="0"/>
        <v>0</v>
      </c>
      <c r="N12" s="14">
        <f t="shared" si="0"/>
        <v>0</v>
      </c>
      <c r="O12" s="14">
        <f t="shared" si="0"/>
        <v>4576000</v>
      </c>
      <c r="P12" s="14">
        <f>J12+E12</f>
        <v>40460550</v>
      </c>
    </row>
    <row r="13" spans="1:16" s="15" customFormat="1" ht="31.5" x14ac:dyDescent="0.2">
      <c r="A13" s="12" t="s">
        <v>23</v>
      </c>
      <c r="B13" s="12" t="s">
        <v>21</v>
      </c>
      <c r="C13" s="12"/>
      <c r="D13" s="13" t="s">
        <v>24</v>
      </c>
      <c r="E13" s="14">
        <f t="shared" ref="E13:I13" si="1">E14+E15+E16+E17+E18+E20++E21+E22+E23+E24+E25+E26+E28+E29+E30+E31+E32+E33+E34+E35+E36+E37+E38+E39+E40+E41+E42+E43+E44+E45+E46+E47+E48+E49</f>
        <v>35812950</v>
      </c>
      <c r="F13" s="14">
        <f t="shared" si="1"/>
        <v>35812950</v>
      </c>
      <c r="G13" s="14">
        <f t="shared" si="1"/>
        <v>17301700</v>
      </c>
      <c r="H13" s="14">
        <f t="shared" si="1"/>
        <v>2767350</v>
      </c>
      <c r="I13" s="14">
        <f t="shared" si="1"/>
        <v>0</v>
      </c>
      <c r="J13" s="14">
        <f>J14+J15+J16+J17+J18+J20++J21+J22+J23+J24+J25+J26+J28+J29+J30+J31+J32+J33+J34+J35+J36+J37+J38+J39+J40+J41+J42+J43+J44+J45+J46+J47+J48+J49</f>
        <v>4647600</v>
      </c>
      <c r="K13" s="14">
        <f t="shared" ref="K13:O13" si="2">K14+K15+K16+K17+K18+K20++K21+K22+K23+K24+K25+K26+K28+K29+K30+K31+K32+K33+K34+K35+K36+K37+K38+K39+K40+K41+K42+K43+K44+K45+K46+K47+K48+K49</f>
        <v>4576000</v>
      </c>
      <c r="L13" s="14">
        <f t="shared" si="2"/>
        <v>71600</v>
      </c>
      <c r="M13" s="14">
        <f t="shared" si="2"/>
        <v>0</v>
      </c>
      <c r="N13" s="14">
        <f t="shared" si="2"/>
        <v>0</v>
      </c>
      <c r="O13" s="14">
        <f t="shared" si="2"/>
        <v>4576000</v>
      </c>
      <c r="P13" s="14">
        <f t="shared" ref="P13:P76" si="3">J13+E13</f>
        <v>40460550</v>
      </c>
    </row>
    <row r="14" spans="1:16" ht="78.75" x14ac:dyDescent="0.2">
      <c r="A14" s="16" t="s">
        <v>25</v>
      </c>
      <c r="B14" s="16" t="s">
        <v>26</v>
      </c>
      <c r="C14" s="16" t="s">
        <v>27</v>
      </c>
      <c r="D14" s="17" t="s">
        <v>28</v>
      </c>
      <c r="E14" s="18">
        <f t="shared" ref="E14:E49" si="4">F14+I14</f>
        <v>15251510</v>
      </c>
      <c r="F14" s="18">
        <f>G14+H14+2772720+300000</f>
        <v>15251510</v>
      </c>
      <c r="G14" s="18">
        <f>16698200-2730000-1365000-1000000</f>
        <v>11603200</v>
      </c>
      <c r="H14" s="18">
        <f>181420+394170</f>
        <v>575590</v>
      </c>
      <c r="I14" s="18"/>
      <c r="J14" s="18"/>
      <c r="K14" s="18"/>
      <c r="L14" s="18"/>
      <c r="M14" s="18"/>
      <c r="N14" s="18"/>
      <c r="O14" s="18"/>
      <c r="P14" s="14">
        <f t="shared" si="3"/>
        <v>15251510</v>
      </c>
    </row>
    <row r="15" spans="1:16" ht="31.5" x14ac:dyDescent="0.2">
      <c r="A15" s="19" t="s">
        <v>29</v>
      </c>
      <c r="B15" s="19" t="s">
        <v>30</v>
      </c>
      <c r="C15" s="19" t="s">
        <v>31</v>
      </c>
      <c r="D15" s="20" t="s">
        <v>32</v>
      </c>
      <c r="E15" s="18">
        <f t="shared" si="4"/>
        <v>3430600</v>
      </c>
      <c r="F15" s="18">
        <f>G15+600600+100000</f>
        <v>3430600</v>
      </c>
      <c r="G15" s="18">
        <v>2730000</v>
      </c>
      <c r="H15" s="18"/>
      <c r="I15" s="18"/>
      <c r="J15" s="18">
        <f>K15</f>
        <v>100000</v>
      </c>
      <c r="K15" s="18">
        <f>O15</f>
        <v>100000</v>
      </c>
      <c r="L15" s="18"/>
      <c r="M15" s="18"/>
      <c r="N15" s="18"/>
      <c r="O15" s="18">
        <v>100000</v>
      </c>
      <c r="P15" s="14">
        <f t="shared" si="3"/>
        <v>3530600</v>
      </c>
    </row>
    <row r="16" spans="1:16" ht="31.5" x14ac:dyDescent="0.2">
      <c r="A16" s="21" t="s">
        <v>33</v>
      </c>
      <c r="B16" s="22" t="s">
        <v>34</v>
      </c>
      <c r="C16" s="22" t="s">
        <v>35</v>
      </c>
      <c r="D16" s="23" t="s">
        <v>36</v>
      </c>
      <c r="E16" s="18">
        <f t="shared" si="4"/>
        <v>1266000</v>
      </c>
      <c r="F16" s="18">
        <f>G16+H16+50000</f>
        <v>1266000</v>
      </c>
      <c r="G16" s="18"/>
      <c r="H16" s="18">
        <f>1041000+175000</f>
        <v>1216000</v>
      </c>
      <c r="I16" s="18"/>
      <c r="J16" s="18"/>
      <c r="K16" s="18"/>
      <c r="L16" s="18"/>
      <c r="M16" s="18"/>
      <c r="N16" s="18"/>
      <c r="O16" s="18"/>
      <c r="P16" s="14">
        <f t="shared" si="3"/>
        <v>1266000</v>
      </c>
    </row>
    <row r="17" spans="1:16" ht="47.25" x14ac:dyDescent="0.2">
      <c r="A17" s="21" t="s">
        <v>37</v>
      </c>
      <c r="B17" s="21" t="s">
        <v>38</v>
      </c>
      <c r="C17" s="21" t="s">
        <v>39</v>
      </c>
      <c r="D17" s="23" t="s">
        <v>40</v>
      </c>
      <c r="E17" s="18">
        <f t="shared" si="4"/>
        <v>750000</v>
      </c>
      <c r="F17" s="18">
        <f>H17</f>
        <v>750000</v>
      </c>
      <c r="G17" s="18"/>
      <c r="H17" s="18">
        <f>500000+250000</f>
        <v>750000</v>
      </c>
      <c r="I17" s="18"/>
      <c r="J17" s="18"/>
      <c r="K17" s="18"/>
      <c r="L17" s="18"/>
      <c r="M17" s="18"/>
      <c r="N17" s="18"/>
      <c r="O17" s="18"/>
      <c r="P17" s="14">
        <f t="shared" si="3"/>
        <v>750000</v>
      </c>
    </row>
    <row r="18" spans="1:16" ht="31.5" hidden="1" x14ac:dyDescent="0.2">
      <c r="A18" s="21" t="s">
        <v>41</v>
      </c>
      <c r="B18" s="21" t="s">
        <v>42</v>
      </c>
      <c r="C18" s="21" t="s">
        <v>43</v>
      </c>
      <c r="D18" s="23" t="s">
        <v>44</v>
      </c>
      <c r="E18" s="18">
        <f t="shared" si="4"/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4">
        <f t="shared" si="3"/>
        <v>0</v>
      </c>
    </row>
    <row r="19" spans="1:16" ht="78.75" hidden="1" x14ac:dyDescent="0.2">
      <c r="A19" s="24"/>
      <c r="B19" s="24"/>
      <c r="C19" s="25"/>
      <c r="D19" s="26" t="s">
        <v>45</v>
      </c>
      <c r="E19" s="18">
        <f t="shared" si="4"/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4">
        <f t="shared" si="3"/>
        <v>0</v>
      </c>
    </row>
    <row r="20" spans="1:16" ht="31.5" x14ac:dyDescent="0.2">
      <c r="A20" s="27">
        <v>112152</v>
      </c>
      <c r="B20" s="28">
        <v>2152</v>
      </c>
      <c r="C20" s="21" t="s">
        <v>43</v>
      </c>
      <c r="D20" s="23" t="s">
        <v>46</v>
      </c>
      <c r="E20" s="18">
        <f t="shared" si="4"/>
        <v>800000</v>
      </c>
      <c r="F20" s="18">
        <v>800000</v>
      </c>
      <c r="G20" s="18"/>
      <c r="H20" s="18"/>
      <c r="I20" s="18"/>
      <c r="J20" s="18"/>
      <c r="K20" s="18"/>
      <c r="L20" s="18"/>
      <c r="M20" s="18"/>
      <c r="N20" s="18"/>
      <c r="O20" s="18"/>
      <c r="P20" s="14">
        <f t="shared" si="3"/>
        <v>800000</v>
      </c>
    </row>
    <row r="21" spans="1:16" ht="47.25" hidden="1" x14ac:dyDescent="0.2">
      <c r="A21" s="19" t="s">
        <v>47</v>
      </c>
      <c r="B21" s="19" t="s">
        <v>48</v>
      </c>
      <c r="C21" s="29">
        <v>1070</v>
      </c>
      <c r="D21" s="17" t="s">
        <v>49</v>
      </c>
      <c r="E21" s="18">
        <f t="shared" si="4"/>
        <v>0</v>
      </c>
      <c r="F21" s="18"/>
      <c r="G21" s="18"/>
      <c r="H21" s="18"/>
      <c r="I21" s="18"/>
      <c r="J21" s="18">
        <f t="shared" ref="J21:J30" si="5">L21+O21</f>
        <v>0</v>
      </c>
      <c r="K21" s="18"/>
      <c r="L21" s="18"/>
      <c r="M21" s="18"/>
      <c r="N21" s="18"/>
      <c r="O21" s="18"/>
      <c r="P21" s="14">
        <f t="shared" si="3"/>
        <v>0</v>
      </c>
    </row>
    <row r="22" spans="1:16" ht="63" x14ac:dyDescent="0.2">
      <c r="A22" s="16" t="s">
        <v>50</v>
      </c>
      <c r="B22" s="30">
        <v>3104</v>
      </c>
      <c r="C22" s="16" t="s">
        <v>51</v>
      </c>
      <c r="D22" s="31" t="s">
        <v>52</v>
      </c>
      <c r="E22" s="18">
        <f t="shared" si="4"/>
        <v>1715300</v>
      </c>
      <c r="F22" s="18">
        <f>G22+300300+50000</f>
        <v>1715300</v>
      </c>
      <c r="G22" s="18">
        <v>1365000</v>
      </c>
      <c r="H22" s="18"/>
      <c r="I22" s="18"/>
      <c r="J22" s="18"/>
      <c r="K22" s="18"/>
      <c r="L22" s="18"/>
      <c r="M22" s="18"/>
      <c r="N22" s="18"/>
      <c r="O22" s="18"/>
      <c r="P22" s="14">
        <f t="shared" si="3"/>
        <v>1715300</v>
      </c>
    </row>
    <row r="23" spans="1:16" ht="31.5" hidden="1" x14ac:dyDescent="0.2">
      <c r="A23" s="16" t="s">
        <v>53</v>
      </c>
      <c r="B23" s="30">
        <v>3105</v>
      </c>
      <c r="C23" s="16" t="s">
        <v>54</v>
      </c>
      <c r="D23" s="31" t="s">
        <v>55</v>
      </c>
      <c r="E23" s="18">
        <f t="shared" si="4"/>
        <v>0</v>
      </c>
      <c r="F23" s="18"/>
      <c r="G23" s="18"/>
      <c r="H23" s="18"/>
      <c r="I23" s="18"/>
      <c r="J23" s="18">
        <f t="shared" si="5"/>
        <v>0</v>
      </c>
      <c r="K23" s="18"/>
      <c r="L23" s="18"/>
      <c r="M23" s="18"/>
      <c r="N23" s="18"/>
      <c r="O23" s="18"/>
      <c r="P23" s="14">
        <f t="shared" si="3"/>
        <v>0</v>
      </c>
    </row>
    <row r="24" spans="1:16" ht="31.5" hidden="1" x14ac:dyDescent="0.2">
      <c r="A24" s="16" t="s">
        <v>56</v>
      </c>
      <c r="B24" s="16">
        <v>3121</v>
      </c>
      <c r="C24" s="16" t="s">
        <v>57</v>
      </c>
      <c r="D24" s="31" t="s">
        <v>58</v>
      </c>
      <c r="E24" s="18">
        <f t="shared" si="4"/>
        <v>0</v>
      </c>
      <c r="F24" s="18">
        <v>0</v>
      </c>
      <c r="G24" s="18">
        <v>0</v>
      </c>
      <c r="H24" s="18"/>
      <c r="I24" s="18"/>
      <c r="J24" s="18">
        <f t="shared" si="5"/>
        <v>0</v>
      </c>
      <c r="K24" s="18"/>
      <c r="L24" s="18"/>
      <c r="M24" s="18"/>
      <c r="N24" s="18"/>
      <c r="O24" s="18"/>
      <c r="P24" s="14">
        <f t="shared" si="3"/>
        <v>0</v>
      </c>
    </row>
    <row r="25" spans="1:16" ht="78.75" hidden="1" x14ac:dyDescent="0.2">
      <c r="A25" s="16" t="s">
        <v>59</v>
      </c>
      <c r="B25" s="16" t="s">
        <v>60</v>
      </c>
      <c r="C25" s="16" t="s">
        <v>57</v>
      </c>
      <c r="D25" s="31" t="s">
        <v>61</v>
      </c>
      <c r="E25" s="18">
        <f t="shared" si="4"/>
        <v>0</v>
      </c>
      <c r="F25" s="18"/>
      <c r="G25" s="18"/>
      <c r="H25" s="18"/>
      <c r="I25" s="18"/>
      <c r="J25" s="18">
        <f t="shared" si="5"/>
        <v>0</v>
      </c>
      <c r="K25" s="18"/>
      <c r="L25" s="18"/>
      <c r="M25" s="18"/>
      <c r="N25" s="18"/>
      <c r="O25" s="18"/>
      <c r="P25" s="14">
        <f t="shared" si="3"/>
        <v>0</v>
      </c>
    </row>
    <row r="26" spans="1:16" ht="93.75" customHeight="1" x14ac:dyDescent="0.2">
      <c r="A26" s="16" t="s">
        <v>62</v>
      </c>
      <c r="B26" s="16" t="s">
        <v>63</v>
      </c>
      <c r="C26" s="16" t="s">
        <v>54</v>
      </c>
      <c r="D26" s="31" t="s">
        <v>64</v>
      </c>
      <c r="E26" s="18">
        <f t="shared" si="4"/>
        <v>115000</v>
      </c>
      <c r="F26" s="18">
        <v>115000</v>
      </c>
      <c r="G26" s="18"/>
      <c r="H26" s="18"/>
      <c r="I26" s="18"/>
      <c r="J26" s="18"/>
      <c r="K26" s="18"/>
      <c r="L26" s="18"/>
      <c r="M26" s="18"/>
      <c r="N26" s="18"/>
      <c r="O26" s="18"/>
      <c r="P26" s="14">
        <f t="shared" si="3"/>
        <v>115000</v>
      </c>
    </row>
    <row r="27" spans="1:16" ht="63" hidden="1" x14ac:dyDescent="0.2">
      <c r="A27" s="16" t="s">
        <v>65</v>
      </c>
      <c r="B27" s="16" t="s">
        <v>66</v>
      </c>
      <c r="C27" s="16" t="s">
        <v>67</v>
      </c>
      <c r="D27" s="31" t="s">
        <v>68</v>
      </c>
      <c r="E27" s="18">
        <f t="shared" si="4"/>
        <v>0</v>
      </c>
      <c r="F27" s="18"/>
      <c r="G27" s="18"/>
      <c r="H27" s="18"/>
      <c r="I27" s="18"/>
      <c r="J27" s="18">
        <f t="shared" si="5"/>
        <v>0</v>
      </c>
      <c r="K27" s="18"/>
      <c r="L27" s="18"/>
      <c r="M27" s="18"/>
      <c r="N27" s="18"/>
      <c r="O27" s="18"/>
      <c r="P27" s="14">
        <f t="shared" si="3"/>
        <v>0</v>
      </c>
    </row>
    <row r="28" spans="1:16" ht="31.5" x14ac:dyDescent="0.2">
      <c r="A28" s="16" t="s">
        <v>69</v>
      </c>
      <c r="B28" s="30">
        <v>3210</v>
      </c>
      <c r="C28" s="16" t="s">
        <v>70</v>
      </c>
      <c r="D28" s="31" t="s">
        <v>71</v>
      </c>
      <c r="E28" s="18">
        <f t="shared" si="4"/>
        <v>23800</v>
      </c>
      <c r="F28" s="18">
        <f>G28+4300</f>
        <v>23800</v>
      </c>
      <c r="G28" s="18">
        <v>19500</v>
      </c>
      <c r="H28" s="18"/>
      <c r="I28" s="18"/>
      <c r="J28" s="18"/>
      <c r="K28" s="18"/>
      <c r="L28" s="18"/>
      <c r="M28" s="18"/>
      <c r="N28" s="18"/>
      <c r="O28" s="18"/>
      <c r="P28" s="14">
        <f t="shared" si="3"/>
        <v>23800</v>
      </c>
    </row>
    <row r="29" spans="1:16" ht="31.5" x14ac:dyDescent="0.2">
      <c r="A29" s="16" t="s">
        <v>72</v>
      </c>
      <c r="B29" s="30">
        <v>3242</v>
      </c>
      <c r="C29" s="16" t="s">
        <v>73</v>
      </c>
      <c r="D29" s="31" t="s">
        <v>74</v>
      </c>
      <c r="E29" s="18">
        <f t="shared" si="4"/>
        <v>300000</v>
      </c>
      <c r="F29" s="18">
        <v>300000</v>
      </c>
      <c r="G29" s="18"/>
      <c r="H29" s="18"/>
      <c r="I29" s="18"/>
      <c r="J29" s="18"/>
      <c r="K29" s="18"/>
      <c r="L29" s="18"/>
      <c r="M29" s="18"/>
      <c r="N29" s="18"/>
      <c r="O29" s="18"/>
      <c r="P29" s="14">
        <f t="shared" si="3"/>
        <v>300000</v>
      </c>
    </row>
    <row r="30" spans="1:16" ht="31.5" hidden="1" x14ac:dyDescent="0.2">
      <c r="A30" s="32" t="s">
        <v>75</v>
      </c>
      <c r="B30" s="30">
        <v>4081</v>
      </c>
      <c r="C30" s="16" t="s">
        <v>76</v>
      </c>
      <c r="D30" s="31" t="s">
        <v>77</v>
      </c>
      <c r="E30" s="18">
        <f t="shared" si="4"/>
        <v>0</v>
      </c>
      <c r="F30" s="18"/>
      <c r="G30" s="18"/>
      <c r="H30" s="18"/>
      <c r="I30" s="18"/>
      <c r="J30" s="18">
        <f t="shared" si="5"/>
        <v>0</v>
      </c>
      <c r="K30" s="18"/>
      <c r="L30" s="18"/>
      <c r="M30" s="18"/>
      <c r="N30" s="18"/>
      <c r="O30" s="18"/>
      <c r="P30" s="14">
        <f t="shared" si="3"/>
        <v>0</v>
      </c>
    </row>
    <row r="31" spans="1:16" ht="47.25" x14ac:dyDescent="0.2">
      <c r="A31" s="16" t="s">
        <v>78</v>
      </c>
      <c r="B31" s="30">
        <v>5062</v>
      </c>
      <c r="C31" s="16" t="s">
        <v>79</v>
      </c>
      <c r="D31" s="17" t="s">
        <v>80</v>
      </c>
      <c r="E31" s="18">
        <f t="shared" si="4"/>
        <v>200000</v>
      </c>
      <c r="F31" s="18">
        <v>200000</v>
      </c>
      <c r="G31" s="18"/>
      <c r="H31" s="18"/>
      <c r="I31" s="18"/>
      <c r="J31" s="18"/>
      <c r="K31" s="18"/>
      <c r="L31" s="18"/>
      <c r="M31" s="18"/>
      <c r="N31" s="18"/>
      <c r="O31" s="18"/>
      <c r="P31" s="14">
        <f t="shared" si="3"/>
        <v>200000</v>
      </c>
    </row>
    <row r="32" spans="1:16" ht="31.5" x14ac:dyDescent="0.2">
      <c r="A32" s="16" t="s">
        <v>81</v>
      </c>
      <c r="B32" s="30">
        <v>6014</v>
      </c>
      <c r="C32" s="16" t="s">
        <v>82</v>
      </c>
      <c r="D32" s="31" t="s">
        <v>83</v>
      </c>
      <c r="E32" s="18">
        <f t="shared" si="4"/>
        <v>204000</v>
      </c>
      <c r="F32" s="18">
        <v>204000</v>
      </c>
      <c r="G32" s="18"/>
      <c r="H32" s="18">
        <v>204000</v>
      </c>
      <c r="I32" s="18"/>
      <c r="J32" s="18"/>
      <c r="K32" s="18"/>
      <c r="L32" s="18"/>
      <c r="M32" s="18"/>
      <c r="N32" s="18"/>
      <c r="O32" s="18"/>
      <c r="P32" s="14">
        <f t="shared" si="3"/>
        <v>204000</v>
      </c>
    </row>
    <row r="33" spans="1:16" ht="63" x14ac:dyDescent="0.2">
      <c r="A33" s="16" t="s">
        <v>84</v>
      </c>
      <c r="B33" s="30">
        <v>6020</v>
      </c>
      <c r="C33" s="16" t="s">
        <v>82</v>
      </c>
      <c r="D33" s="31" t="s">
        <v>85</v>
      </c>
      <c r="E33" s="18">
        <f t="shared" si="4"/>
        <v>7860000</v>
      </c>
      <c r="F33" s="18">
        <f>7000000+360000+500000</f>
        <v>7860000</v>
      </c>
      <c r="G33" s="18"/>
      <c r="H33" s="18"/>
      <c r="I33" s="18"/>
      <c r="J33" s="18">
        <f>L33</f>
        <v>1000</v>
      </c>
      <c r="K33" s="18"/>
      <c r="L33" s="18">
        <v>1000</v>
      </c>
      <c r="M33" s="18"/>
      <c r="N33" s="18"/>
      <c r="O33" s="18"/>
      <c r="P33" s="14">
        <f t="shared" si="3"/>
        <v>7861000</v>
      </c>
    </row>
    <row r="34" spans="1:16" ht="31.5" x14ac:dyDescent="0.2">
      <c r="A34" s="16" t="s">
        <v>86</v>
      </c>
      <c r="B34" s="30">
        <v>6030</v>
      </c>
      <c r="C34" s="16" t="s">
        <v>82</v>
      </c>
      <c r="D34" s="31" t="s">
        <v>87</v>
      </c>
      <c r="E34" s="18">
        <f t="shared" si="4"/>
        <v>200000</v>
      </c>
      <c r="F34" s="18">
        <v>200000</v>
      </c>
      <c r="G34" s="18"/>
      <c r="H34" s="18"/>
      <c r="I34" s="18"/>
      <c r="J34" s="18">
        <f>K34</f>
        <v>312000</v>
      </c>
      <c r="K34" s="18">
        <v>312000</v>
      </c>
      <c r="L34" s="18"/>
      <c r="M34" s="18"/>
      <c r="N34" s="18"/>
      <c r="O34" s="18">
        <v>312000</v>
      </c>
      <c r="P34" s="14">
        <f t="shared" si="3"/>
        <v>512000</v>
      </c>
    </row>
    <row r="35" spans="1:16" ht="31.5" hidden="1" x14ac:dyDescent="0.2">
      <c r="A35" s="16" t="s">
        <v>88</v>
      </c>
      <c r="B35" s="30">
        <v>6090</v>
      </c>
      <c r="C35" s="16" t="s">
        <v>89</v>
      </c>
      <c r="D35" s="31" t="s">
        <v>90</v>
      </c>
      <c r="E35" s="18">
        <f t="shared" si="4"/>
        <v>0</v>
      </c>
      <c r="F35" s="18"/>
      <c r="G35" s="18"/>
      <c r="H35" s="18"/>
      <c r="I35" s="18"/>
      <c r="J35" s="18">
        <f t="shared" ref="J35:J40" si="6">L35+O35</f>
        <v>0</v>
      </c>
      <c r="K35" s="18"/>
      <c r="L35" s="18"/>
      <c r="M35" s="18"/>
      <c r="N35" s="18"/>
      <c r="O35" s="18"/>
      <c r="P35" s="14">
        <f t="shared" si="3"/>
        <v>0</v>
      </c>
    </row>
    <row r="36" spans="1:16" ht="15.75" x14ac:dyDescent="0.2">
      <c r="A36" s="16" t="s">
        <v>91</v>
      </c>
      <c r="B36" s="30">
        <v>7130</v>
      </c>
      <c r="C36" s="16" t="s">
        <v>92</v>
      </c>
      <c r="D36" s="31" t="s">
        <v>93</v>
      </c>
      <c r="E36" s="18">
        <f t="shared" si="4"/>
        <v>950000</v>
      </c>
      <c r="F36" s="18">
        <v>950000</v>
      </c>
      <c r="G36" s="18"/>
      <c r="H36" s="18"/>
      <c r="I36" s="18"/>
      <c r="J36" s="18"/>
      <c r="K36" s="18"/>
      <c r="L36" s="18"/>
      <c r="M36" s="18"/>
      <c r="N36" s="18"/>
      <c r="O36" s="18"/>
      <c r="P36" s="14">
        <f t="shared" si="3"/>
        <v>950000</v>
      </c>
    </row>
    <row r="37" spans="1:16" ht="31.5" x14ac:dyDescent="0.2">
      <c r="A37" s="16" t="s">
        <v>94</v>
      </c>
      <c r="B37" s="30">
        <v>7140</v>
      </c>
      <c r="C37" s="16" t="s">
        <v>95</v>
      </c>
      <c r="D37" s="31" t="s">
        <v>96</v>
      </c>
      <c r="E37" s="18">
        <f t="shared" si="4"/>
        <v>100000</v>
      </c>
      <c r="F37" s="18">
        <v>100000</v>
      </c>
      <c r="G37" s="18"/>
      <c r="H37" s="18"/>
      <c r="I37" s="18"/>
      <c r="J37" s="18"/>
      <c r="K37" s="18"/>
      <c r="L37" s="18"/>
      <c r="M37" s="18"/>
      <c r="N37" s="18"/>
      <c r="O37" s="18"/>
      <c r="P37" s="14">
        <f t="shared" si="3"/>
        <v>100000</v>
      </c>
    </row>
    <row r="38" spans="1:16" ht="31.5" hidden="1" x14ac:dyDescent="0.2">
      <c r="A38" s="32" t="s">
        <v>97</v>
      </c>
      <c r="B38" s="30">
        <v>7330</v>
      </c>
      <c r="C38" s="16" t="s">
        <v>95</v>
      </c>
      <c r="D38" s="31" t="s">
        <v>98</v>
      </c>
      <c r="E38" s="18">
        <f t="shared" si="4"/>
        <v>0</v>
      </c>
      <c r="F38" s="18"/>
      <c r="G38" s="18"/>
      <c r="H38" s="18"/>
      <c r="I38" s="18"/>
      <c r="J38" s="18">
        <f t="shared" si="6"/>
        <v>0</v>
      </c>
      <c r="K38" s="18"/>
      <c r="L38" s="18"/>
      <c r="M38" s="18"/>
      <c r="N38" s="18"/>
      <c r="O38" s="18"/>
      <c r="P38" s="14">
        <f t="shared" si="3"/>
        <v>0</v>
      </c>
    </row>
    <row r="39" spans="1:16" ht="47.25" hidden="1" x14ac:dyDescent="0.2">
      <c r="A39" s="16" t="s">
        <v>99</v>
      </c>
      <c r="B39" s="30">
        <v>7350</v>
      </c>
      <c r="C39" s="16" t="s">
        <v>95</v>
      </c>
      <c r="D39" s="31" t="s">
        <v>100</v>
      </c>
      <c r="E39" s="18">
        <f t="shared" si="4"/>
        <v>0</v>
      </c>
      <c r="F39" s="18"/>
      <c r="G39" s="18"/>
      <c r="H39" s="18"/>
      <c r="I39" s="18"/>
      <c r="J39" s="18">
        <f t="shared" si="6"/>
        <v>0</v>
      </c>
      <c r="K39" s="18"/>
      <c r="L39" s="18"/>
      <c r="M39" s="18"/>
      <c r="N39" s="18"/>
      <c r="O39" s="18"/>
      <c r="P39" s="14">
        <f t="shared" si="3"/>
        <v>0</v>
      </c>
    </row>
    <row r="40" spans="1:16" ht="63" hidden="1" x14ac:dyDescent="0.2">
      <c r="A40" s="16" t="s">
        <v>101</v>
      </c>
      <c r="B40" s="30">
        <v>7367</v>
      </c>
      <c r="C40" s="16" t="s">
        <v>102</v>
      </c>
      <c r="D40" s="31" t="s">
        <v>103</v>
      </c>
      <c r="E40" s="18">
        <f t="shared" si="4"/>
        <v>0</v>
      </c>
      <c r="F40" s="18"/>
      <c r="G40" s="18"/>
      <c r="H40" s="18"/>
      <c r="I40" s="18"/>
      <c r="J40" s="18">
        <f t="shared" si="6"/>
        <v>0</v>
      </c>
      <c r="K40" s="18"/>
      <c r="L40" s="18"/>
      <c r="M40" s="18"/>
      <c r="N40" s="18"/>
      <c r="O40" s="18"/>
      <c r="P40" s="14">
        <f t="shared" si="3"/>
        <v>0</v>
      </c>
    </row>
    <row r="41" spans="1:16" ht="47.25" hidden="1" x14ac:dyDescent="0.2">
      <c r="A41" s="16" t="s">
        <v>104</v>
      </c>
      <c r="B41" s="30">
        <v>7461</v>
      </c>
      <c r="C41" s="16" t="s">
        <v>105</v>
      </c>
      <c r="D41" s="31" t="s">
        <v>106</v>
      </c>
      <c r="E41" s="18">
        <f t="shared" si="4"/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4">
        <f t="shared" si="3"/>
        <v>0</v>
      </c>
    </row>
    <row r="42" spans="1:16" ht="31.5" hidden="1" x14ac:dyDescent="0.2">
      <c r="A42" s="16" t="s">
        <v>107</v>
      </c>
      <c r="B42" s="30">
        <v>7622</v>
      </c>
      <c r="C42" s="16" t="s">
        <v>108</v>
      </c>
      <c r="D42" s="17" t="s">
        <v>109</v>
      </c>
      <c r="E42" s="18">
        <f t="shared" si="4"/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4">
        <f t="shared" si="3"/>
        <v>0</v>
      </c>
    </row>
    <row r="43" spans="1:16" ht="31.5" hidden="1" x14ac:dyDescent="0.2">
      <c r="A43" s="16" t="s">
        <v>110</v>
      </c>
      <c r="B43" s="30">
        <v>7670</v>
      </c>
      <c r="C43" s="16" t="s">
        <v>102</v>
      </c>
      <c r="D43" s="31" t="s">
        <v>111</v>
      </c>
      <c r="E43" s="18">
        <f t="shared" si="4"/>
        <v>0</v>
      </c>
      <c r="F43" s="18"/>
      <c r="G43" s="18"/>
      <c r="H43" s="18"/>
      <c r="I43" s="18"/>
      <c r="J43" s="18">
        <f>L43+O43</f>
        <v>0</v>
      </c>
      <c r="K43" s="18"/>
      <c r="L43" s="18"/>
      <c r="M43" s="18"/>
      <c r="N43" s="18"/>
      <c r="O43" s="18"/>
      <c r="P43" s="14">
        <f t="shared" si="3"/>
        <v>0</v>
      </c>
    </row>
    <row r="44" spans="1:16" ht="46.5" customHeight="1" x14ac:dyDescent="0.2">
      <c r="A44" s="16" t="s">
        <v>112</v>
      </c>
      <c r="B44" s="30">
        <v>7700</v>
      </c>
      <c r="C44" s="16" t="s">
        <v>31</v>
      </c>
      <c r="D44" s="17" t="s">
        <v>113</v>
      </c>
      <c r="E44" s="18">
        <f t="shared" si="4"/>
        <v>360000</v>
      </c>
      <c r="F44" s="18">
        <v>360000</v>
      </c>
      <c r="G44" s="18"/>
      <c r="H44" s="18"/>
      <c r="I44" s="18"/>
      <c r="J44" s="18">
        <f>K44</f>
        <v>4164000</v>
      </c>
      <c r="K44" s="18">
        <v>4164000</v>
      </c>
      <c r="L44" s="18"/>
      <c r="M44" s="18"/>
      <c r="N44" s="18"/>
      <c r="O44" s="18">
        <v>4164000</v>
      </c>
      <c r="P44" s="14">
        <f t="shared" si="3"/>
        <v>4524000</v>
      </c>
    </row>
    <row r="45" spans="1:16" ht="47.25" x14ac:dyDescent="0.2">
      <c r="A45" s="16" t="s">
        <v>114</v>
      </c>
      <c r="B45" s="30">
        <v>8110</v>
      </c>
      <c r="C45" s="16" t="s">
        <v>115</v>
      </c>
      <c r="D45" s="17" t="s">
        <v>116</v>
      </c>
      <c r="E45" s="18">
        <f t="shared" si="4"/>
        <v>100000</v>
      </c>
      <c r="F45" s="18">
        <v>100000</v>
      </c>
      <c r="G45" s="18"/>
      <c r="H45" s="18"/>
      <c r="I45" s="18"/>
      <c r="J45" s="18"/>
      <c r="K45" s="18"/>
      <c r="L45" s="18"/>
      <c r="M45" s="18"/>
      <c r="N45" s="18"/>
      <c r="O45" s="18"/>
      <c r="P45" s="14">
        <f t="shared" si="3"/>
        <v>100000</v>
      </c>
    </row>
    <row r="46" spans="1:16" ht="31.5" x14ac:dyDescent="0.2">
      <c r="A46" s="33" t="s">
        <v>117</v>
      </c>
      <c r="B46" s="30">
        <v>8130</v>
      </c>
      <c r="C46" s="16" t="s">
        <v>115</v>
      </c>
      <c r="D46" s="17" t="s">
        <v>118</v>
      </c>
      <c r="E46" s="18">
        <f t="shared" si="4"/>
        <v>2136740</v>
      </c>
      <c r="F46" s="18">
        <f>G46+H46+82500+100000+348480</f>
        <v>2136740</v>
      </c>
      <c r="G46" s="18">
        <v>1584000</v>
      </c>
      <c r="H46" s="18">
        <f>9860+11900</f>
        <v>21760</v>
      </c>
      <c r="I46" s="18"/>
      <c r="J46" s="18"/>
      <c r="K46" s="18"/>
      <c r="L46" s="18"/>
      <c r="M46" s="18"/>
      <c r="N46" s="18"/>
      <c r="O46" s="18"/>
      <c r="P46" s="14">
        <f t="shared" si="3"/>
        <v>2136740</v>
      </c>
    </row>
    <row r="47" spans="1:16" ht="31.5" x14ac:dyDescent="0.2">
      <c r="A47" s="16" t="s">
        <v>119</v>
      </c>
      <c r="B47" s="30">
        <v>8230</v>
      </c>
      <c r="C47" s="16" t="s">
        <v>120</v>
      </c>
      <c r="D47" s="31" t="s">
        <v>121</v>
      </c>
      <c r="E47" s="18">
        <f t="shared" si="4"/>
        <v>50000</v>
      </c>
      <c r="F47" s="18">
        <v>50000</v>
      </c>
      <c r="G47" s="18"/>
      <c r="H47" s="18"/>
      <c r="I47" s="18"/>
      <c r="J47" s="18"/>
      <c r="K47" s="18"/>
      <c r="L47" s="18"/>
      <c r="M47" s="18"/>
      <c r="N47" s="18"/>
      <c r="O47" s="18"/>
      <c r="P47" s="14">
        <f t="shared" si="3"/>
        <v>50000</v>
      </c>
    </row>
    <row r="48" spans="1:16" ht="31.5" x14ac:dyDescent="0.25">
      <c r="A48" s="16" t="s">
        <v>122</v>
      </c>
      <c r="B48" s="30">
        <v>8330</v>
      </c>
      <c r="C48" s="16" t="s">
        <v>123</v>
      </c>
      <c r="D48" s="34" t="s">
        <v>124</v>
      </c>
      <c r="E48" s="18">
        <f t="shared" si="4"/>
        <v>0</v>
      </c>
      <c r="F48" s="18"/>
      <c r="G48" s="18"/>
      <c r="H48" s="18"/>
      <c r="I48" s="18"/>
      <c r="J48" s="18">
        <f>L48+O48</f>
        <v>70600</v>
      </c>
      <c r="K48" s="18"/>
      <c r="L48" s="18">
        <v>70600</v>
      </c>
      <c r="M48" s="18"/>
      <c r="N48" s="18"/>
      <c r="O48" s="18"/>
      <c r="P48" s="14">
        <f t="shared" si="3"/>
        <v>70600</v>
      </c>
    </row>
    <row r="49" spans="1:16" ht="31.5" hidden="1" x14ac:dyDescent="0.2">
      <c r="A49" s="16" t="s">
        <v>125</v>
      </c>
      <c r="B49" s="30">
        <v>8311</v>
      </c>
      <c r="C49" s="16" t="s">
        <v>126</v>
      </c>
      <c r="D49" s="31" t="s">
        <v>127</v>
      </c>
      <c r="E49" s="18">
        <f t="shared" si="4"/>
        <v>0</v>
      </c>
      <c r="F49" s="18"/>
      <c r="G49" s="18"/>
      <c r="H49" s="18"/>
      <c r="I49" s="18"/>
      <c r="J49" s="18">
        <f>L49+O49</f>
        <v>0</v>
      </c>
      <c r="K49" s="18"/>
      <c r="L49" s="18"/>
      <c r="M49" s="18"/>
      <c r="N49" s="18"/>
      <c r="O49" s="18"/>
      <c r="P49" s="14">
        <f t="shared" si="3"/>
        <v>0</v>
      </c>
    </row>
    <row r="50" spans="1:16" ht="47.25" x14ac:dyDescent="0.2">
      <c r="A50" s="35" t="s">
        <v>128</v>
      </c>
      <c r="B50" s="35" t="s">
        <v>129</v>
      </c>
      <c r="C50" s="36"/>
      <c r="D50" s="37" t="s">
        <v>197</v>
      </c>
      <c r="E50" s="38">
        <f t="shared" ref="E50:O50" si="7">E51</f>
        <v>210619550</v>
      </c>
      <c r="F50" s="38">
        <f t="shared" si="7"/>
        <v>210619550</v>
      </c>
      <c r="G50" s="38">
        <f t="shared" si="7"/>
        <v>158934900</v>
      </c>
      <c r="H50" s="38">
        <f t="shared" si="7"/>
        <v>12383900</v>
      </c>
      <c r="I50" s="38">
        <f t="shared" si="7"/>
        <v>0</v>
      </c>
      <c r="J50" s="38">
        <f t="shared" si="7"/>
        <v>3432100</v>
      </c>
      <c r="K50" s="38">
        <f t="shared" si="7"/>
        <v>632900</v>
      </c>
      <c r="L50" s="38">
        <f t="shared" si="7"/>
        <v>2799200</v>
      </c>
      <c r="M50" s="38">
        <f t="shared" si="7"/>
        <v>300000</v>
      </c>
      <c r="N50" s="38">
        <f t="shared" si="7"/>
        <v>0</v>
      </c>
      <c r="O50" s="38">
        <f t="shared" si="7"/>
        <v>632900</v>
      </c>
      <c r="P50" s="14">
        <f t="shared" si="3"/>
        <v>214051650</v>
      </c>
    </row>
    <row r="51" spans="1:16" ht="47.25" x14ac:dyDescent="0.2">
      <c r="A51" s="35" t="s">
        <v>130</v>
      </c>
      <c r="B51" s="35" t="s">
        <v>129</v>
      </c>
      <c r="C51" s="36"/>
      <c r="D51" s="37" t="s">
        <v>198</v>
      </c>
      <c r="E51" s="38">
        <f>SUM(E52:E76)</f>
        <v>210619550</v>
      </c>
      <c r="F51" s="38">
        <f>SUM(F52:F76)</f>
        <v>210619550</v>
      </c>
      <c r="G51" s="38">
        <f>SUM(G52:G76)</f>
        <v>158934900</v>
      </c>
      <c r="H51" s="38">
        <f>SUM(H52:H76)</f>
        <v>12383900</v>
      </c>
      <c r="I51" s="38">
        <f>SUM(I52:I76)</f>
        <v>0</v>
      </c>
      <c r="J51" s="38">
        <f>SUM(J52:J76)</f>
        <v>3432100</v>
      </c>
      <c r="K51" s="38">
        <f>SUM(K52:K76)</f>
        <v>632900</v>
      </c>
      <c r="L51" s="38">
        <f>SUM(L52:L76)</f>
        <v>2799200</v>
      </c>
      <c r="M51" s="38">
        <f>SUM(M52:M76)</f>
        <v>300000</v>
      </c>
      <c r="N51" s="38">
        <f>SUM(N52:N76)</f>
        <v>0</v>
      </c>
      <c r="O51" s="38">
        <f>SUM(O52:O76)</f>
        <v>632900</v>
      </c>
      <c r="P51" s="14">
        <f t="shared" si="3"/>
        <v>214051650</v>
      </c>
    </row>
    <row r="52" spans="1:16" ht="48.75" customHeight="1" x14ac:dyDescent="0.2">
      <c r="A52" s="16" t="s">
        <v>131</v>
      </c>
      <c r="B52" s="16" t="s">
        <v>132</v>
      </c>
      <c r="C52" s="16" t="s">
        <v>27</v>
      </c>
      <c r="D52" s="39" t="s">
        <v>133</v>
      </c>
      <c r="E52" s="18">
        <f>F52+I52</f>
        <v>2282600</v>
      </c>
      <c r="F52" s="18">
        <f>G52+399000+70000</f>
        <v>2282600</v>
      </c>
      <c r="G52" s="18">
        <v>1813600</v>
      </c>
      <c r="H52" s="18"/>
      <c r="I52" s="18"/>
      <c r="J52" s="18"/>
      <c r="K52" s="18"/>
      <c r="L52" s="18"/>
      <c r="M52" s="18"/>
      <c r="N52" s="18"/>
      <c r="O52" s="18"/>
      <c r="P52" s="14">
        <f t="shared" si="3"/>
        <v>2282600</v>
      </c>
    </row>
    <row r="53" spans="1:16" ht="15.75" x14ac:dyDescent="0.2">
      <c r="A53" s="16" t="s">
        <v>134</v>
      </c>
      <c r="B53" s="16" t="s">
        <v>54</v>
      </c>
      <c r="C53" s="16" t="s">
        <v>135</v>
      </c>
      <c r="D53" s="31" t="s">
        <v>136</v>
      </c>
      <c r="E53" s="18">
        <f>F53+I53</f>
        <v>23715440</v>
      </c>
      <c r="F53" s="18">
        <f>G53+H53+3530800+100000+1610500+63000</f>
        <v>23715440</v>
      </c>
      <c r="G53" s="18">
        <v>16049100</v>
      </c>
      <c r="H53" s="18">
        <f>1688000+661800+12240</f>
        <v>2362040</v>
      </c>
      <c r="I53" s="18"/>
      <c r="J53" s="18">
        <f>L53+O53</f>
        <v>2415700</v>
      </c>
      <c r="K53" s="18"/>
      <c r="L53" s="18">
        <v>2415700</v>
      </c>
      <c r="M53" s="18"/>
      <c r="N53" s="18"/>
      <c r="O53" s="18"/>
      <c r="P53" s="14">
        <f t="shared" si="3"/>
        <v>26131140</v>
      </c>
    </row>
    <row r="54" spans="1:16" ht="81" hidden="1" customHeight="1" x14ac:dyDescent="0.2">
      <c r="A54" s="16"/>
      <c r="B54" s="16"/>
      <c r="C54" s="16"/>
      <c r="D54" s="40" t="s">
        <v>137</v>
      </c>
      <c r="E54" s="18">
        <f>F54+I54</f>
        <v>0</v>
      </c>
      <c r="F54" s="18"/>
      <c r="G54" s="18"/>
      <c r="H54" s="18"/>
      <c r="I54" s="18"/>
      <c r="J54" s="18">
        <f>L54+O54</f>
        <v>0</v>
      </c>
      <c r="K54" s="18"/>
      <c r="L54" s="18"/>
      <c r="M54" s="18"/>
      <c r="N54" s="18"/>
      <c r="O54" s="18"/>
      <c r="P54" s="14">
        <f t="shared" si="3"/>
        <v>0</v>
      </c>
    </row>
    <row r="55" spans="1:16" ht="42.6" hidden="1" customHeight="1" x14ac:dyDescent="0.2">
      <c r="A55" s="12"/>
      <c r="B55" s="12" t="s">
        <v>51</v>
      </c>
      <c r="C55" s="12"/>
      <c r="D55" s="41" t="s">
        <v>138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>
        <f t="shared" si="3"/>
        <v>0</v>
      </c>
    </row>
    <row r="56" spans="1:16" ht="31.5" x14ac:dyDescent="0.2">
      <c r="A56" s="16" t="s">
        <v>139</v>
      </c>
      <c r="B56" s="16" t="s">
        <v>140</v>
      </c>
      <c r="C56" s="16" t="s">
        <v>141</v>
      </c>
      <c r="D56" s="31" t="s">
        <v>142</v>
      </c>
      <c r="E56" s="18">
        <f>F56+I56</f>
        <v>32236350</v>
      </c>
      <c r="F56" s="18">
        <f>G56+H56+3740400+1350000+150000+425000+67000</f>
        <v>32236350</v>
      </c>
      <c r="G56" s="18">
        <f>17002000+50000</f>
        <v>17052000</v>
      </c>
      <c r="H56" s="18">
        <f>17550+5474000+3960400</f>
        <v>9451950</v>
      </c>
      <c r="I56" s="18"/>
      <c r="J56" s="18">
        <v>500000</v>
      </c>
      <c r="K56" s="18">
        <v>500000</v>
      </c>
      <c r="L56" s="18"/>
      <c r="M56" s="18"/>
      <c r="N56" s="18"/>
      <c r="O56" s="18">
        <v>500000</v>
      </c>
      <c r="P56" s="14">
        <f t="shared" si="3"/>
        <v>32736350</v>
      </c>
    </row>
    <row r="57" spans="1:16" ht="94.5" hidden="1" x14ac:dyDescent="0.2">
      <c r="A57" s="16"/>
      <c r="B57" s="16"/>
      <c r="C57" s="16"/>
      <c r="D57" s="42" t="s">
        <v>137</v>
      </c>
      <c r="E57" s="18">
        <f>F57+I57</f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4">
        <f t="shared" si="3"/>
        <v>0</v>
      </c>
    </row>
    <row r="58" spans="1:16" ht="31.5" hidden="1" x14ac:dyDescent="0.2">
      <c r="A58" s="12"/>
      <c r="B58" s="12" t="s">
        <v>67</v>
      </c>
      <c r="C58" s="12"/>
      <c r="D58" s="43" t="s">
        <v>143</v>
      </c>
      <c r="E58" s="14"/>
      <c r="F58" s="14"/>
      <c r="G58" s="14"/>
      <c r="H58" s="14">
        <f t="shared" ref="H58:O58" si="8">H59</f>
        <v>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 t="shared" si="8"/>
        <v>0</v>
      </c>
      <c r="O58" s="14">
        <f t="shared" si="8"/>
        <v>0</v>
      </c>
      <c r="P58" s="14">
        <f t="shared" si="3"/>
        <v>0</v>
      </c>
    </row>
    <row r="59" spans="1:16" ht="31.5" x14ac:dyDescent="0.2">
      <c r="A59" s="16" t="s">
        <v>144</v>
      </c>
      <c r="B59" s="16" t="s">
        <v>145</v>
      </c>
      <c r="C59" s="16" t="s">
        <v>141</v>
      </c>
      <c r="D59" s="44" t="s">
        <v>142</v>
      </c>
      <c r="E59" s="18">
        <f>F59+I59</f>
        <v>135957600</v>
      </c>
      <c r="F59" s="18">
        <v>135957600</v>
      </c>
      <c r="G59" s="18">
        <v>111471400</v>
      </c>
      <c r="H59" s="18"/>
      <c r="I59" s="18"/>
      <c r="J59" s="18"/>
      <c r="K59" s="18"/>
      <c r="L59" s="18"/>
      <c r="M59" s="18"/>
      <c r="N59" s="18"/>
      <c r="O59" s="18"/>
      <c r="P59" s="14">
        <f t="shared" si="3"/>
        <v>135957600</v>
      </c>
    </row>
    <row r="60" spans="1:16" ht="15.75" hidden="1" x14ac:dyDescent="0.2">
      <c r="A60" s="16"/>
      <c r="B60" s="16"/>
      <c r="C60" s="16"/>
      <c r="D60" s="45" t="s">
        <v>146</v>
      </c>
      <c r="E60" s="18">
        <f>F60+I60</f>
        <v>0</v>
      </c>
      <c r="F60" s="18"/>
      <c r="G60" s="18"/>
      <c r="H60" s="18"/>
      <c r="I60" s="18"/>
      <c r="J60" s="18">
        <f>L60+O60</f>
        <v>0</v>
      </c>
      <c r="K60" s="18"/>
      <c r="L60" s="18"/>
      <c r="M60" s="18"/>
      <c r="N60" s="18"/>
      <c r="O60" s="18"/>
      <c r="P60" s="14">
        <f t="shared" si="3"/>
        <v>0</v>
      </c>
    </row>
    <row r="61" spans="1:16" ht="47.25" hidden="1" customHeight="1" x14ac:dyDescent="0.2">
      <c r="A61" s="16" t="s">
        <v>147</v>
      </c>
      <c r="B61" s="30">
        <v>1070</v>
      </c>
      <c r="C61" s="16" t="s">
        <v>148</v>
      </c>
      <c r="D61" s="31" t="s">
        <v>149</v>
      </c>
      <c r="E61" s="18">
        <f>F61+I61</f>
        <v>0</v>
      </c>
      <c r="F61" s="18"/>
      <c r="G61" s="18"/>
      <c r="H61" s="18"/>
      <c r="I61" s="18"/>
      <c r="J61" s="18">
        <f>L61+O61</f>
        <v>0</v>
      </c>
      <c r="K61" s="18"/>
      <c r="L61" s="18"/>
      <c r="M61" s="18"/>
      <c r="N61" s="18"/>
      <c r="O61" s="18"/>
      <c r="P61" s="14">
        <f t="shared" si="3"/>
        <v>0</v>
      </c>
    </row>
    <row r="62" spans="1:16" ht="31.5" x14ac:dyDescent="0.2">
      <c r="A62" s="16" t="s">
        <v>150</v>
      </c>
      <c r="B62" s="16" t="s">
        <v>151</v>
      </c>
      <c r="C62" s="16" t="s">
        <v>148</v>
      </c>
      <c r="D62" s="31" t="s">
        <v>152</v>
      </c>
      <c r="E62" s="18">
        <f>F62+I62</f>
        <v>5514100</v>
      </c>
      <c r="F62" s="18">
        <f>H62+G62+959700+53000</f>
        <v>5514100</v>
      </c>
      <c r="G62" s="18">
        <v>4358000</v>
      </c>
      <c r="H62" s="18">
        <v>143400</v>
      </c>
      <c r="I62" s="18"/>
      <c r="J62" s="18">
        <f>L62+O62</f>
        <v>383500</v>
      </c>
      <c r="K62" s="18"/>
      <c r="L62" s="18">
        <v>383500</v>
      </c>
      <c r="M62" s="18">
        <v>300000</v>
      </c>
      <c r="N62" s="18"/>
      <c r="O62" s="18"/>
      <c r="P62" s="14">
        <f t="shared" si="3"/>
        <v>5897600</v>
      </c>
    </row>
    <row r="63" spans="1:16" ht="31.5" x14ac:dyDescent="0.2">
      <c r="A63" s="21" t="s">
        <v>153</v>
      </c>
      <c r="B63" s="21" t="s">
        <v>154</v>
      </c>
      <c r="C63" s="21" t="s">
        <v>155</v>
      </c>
      <c r="D63" s="31" t="s">
        <v>156</v>
      </c>
      <c r="E63" s="18">
        <f>F63</f>
        <v>1808250</v>
      </c>
      <c r="F63" s="18">
        <f>G63+315250+60000</f>
        <v>1808250</v>
      </c>
      <c r="G63" s="18">
        <v>1433000</v>
      </c>
      <c r="H63" s="18"/>
      <c r="I63" s="18"/>
      <c r="J63" s="18">
        <f>K63+L63</f>
        <v>0</v>
      </c>
      <c r="K63" s="18"/>
      <c r="L63" s="18"/>
      <c r="M63" s="18"/>
      <c r="N63" s="18"/>
      <c r="O63" s="18"/>
      <c r="P63" s="14">
        <f t="shared" si="3"/>
        <v>1808250</v>
      </c>
    </row>
    <row r="64" spans="1:16" ht="78.75" x14ac:dyDescent="0.2">
      <c r="A64" s="21" t="s">
        <v>157</v>
      </c>
      <c r="B64" s="21" t="s">
        <v>158</v>
      </c>
      <c r="C64" s="21" t="s">
        <v>155</v>
      </c>
      <c r="D64" s="46" t="s">
        <v>159</v>
      </c>
      <c r="E64" s="18">
        <f>F64</f>
        <v>404900</v>
      </c>
      <c r="F64" s="18">
        <v>404900</v>
      </c>
      <c r="G64" s="18">
        <v>330800</v>
      </c>
      <c r="H64" s="18"/>
      <c r="I64" s="18"/>
      <c r="J64" s="18">
        <f>K64</f>
        <v>132900</v>
      </c>
      <c r="K64" s="18">
        <v>132900</v>
      </c>
      <c r="L64" s="18"/>
      <c r="M64" s="18"/>
      <c r="N64" s="18"/>
      <c r="O64" s="18">
        <v>132900</v>
      </c>
      <c r="P64" s="14">
        <f t="shared" si="3"/>
        <v>537800</v>
      </c>
    </row>
    <row r="65" spans="1:16" ht="15.75" x14ac:dyDescent="0.2">
      <c r="A65" s="16" t="s">
        <v>160</v>
      </c>
      <c r="B65" s="16" t="s">
        <v>161</v>
      </c>
      <c r="C65" s="16" t="s">
        <v>162</v>
      </c>
      <c r="D65" s="23" t="s">
        <v>163</v>
      </c>
      <c r="E65" s="18">
        <f>F65+I65</f>
        <v>334660</v>
      </c>
      <c r="F65" s="18">
        <f>G65+56500+H65+10000</f>
        <v>334660</v>
      </c>
      <c r="G65" s="18">
        <v>256900</v>
      </c>
      <c r="H65" s="18">
        <f>5170+6090</f>
        <v>11260</v>
      </c>
      <c r="I65" s="18"/>
      <c r="J65" s="18">
        <f>L65+O65</f>
        <v>0</v>
      </c>
      <c r="K65" s="18"/>
      <c r="L65" s="18"/>
      <c r="M65" s="18"/>
      <c r="N65" s="18"/>
      <c r="O65" s="18"/>
      <c r="P65" s="14">
        <f t="shared" si="3"/>
        <v>334660</v>
      </c>
    </row>
    <row r="66" spans="1:16" ht="15.75" hidden="1" x14ac:dyDescent="0.2">
      <c r="A66" s="16"/>
      <c r="B66" s="12" t="s">
        <v>164</v>
      </c>
      <c r="C66" s="12"/>
      <c r="D66" s="23" t="s">
        <v>165</v>
      </c>
      <c r="E66" s="14">
        <f t="shared" ref="E66:O66" si="9">E67</f>
        <v>0</v>
      </c>
      <c r="F66" s="14">
        <f t="shared" si="9"/>
        <v>0</v>
      </c>
      <c r="G66" s="14">
        <f t="shared" si="9"/>
        <v>0</v>
      </c>
      <c r="H66" s="14">
        <f t="shared" si="9"/>
        <v>0</v>
      </c>
      <c r="I66" s="14">
        <f t="shared" si="9"/>
        <v>0</v>
      </c>
      <c r="J66" s="14">
        <f t="shared" si="9"/>
        <v>0</v>
      </c>
      <c r="K66" s="14">
        <f t="shared" si="9"/>
        <v>0</v>
      </c>
      <c r="L66" s="14">
        <f t="shared" si="9"/>
        <v>0</v>
      </c>
      <c r="M66" s="14">
        <f t="shared" si="9"/>
        <v>0</v>
      </c>
      <c r="N66" s="14">
        <f t="shared" si="9"/>
        <v>0</v>
      </c>
      <c r="O66" s="14">
        <f t="shared" si="9"/>
        <v>0</v>
      </c>
      <c r="P66" s="14">
        <f t="shared" si="3"/>
        <v>0</v>
      </c>
    </row>
    <row r="67" spans="1:16" s="47" customFormat="1" ht="47.25" hidden="1" customHeight="1" x14ac:dyDescent="0.2">
      <c r="A67" s="22" t="s">
        <v>166</v>
      </c>
      <c r="B67" s="21" t="s">
        <v>167</v>
      </c>
      <c r="C67" s="22" t="s">
        <v>155</v>
      </c>
      <c r="D67" s="23" t="s">
        <v>165</v>
      </c>
      <c r="E67" s="18">
        <f t="shared" ref="E67:E76" si="10">F67+I67</f>
        <v>0</v>
      </c>
      <c r="F67" s="18"/>
      <c r="G67" s="18"/>
      <c r="H67" s="18"/>
      <c r="I67" s="18"/>
      <c r="J67" s="18">
        <f>L67+O67</f>
        <v>0</v>
      </c>
      <c r="K67" s="18"/>
      <c r="L67" s="18"/>
      <c r="M67" s="18"/>
      <c r="N67" s="18"/>
      <c r="O67" s="18"/>
      <c r="P67" s="14">
        <f t="shared" si="3"/>
        <v>0</v>
      </c>
    </row>
    <row r="68" spans="1:16" ht="63" hidden="1" customHeight="1" x14ac:dyDescent="0.2">
      <c r="A68" s="22"/>
      <c r="B68" s="21"/>
      <c r="C68" s="22"/>
      <c r="D68" s="23" t="s">
        <v>165</v>
      </c>
      <c r="E68" s="18">
        <f t="shared" si="10"/>
        <v>0</v>
      </c>
      <c r="F68" s="18"/>
      <c r="G68" s="18"/>
      <c r="H68" s="18"/>
      <c r="I68" s="18"/>
      <c r="J68" s="18">
        <f>L68+O68</f>
        <v>0</v>
      </c>
      <c r="K68" s="18"/>
      <c r="L68" s="18"/>
      <c r="M68" s="18"/>
      <c r="N68" s="18"/>
      <c r="O68" s="18"/>
      <c r="P68" s="14">
        <f t="shared" si="3"/>
        <v>0</v>
      </c>
    </row>
    <row r="69" spans="1:16" ht="15.75" x14ac:dyDescent="0.2">
      <c r="A69" s="16" t="s">
        <v>168</v>
      </c>
      <c r="B69" s="30">
        <v>4030</v>
      </c>
      <c r="C69" s="16" t="s">
        <v>162</v>
      </c>
      <c r="D69" s="23" t="s">
        <v>165</v>
      </c>
      <c r="E69" s="18">
        <f t="shared" si="10"/>
        <v>1868900</v>
      </c>
      <c r="F69" s="18">
        <f>H69+G69+324200+20000</f>
        <v>1868900</v>
      </c>
      <c r="G69" s="18">
        <v>1443600</v>
      </c>
      <c r="H69" s="18">
        <f>27900+53200</f>
        <v>81100</v>
      </c>
      <c r="I69" s="18"/>
      <c r="J69" s="18">
        <f>L69+O69</f>
        <v>0</v>
      </c>
      <c r="K69" s="18"/>
      <c r="L69" s="18"/>
      <c r="M69" s="18"/>
      <c r="N69" s="18"/>
      <c r="O69" s="18"/>
      <c r="P69" s="14">
        <f t="shared" si="3"/>
        <v>1868900</v>
      </c>
    </row>
    <row r="70" spans="1:16" ht="47.25" x14ac:dyDescent="0.2">
      <c r="A70" s="16" t="s">
        <v>169</v>
      </c>
      <c r="B70" s="30">
        <v>4060</v>
      </c>
      <c r="C70" s="16" t="s">
        <v>170</v>
      </c>
      <c r="D70" s="31" t="s">
        <v>171</v>
      </c>
      <c r="E70" s="18">
        <f t="shared" si="10"/>
        <v>4386350</v>
      </c>
      <c r="F70" s="18">
        <f>H70+G70+732500+40000</f>
        <v>4386350</v>
      </c>
      <c r="G70" s="18">
        <v>3279700</v>
      </c>
      <c r="H70" s="18">
        <f>227000+102200+4950</f>
        <v>334150</v>
      </c>
      <c r="I70" s="18"/>
      <c r="J70" s="18">
        <f>L70+O70</f>
        <v>0</v>
      </c>
      <c r="K70" s="18"/>
      <c r="L70" s="18"/>
      <c r="M70" s="18"/>
      <c r="N70" s="18"/>
      <c r="O70" s="18"/>
      <c r="P70" s="14">
        <f t="shared" si="3"/>
        <v>4386350</v>
      </c>
    </row>
    <row r="71" spans="1:16" ht="31.5" hidden="1" x14ac:dyDescent="0.2">
      <c r="A71" s="48" t="s">
        <v>172</v>
      </c>
      <c r="B71" s="30">
        <v>4081</v>
      </c>
      <c r="C71" s="16" t="s">
        <v>76</v>
      </c>
      <c r="D71" s="31" t="s">
        <v>173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4">
        <f t="shared" si="3"/>
        <v>0</v>
      </c>
    </row>
    <row r="72" spans="1:16" ht="15.75" x14ac:dyDescent="0.2">
      <c r="A72" s="16" t="s">
        <v>174</v>
      </c>
      <c r="B72" s="30">
        <v>4082</v>
      </c>
      <c r="C72" s="16" t="s">
        <v>76</v>
      </c>
      <c r="D72" s="31" t="s">
        <v>175</v>
      </c>
      <c r="E72" s="18">
        <f t="shared" si="10"/>
        <v>250000</v>
      </c>
      <c r="F72" s="18">
        <f>150000+100000</f>
        <v>250000</v>
      </c>
      <c r="G72" s="18"/>
      <c r="H72" s="18"/>
      <c r="I72" s="18"/>
      <c r="J72" s="18">
        <f t="shared" ref="J72:J76" si="11">L72+O72</f>
        <v>0</v>
      </c>
      <c r="K72" s="18"/>
      <c r="L72" s="18"/>
      <c r="M72" s="18"/>
      <c r="N72" s="18"/>
      <c r="O72" s="18"/>
      <c r="P72" s="14">
        <f t="shared" si="3"/>
        <v>250000</v>
      </c>
    </row>
    <row r="73" spans="1:16" ht="33.75" hidden="1" customHeight="1" x14ac:dyDescent="0.2">
      <c r="A73" s="16" t="s">
        <v>176</v>
      </c>
      <c r="B73" s="30">
        <v>5011</v>
      </c>
      <c r="C73" s="16" t="s">
        <v>79</v>
      </c>
      <c r="D73" s="31" t="s">
        <v>177</v>
      </c>
      <c r="E73" s="18">
        <f t="shared" si="10"/>
        <v>0</v>
      </c>
      <c r="F73" s="18"/>
      <c r="G73" s="18"/>
      <c r="H73" s="18"/>
      <c r="I73" s="18"/>
      <c r="J73" s="18">
        <f t="shared" si="11"/>
        <v>0</v>
      </c>
      <c r="K73" s="18"/>
      <c r="L73" s="18"/>
      <c r="M73" s="18"/>
      <c r="N73" s="18"/>
      <c r="O73" s="18"/>
      <c r="P73" s="14">
        <f t="shared" si="3"/>
        <v>0</v>
      </c>
    </row>
    <row r="74" spans="1:16" ht="73.5" customHeight="1" x14ac:dyDescent="0.2">
      <c r="A74" s="16" t="s">
        <v>178</v>
      </c>
      <c r="B74" s="16" t="s">
        <v>179</v>
      </c>
      <c r="C74" s="16" t="s">
        <v>79</v>
      </c>
      <c r="D74" s="31" t="s">
        <v>180</v>
      </c>
      <c r="E74" s="18">
        <f t="shared" si="10"/>
        <v>1860400</v>
      </c>
      <c r="F74" s="18">
        <f>G74+313600+100000</f>
        <v>1860400</v>
      </c>
      <c r="G74" s="18">
        <v>1446800</v>
      </c>
      <c r="H74" s="18"/>
      <c r="I74" s="18"/>
      <c r="J74" s="18">
        <f t="shared" si="11"/>
        <v>0</v>
      </c>
      <c r="K74" s="18"/>
      <c r="L74" s="18"/>
      <c r="M74" s="18"/>
      <c r="N74" s="18"/>
      <c r="O74" s="18"/>
      <c r="P74" s="14">
        <f t="shared" si="3"/>
        <v>1860400</v>
      </c>
    </row>
    <row r="75" spans="1:16" ht="47.25" hidden="1" x14ac:dyDescent="0.2">
      <c r="A75" s="16" t="s">
        <v>181</v>
      </c>
      <c r="B75" s="16" t="s">
        <v>182</v>
      </c>
      <c r="C75" s="16" t="s">
        <v>79</v>
      </c>
      <c r="D75" s="31" t="s">
        <v>183</v>
      </c>
      <c r="E75" s="18">
        <f t="shared" si="10"/>
        <v>0</v>
      </c>
      <c r="F75" s="18"/>
      <c r="G75" s="18"/>
      <c r="H75" s="18"/>
      <c r="I75" s="18"/>
      <c r="J75" s="18">
        <f t="shared" si="11"/>
        <v>0</v>
      </c>
      <c r="K75" s="18"/>
      <c r="L75" s="18"/>
      <c r="M75" s="18"/>
      <c r="N75" s="18"/>
      <c r="O75" s="18"/>
      <c r="P75" s="14">
        <f t="shared" si="3"/>
        <v>0</v>
      </c>
    </row>
    <row r="76" spans="1:16" ht="47.25" hidden="1" x14ac:dyDescent="0.2">
      <c r="A76" s="16" t="s">
        <v>184</v>
      </c>
      <c r="B76" s="30">
        <v>5062</v>
      </c>
      <c r="C76" s="16" t="s">
        <v>79</v>
      </c>
      <c r="D76" s="31" t="s">
        <v>80</v>
      </c>
      <c r="E76" s="18">
        <f t="shared" si="10"/>
        <v>0</v>
      </c>
      <c r="F76" s="18"/>
      <c r="G76" s="18"/>
      <c r="H76" s="18"/>
      <c r="I76" s="18"/>
      <c r="J76" s="18">
        <f t="shared" si="11"/>
        <v>0</v>
      </c>
      <c r="K76" s="18"/>
      <c r="L76" s="18"/>
      <c r="M76" s="18"/>
      <c r="N76" s="18"/>
      <c r="O76" s="18"/>
      <c r="P76" s="14">
        <f t="shared" si="3"/>
        <v>0</v>
      </c>
    </row>
    <row r="77" spans="1:16" ht="31.5" x14ac:dyDescent="0.2">
      <c r="A77" s="49" t="s">
        <v>185</v>
      </c>
      <c r="B77" s="50" t="s">
        <v>186</v>
      </c>
      <c r="C77" s="51"/>
      <c r="D77" s="52" t="s">
        <v>195</v>
      </c>
      <c r="E77" s="14">
        <f t="shared" ref="E77:O77" si="12">E78</f>
        <v>2016000</v>
      </c>
      <c r="F77" s="14">
        <f t="shared" si="12"/>
        <v>2016000</v>
      </c>
      <c r="G77" s="14">
        <f t="shared" si="12"/>
        <v>800000</v>
      </c>
      <c r="H77" s="14">
        <f t="shared" si="12"/>
        <v>0</v>
      </c>
      <c r="I77" s="14">
        <f t="shared" si="12"/>
        <v>0</v>
      </c>
      <c r="J77" s="14">
        <f t="shared" si="12"/>
        <v>0</v>
      </c>
      <c r="K77" s="14">
        <f t="shared" si="12"/>
        <v>0</v>
      </c>
      <c r="L77" s="14">
        <f t="shared" si="12"/>
        <v>0</v>
      </c>
      <c r="M77" s="14">
        <f t="shared" si="12"/>
        <v>0</v>
      </c>
      <c r="N77" s="14">
        <f t="shared" si="12"/>
        <v>0</v>
      </c>
      <c r="O77" s="14">
        <f t="shared" si="12"/>
        <v>0</v>
      </c>
      <c r="P77" s="14">
        <f t="shared" ref="P77:P81" si="13">J77+E77</f>
        <v>2016000</v>
      </c>
    </row>
    <row r="78" spans="1:16" ht="47.25" x14ac:dyDescent="0.2">
      <c r="A78" s="49" t="s">
        <v>187</v>
      </c>
      <c r="B78" s="50" t="s">
        <v>186</v>
      </c>
      <c r="C78" s="51"/>
      <c r="D78" s="52" t="s">
        <v>196</v>
      </c>
      <c r="E78" s="14">
        <f t="shared" ref="E78:O78" si="14">SUM(E79:E81)</f>
        <v>2016000</v>
      </c>
      <c r="F78" s="14">
        <f t="shared" si="14"/>
        <v>2016000</v>
      </c>
      <c r="G78" s="14">
        <f t="shared" si="14"/>
        <v>800000</v>
      </c>
      <c r="H78" s="14">
        <f t="shared" si="14"/>
        <v>0</v>
      </c>
      <c r="I78" s="14">
        <f t="shared" si="14"/>
        <v>0</v>
      </c>
      <c r="J78" s="14">
        <f t="shared" si="14"/>
        <v>0</v>
      </c>
      <c r="K78" s="14">
        <f t="shared" si="14"/>
        <v>0</v>
      </c>
      <c r="L78" s="14">
        <f t="shared" si="14"/>
        <v>0</v>
      </c>
      <c r="M78" s="14">
        <f t="shared" si="14"/>
        <v>0</v>
      </c>
      <c r="N78" s="14">
        <f t="shared" si="14"/>
        <v>0</v>
      </c>
      <c r="O78" s="14">
        <f t="shared" si="14"/>
        <v>0</v>
      </c>
      <c r="P78" s="14">
        <f t="shared" si="13"/>
        <v>2016000</v>
      </c>
    </row>
    <row r="79" spans="1:16" ht="47.25" x14ac:dyDescent="0.2">
      <c r="A79" s="16" t="s">
        <v>188</v>
      </c>
      <c r="B79" s="16" t="s">
        <v>132</v>
      </c>
      <c r="C79" s="16" t="s">
        <v>27</v>
      </c>
      <c r="D79" s="39" t="s">
        <v>189</v>
      </c>
      <c r="E79" s="18">
        <f>F79+I79</f>
        <v>1016000</v>
      </c>
      <c r="F79" s="18">
        <f>G79+176000+40000</f>
        <v>1016000</v>
      </c>
      <c r="G79" s="18">
        <v>800000</v>
      </c>
      <c r="H79" s="18"/>
      <c r="I79" s="18"/>
      <c r="J79" s="18">
        <f>L79+O79</f>
        <v>0</v>
      </c>
      <c r="K79" s="18"/>
      <c r="L79" s="18"/>
      <c r="M79" s="18"/>
      <c r="N79" s="18"/>
      <c r="O79" s="18"/>
      <c r="P79" s="14">
        <f t="shared" si="13"/>
        <v>1016000</v>
      </c>
    </row>
    <row r="80" spans="1:16" ht="15.75" hidden="1" x14ac:dyDescent="0.2">
      <c r="A80" s="53" t="s">
        <v>190</v>
      </c>
      <c r="B80" s="54">
        <v>8700</v>
      </c>
      <c r="C80" s="55" t="s">
        <v>31</v>
      </c>
      <c r="D80" s="51" t="s">
        <v>191</v>
      </c>
      <c r="E80" s="18">
        <v>0</v>
      </c>
      <c r="F80" s="18"/>
      <c r="G80" s="18"/>
      <c r="H80" s="18"/>
      <c r="I80" s="18"/>
      <c r="J80" s="18">
        <f>L80+O80</f>
        <v>0</v>
      </c>
      <c r="K80" s="18"/>
      <c r="L80" s="18"/>
      <c r="M80" s="18"/>
      <c r="N80" s="18"/>
      <c r="O80" s="18"/>
      <c r="P80" s="14">
        <f t="shared" si="13"/>
        <v>0</v>
      </c>
    </row>
    <row r="81" spans="1:16" ht="15.75" x14ac:dyDescent="0.2">
      <c r="A81" s="53" t="s">
        <v>192</v>
      </c>
      <c r="B81" s="54">
        <v>9770</v>
      </c>
      <c r="C81" s="55" t="s">
        <v>30</v>
      </c>
      <c r="D81" s="51" t="s">
        <v>193</v>
      </c>
      <c r="E81" s="18">
        <f>F81+I81</f>
        <v>1000000</v>
      </c>
      <c r="F81" s="18">
        <v>1000000</v>
      </c>
      <c r="G81" s="18"/>
      <c r="H81" s="18"/>
      <c r="I81" s="18"/>
      <c r="J81" s="18"/>
      <c r="K81" s="18"/>
      <c r="L81" s="18"/>
      <c r="M81" s="18"/>
      <c r="N81" s="18"/>
      <c r="O81" s="18"/>
      <c r="P81" s="14">
        <f t="shared" si="13"/>
        <v>1000000</v>
      </c>
    </row>
    <row r="82" spans="1:16" ht="15.75" x14ac:dyDescent="0.2">
      <c r="A82" s="12"/>
      <c r="B82" s="56"/>
      <c r="C82" s="12"/>
      <c r="D82" s="13" t="s">
        <v>194</v>
      </c>
      <c r="E82" s="38">
        <f>E13+E51+E77</f>
        <v>248448500</v>
      </c>
      <c r="F82" s="38">
        <f>F13+F51+F77</f>
        <v>248448500</v>
      </c>
      <c r="G82" s="38">
        <f>G13+G51+G77</f>
        <v>177036600</v>
      </c>
      <c r="H82" s="38">
        <f>H13+H51+H77</f>
        <v>15151250</v>
      </c>
      <c r="I82" s="38">
        <f>I13+I51+I77</f>
        <v>0</v>
      </c>
      <c r="J82" s="38">
        <f>J13+J51+J77</f>
        <v>8079700</v>
      </c>
      <c r="K82" s="38">
        <f>K13+K51+K77</f>
        <v>5208900</v>
      </c>
      <c r="L82" s="38">
        <f>L13+L51+L77</f>
        <v>2870800</v>
      </c>
      <c r="M82" s="38">
        <f>M13+M51+M77</f>
        <v>300000</v>
      </c>
      <c r="N82" s="38">
        <f>N13+N51+N77</f>
        <v>0</v>
      </c>
      <c r="O82" s="38">
        <f>O13+O51+O77</f>
        <v>5208900</v>
      </c>
      <c r="P82" s="38">
        <f>P13+P51+P77</f>
        <v>256528200</v>
      </c>
    </row>
    <row r="83" spans="1:16" x14ac:dyDescent="0.2">
      <c r="E83" s="57"/>
    </row>
    <row r="84" spans="1:16" x14ac:dyDescent="0.2">
      <c r="E84" s="57"/>
    </row>
    <row r="85" spans="1:16" x14ac:dyDescent="0.2">
      <c r="E85" s="57"/>
    </row>
    <row r="86" spans="1:16" x14ac:dyDescent="0.2">
      <c r="E86" s="57"/>
    </row>
  </sheetData>
  <mergeCells count="25">
    <mergeCell ref="M2:P2"/>
    <mergeCell ref="H9:H10"/>
    <mergeCell ref="K9:K10"/>
    <mergeCell ref="M9:M10"/>
    <mergeCell ref="N9:N10"/>
    <mergeCell ref="P7:P10"/>
    <mergeCell ref="L8:L10"/>
    <mergeCell ref="M8:N8"/>
    <mergeCell ref="O8:O10"/>
    <mergeCell ref="M1:P1"/>
    <mergeCell ref="A4:P4"/>
    <mergeCell ref="A5:B5"/>
    <mergeCell ref="A6:B6"/>
    <mergeCell ref="A7:A10"/>
    <mergeCell ref="B7:B10"/>
    <mergeCell ref="C7:C10"/>
    <mergeCell ref="D7:D10"/>
    <mergeCell ref="E7:I7"/>
    <mergeCell ref="J7:O7"/>
    <mergeCell ref="E8:E10"/>
    <mergeCell ref="F8:F10"/>
    <mergeCell ref="G8:H8"/>
    <mergeCell ref="I8:I10"/>
    <mergeCell ref="J8:J10"/>
    <mergeCell ref="G9:G10"/>
  </mergeCells>
  <printOptions horizontalCentered="1"/>
  <pageMargins left="0.19685039370078741" right="0" top="0.59055118110236227" bottom="0.39370078740157483" header="0.31496062992125984" footer="0.31496062992125984"/>
  <pageSetup paperSize="9" scale="57" fitToHeight="0" orientation="landscape" r:id="rId1"/>
  <headerFooter alignWithMargins="0">
    <oddFooter>&amp;R&amp;P</oddFooter>
  </headerFooter>
  <rowBreaks count="1" manualBreakCount="1">
    <brk id="8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дод.3 видатки</vt:lpstr>
      <vt:lpstr>'дод.3 видатки'!Область_печати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Фінансовий 2</cp:lastModifiedBy>
  <dcterms:created xsi:type="dcterms:W3CDTF">2021-12-22T09:49:07Z</dcterms:created>
  <dcterms:modified xsi:type="dcterms:W3CDTF">2022-01-13T07:15:20Z</dcterms:modified>
</cp:coreProperties>
</file>