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10050" activeTab="2"/>
  </bookViews>
  <sheets>
    <sheet name="загальний фонд" sheetId="2" r:id="rId1"/>
    <sheet name="спеціальний фонд" sheetId="1" r:id="rId2"/>
    <sheet name="ЗФ Уточ." sheetId="3" r:id="rId3"/>
  </sheets>
  <calcPr calcId="145621"/>
</workbook>
</file>

<file path=xl/calcChain.xml><?xml version="1.0" encoding="utf-8"?>
<calcChain xmlns="http://schemas.openxmlformats.org/spreadsheetml/2006/main">
  <c r="G8" i="3" l="1"/>
  <c r="F14" i="3"/>
  <c r="I22" i="3"/>
  <c r="I23" i="3"/>
  <c r="I24" i="3"/>
  <c r="I25" i="3"/>
  <c r="I21" i="3"/>
  <c r="I19" i="3"/>
  <c r="I14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G19" i="3"/>
  <c r="G14" i="3" s="1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8" i="3"/>
  <c r="C14" i="3"/>
  <c r="D14" i="3"/>
  <c r="D29" i="3"/>
  <c r="I29" i="3" s="1"/>
  <c r="C29" i="3"/>
  <c r="D19" i="3"/>
  <c r="C19" i="3"/>
  <c r="I28" i="3"/>
  <c r="I27" i="3"/>
  <c r="I26" i="3"/>
  <c r="D21" i="3"/>
  <c r="C21" i="3"/>
  <c r="I20" i="3"/>
  <c r="D20" i="3"/>
  <c r="C20" i="3"/>
  <c r="I18" i="3"/>
  <c r="D17" i="3"/>
  <c r="C17" i="3"/>
  <c r="G16" i="3"/>
  <c r="C16" i="3"/>
  <c r="I15" i="3"/>
  <c r="H15" i="3"/>
  <c r="F15" i="3"/>
  <c r="I8" i="3" l="1"/>
  <c r="D8" i="3"/>
  <c r="I17" i="3"/>
  <c r="I16" i="3" s="1"/>
  <c r="D16" i="3"/>
  <c r="E18" i="1"/>
  <c r="E15" i="1"/>
  <c r="D25" i="2"/>
  <c r="C25" i="2"/>
  <c r="D20" i="2"/>
  <c r="C20" i="2"/>
  <c r="D19" i="2"/>
  <c r="C19" i="2"/>
  <c r="D17" i="2"/>
  <c r="C17" i="2"/>
  <c r="C16" i="2"/>
  <c r="H15" i="1" l="1"/>
  <c r="H17" i="1"/>
  <c r="H18" i="1"/>
  <c r="E17" i="1"/>
  <c r="E19" i="1"/>
  <c r="G14" i="1"/>
  <c r="H14" i="3" l="1"/>
  <c r="E14" i="3"/>
  <c r="G16" i="2"/>
  <c r="K8" i="3" l="1"/>
  <c r="F8" i="3"/>
  <c r="H8" i="3"/>
  <c r="J8" i="3"/>
  <c r="C14" i="1"/>
  <c r="G14" i="2"/>
  <c r="D8" i="1" l="1"/>
  <c r="D16" i="2"/>
  <c r="D14" i="2" s="1"/>
  <c r="C14" i="2"/>
  <c r="D8" i="2" s="1"/>
  <c r="I8" i="2" l="1"/>
  <c r="E8" i="2"/>
  <c r="K8" i="2" l="1"/>
  <c r="I8" i="1" l="1"/>
  <c r="D14" i="1" l="1"/>
  <c r="E8" i="1" l="1"/>
  <c r="H14" i="1"/>
  <c r="E14" i="1"/>
  <c r="F17" i="2"/>
  <c r="F18" i="2"/>
  <c r="F19" i="2"/>
  <c r="F20" i="2"/>
  <c r="F21" i="2"/>
  <c r="F22" i="2"/>
  <c r="F23" i="2"/>
  <c r="F24" i="2"/>
  <c r="F25" i="2"/>
  <c r="E17" i="2"/>
  <c r="E18" i="2"/>
  <c r="E19" i="2"/>
  <c r="E20" i="2"/>
  <c r="E21" i="2"/>
  <c r="E22" i="2"/>
  <c r="E23" i="2"/>
  <c r="E24" i="2"/>
  <c r="E25" i="2"/>
  <c r="J8" i="1" l="1"/>
  <c r="K8" i="1"/>
  <c r="F8" i="2"/>
  <c r="E14" i="2"/>
  <c r="E16" i="2"/>
  <c r="F16" i="2"/>
  <c r="H14" i="2"/>
  <c r="H17" i="2"/>
  <c r="I18" i="2"/>
  <c r="I19" i="2"/>
  <c r="I20" i="2"/>
  <c r="I21" i="2"/>
  <c r="I22" i="2"/>
  <c r="I23" i="2"/>
  <c r="I24" i="2"/>
  <c r="I25" i="2"/>
  <c r="I17" i="2" l="1"/>
  <c r="I16" i="2" s="1"/>
  <c r="H25" i="2" l="1"/>
  <c r="H24" i="2"/>
  <c r="H23" i="2"/>
  <c r="H22" i="2"/>
  <c r="H21" i="2"/>
  <c r="H20" i="2"/>
  <c r="H19" i="2"/>
  <c r="H18" i="2"/>
  <c r="H16" i="2" s="1"/>
  <c r="I15" i="2"/>
  <c r="I14" i="2" s="1"/>
  <c r="H15" i="2"/>
  <c r="F15" i="2"/>
  <c r="E15" i="2"/>
  <c r="J8" i="2"/>
  <c r="H8" i="2"/>
  <c r="G8" i="2"/>
  <c r="F14" i="2" l="1"/>
  <c r="F15" i="1"/>
  <c r="I19" i="1" l="1"/>
  <c r="F19" i="1"/>
  <c r="I18" i="1"/>
  <c r="F18" i="1"/>
  <c r="I17" i="1"/>
  <c r="F17" i="1"/>
  <c r="I16" i="1"/>
  <c r="F16" i="1"/>
  <c r="I15" i="1"/>
  <c r="I14" i="1"/>
  <c r="H8" i="1"/>
  <c r="G8" i="1"/>
  <c r="F8" i="1"/>
  <c r="F14" i="1" l="1"/>
</calcChain>
</file>

<file path=xl/sharedStrings.xml><?xml version="1.0" encoding="utf-8"?>
<sst xmlns="http://schemas.openxmlformats.org/spreadsheetml/2006/main" count="130" uniqueCount="53">
  <si>
    <t>ДОВІДКА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</si>
  <si>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загального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</si>
  <si>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тис.грн.</t>
  </si>
  <si>
    <t>№ з/п</t>
  </si>
  <si>
    <t>Найменування АТО</t>
  </si>
  <si>
    <t xml:space="preserve">Фактичні надходження </t>
  </si>
  <si>
    <t>Виконання річних завдань, %</t>
  </si>
  <si>
    <t>в абс.сумі</t>
  </si>
  <si>
    <t>у %</t>
  </si>
  <si>
    <t>м.Новий Розділ</t>
  </si>
  <si>
    <t>в абс. сумі</t>
  </si>
  <si>
    <t>Всього по загальному фонду, в т.ч.</t>
  </si>
  <si>
    <t xml:space="preserve">податок на доходи фіз. осіб </t>
  </si>
  <si>
    <t>внутрішні податки на товари та послуги  (акциз) в.т.ч</t>
  </si>
  <si>
    <t xml:space="preserve"> </t>
  </si>
  <si>
    <t>пальне</t>
  </si>
  <si>
    <t>алкоголь і тютюн</t>
  </si>
  <si>
    <t>плати за землю</t>
  </si>
  <si>
    <t>податку на нерухоме майно, відмінне від зем. ділянки</t>
  </si>
  <si>
    <t>єдиний податок</t>
  </si>
  <si>
    <t>надходження від  оренди майна</t>
  </si>
  <si>
    <t>державне мито</t>
  </si>
  <si>
    <t>плата за надання адмінпослуг</t>
  </si>
  <si>
    <t>решта надходжень</t>
  </si>
  <si>
    <r>
      <t xml:space="preserve">про виконання </t>
    </r>
    <r>
      <rPr>
        <b/>
        <sz val="14"/>
        <rFont val="Times New Roman Cyr"/>
        <family val="1"/>
        <charset val="204"/>
      </rPr>
      <t xml:space="preserve">спеціального фонду </t>
    </r>
    <r>
      <rPr>
        <sz val="14"/>
        <rFont val="Times New Roman Cyr"/>
        <family val="1"/>
        <charset val="204"/>
      </rPr>
      <t xml:space="preserve">бюджету за доходами </t>
    </r>
  </si>
  <si>
    <t>Всього по спеціальному фонду, в т.ч.</t>
  </si>
  <si>
    <t>екологічний податок</t>
  </si>
  <si>
    <t>інші надходження</t>
  </si>
  <si>
    <t>власні надходження бюджетних установ</t>
  </si>
  <si>
    <t>кошти від відчуження майна</t>
  </si>
  <si>
    <t>кошти від продажу землі</t>
  </si>
  <si>
    <t>Уточнений план на 2026р.</t>
  </si>
  <si>
    <t>2026 рік до 2025 року</t>
  </si>
  <si>
    <r>
      <t>Фактичне</t>
    </r>
    <r>
      <rPr>
        <sz val="9"/>
        <rFont val="Times New Roman CYR"/>
        <charset val="204"/>
      </rPr>
      <t xml:space="preserve"> надходження за відповідн. період </t>
    </r>
    <r>
      <rPr>
        <b/>
        <sz val="9"/>
        <rFont val="Times New Roman CYR"/>
        <charset val="204"/>
      </rPr>
      <t>2025 р</t>
    </r>
    <r>
      <rPr>
        <sz val="9"/>
        <rFont val="Times New Roman CYR"/>
        <charset val="204"/>
      </rPr>
      <t>. (у співставних умовах)</t>
    </r>
  </si>
  <si>
    <t>Відхилення 2026р. до 2025р.</t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</si>
  <si>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 (в  порівняльних умовах) </t>
    </r>
  </si>
  <si>
    <r>
      <t xml:space="preserve">Надходження за відп.період </t>
    </r>
    <r>
      <rPr>
        <b/>
        <sz val="10"/>
        <rFont val="Times New Roman"/>
        <family val="1"/>
        <charset val="204"/>
      </rPr>
      <t>2025 р</t>
    </r>
    <r>
      <rPr>
        <sz val="10"/>
        <rFont val="Times New Roman"/>
        <family val="1"/>
        <charset val="204"/>
      </rPr>
      <t xml:space="preserve">.(в порівняльних умовах) </t>
    </r>
  </si>
  <si>
    <t>на 1 квітня 2026 року</t>
  </si>
  <si>
    <t xml:space="preserve"> виконання загального фонду бюджету на 01.04.2026р.</t>
  </si>
  <si>
    <t xml:space="preserve"> виконання спеціального фонду бюджету на 01.04.2026р.</t>
  </si>
  <si>
    <t>Уточнений план на січень-березень 2026р.</t>
  </si>
  <si>
    <t>Виконання плану за січень-березень 2026р</t>
  </si>
  <si>
    <t>План на січень - березень 2026 року</t>
  </si>
  <si>
    <t>Виконання плану за січень-березень 2026 року</t>
  </si>
  <si>
    <t>Уточнений план на січень - березень   2026р.</t>
  </si>
  <si>
    <t>План на січень-березень  2026 року</t>
  </si>
  <si>
    <t>Виконання плану за січень-березень  2026 року</t>
  </si>
  <si>
    <t>Фактичні надходження у січні-березні 2026р.</t>
  </si>
  <si>
    <t>Фактичні надходження у січні-березні 2026 р.</t>
  </si>
  <si>
    <t>туристичний збір</t>
  </si>
  <si>
    <t>Місцеві податки і збори, в т.ч.</t>
  </si>
  <si>
    <t>транспортний податок з фізосіб</t>
  </si>
  <si>
    <t>транспортний податок з юросіб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</si>
</sst>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0.00"/>
  </numFmts>
  <fonts count="39" x14ac:knownFonts="1">
    <font>
      <sz val="10"/>
      <color theme="1"/>
      <name val="Lucida Console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u/>
      <sz val="14"/>
      <name val="Times New Roman Cyr"/>
      <family val="1"/>
      <charset val="204"/>
    </font>
    <font>
      <b/>
      <i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 Cyr"/>
      <charset val="204"/>
    </font>
    <font>
      <sz val="12"/>
      <color indexed="12"/>
      <name val="Times New Roman Cyr"/>
      <charset val="204"/>
    </font>
    <font>
      <sz val="12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1"/>
      <name val="Arial"/>
      <family val="2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10"/>
      <color theme="0"/>
      <name val="Lucida Console"/>
      <family val="2"/>
      <charset val="204"/>
    </font>
    <font>
      <sz val="12"/>
      <color theme="1"/>
      <name val="Times New Roman"/>
      <family val="1"/>
      <charset val="204"/>
    </font>
    <font>
      <sz val="10"/>
      <name val="Lucida Console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Lucida Console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3" fillId="0" borderId="0"/>
    <xf numFmtId="0" fontId="3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7">
    <xf numFmtId="0" fontId="0" fillId="0" borderId="0" xfId="0"/>
    <xf numFmtId="0" fontId="9" fillId="0" borderId="0" xfId="0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6" fillId="0" borderId="11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Continuous"/>
    </xf>
    <xf numFmtId="0" fontId="19" fillId="0" borderId="0" xfId="0" applyFont="1" applyAlignment="1"/>
    <xf numFmtId="0" fontId="18" fillId="0" borderId="0" xfId="0" applyFont="1" applyAlignment="1"/>
    <xf numFmtId="0" fontId="17" fillId="0" borderId="0" xfId="0" applyFont="1" applyAlignme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justify" wrapText="1"/>
    </xf>
    <xf numFmtId="0" fontId="12" fillId="0" borderId="11" xfId="0" applyFont="1" applyBorder="1" applyAlignment="1">
      <alignment horizontal="justify" vertical="distributed" wrapText="1"/>
    </xf>
    <xf numFmtId="165" fontId="14" fillId="0" borderId="1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1" fillId="0" borderId="11" xfId="0" applyFont="1" applyBorder="1" applyAlignment="1">
      <alignment vertical="justify" wrapText="1"/>
    </xf>
    <xf numFmtId="165" fontId="22" fillId="0" borderId="11" xfId="0" applyNumberFormat="1" applyFont="1" applyBorder="1" applyAlignment="1">
      <alignment horizontal="center" vertical="justify" wrapText="1"/>
    </xf>
    <xf numFmtId="165" fontId="14" fillId="0" borderId="11" xfId="0" applyNumberFormat="1" applyFont="1" applyBorder="1" applyAlignment="1">
      <alignment horizontal="center" vertical="justify" wrapText="1"/>
    </xf>
    <xf numFmtId="0" fontId="11" fillId="0" borderId="8" xfId="0" applyFont="1" applyBorder="1" applyAlignment="1">
      <alignment vertical="justify" wrapText="1"/>
    </xf>
    <xf numFmtId="165" fontId="22" fillId="0" borderId="8" xfId="0" applyNumberFormat="1" applyFont="1" applyBorder="1" applyAlignment="1">
      <alignment horizontal="center" vertical="justify" wrapText="1"/>
    </xf>
    <xf numFmtId="165" fontId="14" fillId="0" borderId="8" xfId="0" applyNumberFormat="1" applyFont="1" applyBorder="1" applyAlignment="1">
      <alignment horizontal="center" vertical="justify" wrapText="1"/>
    </xf>
    <xf numFmtId="0" fontId="29" fillId="0" borderId="11" xfId="0" applyFont="1" applyBorder="1" applyAlignment="1">
      <alignment vertical="justify" wrapText="1"/>
    </xf>
    <xf numFmtId="0" fontId="28" fillId="2" borderId="0" xfId="0" applyFont="1" applyFill="1" applyBorder="1" applyAlignment="1">
      <alignment vertical="justify" wrapText="1"/>
    </xf>
    <xf numFmtId="0" fontId="11" fillId="0" borderId="11" xfId="0" applyFont="1" applyBorder="1" applyAlignment="1">
      <alignment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0" borderId="13" xfId="0" applyFont="1" applyBorder="1" applyAlignment="1">
      <alignment vertical="justify" wrapText="1"/>
    </xf>
    <xf numFmtId="0" fontId="11" fillId="0" borderId="11" xfId="0" applyFont="1" applyFill="1" applyBorder="1" applyAlignment="1">
      <alignment vertical="justify"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 applyBorder="1"/>
    <xf numFmtId="166" fontId="30" fillId="0" borderId="0" xfId="0" applyNumberFormat="1" applyFont="1" applyFill="1" applyBorder="1"/>
    <xf numFmtId="0" fontId="31" fillId="0" borderId="0" xfId="0" applyFont="1"/>
    <xf numFmtId="165" fontId="31" fillId="0" borderId="0" xfId="0" applyNumberFormat="1" applyFont="1"/>
    <xf numFmtId="164" fontId="33" fillId="0" borderId="0" xfId="0" applyNumberFormat="1" applyFont="1"/>
    <xf numFmtId="0" fontId="33" fillId="0" borderId="0" xfId="0" applyFont="1"/>
    <xf numFmtId="165" fontId="33" fillId="0" borderId="0" xfId="0" applyNumberFormat="1" applyFont="1"/>
    <xf numFmtId="4" fontId="33" fillId="0" borderId="0" xfId="0" applyNumberFormat="1" applyFont="1"/>
    <xf numFmtId="2" fontId="0" fillId="0" borderId="0" xfId="0" applyNumberFormat="1"/>
    <xf numFmtId="165" fontId="0" fillId="0" borderId="0" xfId="0" applyNumberFormat="1" applyBorder="1"/>
    <xf numFmtId="164" fontId="12" fillId="0" borderId="11" xfId="0" applyNumberFormat="1" applyFont="1" applyBorder="1" applyAlignment="1">
      <alignment horizontal="center" vertical="center"/>
    </xf>
    <xf numFmtId="9" fontId="35" fillId="0" borderId="0" xfId="0" applyNumberFormat="1" applyFont="1"/>
    <xf numFmtId="164" fontId="14" fillId="0" borderId="11" xfId="0" applyNumberFormat="1" applyFont="1" applyBorder="1" applyAlignment="1">
      <alignment horizontal="center" vertical="center"/>
    </xf>
    <xf numFmtId="166" fontId="3" fillId="0" borderId="0" xfId="4" applyNumberFormat="1" applyBorder="1"/>
    <xf numFmtId="0" fontId="3" fillId="0" borderId="0" xfId="4"/>
    <xf numFmtId="2" fontId="3" fillId="0" borderId="0" xfId="4" applyNumberFormat="1"/>
    <xf numFmtId="2" fontId="3" fillId="0" borderId="0" xfId="4" applyNumberFormat="1"/>
    <xf numFmtId="0" fontId="28" fillId="0" borderId="0" xfId="0" applyFont="1" applyBorder="1" applyAlignment="1">
      <alignment vertical="justify" wrapText="1"/>
    </xf>
    <xf numFmtId="164" fontId="0" fillId="0" borderId="0" xfId="0" applyNumberFormat="1" applyBorder="1"/>
    <xf numFmtId="0" fontId="23" fillId="0" borderId="7" xfId="0" applyFont="1" applyBorder="1" applyAlignment="1">
      <alignment vertical="center" wrapText="1"/>
    </xf>
    <xf numFmtId="0" fontId="28" fillId="0" borderId="7" xfId="0" applyFont="1" applyBorder="1" applyAlignment="1">
      <alignment vertical="justify" wrapText="1"/>
    </xf>
    <xf numFmtId="0" fontId="28" fillId="2" borderId="7" xfId="0" applyFont="1" applyFill="1" applyBorder="1" applyAlignment="1">
      <alignment vertical="justify" wrapText="1"/>
    </xf>
    <xf numFmtId="0" fontId="28" fillId="0" borderId="7" xfId="0" applyFont="1" applyBorder="1" applyAlignment="1">
      <alignment horizontal="center" vertical="justify" wrapText="1"/>
    </xf>
    <xf numFmtId="164" fontId="22" fillId="0" borderId="11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justify"/>
    </xf>
    <xf numFmtId="0" fontId="22" fillId="0" borderId="8" xfId="0" applyFont="1" applyBorder="1" applyAlignment="1">
      <alignment vertical="justify" wrapText="1"/>
    </xf>
    <xf numFmtId="164" fontId="22" fillId="0" borderId="8" xfId="0" applyNumberFormat="1" applyFont="1" applyBorder="1" applyAlignment="1">
      <alignment horizontal="center"/>
    </xf>
    <xf numFmtId="0" fontId="25" fillId="0" borderId="17" xfId="0" applyFont="1" applyBorder="1" applyAlignment="1">
      <alignment vertical="justify" wrapText="1"/>
    </xf>
    <xf numFmtId="164" fontId="22" fillId="0" borderId="11" xfId="0" applyNumberFormat="1" applyFont="1" applyBorder="1" applyAlignment="1">
      <alignment horizontal="center" vertical="top"/>
    </xf>
    <xf numFmtId="164" fontId="37" fillId="0" borderId="1" xfId="0" applyNumberFormat="1" applyFont="1" applyBorder="1" applyAlignment="1">
      <alignment horizontal="center"/>
    </xf>
    <xf numFmtId="164" fontId="37" fillId="0" borderId="17" xfId="0" applyNumberFormat="1" applyFont="1" applyBorder="1" applyAlignment="1">
      <alignment horizontal="center"/>
    </xf>
    <xf numFmtId="164" fontId="22" fillId="0" borderId="11" xfId="0" applyNumberFormat="1" applyFont="1" applyBorder="1" applyAlignment="1">
      <alignment horizontal="center" wrapText="1"/>
    </xf>
    <xf numFmtId="164" fontId="32" fillId="0" borderId="0" xfId="5" applyNumberFormat="1" applyFont="1" applyBorder="1" applyAlignment="1">
      <alignment horizontal="center"/>
    </xf>
    <xf numFmtId="164" fontId="32" fillId="0" borderId="11" xfId="3" applyNumberFormat="1" applyFont="1" applyBorder="1" applyAlignment="1">
      <alignment horizontal="center" vertical="top"/>
    </xf>
    <xf numFmtId="164" fontId="38" fillId="0" borderId="2" xfId="5" applyNumberFormat="1" applyFont="1" applyBorder="1" applyAlignment="1">
      <alignment horizontal="center"/>
    </xf>
    <xf numFmtId="164" fontId="37" fillId="0" borderId="1" xfId="0" applyNumberFormat="1" applyFont="1" applyBorder="1" applyAlignment="1">
      <alignment horizontal="center" wrapText="1"/>
    </xf>
    <xf numFmtId="164" fontId="26" fillId="0" borderId="17" xfId="0" applyNumberFormat="1" applyFont="1" applyBorder="1" applyAlignment="1">
      <alignment horizontal="center" wrapText="1"/>
    </xf>
    <xf numFmtId="164" fontId="22" fillId="0" borderId="8" xfId="0" applyNumberFormat="1" applyFont="1" applyBorder="1" applyAlignment="1">
      <alignment horizontal="center" vertical="justify" wrapText="1"/>
    </xf>
    <xf numFmtId="164" fontId="32" fillId="0" borderId="2" xfId="5" applyNumberFormat="1" applyFont="1" applyBorder="1" applyAlignment="1">
      <alignment horizontal="center"/>
    </xf>
    <xf numFmtId="164" fontId="36" fillId="0" borderId="0" xfId="5" applyNumberFormat="1" applyFont="1" applyAlignment="1">
      <alignment horizontal="center"/>
    </xf>
    <xf numFmtId="164" fontId="14" fillId="0" borderId="11" xfId="0" applyNumberFormat="1" applyFont="1" applyBorder="1" applyAlignment="1">
      <alignment horizontal="center" wrapText="1"/>
    </xf>
    <xf numFmtId="164" fontId="14" fillId="0" borderId="14" xfId="0" applyNumberFormat="1" applyFont="1" applyBorder="1" applyAlignment="1">
      <alignment horizontal="center" wrapText="1"/>
    </xf>
    <xf numFmtId="164" fontId="22" fillId="0" borderId="11" xfId="0" applyNumberFormat="1" applyFont="1" applyFill="1" applyBorder="1" applyAlignment="1">
      <alignment horizontal="center" wrapText="1"/>
    </xf>
    <xf numFmtId="2" fontId="15" fillId="0" borderId="11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right" vertical="center" indent="1"/>
    </xf>
    <xf numFmtId="164" fontId="24" fillId="0" borderId="0" xfId="0" applyNumberFormat="1" applyFont="1" applyBorder="1" applyAlignment="1">
      <alignment vertical="center" wrapText="1"/>
    </xf>
    <xf numFmtId="164" fontId="36" fillId="0" borderId="15" xfId="5" applyNumberFormat="1" applyFont="1" applyBorder="1" applyAlignment="1">
      <alignment horizontal="center"/>
    </xf>
    <xf numFmtId="164" fontId="36" fillId="0" borderId="11" xfId="3" applyNumberFormat="1" applyFont="1" applyBorder="1" applyAlignment="1">
      <alignment horizontal="center" vertical="top"/>
    </xf>
    <xf numFmtId="164" fontId="38" fillId="0" borderId="15" xfId="5" applyNumberFormat="1" applyFont="1" applyBorder="1" applyAlignment="1">
      <alignment horizontal="center"/>
    </xf>
    <xf numFmtId="164" fontId="36" fillId="0" borderId="11" xfId="6" applyNumberFormat="1" applyFont="1" applyBorder="1" applyAlignment="1">
      <alignment horizontal="center"/>
    </xf>
    <xf numFmtId="164" fontId="36" fillId="0" borderId="16" xfId="5" applyNumberFormat="1" applyFont="1" applyBorder="1" applyAlignment="1">
      <alignment horizontal="center"/>
    </xf>
    <xf numFmtId="164" fontId="36" fillId="0" borderId="0" xfId="6" applyNumberFormat="1" applyFont="1" applyAlignment="1">
      <alignment horizontal="center"/>
    </xf>
    <xf numFmtId="165" fontId="14" fillId="0" borderId="11" xfId="0" applyNumberFormat="1" applyFont="1" applyBorder="1" applyAlignment="1">
      <alignment horizontal="center" vertical="top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justify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65" fontId="27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8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vertical="justify" wrapText="1"/>
    </xf>
    <xf numFmtId="0" fontId="28" fillId="2" borderId="0" xfId="0" applyFont="1" applyFill="1" applyBorder="1" applyAlignment="1">
      <alignment horizontal="center" vertical="justify" wrapText="1"/>
    </xf>
    <xf numFmtId="0" fontId="25" fillId="0" borderId="8" xfId="0" applyFont="1" applyBorder="1" applyAlignment="1">
      <alignment vertical="justify" wrapText="1"/>
    </xf>
    <xf numFmtId="0" fontId="25" fillId="0" borderId="11" xfId="0" applyFont="1" applyBorder="1" applyAlignment="1">
      <alignment vertical="justify" wrapText="1"/>
    </xf>
    <xf numFmtId="164" fontId="38" fillId="0" borderId="2" xfId="5" applyNumberFormat="1" applyFont="1" applyBorder="1" applyAlignment="1">
      <alignment horizontal="center" vertical="top"/>
    </xf>
    <xf numFmtId="164" fontId="38" fillId="0" borderId="0" xfId="5" applyNumberFormat="1" applyFont="1" applyAlignment="1">
      <alignment horizontal="center" vertical="top"/>
    </xf>
    <xf numFmtId="164" fontId="37" fillId="0" borderId="11" xfId="0" applyNumberFormat="1" applyFont="1" applyBorder="1" applyAlignment="1">
      <alignment horizontal="center" vertical="top" wrapText="1"/>
    </xf>
    <xf numFmtId="164" fontId="37" fillId="0" borderId="14" xfId="0" applyNumberFormat="1" applyFont="1" applyBorder="1" applyAlignment="1">
      <alignment horizontal="center" vertical="top" wrapText="1"/>
    </xf>
    <xf numFmtId="164" fontId="32" fillId="0" borderId="0" xfId="5" applyNumberFormat="1" applyFont="1" applyBorder="1" applyAlignment="1">
      <alignment horizontal="center" vertical="top"/>
    </xf>
    <xf numFmtId="164" fontId="36" fillId="0" borderId="11" xfId="6" applyNumberFormat="1" applyFont="1" applyBorder="1" applyAlignment="1">
      <alignment horizontal="center" vertical="top"/>
    </xf>
    <xf numFmtId="164" fontId="36" fillId="0" borderId="0" xfId="6" applyNumberFormat="1" applyFont="1" applyAlignment="1">
      <alignment horizontal="center" vertical="top"/>
    </xf>
    <xf numFmtId="164" fontId="37" fillId="0" borderId="1" xfId="0" applyNumberFormat="1" applyFont="1" applyBorder="1" applyAlignment="1">
      <alignment horizontal="center" vertical="top"/>
    </xf>
    <xf numFmtId="164" fontId="38" fillId="0" borderId="15" xfId="5" applyNumberFormat="1" applyFont="1" applyBorder="1" applyAlignment="1">
      <alignment horizontal="center" vertical="top"/>
    </xf>
    <xf numFmtId="164" fontId="37" fillId="0" borderId="17" xfId="0" applyNumberFormat="1" applyFont="1" applyBorder="1" applyAlignment="1">
      <alignment horizontal="center" vertical="top"/>
    </xf>
    <xf numFmtId="164" fontId="32" fillId="0" borderId="2" xfId="5" applyNumberFormat="1" applyFont="1" applyBorder="1" applyAlignment="1">
      <alignment horizontal="center" vertical="top"/>
    </xf>
    <xf numFmtId="164" fontId="36" fillId="0" borderId="2" xfId="5" applyNumberFormat="1" applyFont="1" applyBorder="1" applyAlignment="1">
      <alignment horizontal="center" vertical="top"/>
    </xf>
    <xf numFmtId="164" fontId="37" fillId="0" borderId="8" xfId="0" applyNumberFormat="1" applyFont="1" applyBorder="1" applyAlignment="1">
      <alignment horizontal="center" vertical="top"/>
    </xf>
    <xf numFmtId="164" fontId="22" fillId="0" borderId="8" xfId="0" applyNumberFormat="1" applyFont="1" applyBorder="1" applyAlignment="1">
      <alignment horizontal="center" vertical="top"/>
    </xf>
    <xf numFmtId="164" fontId="22" fillId="0" borderId="11" xfId="0" applyNumberFormat="1" applyFont="1" applyBorder="1" applyAlignment="1">
      <alignment horizontal="center" vertical="top" wrapText="1"/>
    </xf>
    <xf numFmtId="164" fontId="14" fillId="0" borderId="14" xfId="0" applyNumberFormat="1" applyFont="1" applyBorder="1" applyAlignment="1">
      <alignment horizontal="center" vertical="top" wrapText="1"/>
    </xf>
    <xf numFmtId="164" fontId="14" fillId="0" borderId="11" xfId="0" applyNumberFormat="1" applyFont="1" applyBorder="1" applyAlignment="1">
      <alignment horizontal="center" vertical="top" wrapText="1"/>
    </xf>
    <xf numFmtId="164" fontId="36" fillId="0" borderId="18" xfId="5" applyNumberFormat="1" applyFont="1" applyBorder="1" applyAlignment="1">
      <alignment horizontal="center" vertical="top"/>
    </xf>
    <xf numFmtId="164" fontId="32" fillId="0" borderId="16" xfId="5" applyNumberFormat="1" applyFont="1" applyBorder="1" applyAlignment="1">
      <alignment horizontal="center" vertical="top"/>
    </xf>
    <xf numFmtId="164" fontId="32" fillId="0" borderId="0" xfId="5" applyNumberFormat="1" applyFont="1" applyAlignment="1">
      <alignment horizontal="center" vertical="top"/>
    </xf>
    <xf numFmtId="164" fontId="22" fillId="0" borderId="14" xfId="0" applyNumberFormat="1" applyFont="1" applyBorder="1" applyAlignment="1">
      <alignment horizontal="center" vertical="top" wrapText="1"/>
    </xf>
    <xf numFmtId="2" fontId="14" fillId="0" borderId="11" xfId="0" applyNumberFormat="1" applyFont="1" applyBorder="1" applyAlignment="1">
      <alignment horizontal="center" vertical="center"/>
    </xf>
    <xf numFmtId="165" fontId="14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distributed" wrapText="1"/>
    </xf>
  </cellXfs>
  <cellStyles count="7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6"/>
    <cellStyle name="Обычный_Вл закр на 01072003(412ф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2" zoomScaleNormal="100" workbookViewId="0">
      <selection activeCell="K13" sqref="K13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375" customWidth="1"/>
    <col min="5" max="5" width="8.625" customWidth="1"/>
    <col min="6" max="6" width="8.125" customWidth="1"/>
    <col min="7" max="7" width="10.125" customWidth="1"/>
    <col min="8" max="8" width="7.75" customWidth="1"/>
    <col min="9" max="9" width="8.875" customWidth="1"/>
    <col min="10" max="10" width="5.25" customWidth="1"/>
    <col min="11" max="11" width="9.625" customWidth="1"/>
    <col min="12" max="13" width="9.875" bestFit="1" customWidth="1"/>
  </cols>
  <sheetData>
    <row r="1" spans="1:17" ht="18.75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7" ht="18.75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7" ht="19.5" x14ac:dyDescent="0.2">
      <c r="A3" s="101" t="s">
        <v>37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41"/>
    </row>
    <row r="5" spans="1:17" ht="12.75" customHeight="1" x14ac:dyDescent="0.2">
      <c r="A5" s="102" t="s">
        <v>3</v>
      </c>
      <c r="B5" s="102" t="s">
        <v>4</v>
      </c>
      <c r="C5" s="102" t="s">
        <v>31</v>
      </c>
      <c r="D5" s="102" t="s">
        <v>40</v>
      </c>
      <c r="E5" s="105" t="s">
        <v>5</v>
      </c>
      <c r="F5" s="108" t="s">
        <v>6</v>
      </c>
      <c r="G5" s="111" t="s">
        <v>41</v>
      </c>
      <c r="H5" s="112"/>
      <c r="I5" s="102" t="s">
        <v>36</v>
      </c>
      <c r="J5" s="115" t="s">
        <v>32</v>
      </c>
      <c r="K5" s="108"/>
    </row>
    <row r="6" spans="1:17" ht="24.75" customHeight="1" x14ac:dyDescent="0.2">
      <c r="A6" s="103"/>
      <c r="B6" s="103"/>
      <c r="C6" s="103"/>
      <c r="D6" s="103"/>
      <c r="E6" s="106"/>
      <c r="F6" s="109"/>
      <c r="G6" s="113"/>
      <c r="H6" s="114"/>
      <c r="I6" s="103"/>
      <c r="J6" s="116"/>
      <c r="K6" s="117"/>
    </row>
    <row r="7" spans="1:17" ht="60.75" customHeight="1" x14ac:dyDescent="0.2">
      <c r="A7" s="104"/>
      <c r="B7" s="104"/>
      <c r="C7" s="104"/>
      <c r="D7" s="104"/>
      <c r="E7" s="107"/>
      <c r="F7" s="110"/>
      <c r="G7" s="3" t="s">
        <v>7</v>
      </c>
      <c r="H7" s="4" t="s">
        <v>8</v>
      </c>
      <c r="I7" s="104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9">
        <v>247132.1</v>
      </c>
      <c r="D8" s="9">
        <f>C14</f>
        <v>61834.093800000002</v>
      </c>
      <c r="E8" s="9">
        <f>D14</f>
        <v>66615.839850000004</v>
      </c>
      <c r="F8" s="86">
        <f>E8/C8*100</f>
        <v>26.955559334461203</v>
      </c>
      <c r="G8" s="9">
        <f>E8-D8</f>
        <v>4781.7460500000016</v>
      </c>
      <c r="H8" s="10">
        <f>E8/D8*100</f>
        <v>107.7331869137864</v>
      </c>
      <c r="I8" s="9">
        <f>G14</f>
        <v>51136.4</v>
      </c>
      <c r="J8" s="9">
        <f>E8/I8*100</f>
        <v>130.27088306959428</v>
      </c>
      <c r="K8" s="53">
        <f>E8-I8</f>
        <v>15479.439850000002</v>
      </c>
      <c r="N8" s="43"/>
      <c r="O8" s="43"/>
      <c r="P8" s="43"/>
      <c r="Q8" s="43"/>
    </row>
    <row r="9" spans="1:17" ht="15.75" x14ac:dyDescent="0.25">
      <c r="A9" s="120" t="s">
        <v>38</v>
      </c>
      <c r="B9" s="120"/>
      <c r="C9" s="120"/>
      <c r="D9" s="120"/>
      <c r="E9" s="120"/>
      <c r="F9" s="120"/>
      <c r="G9" s="120"/>
      <c r="H9" s="120"/>
      <c r="I9" s="120"/>
      <c r="N9" s="44"/>
      <c r="O9" s="44"/>
      <c r="P9" s="43"/>
      <c r="Q9" s="43"/>
    </row>
    <row r="10" spans="1:17" ht="11.25" customHeight="1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  <c r="N10" s="43"/>
      <c r="O10" s="43"/>
      <c r="P10" s="43"/>
      <c r="Q10" s="43"/>
    </row>
    <row r="11" spans="1:17" ht="12.75" customHeight="1" x14ac:dyDescent="0.2">
      <c r="A11" s="121" t="s">
        <v>3</v>
      </c>
      <c r="B11" s="124" t="s">
        <v>9</v>
      </c>
      <c r="C11" s="121" t="s">
        <v>42</v>
      </c>
      <c r="D11" s="127" t="s">
        <v>47</v>
      </c>
      <c r="E11" s="130" t="s">
        <v>43</v>
      </c>
      <c r="F11" s="131"/>
      <c r="G11" s="134" t="s">
        <v>33</v>
      </c>
      <c r="H11" s="130" t="s">
        <v>34</v>
      </c>
      <c r="I11" s="131"/>
      <c r="J11" s="20"/>
      <c r="N11" s="43"/>
      <c r="O11" s="43"/>
      <c r="P11" s="43"/>
      <c r="Q11" s="43"/>
    </row>
    <row r="12" spans="1:17" ht="54.75" customHeight="1" x14ac:dyDescent="0.2">
      <c r="A12" s="122"/>
      <c r="B12" s="125"/>
      <c r="C12" s="122"/>
      <c r="D12" s="128"/>
      <c r="E12" s="132"/>
      <c r="F12" s="133"/>
      <c r="G12" s="135"/>
      <c r="H12" s="132"/>
      <c r="I12" s="133"/>
      <c r="J12" s="20"/>
      <c r="M12" s="41"/>
      <c r="N12" s="43"/>
      <c r="O12" s="43"/>
      <c r="P12" s="43"/>
      <c r="Q12" s="43"/>
    </row>
    <row r="13" spans="1:17" ht="56.25" customHeight="1" x14ac:dyDescent="0.2">
      <c r="A13" s="123"/>
      <c r="B13" s="126"/>
      <c r="C13" s="123"/>
      <c r="D13" s="129"/>
      <c r="E13" s="21" t="s">
        <v>8</v>
      </c>
      <c r="F13" s="21" t="s">
        <v>10</v>
      </c>
      <c r="G13" s="136"/>
      <c r="H13" s="22" t="s">
        <v>8</v>
      </c>
      <c r="I13" s="22" t="s">
        <v>7</v>
      </c>
      <c r="J13" s="20"/>
      <c r="L13" s="51"/>
      <c r="M13" s="41"/>
    </row>
    <row r="14" spans="1:17" ht="27" customHeight="1" x14ac:dyDescent="0.2">
      <c r="A14" s="23"/>
      <c r="B14" s="24" t="s">
        <v>11</v>
      </c>
      <c r="C14" s="9">
        <f>C15+C16+C19+C20+C21+C22+C23+C24+C25</f>
        <v>61834.093800000002</v>
      </c>
      <c r="D14" s="9">
        <f>D15+D16+D19+D20+D21+D22+D23+D24+D25</f>
        <v>66615.839850000004</v>
      </c>
      <c r="E14" s="9">
        <f>D14/C14*100</f>
        <v>107.7331869137864</v>
      </c>
      <c r="F14" s="9">
        <f>F15+F16+F20+F21+F22+F23+F24+F25+F19</f>
        <v>4781.7460499999979</v>
      </c>
      <c r="G14" s="9">
        <f>G15+G16+G19+G20+G21+G22+G23+G24+G25</f>
        <v>51136.4</v>
      </c>
      <c r="H14" s="9">
        <f>D14/G14*100</f>
        <v>130.27088306959428</v>
      </c>
      <c r="I14" s="9">
        <f>I15+I16+I20+I21+I22+I23+I24+I25+I19</f>
        <v>15479.439850000002</v>
      </c>
      <c r="J14" s="26"/>
      <c r="K14" s="61"/>
      <c r="L14" s="41"/>
      <c r="M14" s="41"/>
    </row>
    <row r="15" spans="1:17" ht="27.75" customHeight="1" x14ac:dyDescent="0.25">
      <c r="A15" s="23">
        <v>1</v>
      </c>
      <c r="B15" s="28" t="s">
        <v>12</v>
      </c>
      <c r="C15" s="75">
        <v>40918.300000000003</v>
      </c>
      <c r="D15" s="92">
        <v>43910.213080000001</v>
      </c>
      <c r="E15" s="66">
        <f>D15/C15*100</f>
        <v>107.31191931238591</v>
      </c>
      <c r="F15" s="66">
        <f>D15-C15</f>
        <v>2991.9130799999984</v>
      </c>
      <c r="G15" s="94">
        <v>31610.6</v>
      </c>
      <c r="H15" s="66">
        <f>D15/G15*100</f>
        <v>138.90977418967057</v>
      </c>
      <c r="I15" s="66">
        <f>D15-G15</f>
        <v>12299.613080000003</v>
      </c>
      <c r="J15" s="54"/>
      <c r="K15" s="41"/>
      <c r="L15" s="41"/>
      <c r="M15" s="41"/>
    </row>
    <row r="16" spans="1:17" ht="57" customHeight="1" x14ac:dyDescent="0.2">
      <c r="A16" s="23">
        <v>2</v>
      </c>
      <c r="B16" s="28" t="s">
        <v>13</v>
      </c>
      <c r="C16" s="76">
        <f>C17+C18</f>
        <v>3075</v>
      </c>
      <c r="D16" s="90">
        <f>D17+D18</f>
        <v>3258.3886499999999</v>
      </c>
      <c r="E16" s="71">
        <f t="shared" ref="E16:E25" si="0">D16/C16*100</f>
        <v>105.96385853658536</v>
      </c>
      <c r="F16" s="71">
        <f t="shared" ref="F16:F25" si="1">D16-C16</f>
        <v>183.38864999999987</v>
      </c>
      <c r="G16" s="90">
        <f>G17+G18</f>
        <v>2499.1999999999998</v>
      </c>
      <c r="H16" s="76">
        <f>H17+H18</f>
        <v>284.53128559669597</v>
      </c>
      <c r="I16" s="76">
        <f>I17+I18</f>
        <v>759.18864999999983</v>
      </c>
      <c r="J16" s="62" t="s">
        <v>14</v>
      </c>
      <c r="K16" s="88"/>
      <c r="L16" s="41"/>
      <c r="M16" s="41"/>
      <c r="O16" s="42"/>
    </row>
    <row r="17" spans="1:16" ht="21.75" customHeight="1" x14ac:dyDescent="0.25">
      <c r="A17" s="23"/>
      <c r="B17" s="39" t="s">
        <v>15</v>
      </c>
      <c r="C17" s="77">
        <f>48+1065</f>
        <v>1113</v>
      </c>
      <c r="D17" s="77">
        <f>103.21232+1226.28958</f>
        <v>1329.5019</v>
      </c>
      <c r="E17" s="66">
        <f t="shared" si="0"/>
        <v>119.45210242587601</v>
      </c>
      <c r="F17" s="66">
        <f t="shared" si="1"/>
        <v>216.50189999999998</v>
      </c>
      <c r="G17" s="77">
        <v>768</v>
      </c>
      <c r="H17" s="78">
        <f>D17/G17*100</f>
        <v>173.11222656250001</v>
      </c>
      <c r="I17" s="72">
        <f>D17-G17</f>
        <v>561.50189999999998</v>
      </c>
      <c r="J17" s="118"/>
      <c r="K17" s="119"/>
      <c r="L17" s="41"/>
      <c r="M17" s="41"/>
      <c r="N17" s="41"/>
      <c r="O17" s="42"/>
      <c r="P17" s="42"/>
    </row>
    <row r="18" spans="1:16" ht="20.25" customHeight="1" x14ac:dyDescent="0.25">
      <c r="A18" s="23"/>
      <c r="B18" s="70" t="s">
        <v>16</v>
      </c>
      <c r="C18" s="77">
        <v>1962</v>
      </c>
      <c r="D18" s="91">
        <v>1928.8867499999999</v>
      </c>
      <c r="E18" s="66">
        <f t="shared" si="0"/>
        <v>98.312270642201824</v>
      </c>
      <c r="F18" s="66">
        <f t="shared" si="1"/>
        <v>-33.113250000000107</v>
      </c>
      <c r="G18" s="91">
        <v>1731.2</v>
      </c>
      <c r="H18" s="79">
        <f>D18/G18*100</f>
        <v>111.41905903419594</v>
      </c>
      <c r="I18" s="73">
        <f>D18-G18</f>
        <v>197.68674999999985</v>
      </c>
      <c r="J18" s="37"/>
      <c r="K18" s="38"/>
      <c r="L18" s="41"/>
      <c r="M18" s="41"/>
    </row>
    <row r="19" spans="1:16" ht="15.75" x14ac:dyDescent="0.25">
      <c r="A19" s="68">
        <v>3</v>
      </c>
      <c r="B19" s="31" t="s">
        <v>17</v>
      </c>
      <c r="C19" s="81">
        <f>561+3713.2+81+125.5</f>
        <v>4480.7</v>
      </c>
      <c r="D19" s="89">
        <f>800.78626+4046.48373+109.25454+97.2358</f>
        <v>5053.7603300000001</v>
      </c>
      <c r="E19" s="69">
        <f t="shared" si="0"/>
        <v>112.78952685964248</v>
      </c>
      <c r="F19" s="69">
        <f t="shared" si="1"/>
        <v>573.06033000000025</v>
      </c>
      <c r="G19" s="93">
        <v>4027.6</v>
      </c>
      <c r="H19" s="80">
        <f t="shared" ref="H19:H25" si="2">D19/G19*100</f>
        <v>125.47820861058696</v>
      </c>
      <c r="I19" s="67">
        <f t="shared" ref="I19:I25" si="3">D19-G19</f>
        <v>1026.1603300000002</v>
      </c>
      <c r="J19" s="63"/>
      <c r="K19" s="60"/>
      <c r="L19" s="41"/>
      <c r="M19" s="41"/>
      <c r="O19" s="42"/>
    </row>
    <row r="20" spans="1:16" ht="60" customHeight="1" x14ac:dyDescent="0.25">
      <c r="A20" s="23">
        <v>4</v>
      </c>
      <c r="B20" s="28" t="s">
        <v>18</v>
      </c>
      <c r="C20" s="81">
        <f>1.1+85+85+1170</f>
        <v>1341.1</v>
      </c>
      <c r="D20" s="82">
        <f>0.0221+133.30943+131.23887+1103.45004</f>
        <v>1368.0204399999998</v>
      </c>
      <c r="E20" s="66">
        <f t="shared" si="0"/>
        <v>102.00734024308402</v>
      </c>
      <c r="F20" s="66">
        <f t="shared" si="1"/>
        <v>26.920439999999871</v>
      </c>
      <c r="G20" s="82">
        <v>1723.8</v>
      </c>
      <c r="H20" s="74">
        <f t="shared" si="2"/>
        <v>79.360740225084101</v>
      </c>
      <c r="I20" s="66">
        <f t="shared" si="3"/>
        <v>-355.77956000000017</v>
      </c>
      <c r="J20" s="65"/>
      <c r="K20" s="60"/>
      <c r="L20" s="41"/>
      <c r="M20" s="41"/>
      <c r="N20" s="58"/>
      <c r="O20" s="58"/>
    </row>
    <row r="21" spans="1:16" ht="21.75" customHeight="1" x14ac:dyDescent="0.25">
      <c r="A21" s="23">
        <v>5</v>
      </c>
      <c r="B21" s="28" t="s">
        <v>19</v>
      </c>
      <c r="C21" s="74">
        <v>11116.693799999999</v>
      </c>
      <c r="D21" s="84">
        <v>11766.318719999999</v>
      </c>
      <c r="E21" s="66">
        <f t="shared" si="0"/>
        <v>105.84368816563068</v>
      </c>
      <c r="F21" s="66">
        <f t="shared" si="1"/>
        <v>649.6249200000002</v>
      </c>
      <c r="G21" s="84">
        <v>10050.299999999999</v>
      </c>
      <c r="H21" s="74">
        <f t="shared" si="2"/>
        <v>117.07430345362826</v>
      </c>
      <c r="I21" s="66">
        <f t="shared" si="3"/>
        <v>1716.01872</v>
      </c>
      <c r="J21" s="64"/>
      <c r="K21" s="35"/>
      <c r="L21" s="41"/>
      <c r="M21" s="41"/>
      <c r="N21" s="57"/>
      <c r="O21" s="57"/>
    </row>
    <row r="22" spans="1:16" ht="28.5" customHeight="1" x14ac:dyDescent="0.25">
      <c r="A22" s="23">
        <v>6</v>
      </c>
      <c r="B22" s="28" t="s">
        <v>20</v>
      </c>
      <c r="C22" s="74">
        <v>209.4</v>
      </c>
      <c r="D22" s="84">
        <v>289.26362999999998</v>
      </c>
      <c r="E22" s="66">
        <f t="shared" si="0"/>
        <v>138.13926934097421</v>
      </c>
      <c r="F22" s="66">
        <f t="shared" si="1"/>
        <v>79.863629999999972</v>
      </c>
      <c r="G22" s="83">
        <v>344.9</v>
      </c>
      <c r="H22" s="74">
        <f>D22/G22*100</f>
        <v>83.86884024354886</v>
      </c>
      <c r="I22" s="66">
        <f t="shared" si="3"/>
        <v>-55.636369999999999</v>
      </c>
      <c r="J22" s="64"/>
      <c r="K22" s="35"/>
      <c r="L22" s="41"/>
      <c r="M22" s="41"/>
      <c r="N22" s="57"/>
      <c r="O22" s="57"/>
    </row>
    <row r="23" spans="1:16" ht="20.25" customHeight="1" x14ac:dyDescent="0.25">
      <c r="A23" s="34">
        <v>7</v>
      </c>
      <c r="B23" s="40" t="s">
        <v>21</v>
      </c>
      <c r="C23" s="74">
        <v>210</v>
      </c>
      <c r="D23" s="83">
        <v>267.06490000000002</v>
      </c>
      <c r="E23" s="66">
        <f t="shared" si="0"/>
        <v>127.1737619047619</v>
      </c>
      <c r="F23" s="66">
        <f t="shared" si="1"/>
        <v>57.064900000000023</v>
      </c>
      <c r="G23" s="83">
        <v>259.60000000000002</v>
      </c>
      <c r="H23" s="74">
        <f t="shared" si="2"/>
        <v>102.87553929121727</v>
      </c>
      <c r="I23" s="66">
        <f t="shared" si="3"/>
        <v>7.4649000000000001</v>
      </c>
      <c r="J23" s="64"/>
      <c r="K23" s="35"/>
      <c r="L23" s="41"/>
      <c r="M23" s="41"/>
      <c r="N23" s="57"/>
      <c r="O23" s="57"/>
    </row>
    <row r="24" spans="1:16" ht="30.75" customHeight="1" x14ac:dyDescent="0.25">
      <c r="A24" s="34">
        <v>8</v>
      </c>
      <c r="B24" s="40" t="s">
        <v>22</v>
      </c>
      <c r="C24" s="74">
        <v>124.1</v>
      </c>
      <c r="D24" s="83">
        <v>180.05215999999999</v>
      </c>
      <c r="E24" s="66">
        <f t="shared" si="0"/>
        <v>145.08634971796937</v>
      </c>
      <c r="F24" s="66">
        <f t="shared" si="1"/>
        <v>55.952159999999992</v>
      </c>
      <c r="G24" s="83">
        <v>162.9</v>
      </c>
      <c r="H24" s="85">
        <f t="shared" si="2"/>
        <v>110.52925721301409</v>
      </c>
      <c r="I24" s="66">
        <f t="shared" si="3"/>
        <v>17.152159999999981</v>
      </c>
      <c r="J24" s="64"/>
      <c r="K24" s="27"/>
      <c r="L24" s="41"/>
      <c r="M24" s="41"/>
      <c r="N24" s="58"/>
      <c r="O24" s="58"/>
    </row>
    <row r="25" spans="1:16" ht="18" customHeight="1" x14ac:dyDescent="0.25">
      <c r="A25" s="34">
        <v>9</v>
      </c>
      <c r="B25" s="40" t="s">
        <v>23</v>
      </c>
      <c r="C25" s="74">
        <f>8.1+110.5+6.2+23.2+210.8</f>
        <v>358.8</v>
      </c>
      <c r="D25" s="83">
        <f>21.13521+112.40603+31.25033+6.25+1.2+79.8555+270.66087</f>
        <v>522.75793999999996</v>
      </c>
      <c r="E25" s="66">
        <f t="shared" si="0"/>
        <v>145.6961928651059</v>
      </c>
      <c r="F25" s="66">
        <f t="shared" si="1"/>
        <v>163.95793999999995</v>
      </c>
      <c r="G25" s="83">
        <v>457.5</v>
      </c>
      <c r="H25" s="85">
        <f t="shared" si="2"/>
        <v>114.2640306010929</v>
      </c>
      <c r="I25" s="66">
        <f t="shared" si="3"/>
        <v>65.257939999999962</v>
      </c>
      <c r="L25" s="41"/>
      <c r="M25" s="41"/>
      <c r="N25" s="57"/>
      <c r="O25" s="57"/>
    </row>
    <row r="26" spans="1:16" x14ac:dyDescent="0.2">
      <c r="C26" s="41"/>
      <c r="D26" s="41"/>
      <c r="E26" s="41"/>
      <c r="F26" s="41"/>
      <c r="G26" s="41"/>
      <c r="L26" s="41"/>
    </row>
    <row r="27" spans="1:16" x14ac:dyDescent="0.2">
      <c r="B27" s="45"/>
      <c r="C27" s="49"/>
      <c r="D27" s="49"/>
      <c r="E27" s="46"/>
      <c r="F27" s="46"/>
      <c r="G27" s="46"/>
      <c r="H27" s="45"/>
    </row>
    <row r="28" spans="1:16" x14ac:dyDescent="0.2">
      <c r="B28" s="46"/>
      <c r="C28" s="49"/>
      <c r="D28" s="49"/>
      <c r="E28" s="45"/>
      <c r="F28" s="45"/>
      <c r="G28" s="47"/>
      <c r="H28" s="45"/>
    </row>
    <row r="29" spans="1:16" x14ac:dyDescent="0.2">
      <c r="B29" s="45"/>
      <c r="C29" s="47"/>
      <c r="D29" s="47"/>
      <c r="E29" s="45"/>
      <c r="F29" s="45"/>
      <c r="G29" s="45"/>
      <c r="H29" s="45"/>
    </row>
    <row r="30" spans="1:16" x14ac:dyDescent="0.2">
      <c r="C30" s="50"/>
      <c r="D30" s="47"/>
      <c r="J30" s="27"/>
      <c r="K30" s="56"/>
      <c r="L30" s="56"/>
      <c r="M30" s="56"/>
      <c r="N30" s="56"/>
    </row>
    <row r="31" spans="1:16" x14ac:dyDescent="0.2">
      <c r="C31" s="48"/>
      <c r="D31" s="48"/>
      <c r="G31" s="42"/>
      <c r="J31" s="27"/>
      <c r="K31" s="27"/>
      <c r="L31" s="27"/>
      <c r="M31" s="27"/>
      <c r="N31" s="27"/>
    </row>
    <row r="32" spans="1:16" x14ac:dyDescent="0.2">
      <c r="C32" s="48"/>
      <c r="D32" s="48"/>
      <c r="J32" s="27"/>
      <c r="K32" s="56"/>
      <c r="L32" s="56"/>
      <c r="M32" s="56"/>
      <c r="N32" s="56"/>
    </row>
    <row r="33" spans="3:14" x14ac:dyDescent="0.2">
      <c r="C33" s="48"/>
      <c r="D33" s="48"/>
      <c r="G33" s="42"/>
      <c r="J33" s="27"/>
      <c r="K33" s="27"/>
      <c r="L33" s="27"/>
      <c r="M33" s="27"/>
      <c r="N33" s="27"/>
    </row>
    <row r="34" spans="3:14" x14ac:dyDescent="0.2">
      <c r="C34" s="48"/>
      <c r="D34" s="48"/>
      <c r="K34" s="59"/>
      <c r="L34" s="59"/>
      <c r="M34" s="59"/>
      <c r="N34" s="59"/>
    </row>
    <row r="35" spans="3:14" x14ac:dyDescent="0.2">
      <c r="C35" s="48"/>
      <c r="D35" s="48"/>
    </row>
    <row r="36" spans="3:14" x14ac:dyDescent="0.2">
      <c r="C36" s="48"/>
      <c r="D36" s="48"/>
    </row>
  </sheetData>
  <mergeCells count="21">
    <mergeCell ref="J17:K17"/>
    <mergeCell ref="A9:I9"/>
    <mergeCell ref="A11:A13"/>
    <mergeCell ref="B11:B13"/>
    <mergeCell ref="C11:C13"/>
    <mergeCell ref="D11:D13"/>
    <mergeCell ref="H11:I12"/>
    <mergeCell ref="E11:F12"/>
    <mergeCell ref="G11:G13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  <mergeCell ref="I5:I7"/>
    <mergeCell ref="J5:K6"/>
  </mergeCells>
  <pageMargins left="0.31496062992125984" right="0.15748031496062992" top="0.74803149606299213" bottom="0.74803149606299213" header="0.31496062992125984" footer="0.31496062992125984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4" zoomScale="90" zoomScaleNormal="90" workbookViewId="0">
      <selection activeCell="E19" sqref="E19"/>
    </sheetView>
  </sheetViews>
  <sheetFormatPr defaultRowHeight="12.75" x14ac:dyDescent="0.2"/>
  <cols>
    <col min="1" max="1" width="3.375" customWidth="1"/>
    <col min="2" max="2" width="13.5" customWidth="1"/>
    <col min="3" max="3" width="9" customWidth="1"/>
    <col min="4" max="4" width="10.875" customWidth="1"/>
    <col min="5" max="5" width="9.375" customWidth="1"/>
    <col min="6" max="6" width="8" customWidth="1"/>
    <col min="7" max="7" width="8.125" customWidth="1"/>
    <col min="8" max="8" width="8.25" customWidth="1"/>
    <col min="9" max="9" width="7.75" customWidth="1"/>
    <col min="10" max="10" width="4.75" customWidth="1"/>
    <col min="11" max="11" width="10.75" customWidth="1"/>
  </cols>
  <sheetData>
    <row r="1" spans="1:13" ht="18.75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3" ht="18.75" x14ac:dyDescent="0.3">
      <c r="A2" s="100" t="s">
        <v>24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3" ht="19.5" x14ac:dyDescent="0.2">
      <c r="A3" s="101" t="s">
        <v>37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3" ht="15.75" x14ac:dyDescent="0.2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 t="s">
        <v>2</v>
      </c>
    </row>
    <row r="5" spans="1:13" ht="12.75" customHeight="1" x14ac:dyDescent="0.2">
      <c r="A5" s="102" t="s">
        <v>3</v>
      </c>
      <c r="B5" s="102" t="s">
        <v>4</v>
      </c>
      <c r="C5" s="102" t="s">
        <v>31</v>
      </c>
      <c r="D5" s="102" t="s">
        <v>44</v>
      </c>
      <c r="E5" s="105" t="s">
        <v>5</v>
      </c>
      <c r="F5" s="108" t="s">
        <v>6</v>
      </c>
      <c r="G5" s="111" t="s">
        <v>41</v>
      </c>
      <c r="H5" s="112"/>
      <c r="I5" s="102" t="s">
        <v>35</v>
      </c>
      <c r="J5" s="115" t="s">
        <v>32</v>
      </c>
      <c r="K5" s="108"/>
    </row>
    <row r="6" spans="1:13" ht="37.5" customHeight="1" x14ac:dyDescent="0.2">
      <c r="A6" s="103"/>
      <c r="B6" s="103"/>
      <c r="C6" s="103"/>
      <c r="D6" s="103"/>
      <c r="E6" s="106"/>
      <c r="F6" s="109"/>
      <c r="G6" s="113"/>
      <c r="H6" s="114"/>
      <c r="I6" s="103"/>
      <c r="J6" s="116"/>
      <c r="K6" s="117"/>
    </row>
    <row r="7" spans="1:13" ht="57.75" customHeight="1" x14ac:dyDescent="0.2">
      <c r="A7" s="104"/>
      <c r="B7" s="104"/>
      <c r="C7" s="104"/>
      <c r="D7" s="104"/>
      <c r="E7" s="107"/>
      <c r="F7" s="110"/>
      <c r="G7" s="3" t="s">
        <v>7</v>
      </c>
      <c r="H7" s="4" t="s">
        <v>8</v>
      </c>
      <c r="I7" s="104"/>
      <c r="J7" s="5" t="s">
        <v>8</v>
      </c>
      <c r="K7" s="6" t="s">
        <v>7</v>
      </c>
    </row>
    <row r="8" spans="1:13" ht="15.75" x14ac:dyDescent="0.2">
      <c r="A8" s="7"/>
      <c r="B8" s="8" t="s">
        <v>9</v>
      </c>
      <c r="C8" s="9">
        <v>15376.5</v>
      </c>
      <c r="D8" s="9">
        <f>C14</f>
        <v>8270.85</v>
      </c>
      <c r="E8" s="9">
        <f>D14</f>
        <v>7578.0147499999994</v>
      </c>
      <c r="F8" s="10">
        <f>E8/C8*100</f>
        <v>49.283092706402627</v>
      </c>
      <c r="G8" s="9">
        <f>E8-D8</f>
        <v>-692.835250000001</v>
      </c>
      <c r="H8" s="10">
        <f>E8/D8*100</f>
        <v>91.623167509989884</v>
      </c>
      <c r="I8" s="9">
        <f>G14</f>
        <v>9250.9000000000015</v>
      </c>
      <c r="J8" s="11">
        <f>E8/I8*100</f>
        <v>81.916513528413432</v>
      </c>
      <c r="K8" s="87">
        <f>E8-I8</f>
        <v>-1672.8852500000021</v>
      </c>
    </row>
    <row r="9" spans="1:13" ht="15.75" x14ac:dyDescent="0.25">
      <c r="A9" s="120" t="s">
        <v>39</v>
      </c>
      <c r="B9" s="120"/>
      <c r="C9" s="120"/>
      <c r="D9" s="120"/>
      <c r="E9" s="120"/>
      <c r="F9" s="120"/>
      <c r="G9" s="120"/>
      <c r="H9" s="120"/>
      <c r="I9" s="120"/>
    </row>
    <row r="10" spans="1:13" ht="15.75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</row>
    <row r="11" spans="1:13" ht="12.75" customHeight="1" x14ac:dyDescent="0.2">
      <c r="A11" s="121" t="s">
        <v>3</v>
      </c>
      <c r="B11" s="124" t="s">
        <v>9</v>
      </c>
      <c r="C11" s="121" t="s">
        <v>45</v>
      </c>
      <c r="D11" s="127" t="s">
        <v>48</v>
      </c>
      <c r="E11" s="130" t="s">
        <v>46</v>
      </c>
      <c r="F11" s="131"/>
      <c r="G11" s="134" t="s">
        <v>33</v>
      </c>
      <c r="H11" s="130" t="s">
        <v>34</v>
      </c>
      <c r="I11" s="131"/>
      <c r="J11" s="20"/>
    </row>
    <row r="12" spans="1:13" ht="40.5" customHeight="1" x14ac:dyDescent="0.2">
      <c r="A12" s="122"/>
      <c r="B12" s="125"/>
      <c r="C12" s="122"/>
      <c r="D12" s="128"/>
      <c r="E12" s="132"/>
      <c r="F12" s="133"/>
      <c r="G12" s="135"/>
      <c r="H12" s="132"/>
      <c r="I12" s="133"/>
      <c r="J12" s="20"/>
    </row>
    <row r="13" spans="1:13" ht="65.25" customHeight="1" x14ac:dyDescent="0.2">
      <c r="A13" s="123"/>
      <c r="B13" s="126"/>
      <c r="C13" s="123"/>
      <c r="D13" s="129"/>
      <c r="E13" s="21" t="s">
        <v>8</v>
      </c>
      <c r="F13" s="21" t="s">
        <v>10</v>
      </c>
      <c r="G13" s="136"/>
      <c r="H13" s="22" t="s">
        <v>8</v>
      </c>
      <c r="I13" s="22" t="s">
        <v>7</v>
      </c>
      <c r="J13" s="20"/>
    </row>
    <row r="14" spans="1:13" ht="43.5" customHeight="1" x14ac:dyDescent="0.2">
      <c r="A14" s="23"/>
      <c r="B14" s="24" t="s">
        <v>25</v>
      </c>
      <c r="C14" s="55">
        <f>C15+C17+C18+C19</f>
        <v>8270.85</v>
      </c>
      <c r="D14" s="55">
        <f>D15+D17+D18+D19+D16</f>
        <v>7578.0147499999994</v>
      </c>
      <c r="E14" s="25">
        <f>D14/C14*100</f>
        <v>91.623167509989884</v>
      </c>
      <c r="F14" s="25">
        <f t="shared" ref="F14:F19" si="0">D14-C14</f>
        <v>-692.835250000001</v>
      </c>
      <c r="G14" s="9">
        <f>G15+G17+G18+G19+G16</f>
        <v>9250.9000000000015</v>
      </c>
      <c r="H14" s="25">
        <f>D14/G14*100</f>
        <v>81.916513528413432</v>
      </c>
      <c r="I14" s="25">
        <f t="shared" ref="I14:I19" si="1">D14-G14</f>
        <v>-1672.8852500000021</v>
      </c>
      <c r="J14" s="26"/>
      <c r="K14" s="52"/>
      <c r="L14" s="41"/>
      <c r="M14" s="41"/>
    </row>
    <row r="15" spans="1:13" ht="26.25" customHeight="1" x14ac:dyDescent="0.2">
      <c r="A15" s="23">
        <v>1</v>
      </c>
      <c r="B15" s="28" t="s">
        <v>26</v>
      </c>
      <c r="C15" s="29">
        <v>20.100000000000001</v>
      </c>
      <c r="D15" s="30">
        <v>17.576640000000001</v>
      </c>
      <c r="E15" s="25">
        <f>D15/C15*100</f>
        <v>87.445970149253725</v>
      </c>
      <c r="F15" s="29">
        <f t="shared" si="0"/>
        <v>-2.5233600000000003</v>
      </c>
      <c r="G15" s="30">
        <v>21</v>
      </c>
      <c r="H15" s="95">
        <f t="shared" ref="H15:H18" si="2">D15/G15*100</f>
        <v>83.698285714285731</v>
      </c>
      <c r="I15" s="29">
        <f t="shared" si="1"/>
        <v>-3.4233599999999988</v>
      </c>
      <c r="M15" s="41"/>
    </row>
    <row r="16" spans="1:13" ht="15.75" customHeight="1" x14ac:dyDescent="0.2">
      <c r="A16" s="23">
        <v>2</v>
      </c>
      <c r="B16" s="36" t="s">
        <v>27</v>
      </c>
      <c r="C16" s="29">
        <v>0</v>
      </c>
      <c r="D16" s="30">
        <v>17.85661</v>
      </c>
      <c r="E16" s="25">
        <v>0</v>
      </c>
      <c r="F16" s="29">
        <f t="shared" si="0"/>
        <v>17.85661</v>
      </c>
      <c r="G16" s="30">
        <v>0</v>
      </c>
      <c r="H16" s="95">
        <v>0</v>
      </c>
      <c r="I16" s="29">
        <f t="shared" si="1"/>
        <v>17.85661</v>
      </c>
      <c r="J16" s="137"/>
      <c r="K16" s="138"/>
      <c r="M16" s="41"/>
    </row>
    <row r="17" spans="1:13" ht="55.5" customHeight="1" x14ac:dyDescent="0.2">
      <c r="A17" s="23">
        <v>3</v>
      </c>
      <c r="B17" s="31" t="s">
        <v>28</v>
      </c>
      <c r="C17" s="32">
        <v>929.45</v>
      </c>
      <c r="D17" s="33">
        <v>1909.3532399999999</v>
      </c>
      <c r="E17" s="95">
        <f t="shared" ref="E17:E19" si="3">D17/C17*100</f>
        <v>205.42828984883533</v>
      </c>
      <c r="F17" s="32">
        <f t="shared" si="0"/>
        <v>979.90323999999987</v>
      </c>
      <c r="G17" s="33">
        <v>5369.1</v>
      </c>
      <c r="H17" s="95">
        <f t="shared" si="2"/>
        <v>35.561886349667539</v>
      </c>
      <c r="I17" s="32">
        <f t="shared" si="1"/>
        <v>-3459.7467600000004</v>
      </c>
      <c r="J17" s="139"/>
      <c r="K17" s="139"/>
      <c r="M17" s="41"/>
    </row>
    <row r="18" spans="1:13" ht="28.5" customHeight="1" x14ac:dyDescent="0.2">
      <c r="A18" s="23">
        <v>4</v>
      </c>
      <c r="B18" s="36" t="s">
        <v>29</v>
      </c>
      <c r="C18" s="29">
        <v>3337</v>
      </c>
      <c r="D18" s="30">
        <v>1685.1666700000001</v>
      </c>
      <c r="E18" s="95">
        <f t="shared" si="3"/>
        <v>50.49945070422536</v>
      </c>
      <c r="F18" s="29">
        <f t="shared" si="0"/>
        <v>-1651.8333299999999</v>
      </c>
      <c r="G18" s="30">
        <v>3850.8</v>
      </c>
      <c r="H18" s="95">
        <f t="shared" si="2"/>
        <v>43.761469564765761</v>
      </c>
      <c r="I18" s="29">
        <f t="shared" si="1"/>
        <v>-2165.6333300000001</v>
      </c>
      <c r="J18" s="139"/>
      <c r="K18" s="139"/>
      <c r="M18" s="41"/>
    </row>
    <row r="19" spans="1:13" ht="27" customHeight="1" x14ac:dyDescent="0.2">
      <c r="A19" s="23">
        <v>5</v>
      </c>
      <c r="B19" s="28" t="s">
        <v>30</v>
      </c>
      <c r="C19" s="29">
        <v>3984.3</v>
      </c>
      <c r="D19" s="30">
        <v>3948.0615899999998</v>
      </c>
      <c r="E19" s="95">
        <f t="shared" si="3"/>
        <v>99.090469844138227</v>
      </c>
      <c r="F19" s="29">
        <f t="shared" si="0"/>
        <v>-36.238410000000385</v>
      </c>
      <c r="G19" s="30">
        <v>10</v>
      </c>
      <c r="H19" s="95">
        <v>0</v>
      </c>
      <c r="I19" s="29">
        <f t="shared" si="1"/>
        <v>3938.0615899999998</v>
      </c>
      <c r="J19" s="140"/>
      <c r="K19" s="140"/>
      <c r="M19" s="41"/>
    </row>
    <row r="20" spans="1:13" x14ac:dyDescent="0.2">
      <c r="C20" s="42"/>
      <c r="D20" s="42"/>
    </row>
    <row r="21" spans="1:13" x14ac:dyDescent="0.2">
      <c r="D21" s="42"/>
    </row>
    <row r="22" spans="1:13" x14ac:dyDescent="0.2">
      <c r="C22" s="42"/>
      <c r="D22" s="42"/>
    </row>
    <row r="24" spans="1:13" x14ac:dyDescent="0.2">
      <c r="F24" s="41"/>
    </row>
  </sheetData>
  <mergeCells count="24">
    <mergeCell ref="J16:K16"/>
    <mergeCell ref="J17:K17"/>
    <mergeCell ref="J18:K18"/>
    <mergeCell ref="J19:K19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35" right="0.2" top="0.75" bottom="0.75" header="0.3" footer="0.3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topLeftCell="A7" zoomScaleNormal="100" workbookViewId="0">
      <selection activeCell="K24" sqref="K24"/>
    </sheetView>
  </sheetViews>
  <sheetFormatPr defaultRowHeight="12.75" x14ac:dyDescent="0.2"/>
  <cols>
    <col min="1" max="1" width="3" customWidth="1"/>
    <col min="2" max="2" width="14.375" customWidth="1"/>
    <col min="3" max="3" width="10.875" customWidth="1"/>
    <col min="4" max="4" width="10.375" customWidth="1"/>
    <col min="5" max="5" width="8.625" customWidth="1"/>
    <col min="6" max="6" width="8.125" customWidth="1"/>
    <col min="7" max="7" width="10.125" customWidth="1"/>
    <col min="8" max="8" width="7.75" customWidth="1"/>
    <col min="9" max="9" width="8.875" customWidth="1"/>
    <col min="10" max="10" width="5.25" customWidth="1"/>
    <col min="11" max="11" width="9.625" customWidth="1"/>
    <col min="12" max="13" width="9.875" bestFit="1" customWidth="1"/>
  </cols>
  <sheetData>
    <row r="1" spans="1:17" ht="18.75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7" ht="18.75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7" ht="19.5" x14ac:dyDescent="0.2">
      <c r="A3" s="101" t="s">
        <v>37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 t="s">
        <v>2</v>
      </c>
      <c r="O4" s="41"/>
    </row>
    <row r="5" spans="1:17" ht="12.75" customHeight="1" x14ac:dyDescent="0.2">
      <c r="A5" s="102" t="s">
        <v>3</v>
      </c>
      <c r="B5" s="102" t="s">
        <v>4</v>
      </c>
      <c r="C5" s="102" t="s">
        <v>31</v>
      </c>
      <c r="D5" s="102" t="s">
        <v>40</v>
      </c>
      <c r="E5" s="105" t="s">
        <v>5</v>
      </c>
      <c r="F5" s="108" t="s">
        <v>6</v>
      </c>
      <c r="G5" s="111" t="s">
        <v>41</v>
      </c>
      <c r="H5" s="112"/>
      <c r="I5" s="102" t="s">
        <v>36</v>
      </c>
      <c r="J5" s="115" t="s">
        <v>32</v>
      </c>
      <c r="K5" s="108"/>
    </row>
    <row r="6" spans="1:17" ht="24.75" customHeight="1" x14ac:dyDescent="0.2">
      <c r="A6" s="103"/>
      <c r="B6" s="103"/>
      <c r="C6" s="103"/>
      <c r="D6" s="103"/>
      <c r="E6" s="106"/>
      <c r="F6" s="109"/>
      <c r="G6" s="113"/>
      <c r="H6" s="114"/>
      <c r="I6" s="103"/>
      <c r="J6" s="116"/>
      <c r="K6" s="117"/>
    </row>
    <row r="7" spans="1:17" ht="60.75" customHeight="1" x14ac:dyDescent="0.2">
      <c r="A7" s="104"/>
      <c r="B7" s="104"/>
      <c r="C7" s="104"/>
      <c r="D7" s="104"/>
      <c r="E7" s="107"/>
      <c r="F7" s="110"/>
      <c r="G7" s="3" t="s">
        <v>7</v>
      </c>
      <c r="H7" s="4" t="s">
        <v>8</v>
      </c>
      <c r="I7" s="104"/>
      <c r="J7" s="5" t="s">
        <v>8</v>
      </c>
      <c r="K7" s="6" t="s">
        <v>7</v>
      </c>
    </row>
    <row r="8" spans="1:17" ht="25.5" customHeight="1" x14ac:dyDescent="0.2">
      <c r="A8" s="7"/>
      <c r="B8" s="8" t="s">
        <v>9</v>
      </c>
      <c r="C8" s="55">
        <v>247132.1</v>
      </c>
      <c r="D8" s="55">
        <f>C14</f>
        <v>61834.093799999995</v>
      </c>
      <c r="E8" s="55">
        <f>D14</f>
        <v>66615.839850000004</v>
      </c>
      <c r="F8" s="164">
        <f>E8/C8*100</f>
        <v>26.955559334461203</v>
      </c>
      <c r="G8" s="55">
        <f>E8-D8</f>
        <v>4781.7460500000088</v>
      </c>
      <c r="H8" s="165">
        <f>E8/D8*100</f>
        <v>107.7331869137864</v>
      </c>
      <c r="I8" s="55">
        <f>G14</f>
        <v>51136.349999999991</v>
      </c>
      <c r="J8" s="55">
        <f>E8/I8*100</f>
        <v>130.2710104456028</v>
      </c>
      <c r="K8" s="55">
        <f>E8-I8</f>
        <v>15479.489850000013</v>
      </c>
      <c r="N8" s="43"/>
      <c r="O8" s="43"/>
      <c r="P8" s="43"/>
      <c r="Q8" s="43"/>
    </row>
    <row r="9" spans="1:17" ht="15.75" x14ac:dyDescent="0.25">
      <c r="A9" s="120" t="s">
        <v>38</v>
      </c>
      <c r="B9" s="120"/>
      <c r="C9" s="120"/>
      <c r="D9" s="120"/>
      <c r="E9" s="120"/>
      <c r="F9" s="120"/>
      <c r="G9" s="120"/>
      <c r="H9" s="120"/>
      <c r="I9" s="120"/>
      <c r="N9" s="44"/>
      <c r="O9" s="44"/>
      <c r="P9" s="43"/>
      <c r="Q9" s="43"/>
    </row>
    <row r="10" spans="1:17" ht="11.25" customHeight="1" x14ac:dyDescent="0.25">
      <c r="A10" s="12"/>
      <c r="B10" s="13"/>
      <c r="C10" s="14"/>
      <c r="D10" s="14"/>
      <c r="E10" s="15"/>
      <c r="F10" s="16"/>
      <c r="G10" s="17"/>
      <c r="H10" s="18"/>
      <c r="I10" s="19" t="s">
        <v>2</v>
      </c>
      <c r="N10" s="43"/>
      <c r="O10" s="43"/>
      <c r="P10" s="43"/>
      <c r="Q10" s="43"/>
    </row>
    <row r="11" spans="1:17" ht="12.75" customHeight="1" x14ac:dyDescent="0.2">
      <c r="A11" s="121" t="s">
        <v>3</v>
      </c>
      <c r="B11" s="124" t="s">
        <v>9</v>
      </c>
      <c r="C11" s="121" t="s">
        <v>42</v>
      </c>
      <c r="D11" s="127" t="s">
        <v>47</v>
      </c>
      <c r="E11" s="130" t="s">
        <v>43</v>
      </c>
      <c r="F11" s="131"/>
      <c r="G11" s="134" t="s">
        <v>33</v>
      </c>
      <c r="H11" s="130" t="s">
        <v>34</v>
      </c>
      <c r="I11" s="131"/>
      <c r="J11" s="20"/>
      <c r="N11" s="43"/>
      <c r="O11" s="43"/>
      <c r="P11" s="43"/>
      <c r="Q11" s="43"/>
    </row>
    <row r="12" spans="1:17" ht="54.75" customHeight="1" x14ac:dyDescent="0.2">
      <c r="A12" s="122"/>
      <c r="B12" s="125"/>
      <c r="C12" s="122"/>
      <c r="D12" s="128"/>
      <c r="E12" s="132"/>
      <c r="F12" s="133"/>
      <c r="G12" s="135"/>
      <c r="H12" s="132"/>
      <c r="I12" s="133"/>
      <c r="J12" s="20"/>
      <c r="M12" s="41"/>
      <c r="N12" s="43"/>
      <c r="O12" s="43"/>
      <c r="P12" s="43"/>
      <c r="Q12" s="43"/>
    </row>
    <row r="13" spans="1:17" ht="56.25" customHeight="1" x14ac:dyDescent="0.2">
      <c r="A13" s="123"/>
      <c r="B13" s="126"/>
      <c r="C13" s="123"/>
      <c r="D13" s="129"/>
      <c r="E13" s="21" t="s">
        <v>8</v>
      </c>
      <c r="F13" s="21" t="s">
        <v>10</v>
      </c>
      <c r="G13" s="136"/>
      <c r="H13" s="22" t="s">
        <v>8</v>
      </c>
      <c r="I13" s="22" t="s">
        <v>7</v>
      </c>
      <c r="J13" s="20"/>
      <c r="L13" s="51"/>
      <c r="M13" s="41"/>
    </row>
    <row r="14" spans="1:17" ht="27" customHeight="1" x14ac:dyDescent="0.2">
      <c r="A14" s="23"/>
      <c r="B14" s="166" t="s">
        <v>11</v>
      </c>
      <c r="C14" s="55">
        <f>C15+C16+C19+C26+C27+C28+C29</f>
        <v>61834.093799999995</v>
      </c>
      <c r="D14" s="55">
        <f>D15+D16+D19+D26+D27+D28+D29</f>
        <v>66615.839850000004</v>
      </c>
      <c r="E14" s="55">
        <f>D14/C14*100</f>
        <v>107.7331869137864</v>
      </c>
      <c r="F14" s="55">
        <f>F15+F16+F19+F26+F27+F28+F29</f>
        <v>4781.7460500000016</v>
      </c>
      <c r="G14" s="55">
        <f>G15+G16+G19+G26+G27+G28+G29</f>
        <v>51136.349999999991</v>
      </c>
      <c r="H14" s="55">
        <f>D14/G14*100</f>
        <v>130.2710104456028</v>
      </c>
      <c r="I14" s="55">
        <f>I15+I16+I19+I26+I27+I28+I29</f>
        <v>15479.489850000002</v>
      </c>
      <c r="J14" s="26"/>
      <c r="K14" s="61"/>
      <c r="L14" s="41"/>
      <c r="M14" s="41"/>
    </row>
    <row r="15" spans="1:17" ht="27.75" customHeight="1" x14ac:dyDescent="0.2">
      <c r="A15" s="23">
        <v>1</v>
      </c>
      <c r="B15" s="28" t="s">
        <v>12</v>
      </c>
      <c r="C15" s="147">
        <v>40918.300000000003</v>
      </c>
      <c r="D15" s="148">
        <v>43910.213080000001</v>
      </c>
      <c r="E15" s="71">
        <f t="shared" ref="E15:E29" si="0">D15/C15*100</f>
        <v>107.31191931238591</v>
      </c>
      <c r="F15" s="71">
        <f>D15-C15</f>
        <v>2991.9130799999984</v>
      </c>
      <c r="G15" s="149">
        <v>31610.6</v>
      </c>
      <c r="H15" s="71">
        <f>D15/G15*100</f>
        <v>138.90977418967057</v>
      </c>
      <c r="I15" s="71">
        <f>D15-G15</f>
        <v>12299.613080000003</v>
      </c>
      <c r="J15" s="54"/>
      <c r="K15" s="41"/>
      <c r="L15" s="41"/>
      <c r="M15" s="41"/>
    </row>
    <row r="16" spans="1:17" ht="57" customHeight="1" x14ac:dyDescent="0.2">
      <c r="A16" s="23">
        <v>2</v>
      </c>
      <c r="B16" s="28" t="s">
        <v>13</v>
      </c>
      <c r="C16" s="76">
        <f>C17+C18</f>
        <v>3075</v>
      </c>
      <c r="D16" s="90">
        <f>D17+D18</f>
        <v>3258.3886499999999</v>
      </c>
      <c r="E16" s="71">
        <f t="shared" si="0"/>
        <v>105.96385853658536</v>
      </c>
      <c r="F16" s="71">
        <f t="shared" ref="F16:F29" si="1">D16-C16</f>
        <v>183.38864999999987</v>
      </c>
      <c r="G16" s="90">
        <f>G17+G18</f>
        <v>2499.1999999999998</v>
      </c>
      <c r="H16" s="71">
        <f t="shared" ref="H16:H29" si="2">D16/G16*100</f>
        <v>130.37726672535211</v>
      </c>
      <c r="I16" s="76">
        <f>I17+I18</f>
        <v>759.18864999999983</v>
      </c>
      <c r="J16" s="62" t="s">
        <v>14</v>
      </c>
      <c r="K16" s="88"/>
      <c r="L16" s="41"/>
      <c r="M16" s="41"/>
      <c r="O16" s="42"/>
    </row>
    <row r="17" spans="1:16" ht="15.75" x14ac:dyDescent="0.2">
      <c r="A17" s="23"/>
      <c r="B17" s="39" t="s">
        <v>15</v>
      </c>
      <c r="C17" s="143">
        <f>48+1065</f>
        <v>1113</v>
      </c>
      <c r="D17" s="143">
        <f>103.21232+1226.28958</f>
        <v>1329.5019</v>
      </c>
      <c r="E17" s="71">
        <f t="shared" si="0"/>
        <v>119.45210242587601</v>
      </c>
      <c r="F17" s="71">
        <f t="shared" si="1"/>
        <v>216.50189999999998</v>
      </c>
      <c r="G17" s="143">
        <v>768</v>
      </c>
      <c r="H17" s="71">
        <f t="shared" si="2"/>
        <v>173.11222656250001</v>
      </c>
      <c r="I17" s="150">
        <f>D17-G17</f>
        <v>561.50189999999998</v>
      </c>
      <c r="J17" s="118"/>
      <c r="K17" s="119"/>
      <c r="L17" s="41"/>
      <c r="M17" s="41"/>
      <c r="N17" s="41"/>
      <c r="O17" s="42"/>
      <c r="P17" s="42"/>
    </row>
    <row r="18" spans="1:16" ht="15.75" x14ac:dyDescent="0.2">
      <c r="A18" s="23"/>
      <c r="B18" s="70" t="s">
        <v>16</v>
      </c>
      <c r="C18" s="143">
        <v>1962</v>
      </c>
      <c r="D18" s="151">
        <v>1928.8867499999999</v>
      </c>
      <c r="E18" s="71">
        <f t="shared" si="0"/>
        <v>98.312270642201824</v>
      </c>
      <c r="F18" s="71">
        <f t="shared" si="1"/>
        <v>-33.113250000000107</v>
      </c>
      <c r="G18" s="151">
        <v>1731.2</v>
      </c>
      <c r="H18" s="71">
        <f t="shared" si="2"/>
        <v>111.41905903419594</v>
      </c>
      <c r="I18" s="152">
        <f>D18-G18</f>
        <v>197.68674999999985</v>
      </c>
      <c r="J18" s="96"/>
      <c r="K18" s="97"/>
      <c r="L18" s="41"/>
      <c r="M18" s="41"/>
    </row>
    <row r="19" spans="1:16" ht="25.5" x14ac:dyDescent="0.2">
      <c r="A19" s="68">
        <v>3</v>
      </c>
      <c r="B19" s="31" t="s">
        <v>50</v>
      </c>
      <c r="C19" s="153">
        <f>SUM(C20:C25)</f>
        <v>16944.693799999997</v>
      </c>
      <c r="D19" s="154">
        <f>SUM(D20:D25)</f>
        <v>18226.79982</v>
      </c>
      <c r="E19" s="71">
        <f t="shared" si="0"/>
        <v>107.56641598327379</v>
      </c>
      <c r="F19" s="71">
        <f t="shared" si="1"/>
        <v>1282.1060200000029</v>
      </c>
      <c r="G19" s="160">
        <f>SUM(G20:G25)</f>
        <v>15807.949999999999</v>
      </c>
      <c r="H19" s="71">
        <f t="shared" si="2"/>
        <v>115.30147691509653</v>
      </c>
      <c r="I19" s="155">
        <f>SUM(I20:I25)</f>
        <v>2418.8498199999995</v>
      </c>
      <c r="J19" s="96"/>
      <c r="K19" s="97"/>
      <c r="L19" s="41"/>
      <c r="M19" s="41"/>
    </row>
    <row r="20" spans="1:16" ht="15.75" x14ac:dyDescent="0.2">
      <c r="A20" s="68"/>
      <c r="B20" s="141" t="s">
        <v>17</v>
      </c>
      <c r="C20" s="143">
        <f>561+3713.2+81+125.5</f>
        <v>4480.7</v>
      </c>
      <c r="D20" s="151">
        <f>800.78626+4046.48373+109.25454+97.2358</f>
        <v>5053.7603300000001</v>
      </c>
      <c r="E20" s="71">
        <f t="shared" si="0"/>
        <v>112.78952685964248</v>
      </c>
      <c r="F20" s="71">
        <f t="shared" si="1"/>
        <v>573.06033000000025</v>
      </c>
      <c r="G20" s="161">
        <v>4027.6</v>
      </c>
      <c r="H20" s="71">
        <f t="shared" si="2"/>
        <v>125.47820861058696</v>
      </c>
      <c r="I20" s="156">
        <f t="shared" ref="I20:I29" si="3">D20-G20</f>
        <v>1026.1603300000002</v>
      </c>
      <c r="J20" s="63"/>
      <c r="K20" s="98"/>
      <c r="L20" s="41"/>
      <c r="M20" s="41"/>
      <c r="O20" s="42"/>
    </row>
    <row r="21" spans="1:16" ht="51" x14ac:dyDescent="0.2">
      <c r="A21" s="23"/>
      <c r="B21" s="142" t="s">
        <v>18</v>
      </c>
      <c r="C21" s="143">
        <f>1.1+85+85+1170</f>
        <v>1341.1</v>
      </c>
      <c r="D21" s="144">
        <f>0.0221+133.30943+131.23887+1103.45004</f>
        <v>1368.0204399999998</v>
      </c>
      <c r="E21" s="71">
        <f t="shared" si="0"/>
        <v>102.00734024308402</v>
      </c>
      <c r="F21" s="71">
        <f t="shared" si="1"/>
        <v>26.920439999999871</v>
      </c>
      <c r="G21" s="162">
        <v>1723.8</v>
      </c>
      <c r="H21" s="71">
        <f t="shared" si="2"/>
        <v>79.360740225084101</v>
      </c>
      <c r="I21" s="71">
        <f>D21-G21</f>
        <v>-355.77956000000017</v>
      </c>
      <c r="J21" s="65"/>
      <c r="K21" s="98"/>
      <c r="L21" s="41"/>
      <c r="M21" s="41"/>
      <c r="N21" s="59"/>
      <c r="O21" s="59"/>
    </row>
    <row r="22" spans="1:16" ht="15.75" x14ac:dyDescent="0.2">
      <c r="A22" s="23"/>
      <c r="B22" s="142" t="s">
        <v>19</v>
      </c>
      <c r="C22" s="145">
        <v>11116.693799999999</v>
      </c>
      <c r="D22" s="146">
        <v>11766.318719999999</v>
      </c>
      <c r="E22" s="71">
        <f t="shared" si="0"/>
        <v>105.84368816563068</v>
      </c>
      <c r="F22" s="71">
        <f t="shared" si="1"/>
        <v>649.6249200000002</v>
      </c>
      <c r="G22" s="163">
        <v>10050.299999999999</v>
      </c>
      <c r="H22" s="71">
        <f t="shared" si="2"/>
        <v>117.07430345362826</v>
      </c>
      <c r="I22" s="71">
        <f t="shared" ref="I22:I25" si="4">D22-G22</f>
        <v>1716.01872</v>
      </c>
      <c r="J22" s="64"/>
      <c r="K22" s="35"/>
      <c r="L22" s="41"/>
      <c r="M22" s="41"/>
      <c r="N22" s="57"/>
      <c r="O22" s="57"/>
    </row>
    <row r="23" spans="1:16" ht="25.5" x14ac:dyDescent="0.2">
      <c r="A23" s="23"/>
      <c r="B23" s="142" t="s">
        <v>51</v>
      </c>
      <c r="C23" s="145">
        <v>0</v>
      </c>
      <c r="D23" s="146">
        <v>31.250330000000002</v>
      </c>
      <c r="E23" s="71" t="e">
        <f t="shared" si="0"/>
        <v>#DIV/0!</v>
      </c>
      <c r="F23" s="71">
        <f t="shared" si="1"/>
        <v>31.250330000000002</v>
      </c>
      <c r="G23" s="163">
        <v>0</v>
      </c>
      <c r="H23" s="71" t="e">
        <f t="shared" si="2"/>
        <v>#DIV/0!</v>
      </c>
      <c r="I23" s="71">
        <f t="shared" si="4"/>
        <v>31.250330000000002</v>
      </c>
      <c r="J23" s="64"/>
      <c r="K23" s="35"/>
      <c r="L23" s="41"/>
      <c r="M23" s="41"/>
      <c r="N23" s="57"/>
      <c r="O23" s="57"/>
    </row>
    <row r="24" spans="1:16" ht="25.5" x14ac:dyDescent="0.2">
      <c r="A24" s="23"/>
      <c r="B24" s="142" t="s">
        <v>52</v>
      </c>
      <c r="C24" s="145">
        <v>6.2</v>
      </c>
      <c r="D24" s="146">
        <v>6.25</v>
      </c>
      <c r="E24" s="71">
        <f t="shared" si="0"/>
        <v>100.80645161290323</v>
      </c>
      <c r="F24" s="71">
        <f t="shared" si="1"/>
        <v>4.9999999999999822E-2</v>
      </c>
      <c r="G24" s="163">
        <v>6.25</v>
      </c>
      <c r="H24" s="71">
        <f t="shared" si="2"/>
        <v>100</v>
      </c>
      <c r="I24" s="71">
        <f t="shared" si="4"/>
        <v>0</v>
      </c>
      <c r="J24" s="64"/>
      <c r="K24" s="35"/>
      <c r="L24" s="41"/>
      <c r="M24" s="41"/>
      <c r="N24" s="57"/>
      <c r="O24" s="57"/>
    </row>
    <row r="25" spans="1:16" ht="15.75" x14ac:dyDescent="0.2">
      <c r="A25" s="23"/>
      <c r="B25" s="142" t="s">
        <v>49</v>
      </c>
      <c r="C25" s="145">
        <v>0</v>
      </c>
      <c r="D25" s="146">
        <v>1.2</v>
      </c>
      <c r="E25" s="71" t="e">
        <f t="shared" si="0"/>
        <v>#DIV/0!</v>
      </c>
      <c r="F25" s="71">
        <f t="shared" si="1"/>
        <v>1.2</v>
      </c>
      <c r="G25" s="163">
        <v>0</v>
      </c>
      <c r="H25" s="71" t="e">
        <f t="shared" si="2"/>
        <v>#DIV/0!</v>
      </c>
      <c r="I25" s="71">
        <f t="shared" si="4"/>
        <v>1.2</v>
      </c>
      <c r="J25" s="64"/>
      <c r="K25" s="35"/>
      <c r="L25" s="41"/>
      <c r="M25" s="41"/>
      <c r="N25" s="57"/>
      <c r="O25" s="57"/>
    </row>
    <row r="26" spans="1:16" ht="25.5" x14ac:dyDescent="0.2">
      <c r="A26" s="23">
        <v>4</v>
      </c>
      <c r="B26" s="28" t="s">
        <v>20</v>
      </c>
      <c r="C26" s="157">
        <v>209.4</v>
      </c>
      <c r="D26" s="158">
        <v>289.26362999999998</v>
      </c>
      <c r="E26" s="71">
        <f t="shared" si="0"/>
        <v>138.13926934097421</v>
      </c>
      <c r="F26" s="71">
        <f t="shared" si="1"/>
        <v>79.863629999999972</v>
      </c>
      <c r="G26" s="159">
        <v>344.9</v>
      </c>
      <c r="H26" s="71">
        <f t="shared" si="2"/>
        <v>83.86884024354886</v>
      </c>
      <c r="I26" s="71">
        <f t="shared" si="3"/>
        <v>-55.636369999999999</v>
      </c>
      <c r="J26" s="64"/>
      <c r="K26" s="35"/>
      <c r="L26" s="41"/>
      <c r="M26" s="41"/>
      <c r="N26" s="57"/>
      <c r="O26" s="57"/>
    </row>
    <row r="27" spans="1:16" ht="15.75" x14ac:dyDescent="0.2">
      <c r="A27" s="23">
        <v>5</v>
      </c>
      <c r="B27" s="40" t="s">
        <v>21</v>
      </c>
      <c r="C27" s="157">
        <v>210</v>
      </c>
      <c r="D27" s="159">
        <v>267.06490000000002</v>
      </c>
      <c r="E27" s="71">
        <f t="shared" si="0"/>
        <v>127.1737619047619</v>
      </c>
      <c r="F27" s="71">
        <f t="shared" si="1"/>
        <v>57.064900000000023</v>
      </c>
      <c r="G27" s="159">
        <v>259.60000000000002</v>
      </c>
      <c r="H27" s="71">
        <f t="shared" si="2"/>
        <v>102.87553929121727</v>
      </c>
      <c r="I27" s="71">
        <f t="shared" si="3"/>
        <v>7.4649000000000001</v>
      </c>
      <c r="J27" s="64"/>
      <c r="K27" s="35"/>
      <c r="L27" s="41"/>
      <c r="M27" s="41"/>
      <c r="N27" s="57"/>
      <c r="O27" s="57"/>
    </row>
    <row r="28" spans="1:16" ht="25.5" x14ac:dyDescent="0.2">
      <c r="A28" s="23">
        <v>6</v>
      </c>
      <c r="B28" s="40" t="s">
        <v>22</v>
      </c>
      <c r="C28" s="157">
        <v>124.1</v>
      </c>
      <c r="D28" s="159">
        <v>180.05215999999999</v>
      </c>
      <c r="E28" s="71">
        <f t="shared" si="0"/>
        <v>145.08634971796937</v>
      </c>
      <c r="F28" s="71">
        <f t="shared" si="1"/>
        <v>55.952159999999992</v>
      </c>
      <c r="G28" s="159">
        <v>162.9</v>
      </c>
      <c r="H28" s="71">
        <f t="shared" si="2"/>
        <v>110.52925721301409</v>
      </c>
      <c r="I28" s="71">
        <f t="shared" si="3"/>
        <v>17.152159999999981</v>
      </c>
      <c r="J28" s="64"/>
      <c r="K28" s="27"/>
      <c r="L28" s="41"/>
      <c r="M28" s="41"/>
      <c r="N28" s="59"/>
      <c r="O28" s="59"/>
    </row>
    <row r="29" spans="1:16" ht="15.75" x14ac:dyDescent="0.2">
      <c r="A29" s="23">
        <v>7</v>
      </c>
      <c r="B29" s="40" t="s">
        <v>23</v>
      </c>
      <c r="C29" s="157">
        <f>8.1+110.5+23.2+210.8</f>
        <v>352.6</v>
      </c>
      <c r="D29" s="159">
        <f>21.13521+112.40603+79.8555+270.66087</f>
        <v>484.05761000000001</v>
      </c>
      <c r="E29" s="71">
        <f t="shared" si="0"/>
        <v>137.28236245036868</v>
      </c>
      <c r="F29" s="71">
        <f t="shared" si="1"/>
        <v>131.45760999999999</v>
      </c>
      <c r="G29" s="159">
        <v>451.2</v>
      </c>
      <c r="H29" s="71">
        <f t="shared" si="2"/>
        <v>107.28227171985816</v>
      </c>
      <c r="I29" s="71">
        <f t="shared" si="3"/>
        <v>32.857610000000022</v>
      </c>
      <c r="L29" s="41"/>
      <c r="M29" s="41"/>
      <c r="N29" s="57"/>
      <c r="O29" s="57"/>
    </row>
    <row r="30" spans="1:16" x14ac:dyDescent="0.2">
      <c r="C30" s="41"/>
      <c r="D30" s="41"/>
      <c r="E30" s="41"/>
      <c r="F30" s="41"/>
      <c r="G30" s="41"/>
      <c r="L30" s="41"/>
    </row>
    <row r="31" spans="1:16" x14ac:dyDescent="0.2">
      <c r="B31" s="45"/>
      <c r="C31" s="49"/>
      <c r="D31" s="49"/>
      <c r="E31" s="46"/>
      <c r="F31" s="46"/>
      <c r="G31" s="46"/>
      <c r="H31" s="45"/>
    </row>
    <row r="32" spans="1:16" x14ac:dyDescent="0.2">
      <c r="B32" s="46"/>
      <c r="C32" s="49"/>
      <c r="D32" s="49"/>
      <c r="E32" s="45"/>
      <c r="F32" s="45"/>
      <c r="G32" s="47"/>
      <c r="H32" s="45"/>
    </row>
    <row r="33" spans="2:14" x14ac:dyDescent="0.2">
      <c r="B33" s="45"/>
      <c r="C33" s="47"/>
      <c r="D33" s="47"/>
      <c r="E33" s="45"/>
      <c r="F33" s="45"/>
      <c r="G33" s="45"/>
      <c r="H33" s="45"/>
    </row>
    <row r="34" spans="2:14" x14ac:dyDescent="0.2">
      <c r="C34" s="50"/>
      <c r="D34" s="47"/>
      <c r="J34" s="27"/>
      <c r="K34" s="56"/>
      <c r="L34" s="56"/>
      <c r="M34" s="56"/>
      <c r="N34" s="56"/>
    </row>
    <row r="35" spans="2:14" x14ac:dyDescent="0.2">
      <c r="C35" s="48"/>
      <c r="D35" s="48"/>
      <c r="G35" s="42"/>
      <c r="J35" s="27"/>
      <c r="K35" s="27"/>
      <c r="L35" s="27"/>
      <c r="M35" s="27"/>
      <c r="N35" s="27"/>
    </row>
    <row r="36" spans="2:14" x14ac:dyDescent="0.2">
      <c r="C36" s="48"/>
      <c r="D36" s="48"/>
      <c r="J36" s="27"/>
      <c r="K36" s="56"/>
      <c r="L36" s="56"/>
      <c r="M36" s="56"/>
      <c r="N36" s="56"/>
    </row>
    <row r="37" spans="2:14" x14ac:dyDescent="0.2">
      <c r="C37" s="48"/>
      <c r="D37" s="48"/>
      <c r="G37" s="42"/>
      <c r="J37" s="27"/>
      <c r="K37" s="27"/>
      <c r="L37" s="27"/>
      <c r="M37" s="27"/>
      <c r="N37" s="27"/>
    </row>
    <row r="38" spans="2:14" x14ac:dyDescent="0.2">
      <c r="C38" s="48"/>
      <c r="D38" s="48"/>
      <c r="K38" s="59"/>
      <c r="L38" s="59"/>
      <c r="M38" s="59"/>
      <c r="N38" s="59"/>
    </row>
    <row r="39" spans="2:14" x14ac:dyDescent="0.2">
      <c r="C39" s="48"/>
      <c r="D39" s="48"/>
    </row>
    <row r="40" spans="2:14" x14ac:dyDescent="0.2">
      <c r="C40" s="48"/>
      <c r="D40" s="48"/>
    </row>
  </sheetData>
  <mergeCells count="21">
    <mergeCell ref="J17:K17"/>
    <mergeCell ref="I5:I7"/>
    <mergeCell ref="J5:K6"/>
    <mergeCell ref="A9:I9"/>
    <mergeCell ref="A11:A13"/>
    <mergeCell ref="B11:B13"/>
    <mergeCell ref="C11:C13"/>
    <mergeCell ref="D11:D13"/>
    <mergeCell ref="E11:F12"/>
    <mergeCell ref="G11:G13"/>
    <mergeCell ref="H11:I12"/>
    <mergeCell ref="A1:K1"/>
    <mergeCell ref="A2:K2"/>
    <mergeCell ref="A3:K3"/>
    <mergeCell ref="A5:A7"/>
    <mergeCell ref="B5:B7"/>
    <mergeCell ref="C5:C7"/>
    <mergeCell ref="D5:D7"/>
    <mergeCell ref="E5:E7"/>
    <mergeCell ref="F5:F7"/>
    <mergeCell ref="G5:H6"/>
  </mergeCells>
  <pageMargins left="0.7" right="0.7" top="0.75" bottom="0.75" header="0.3" footer="0.3"/>
  <pageSetup paperSize="9" scale="84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загальний фонд</vt:lpstr>
      <vt:lpstr>спеціальний фонд</vt:lpstr>
      <vt:lpstr>ЗФ Уточ.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2026-04-09T10:02:50Z</cp:lastPrinted>
  <dcterms:created xsi:type="dcterms:W3CDTF">2022-04-04T08:14:49Z</dcterms:created>
  <dcterms:modified xsi:type="dcterms:W3CDTF">2026-04-09T10:05:29Z</dcterms:modified>
</cp:coreProperties>
</file>