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0050"/>
  </bookViews>
  <sheets>
    <sheet name="загальний фонд" sheetId="3" r:id="rId1"/>
    <sheet name="спеціальний фонд" sheetId="1" r:id="rId2"/>
  </sheets>
  <calcPr calcId="145621"/>
</workbook>
</file>

<file path=xl/calcChain.xml><?xml version="1.0" encoding="utf-8"?>
<calcChain xmlns="http://schemas.openxmlformats.org/spreadsheetml/2006/main">
  <c r="D29" i="3" l="1"/>
  <c r="C29" i="3"/>
  <c r="D21" i="3"/>
  <c r="C21" i="3"/>
  <c r="D20" i="3"/>
  <c r="C20" i="3"/>
  <c r="D17" i="3"/>
  <c r="C17" i="3"/>
  <c r="E23" i="3" l="1"/>
  <c r="C16" i="3" l="1"/>
  <c r="I22" i="3" l="1"/>
  <c r="I23" i="3"/>
  <c r="I24" i="3"/>
  <c r="I25" i="3"/>
  <c r="I21" i="3"/>
  <c r="H17" i="3"/>
  <c r="H18" i="3"/>
  <c r="H20" i="3"/>
  <c r="H21" i="3"/>
  <c r="H22" i="3"/>
  <c r="H24" i="3"/>
  <c r="H26" i="3"/>
  <c r="H27" i="3"/>
  <c r="H28" i="3"/>
  <c r="H29" i="3"/>
  <c r="G19" i="3"/>
  <c r="F17" i="3"/>
  <c r="F18" i="3"/>
  <c r="F20" i="3"/>
  <c r="F21" i="3"/>
  <c r="F22" i="3"/>
  <c r="F23" i="3"/>
  <c r="F24" i="3"/>
  <c r="F25" i="3"/>
  <c r="F26" i="3"/>
  <c r="F27" i="3"/>
  <c r="F28" i="3"/>
  <c r="F29" i="3"/>
  <c r="E15" i="3"/>
  <c r="E17" i="3"/>
  <c r="E18" i="3"/>
  <c r="E20" i="3"/>
  <c r="E21" i="3"/>
  <c r="E22" i="3"/>
  <c r="E24" i="3"/>
  <c r="E26" i="3"/>
  <c r="E27" i="3"/>
  <c r="E28" i="3"/>
  <c r="E29" i="3"/>
  <c r="I29" i="3"/>
  <c r="D19" i="3"/>
  <c r="C19" i="3"/>
  <c r="I28" i="3"/>
  <c r="I27" i="3"/>
  <c r="I26" i="3"/>
  <c r="I20" i="3"/>
  <c r="I18" i="3"/>
  <c r="G16" i="3"/>
  <c r="I15" i="3"/>
  <c r="H15" i="3"/>
  <c r="F15" i="3"/>
  <c r="G14" i="3" l="1"/>
  <c r="I8" i="3" s="1"/>
  <c r="I19" i="3"/>
  <c r="F19" i="3"/>
  <c r="H19" i="3"/>
  <c r="C14" i="3"/>
  <c r="D8" i="3" s="1"/>
  <c r="E19" i="3"/>
  <c r="I17" i="3"/>
  <c r="I16" i="3" s="1"/>
  <c r="D16" i="3"/>
  <c r="E18" i="1"/>
  <c r="E15" i="1"/>
  <c r="I14" i="3" l="1"/>
  <c r="H16" i="3"/>
  <c r="E16" i="3"/>
  <c r="F16" i="3"/>
  <c r="F14" i="3" s="1"/>
  <c r="D14" i="3"/>
  <c r="E8" i="3" s="1"/>
  <c r="G8" i="3" s="1"/>
  <c r="H15" i="1"/>
  <c r="H17" i="1"/>
  <c r="H18" i="1"/>
  <c r="E17" i="1"/>
  <c r="E19" i="1"/>
  <c r="G14" i="1"/>
  <c r="H14" i="3" l="1"/>
  <c r="E14" i="3"/>
  <c r="K8" i="3" l="1"/>
  <c r="F8" i="3"/>
  <c r="H8" i="3"/>
  <c r="J8" i="3"/>
  <c r="C14" i="1"/>
  <c r="D8" i="1" l="1"/>
  <c r="I8" i="1" l="1"/>
  <c r="D14" i="1" l="1"/>
  <c r="E8" i="1" l="1"/>
  <c r="H14" i="1"/>
  <c r="E14" i="1"/>
  <c r="J8" i="1" l="1"/>
  <c r="K8" i="1"/>
  <c r="F15" i="1" l="1"/>
  <c r="I19" i="1" l="1"/>
  <c r="F19" i="1"/>
  <c r="I18" i="1"/>
  <c r="F18" i="1"/>
  <c r="I17" i="1"/>
  <c r="F17" i="1"/>
  <c r="I16" i="1"/>
  <c r="F16" i="1"/>
  <c r="I15" i="1"/>
  <c r="I14" i="1"/>
  <c r="H8" i="1"/>
  <c r="G8" i="1"/>
  <c r="F8" i="1"/>
  <c r="F14" i="1" l="1"/>
</calcChain>
</file>

<file path=xl/sharedStrings.xml><?xml version="1.0" encoding="utf-8"?>
<sst xmlns="http://schemas.openxmlformats.org/spreadsheetml/2006/main" count="86" uniqueCount="53">
  <si>
    <t>ДОВІДКА</t>
  </si>
  <si>
    <r>
      <t xml:space="preserve">про виконання </t>
    </r>
    <r>
      <rPr>
        <b/>
        <sz val="14"/>
        <rFont val="Times New Roman Cyr"/>
        <family val="1"/>
        <charset val="204"/>
      </rPr>
      <t xml:space="preserve">загального фонду </t>
    </r>
    <r>
      <rPr>
        <sz val="14"/>
        <rFont val="Times New Roman Cyr"/>
        <family val="1"/>
        <charset val="204"/>
      </rPr>
      <t xml:space="preserve">бюджету за доходами </t>
    </r>
  </si>
  <si>
    <t>тис.грн.</t>
  </si>
  <si>
    <t>№ з/п</t>
  </si>
  <si>
    <t>Найменування АТО</t>
  </si>
  <si>
    <t xml:space="preserve">Фактичні надходження </t>
  </si>
  <si>
    <t>Виконання річних завдань, %</t>
  </si>
  <si>
    <t>в абс.сумі</t>
  </si>
  <si>
    <t>у %</t>
  </si>
  <si>
    <t>м.Новий Розділ</t>
  </si>
  <si>
    <t>в абс. сумі</t>
  </si>
  <si>
    <t>Всього по загальному фонду, в т.ч.</t>
  </si>
  <si>
    <t xml:space="preserve">податок на доходи фіз. осіб </t>
  </si>
  <si>
    <t>внутрішні податки на товари та послуги  (акциз) в.т.ч</t>
  </si>
  <si>
    <t xml:space="preserve"> </t>
  </si>
  <si>
    <t>пальне</t>
  </si>
  <si>
    <t>алкоголь і тютюн</t>
  </si>
  <si>
    <t>плати за землю</t>
  </si>
  <si>
    <t>податку на нерухоме майно, відмінне від зем. ділянки</t>
  </si>
  <si>
    <t>єдиний податок</t>
  </si>
  <si>
    <t>надходження від  оренди майна</t>
  </si>
  <si>
    <t>державне мито</t>
  </si>
  <si>
    <t>плата за надання адмінпослуг</t>
  </si>
  <si>
    <t>решта надходжень</t>
  </si>
  <si>
    <r>
      <t xml:space="preserve">про виконання </t>
    </r>
    <r>
      <rPr>
        <b/>
        <sz val="14"/>
        <rFont val="Times New Roman Cyr"/>
        <family val="1"/>
        <charset val="204"/>
      </rPr>
      <t xml:space="preserve">спеціального фонду </t>
    </r>
    <r>
      <rPr>
        <sz val="14"/>
        <rFont val="Times New Roman Cyr"/>
        <family val="1"/>
        <charset val="204"/>
      </rPr>
      <t xml:space="preserve">бюджету за доходами </t>
    </r>
  </si>
  <si>
    <t>Всього по спеціальному фонду, в т.ч.</t>
  </si>
  <si>
    <t>екологічний податок</t>
  </si>
  <si>
    <t>інші надходження</t>
  </si>
  <si>
    <t>власні надходження бюджетних установ</t>
  </si>
  <si>
    <t>кошти від відчуження майна</t>
  </si>
  <si>
    <t>кошти від продажу землі</t>
  </si>
  <si>
    <t>Уточнений план на 2026р.</t>
  </si>
  <si>
    <t>2026 рік до 2025 року</t>
  </si>
  <si>
    <r>
      <t>Фактичне</t>
    </r>
    <r>
      <rPr>
        <sz val="9"/>
        <rFont val="Times New Roman CYR"/>
        <charset val="204"/>
      </rPr>
      <t xml:space="preserve"> надходження за відповідн. період </t>
    </r>
    <r>
      <rPr>
        <b/>
        <sz val="9"/>
        <rFont val="Times New Roman CYR"/>
        <charset val="204"/>
      </rPr>
      <t>2025 р</t>
    </r>
    <r>
      <rPr>
        <sz val="9"/>
        <rFont val="Times New Roman CYR"/>
        <charset val="204"/>
      </rPr>
      <t>. (у співставних умовах)</t>
    </r>
  </si>
  <si>
    <t>Відхилення 2026р. до 2025р.</t>
  </si>
  <si>
    <r>
      <t xml:space="preserve">Надходження за відп.період </t>
    </r>
    <r>
      <rPr>
        <b/>
        <sz val="10"/>
        <rFont val="Times New Roman"/>
        <family val="1"/>
        <charset val="204"/>
      </rPr>
      <t>2025 р</t>
    </r>
    <r>
      <rPr>
        <sz val="10"/>
        <rFont val="Times New Roman"/>
        <family val="1"/>
        <charset val="204"/>
      </rPr>
      <t xml:space="preserve">. (в  порівняльних умовах) </t>
    </r>
  </si>
  <si>
    <r>
      <t xml:space="preserve">Надходження за відп.період </t>
    </r>
    <r>
      <rPr>
        <b/>
        <sz val="10"/>
        <rFont val="Times New Roman"/>
        <family val="1"/>
        <charset val="204"/>
      </rPr>
      <t>2025 р</t>
    </r>
    <r>
      <rPr>
        <sz val="10"/>
        <rFont val="Times New Roman"/>
        <family val="1"/>
        <charset val="204"/>
      </rPr>
      <t xml:space="preserve">.(в порівняльних умовах) </t>
    </r>
  </si>
  <si>
    <t>туристичний збір</t>
  </si>
  <si>
    <t>Місцеві податки і збори, в т.ч.</t>
  </si>
  <si>
    <t>транспортний податок з фізосіб</t>
  </si>
  <si>
    <t>транспортний податок з юросіб</t>
  </si>
  <si>
    <t>на 1 липня 2026 року</t>
  </si>
  <si>
    <t>Уточнений план на січень-червень 2026р.</t>
  </si>
  <si>
    <t>Виконання плану за січень-червень 2026р</t>
  </si>
  <si>
    <t>План на січень - червень 2026 року</t>
  </si>
  <si>
    <t>Виконання плану за січень-червень 2026 року</t>
  </si>
  <si>
    <t>Уточнений план на січень - червень   2026р.</t>
  </si>
  <si>
    <t>План на січень-червень  2026 року</t>
  </si>
  <si>
    <t>Виконання плану за січень-червень  2026 року</t>
  </si>
  <si>
    <t>Фактичні надходження у січні-червні 2026р.</t>
  </si>
  <si>
    <t>Фактичні надходження у січні-червні 2026 р.</t>
  </si>
  <si>
    <t xml:space="preserve"> виконання загального фонду бюджету на 01.07.2026р.</t>
  </si>
  <si>
    <t xml:space="preserve"> виконання спеціального фонду бюджету на 01.07.2026р.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</si>
</sst>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0.0"/>
    <numFmt numFmtId="166" formatCode="#0.00"/>
  </numFmts>
  <fonts count="37" x14ac:knownFonts="1">
    <font>
      <sz val="10"/>
      <color theme="1"/>
      <name val="Lucida Console"/>
      <family val="2"/>
      <charset val="204"/>
    </font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sz val="10"/>
      <color theme="1"/>
      <name val="Arial Cyr"/>
      <family val="2"/>
      <charset val="204"/>
    </font>
    <font>
      <b/>
      <sz val="14"/>
      <name val="Times New Roman Cyr"/>
      <charset val="204"/>
    </font>
    <font>
      <sz val="14"/>
      <name val="Times New Roman Cyr"/>
      <family val="1"/>
      <charset val="204"/>
    </font>
    <font>
      <b/>
      <sz val="14"/>
      <name val="Times New Roman Cyr"/>
      <family val="1"/>
      <charset val="204"/>
    </font>
    <font>
      <b/>
      <i/>
      <u/>
      <sz val="14"/>
      <name val="Times New Roman Cyr"/>
      <family val="1"/>
      <charset val="204"/>
    </font>
    <font>
      <b/>
      <i/>
      <u/>
      <sz val="12"/>
      <name val="Times New Roman Cyr"/>
      <family val="1"/>
      <charset val="204"/>
    </font>
    <font>
      <b/>
      <sz val="12"/>
      <name val="Times New Roman Cyr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9"/>
      <name val="Times New Roman"/>
      <family val="1"/>
      <charset val="204"/>
    </font>
    <font>
      <sz val="12"/>
      <name val="Times New Roman Cyr"/>
      <charset val="204"/>
    </font>
    <font>
      <sz val="12"/>
      <color indexed="12"/>
      <name val="Times New Roman Cyr"/>
      <charset val="204"/>
    </font>
    <font>
      <sz val="12"/>
      <name val="Times New Roman Cyr"/>
      <family val="1"/>
      <charset val="204"/>
    </font>
    <font>
      <b/>
      <sz val="9"/>
      <name val="Times New Roman CYR"/>
      <charset val="204"/>
    </font>
    <font>
      <sz val="9"/>
      <name val="Times New Roman CYR"/>
      <charset val="204"/>
    </font>
    <font>
      <sz val="12"/>
      <name val="Times New Roman"/>
      <family val="1"/>
      <charset val="204"/>
    </font>
    <font>
      <sz val="11"/>
      <name val="Times New Roman CYR"/>
      <family val="1"/>
      <charset val="204"/>
    </font>
    <font>
      <sz val="11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 CYR"/>
      <family val="1"/>
      <charset val="204"/>
    </font>
    <font>
      <sz val="9"/>
      <name val="Times New Roman"/>
      <family val="1"/>
      <charset val="204"/>
    </font>
    <font>
      <b/>
      <sz val="8"/>
      <color theme="1"/>
      <name val="Calibri"/>
      <family val="2"/>
      <charset val="204"/>
      <scheme val="minor"/>
    </font>
    <font>
      <sz val="10"/>
      <color theme="0"/>
      <name val="Lucida Console"/>
      <family val="2"/>
      <charset val="204"/>
    </font>
    <font>
      <sz val="12"/>
      <color theme="1"/>
      <name val="Times New Roman"/>
      <family val="1"/>
      <charset val="204"/>
    </font>
    <font>
      <sz val="10"/>
      <name val="Lucida Console"/>
      <family val="2"/>
      <charset val="204"/>
    </font>
    <font>
      <sz val="10"/>
      <color theme="1"/>
      <name val="Calibri"/>
      <family val="2"/>
      <charset val="204"/>
      <scheme val="minor"/>
    </font>
    <font>
      <sz val="8"/>
      <color theme="1"/>
      <name val="Lucida Console"/>
      <family val="2"/>
      <charset val="204"/>
    </font>
    <font>
      <b/>
      <sz val="12"/>
      <color theme="1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Dot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 style="dashDot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Dot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7">
    <xf numFmtId="0" fontId="0" fillId="0" borderId="0"/>
    <xf numFmtId="0" fontId="13" fillId="0" borderId="0"/>
    <xf numFmtId="0" fontId="32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39">
    <xf numFmtId="0" fontId="0" fillId="0" borderId="0" xfId="0"/>
    <xf numFmtId="0" fontId="9" fillId="0" borderId="0" xfId="0" applyFont="1" applyBorder="1" applyAlignment="1">
      <alignment horizontal="center" vertical="top"/>
    </xf>
    <xf numFmtId="0" fontId="10" fillId="0" borderId="0" xfId="0" applyFont="1" applyAlignment="1">
      <alignment horizontal="right"/>
    </xf>
    <xf numFmtId="0" fontId="11" fillId="0" borderId="10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/>
    </xf>
    <xf numFmtId="0" fontId="11" fillId="0" borderId="11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/>
    </xf>
    <xf numFmtId="0" fontId="12" fillId="0" borderId="11" xfId="0" applyFont="1" applyBorder="1" applyAlignment="1">
      <alignment vertical="center" wrapText="1"/>
    </xf>
    <xf numFmtId="164" fontId="15" fillId="0" borderId="11" xfId="0" applyNumberFormat="1" applyFont="1" applyBorder="1" applyAlignment="1">
      <alignment horizontal="center" vertical="center"/>
    </xf>
    <xf numFmtId="165" fontId="15" fillId="0" borderId="11" xfId="0" applyNumberFormat="1" applyFont="1" applyBorder="1" applyAlignment="1">
      <alignment horizontal="center" vertical="center"/>
    </xf>
    <xf numFmtId="165" fontId="16" fillId="0" borderId="11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/>
    </xf>
    <xf numFmtId="0" fontId="17" fillId="0" borderId="0" xfId="0" applyFont="1" applyBorder="1" applyAlignment="1">
      <alignment horizontal="centerContinuous"/>
    </xf>
    <xf numFmtId="0" fontId="18" fillId="0" borderId="0" xfId="0" applyFont="1" applyBorder="1" applyAlignment="1">
      <alignment horizontal="centerContinuous"/>
    </xf>
    <xf numFmtId="0" fontId="19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Continuous"/>
    </xf>
    <xf numFmtId="0" fontId="19" fillId="0" borderId="0" xfId="0" applyFont="1" applyAlignment="1"/>
    <xf numFmtId="0" fontId="18" fillId="0" borderId="0" xfId="0" applyFont="1" applyAlignment="1"/>
    <xf numFmtId="0" fontId="17" fillId="0" borderId="0" xfId="0" applyFont="1" applyAlignment="1"/>
    <xf numFmtId="0" fontId="0" fillId="0" borderId="0" xfId="0" applyAlignment="1">
      <alignment wrapText="1"/>
    </xf>
    <xf numFmtId="0" fontId="22" fillId="0" borderId="8" xfId="0" applyFont="1" applyBorder="1" applyAlignment="1">
      <alignment horizontal="center" vertical="center" wrapText="1"/>
    </xf>
    <xf numFmtId="0" fontId="17" fillId="0" borderId="11" xfId="0" applyFont="1" applyBorder="1" applyAlignment="1">
      <alignment horizontal="center" vertical="center" wrapText="1"/>
    </xf>
    <xf numFmtId="0" fontId="22" fillId="0" borderId="11" xfId="0" applyFont="1" applyBorder="1" applyAlignment="1">
      <alignment vertical="justify" wrapText="1"/>
    </xf>
    <xf numFmtId="0" fontId="12" fillId="0" borderId="11" xfId="0" applyFont="1" applyBorder="1" applyAlignment="1">
      <alignment horizontal="justify" vertical="distributed" wrapText="1"/>
    </xf>
    <xf numFmtId="165" fontId="14" fillId="0" borderId="11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0" fillId="0" borderId="0" xfId="0" applyBorder="1"/>
    <xf numFmtId="0" fontId="11" fillId="0" borderId="11" xfId="0" applyFont="1" applyBorder="1" applyAlignment="1">
      <alignment vertical="justify" wrapText="1"/>
    </xf>
    <xf numFmtId="165" fontId="22" fillId="0" borderId="11" xfId="0" applyNumberFormat="1" applyFont="1" applyBorder="1" applyAlignment="1">
      <alignment horizontal="center" vertical="justify" wrapText="1"/>
    </xf>
    <xf numFmtId="165" fontId="14" fillId="0" borderId="11" xfId="0" applyNumberFormat="1" applyFont="1" applyBorder="1" applyAlignment="1">
      <alignment horizontal="center" vertical="justify" wrapText="1"/>
    </xf>
    <xf numFmtId="0" fontId="11" fillId="0" borderId="8" xfId="0" applyFont="1" applyBorder="1" applyAlignment="1">
      <alignment vertical="justify" wrapText="1"/>
    </xf>
    <xf numFmtId="165" fontId="22" fillId="0" borderId="8" xfId="0" applyNumberFormat="1" applyFont="1" applyBorder="1" applyAlignment="1">
      <alignment horizontal="center" vertical="justify" wrapText="1"/>
    </xf>
    <xf numFmtId="165" fontId="14" fillId="0" borderId="8" xfId="0" applyNumberFormat="1" applyFont="1" applyBorder="1" applyAlignment="1">
      <alignment horizontal="center" vertical="justify" wrapText="1"/>
    </xf>
    <xf numFmtId="0" fontId="27" fillId="2" borderId="0" xfId="0" applyFont="1" applyFill="1" applyBorder="1" applyAlignment="1">
      <alignment vertical="justify" wrapText="1"/>
    </xf>
    <xf numFmtId="0" fontId="11" fillId="0" borderId="11" xfId="0" applyFont="1" applyBorder="1" applyAlignment="1">
      <alignment vertical="top" wrapText="1"/>
    </xf>
    <xf numFmtId="0" fontId="25" fillId="0" borderId="13" xfId="0" applyFont="1" applyBorder="1" applyAlignment="1">
      <alignment vertical="justify" wrapText="1"/>
    </xf>
    <xf numFmtId="0" fontId="11" fillId="0" borderId="11" xfId="0" applyFont="1" applyFill="1" applyBorder="1" applyAlignment="1">
      <alignment vertical="justify" wrapText="1"/>
    </xf>
    <xf numFmtId="164" fontId="0" fillId="0" borderId="0" xfId="0" applyNumberFormat="1"/>
    <xf numFmtId="165" fontId="0" fillId="0" borderId="0" xfId="0" applyNumberFormat="1"/>
    <xf numFmtId="0" fontId="0" fillId="0" borderId="0" xfId="0" applyFill="1" applyBorder="1"/>
    <xf numFmtId="166" fontId="28" fillId="0" borderId="0" xfId="0" applyNumberFormat="1" applyFont="1" applyFill="1" applyBorder="1"/>
    <xf numFmtId="0" fontId="29" fillId="0" borderId="0" xfId="0" applyFont="1"/>
    <xf numFmtId="165" fontId="29" fillId="0" borderId="0" xfId="0" applyNumberFormat="1" applyFont="1"/>
    <xf numFmtId="164" fontId="31" fillId="0" borderId="0" xfId="0" applyNumberFormat="1" applyFont="1"/>
    <xf numFmtId="0" fontId="31" fillId="0" borderId="0" xfId="0" applyFont="1"/>
    <xf numFmtId="165" fontId="31" fillId="0" borderId="0" xfId="0" applyNumberFormat="1" applyFont="1"/>
    <xf numFmtId="4" fontId="31" fillId="0" borderId="0" xfId="0" applyNumberFormat="1" applyFont="1"/>
    <xf numFmtId="2" fontId="0" fillId="0" borderId="0" xfId="0" applyNumberFormat="1"/>
    <xf numFmtId="165" fontId="0" fillId="0" borderId="0" xfId="0" applyNumberFormat="1" applyBorder="1"/>
    <xf numFmtId="9" fontId="33" fillId="0" borderId="0" xfId="0" applyNumberFormat="1" applyFont="1"/>
    <xf numFmtId="164" fontId="14" fillId="0" borderId="11" xfId="0" applyNumberFormat="1" applyFont="1" applyBorder="1" applyAlignment="1">
      <alignment horizontal="center" vertical="center"/>
    </xf>
    <xf numFmtId="166" fontId="3" fillId="0" borderId="0" xfId="4" applyNumberFormat="1" applyBorder="1"/>
    <xf numFmtId="0" fontId="3" fillId="0" borderId="0" xfId="4"/>
    <xf numFmtId="2" fontId="3" fillId="0" borderId="0" xfId="4" applyNumberFormat="1"/>
    <xf numFmtId="164" fontId="0" fillId="0" borderId="0" xfId="0" applyNumberFormat="1" applyBorder="1"/>
    <xf numFmtId="0" fontId="23" fillId="0" borderId="7" xfId="0" applyFont="1" applyBorder="1" applyAlignment="1">
      <alignment vertical="center" wrapText="1"/>
    </xf>
    <xf numFmtId="0" fontId="27" fillId="0" borderId="7" xfId="0" applyFont="1" applyBorder="1" applyAlignment="1">
      <alignment vertical="justify" wrapText="1"/>
    </xf>
    <xf numFmtId="0" fontId="27" fillId="2" borderId="7" xfId="0" applyFont="1" applyFill="1" applyBorder="1" applyAlignment="1">
      <alignment vertical="justify" wrapText="1"/>
    </xf>
    <xf numFmtId="0" fontId="27" fillId="0" borderId="7" xfId="0" applyFont="1" applyBorder="1" applyAlignment="1">
      <alignment horizontal="center" vertical="justify" wrapText="1"/>
    </xf>
    <xf numFmtId="0" fontId="22" fillId="0" borderId="8" xfId="0" applyFont="1" applyBorder="1" applyAlignment="1">
      <alignment vertical="justify" wrapText="1"/>
    </xf>
    <xf numFmtId="0" fontId="25" fillId="0" borderId="17" xfId="0" applyFont="1" applyBorder="1" applyAlignment="1">
      <alignment vertical="justify" wrapText="1"/>
    </xf>
    <xf numFmtId="164" fontId="22" fillId="0" borderId="11" xfId="0" applyNumberFormat="1" applyFont="1" applyBorder="1" applyAlignment="1">
      <alignment horizontal="center" vertical="top"/>
    </xf>
    <xf numFmtId="164" fontId="30" fillId="0" borderId="11" xfId="3" applyNumberFormat="1" applyFont="1" applyBorder="1" applyAlignment="1">
      <alignment horizontal="center" vertical="top"/>
    </xf>
    <xf numFmtId="164" fontId="12" fillId="0" borderId="11" xfId="0" applyNumberFormat="1" applyFont="1" applyBorder="1" applyAlignment="1">
      <alignment horizontal="right" vertical="center" indent="1"/>
    </xf>
    <xf numFmtId="164" fontId="24" fillId="0" borderId="0" xfId="0" applyNumberFormat="1" applyFont="1" applyBorder="1" applyAlignment="1">
      <alignment vertical="center" wrapText="1"/>
    </xf>
    <xf numFmtId="164" fontId="34" fillId="0" borderId="11" xfId="3" applyNumberFormat="1" applyFont="1" applyBorder="1" applyAlignment="1">
      <alignment horizontal="center" vertical="top"/>
    </xf>
    <xf numFmtId="165" fontId="14" fillId="0" borderId="11" xfId="0" applyNumberFormat="1" applyFont="1" applyBorder="1" applyAlignment="1">
      <alignment horizontal="center" vertical="top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justify" wrapText="1"/>
    </xf>
    <xf numFmtId="0" fontId="25" fillId="0" borderId="8" xfId="0" applyFont="1" applyBorder="1" applyAlignment="1">
      <alignment vertical="justify" wrapText="1"/>
    </xf>
    <xf numFmtId="0" fontId="25" fillId="0" borderId="11" xfId="0" applyFont="1" applyBorder="1" applyAlignment="1">
      <alignment vertical="justify" wrapText="1"/>
    </xf>
    <xf numFmtId="164" fontId="36" fillId="0" borderId="2" xfId="5" applyNumberFormat="1" applyFont="1" applyBorder="1" applyAlignment="1">
      <alignment horizontal="center" vertical="top"/>
    </xf>
    <xf numFmtId="164" fontId="36" fillId="0" borderId="0" xfId="5" applyNumberFormat="1" applyFont="1" applyAlignment="1">
      <alignment horizontal="center" vertical="top"/>
    </xf>
    <xf numFmtId="164" fontId="35" fillId="0" borderId="11" xfId="0" applyNumberFormat="1" applyFont="1" applyBorder="1" applyAlignment="1">
      <alignment horizontal="center" vertical="top" wrapText="1"/>
    </xf>
    <xf numFmtId="164" fontId="35" fillId="0" borderId="14" xfId="0" applyNumberFormat="1" applyFont="1" applyBorder="1" applyAlignment="1">
      <alignment horizontal="center" vertical="top" wrapText="1"/>
    </xf>
    <xf numFmtId="164" fontId="30" fillId="0" borderId="0" xfId="5" applyNumberFormat="1" applyFont="1" applyBorder="1" applyAlignment="1">
      <alignment horizontal="center" vertical="top"/>
    </xf>
    <xf numFmtId="164" fontId="34" fillId="0" borderId="11" xfId="6" applyNumberFormat="1" applyFont="1" applyBorder="1" applyAlignment="1">
      <alignment horizontal="center" vertical="top"/>
    </xf>
    <xf numFmtId="164" fontId="34" fillId="0" borderId="0" xfId="6" applyNumberFormat="1" applyFont="1" applyAlignment="1">
      <alignment horizontal="center" vertical="top"/>
    </xf>
    <xf numFmtId="164" fontId="35" fillId="0" borderId="1" xfId="0" applyNumberFormat="1" applyFont="1" applyBorder="1" applyAlignment="1">
      <alignment horizontal="center" vertical="top"/>
    </xf>
    <xf numFmtId="164" fontId="36" fillId="0" borderId="15" xfId="5" applyNumberFormat="1" applyFont="1" applyBorder="1" applyAlignment="1">
      <alignment horizontal="center" vertical="top"/>
    </xf>
    <xf numFmtId="164" fontId="35" fillId="0" borderId="17" xfId="0" applyNumberFormat="1" applyFont="1" applyBorder="1" applyAlignment="1">
      <alignment horizontal="center" vertical="top"/>
    </xf>
    <xf numFmtId="164" fontId="30" fillId="0" borderId="2" xfId="5" applyNumberFormat="1" applyFont="1" applyBorder="1" applyAlignment="1">
      <alignment horizontal="center" vertical="top"/>
    </xf>
    <xf numFmtId="164" fontId="34" fillId="0" borderId="2" xfId="5" applyNumberFormat="1" applyFont="1" applyBorder="1" applyAlignment="1">
      <alignment horizontal="center" vertical="top"/>
    </xf>
    <xf numFmtId="164" fontId="35" fillId="0" borderId="8" xfId="0" applyNumberFormat="1" applyFont="1" applyBorder="1" applyAlignment="1">
      <alignment horizontal="center" vertical="top"/>
    </xf>
    <xf numFmtId="164" fontId="22" fillId="0" borderId="8" xfId="0" applyNumberFormat="1" applyFont="1" applyBorder="1" applyAlignment="1">
      <alignment horizontal="center" vertical="top"/>
    </xf>
    <xf numFmtId="164" fontId="22" fillId="0" borderId="11" xfId="0" applyNumberFormat="1" applyFont="1" applyBorder="1" applyAlignment="1">
      <alignment horizontal="center" vertical="top" wrapText="1"/>
    </xf>
    <xf numFmtId="164" fontId="14" fillId="0" borderId="14" xfId="0" applyNumberFormat="1" applyFont="1" applyBorder="1" applyAlignment="1">
      <alignment horizontal="center" vertical="top" wrapText="1"/>
    </xf>
    <xf numFmtId="164" fontId="14" fillId="0" borderId="11" xfId="0" applyNumberFormat="1" applyFont="1" applyBorder="1" applyAlignment="1">
      <alignment horizontal="center" vertical="top" wrapText="1"/>
    </xf>
    <xf numFmtId="164" fontId="34" fillId="0" borderId="18" xfId="5" applyNumberFormat="1" applyFont="1" applyBorder="1" applyAlignment="1">
      <alignment horizontal="center" vertical="top"/>
    </xf>
    <xf numFmtId="164" fontId="30" fillId="0" borderId="16" xfId="5" applyNumberFormat="1" applyFont="1" applyBorder="1" applyAlignment="1">
      <alignment horizontal="center" vertical="top"/>
    </xf>
    <xf numFmtId="164" fontId="30" fillId="0" borderId="0" xfId="5" applyNumberFormat="1" applyFont="1" applyAlignment="1">
      <alignment horizontal="center" vertical="top"/>
    </xf>
    <xf numFmtId="164" fontId="22" fillId="0" borderId="14" xfId="0" applyNumberFormat="1" applyFont="1" applyBorder="1" applyAlignment="1">
      <alignment horizontal="center" vertical="top" wrapText="1"/>
    </xf>
    <xf numFmtId="2" fontId="14" fillId="0" borderId="11" xfId="0" applyNumberFormat="1" applyFont="1" applyBorder="1" applyAlignment="1">
      <alignment horizontal="center" vertical="center"/>
    </xf>
    <xf numFmtId="165" fontId="14" fillId="0" borderId="11" xfId="0" applyNumberFormat="1" applyFont="1" applyBorder="1" applyAlignment="1">
      <alignment horizontal="center" vertical="center"/>
    </xf>
    <xf numFmtId="0" fontId="12" fillId="0" borderId="11" xfId="0" applyFont="1" applyBorder="1" applyAlignment="1">
      <alignment horizontal="left" vertical="distributed" wrapText="1"/>
    </xf>
    <xf numFmtId="165" fontId="26" fillId="0" borderId="0" xfId="0" applyNumberFormat="1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/>
    </xf>
    <xf numFmtId="0" fontId="17" fillId="0" borderId="1" xfId="0" applyFont="1" applyBorder="1" applyAlignment="1">
      <alignment horizontal="center" vertical="center" wrapText="1"/>
    </xf>
    <xf numFmtId="0" fontId="17" fillId="0" borderId="5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 wrapText="1"/>
    </xf>
    <xf numFmtId="2" fontId="10" fillId="0" borderId="5" xfId="0" applyNumberFormat="1" applyFont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7" fillId="0" borderId="3" xfId="0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 wrapText="1"/>
    </xf>
    <xf numFmtId="0" fontId="17" fillId="0" borderId="12" xfId="0" applyFont="1" applyBorder="1" applyAlignment="1">
      <alignment horizontal="center" vertical="center" wrapText="1"/>
    </xf>
    <xf numFmtId="0" fontId="17" fillId="0" borderId="9" xfId="0" applyFont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8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 vertical="top"/>
    </xf>
    <xf numFmtId="0" fontId="12" fillId="0" borderId="1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3" fillId="0" borderId="6" xfId="0" applyFont="1" applyBorder="1" applyAlignment="1">
      <alignment horizontal="center" vertical="center" wrapText="1"/>
    </xf>
    <xf numFmtId="0" fontId="13" fillId="0" borderId="9" xfId="0" applyFont="1" applyBorder="1" applyAlignment="1">
      <alignment horizontal="center" vertical="center" wrapText="1"/>
    </xf>
    <xf numFmtId="0" fontId="11" fillId="0" borderId="3" xfId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27" fillId="0" borderId="0" xfId="0" applyFont="1" applyBorder="1" applyAlignment="1">
      <alignment vertical="justify" wrapText="1"/>
    </xf>
    <xf numFmtId="0" fontId="27" fillId="2" borderId="0" xfId="0" applyFont="1" applyFill="1" applyBorder="1" applyAlignment="1">
      <alignment horizontal="center" vertical="justify" wrapText="1"/>
    </xf>
  </cellXfs>
  <cellStyles count="7">
    <cellStyle name="Обычный" xfId="0" builtinId="0"/>
    <cellStyle name="Обычный 2" xfId="2"/>
    <cellStyle name="Обычный 3" xfId="3"/>
    <cellStyle name="Обычный 4" xfId="4"/>
    <cellStyle name="Обычный 5" xfId="5"/>
    <cellStyle name="Обычный 6" xfId="6"/>
    <cellStyle name="Обычный_Вл закр на 01072003(412ф)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tabSelected="1" zoomScaleNormal="100" workbookViewId="0">
      <selection activeCell="E25" sqref="E25"/>
    </sheetView>
  </sheetViews>
  <sheetFormatPr defaultRowHeight="12.75" x14ac:dyDescent="0.2"/>
  <cols>
    <col min="1" max="1" width="3" customWidth="1"/>
    <col min="2" max="2" width="14.375" customWidth="1"/>
    <col min="3" max="3" width="10.875" customWidth="1"/>
    <col min="4" max="4" width="10.375" customWidth="1"/>
    <col min="5" max="5" width="10.25" customWidth="1"/>
    <col min="6" max="6" width="8.125" customWidth="1"/>
    <col min="7" max="7" width="10.125" customWidth="1"/>
    <col min="8" max="8" width="7.75" customWidth="1"/>
    <col min="9" max="9" width="8.875" customWidth="1"/>
    <col min="10" max="10" width="6.125" customWidth="1"/>
    <col min="11" max="11" width="9.625" customWidth="1"/>
    <col min="12" max="13" width="9.875" bestFit="1" customWidth="1"/>
  </cols>
  <sheetData>
    <row r="1" spans="1:17" ht="18.7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7" ht="18.75" x14ac:dyDescent="0.3">
      <c r="A2" s="124" t="s">
        <v>1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7" ht="19.5" x14ac:dyDescent="0.2">
      <c r="A3" s="125" t="s">
        <v>41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7" ht="15.75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2" t="s">
        <v>2</v>
      </c>
      <c r="O4" s="38"/>
    </row>
    <row r="5" spans="1:17" ht="12.75" customHeight="1" x14ac:dyDescent="0.2">
      <c r="A5" s="99" t="s">
        <v>3</v>
      </c>
      <c r="B5" s="99" t="s">
        <v>4</v>
      </c>
      <c r="C5" s="99" t="s">
        <v>31</v>
      </c>
      <c r="D5" s="99" t="s">
        <v>42</v>
      </c>
      <c r="E5" s="126" t="s">
        <v>5</v>
      </c>
      <c r="F5" s="103" t="s">
        <v>6</v>
      </c>
      <c r="G5" s="131" t="s">
        <v>43</v>
      </c>
      <c r="H5" s="132"/>
      <c r="I5" s="99" t="s">
        <v>36</v>
      </c>
      <c r="J5" s="102" t="s">
        <v>32</v>
      </c>
      <c r="K5" s="103"/>
    </row>
    <row r="6" spans="1:17" ht="24.75" customHeight="1" x14ac:dyDescent="0.2">
      <c r="A6" s="100"/>
      <c r="B6" s="100"/>
      <c r="C6" s="100"/>
      <c r="D6" s="100"/>
      <c r="E6" s="127"/>
      <c r="F6" s="129"/>
      <c r="G6" s="133"/>
      <c r="H6" s="134"/>
      <c r="I6" s="100"/>
      <c r="J6" s="104"/>
      <c r="K6" s="105"/>
    </row>
    <row r="7" spans="1:17" ht="60.75" customHeight="1" x14ac:dyDescent="0.2">
      <c r="A7" s="101"/>
      <c r="B7" s="101"/>
      <c r="C7" s="101"/>
      <c r="D7" s="101"/>
      <c r="E7" s="128"/>
      <c r="F7" s="130"/>
      <c r="G7" s="3" t="s">
        <v>7</v>
      </c>
      <c r="H7" s="4" t="s">
        <v>8</v>
      </c>
      <c r="I7" s="101"/>
      <c r="J7" s="5" t="s">
        <v>8</v>
      </c>
      <c r="K7" s="6" t="s">
        <v>7</v>
      </c>
    </row>
    <row r="8" spans="1:17" ht="25.5" customHeight="1" x14ac:dyDescent="0.2">
      <c r="A8" s="7"/>
      <c r="B8" s="8" t="s">
        <v>9</v>
      </c>
      <c r="C8" s="51">
        <v>251562.1</v>
      </c>
      <c r="D8" s="51">
        <f>C14</f>
        <v>129330.14379999998</v>
      </c>
      <c r="E8" s="51">
        <f>D14</f>
        <v>141322.62997000001</v>
      </c>
      <c r="F8" s="94">
        <f>E8/C8*100</f>
        <v>56.178029190406662</v>
      </c>
      <c r="G8" s="51">
        <f>E8-D8</f>
        <v>11992.486170000033</v>
      </c>
      <c r="H8" s="95">
        <f>E8/D8*100</f>
        <v>109.27276953201689</v>
      </c>
      <c r="I8" s="51">
        <f>G14</f>
        <v>108204.79999999999</v>
      </c>
      <c r="J8" s="51">
        <f>E8/I8*100</f>
        <v>130.60661816296505</v>
      </c>
      <c r="K8" s="51">
        <f>E8-I8</f>
        <v>33117.829970000021</v>
      </c>
      <c r="N8" s="40"/>
      <c r="O8" s="40"/>
      <c r="P8" s="40"/>
      <c r="Q8" s="40"/>
    </row>
    <row r="9" spans="1:17" ht="15.75" x14ac:dyDescent="0.25">
      <c r="A9" s="106" t="s">
        <v>51</v>
      </c>
      <c r="B9" s="106"/>
      <c r="C9" s="106"/>
      <c r="D9" s="106"/>
      <c r="E9" s="106"/>
      <c r="F9" s="106"/>
      <c r="G9" s="106"/>
      <c r="H9" s="106"/>
      <c r="I9" s="106"/>
      <c r="N9" s="41"/>
      <c r="O9" s="41"/>
      <c r="P9" s="40"/>
      <c r="Q9" s="40"/>
    </row>
    <row r="10" spans="1:17" ht="11.25" customHeight="1" x14ac:dyDescent="0.25">
      <c r="A10" s="12"/>
      <c r="B10" s="13"/>
      <c r="C10" s="14"/>
      <c r="D10" s="14"/>
      <c r="E10" s="15"/>
      <c r="F10" s="16"/>
      <c r="G10" s="17"/>
      <c r="H10" s="18"/>
      <c r="I10" s="19" t="s">
        <v>2</v>
      </c>
      <c r="N10" s="40"/>
      <c r="O10" s="40"/>
      <c r="P10" s="40"/>
      <c r="Q10" s="40"/>
    </row>
    <row r="11" spans="1:17" ht="12.75" customHeight="1" x14ac:dyDescent="0.2">
      <c r="A11" s="107" t="s">
        <v>3</v>
      </c>
      <c r="B11" s="110" t="s">
        <v>9</v>
      </c>
      <c r="C11" s="107" t="s">
        <v>44</v>
      </c>
      <c r="D11" s="113" t="s">
        <v>49</v>
      </c>
      <c r="E11" s="116" t="s">
        <v>45</v>
      </c>
      <c r="F11" s="117"/>
      <c r="G11" s="120" t="s">
        <v>33</v>
      </c>
      <c r="H11" s="116" t="s">
        <v>34</v>
      </c>
      <c r="I11" s="117"/>
      <c r="J11" s="20"/>
      <c r="N11" s="40"/>
      <c r="O11" s="40"/>
      <c r="P11" s="40"/>
      <c r="Q11" s="40"/>
    </row>
    <row r="12" spans="1:17" ht="54.75" customHeight="1" x14ac:dyDescent="0.2">
      <c r="A12" s="108"/>
      <c r="B12" s="111"/>
      <c r="C12" s="108"/>
      <c r="D12" s="114"/>
      <c r="E12" s="118"/>
      <c r="F12" s="119"/>
      <c r="G12" s="121"/>
      <c r="H12" s="118"/>
      <c r="I12" s="119"/>
      <c r="J12" s="20"/>
      <c r="M12" s="38"/>
      <c r="N12" s="40"/>
      <c r="O12" s="40"/>
      <c r="P12" s="40"/>
      <c r="Q12" s="40"/>
    </row>
    <row r="13" spans="1:17" ht="56.25" customHeight="1" x14ac:dyDescent="0.2">
      <c r="A13" s="109"/>
      <c r="B13" s="112"/>
      <c r="C13" s="109"/>
      <c r="D13" s="115"/>
      <c r="E13" s="21" t="s">
        <v>8</v>
      </c>
      <c r="F13" s="21" t="s">
        <v>10</v>
      </c>
      <c r="G13" s="122"/>
      <c r="H13" s="22" t="s">
        <v>8</v>
      </c>
      <c r="I13" s="22" t="s">
        <v>7</v>
      </c>
      <c r="J13" s="20"/>
      <c r="L13" s="48"/>
      <c r="M13" s="38"/>
    </row>
    <row r="14" spans="1:17" ht="27" customHeight="1" x14ac:dyDescent="0.2">
      <c r="A14" s="23"/>
      <c r="B14" s="96" t="s">
        <v>11</v>
      </c>
      <c r="C14" s="51">
        <f>C15+C16+C19+C26+C27+C28+C29</f>
        <v>129330.14379999998</v>
      </c>
      <c r="D14" s="51">
        <f>D15+D16+D19+D26+D27+D28+D29</f>
        <v>141322.62997000001</v>
      </c>
      <c r="E14" s="51">
        <f>D14/C14*100</f>
        <v>109.27276953201689</v>
      </c>
      <c r="F14" s="51">
        <f>F15+F16+F19+F26+F27+F28+F29</f>
        <v>11992.486170000022</v>
      </c>
      <c r="G14" s="51">
        <f>G15+G16+G19+G26+G27+G28+G29</f>
        <v>108204.79999999999</v>
      </c>
      <c r="H14" s="51">
        <f>D14/G14*100</f>
        <v>130.60661816296505</v>
      </c>
      <c r="I14" s="51">
        <f>I15+I16+I19+I26+I27+I28+I29</f>
        <v>33117.829970000013</v>
      </c>
      <c r="J14" s="26"/>
      <c r="K14" s="55"/>
      <c r="L14" s="38"/>
      <c r="M14" s="38"/>
    </row>
    <row r="15" spans="1:17" ht="27.75" customHeight="1" x14ac:dyDescent="0.2">
      <c r="A15" s="23">
        <v>1</v>
      </c>
      <c r="B15" s="28" t="s">
        <v>12</v>
      </c>
      <c r="C15" s="77">
        <v>88070.43</v>
      </c>
      <c r="D15" s="78">
        <v>96063.556620000003</v>
      </c>
      <c r="E15" s="62">
        <f t="shared" ref="E15:E29" si="0">D15/C15*100</f>
        <v>109.0758346700476</v>
      </c>
      <c r="F15" s="62">
        <f>D15-C15</f>
        <v>7993.12662000001</v>
      </c>
      <c r="G15" s="79">
        <v>70924.399999999994</v>
      </c>
      <c r="H15" s="62">
        <f>D15/G15*100</f>
        <v>135.44500428625409</v>
      </c>
      <c r="I15" s="62">
        <f>D15-G15</f>
        <v>25139.156620000009</v>
      </c>
      <c r="J15" s="50"/>
      <c r="K15" s="38"/>
      <c r="L15" s="38"/>
      <c r="M15" s="38"/>
    </row>
    <row r="16" spans="1:17" ht="57" customHeight="1" x14ac:dyDescent="0.2">
      <c r="A16" s="23">
        <v>2</v>
      </c>
      <c r="B16" s="28" t="s">
        <v>13</v>
      </c>
      <c r="C16" s="63">
        <f>C17+C18</f>
        <v>6408.4</v>
      </c>
      <c r="D16" s="66">
        <f>D17+D18</f>
        <v>6452.1551899999995</v>
      </c>
      <c r="E16" s="62">
        <f t="shared" si="0"/>
        <v>100.68277869671056</v>
      </c>
      <c r="F16" s="62">
        <f t="shared" ref="F16:F29" si="1">D16-C16</f>
        <v>43.755189999999857</v>
      </c>
      <c r="G16" s="66">
        <f>G17+G18</f>
        <v>5179.2999999999993</v>
      </c>
      <c r="H16" s="62">
        <f t="shared" ref="H16:H29" si="2">D16/G16*100</f>
        <v>124.57581507153476</v>
      </c>
      <c r="I16" s="63">
        <f>I17+I18</f>
        <v>1272.8551900000002</v>
      </c>
      <c r="J16" s="56" t="s">
        <v>14</v>
      </c>
      <c r="K16" s="65"/>
      <c r="L16" s="38"/>
      <c r="M16" s="38"/>
      <c r="O16" s="39"/>
    </row>
    <row r="17" spans="1:16" ht="15.75" x14ac:dyDescent="0.2">
      <c r="A17" s="23"/>
      <c r="B17" s="36" t="s">
        <v>15</v>
      </c>
      <c r="C17" s="73">
        <f>213.8+2312.6</f>
        <v>2526.4</v>
      </c>
      <c r="D17" s="73">
        <f>266.56799+2335.88082</f>
        <v>2602.4488099999999</v>
      </c>
      <c r="E17" s="62">
        <f t="shared" si="0"/>
        <v>103.01016505699809</v>
      </c>
      <c r="F17" s="62">
        <f t="shared" si="1"/>
        <v>76.048809999999776</v>
      </c>
      <c r="G17" s="73">
        <v>1694.6</v>
      </c>
      <c r="H17" s="62">
        <f t="shared" si="2"/>
        <v>153.57304437625399</v>
      </c>
      <c r="I17" s="80">
        <f>D17-G17</f>
        <v>907.84880999999996</v>
      </c>
      <c r="J17" s="97"/>
      <c r="K17" s="98"/>
      <c r="L17" s="38"/>
      <c r="M17" s="38"/>
      <c r="N17" s="38"/>
      <c r="O17" s="39"/>
      <c r="P17" s="39"/>
    </row>
    <row r="18" spans="1:16" ht="15.75" x14ac:dyDescent="0.2">
      <c r="A18" s="23"/>
      <c r="B18" s="61" t="s">
        <v>16</v>
      </c>
      <c r="C18" s="73">
        <v>3882</v>
      </c>
      <c r="D18" s="81">
        <v>3849.7063800000001</v>
      </c>
      <c r="E18" s="62">
        <f t="shared" si="0"/>
        <v>99.168119010819169</v>
      </c>
      <c r="F18" s="62">
        <f t="shared" si="1"/>
        <v>-32.293619999999919</v>
      </c>
      <c r="G18" s="81">
        <v>3484.7</v>
      </c>
      <c r="H18" s="62">
        <f t="shared" si="2"/>
        <v>110.47454242832957</v>
      </c>
      <c r="I18" s="82">
        <f>D18-G18</f>
        <v>365.00638000000026</v>
      </c>
      <c r="J18" s="68"/>
      <c r="K18" s="69"/>
      <c r="L18" s="38"/>
      <c r="M18" s="38"/>
    </row>
    <row r="19" spans="1:16" ht="25.5" x14ac:dyDescent="0.2">
      <c r="A19" s="60">
        <v>3</v>
      </c>
      <c r="B19" s="31" t="s">
        <v>38</v>
      </c>
      <c r="C19" s="83">
        <f>SUM(C20:C25)</f>
        <v>33188.753799999991</v>
      </c>
      <c r="D19" s="84">
        <f>SUM(D20:D25)</f>
        <v>36894.042330000004</v>
      </c>
      <c r="E19" s="62">
        <f t="shared" si="0"/>
        <v>111.16428942264176</v>
      </c>
      <c r="F19" s="62">
        <f t="shared" si="1"/>
        <v>3705.2885300000125</v>
      </c>
      <c r="G19" s="90">
        <f>SUM(G20:G25)</f>
        <v>29945.3</v>
      </c>
      <c r="H19" s="62">
        <f t="shared" si="2"/>
        <v>123.2047844903875</v>
      </c>
      <c r="I19" s="85">
        <f>SUM(I20:I25)</f>
        <v>6948.74233</v>
      </c>
      <c r="J19" s="68"/>
      <c r="K19" s="69"/>
      <c r="L19" s="38"/>
      <c r="M19" s="38"/>
    </row>
    <row r="20" spans="1:16" ht="15.75" x14ac:dyDescent="0.2">
      <c r="A20" s="60"/>
      <c r="B20" s="71" t="s">
        <v>17</v>
      </c>
      <c r="C20" s="73">
        <f>1431.8+7426.4+130.1+156</f>
        <v>9144.2999999999993</v>
      </c>
      <c r="D20" s="81">
        <f>1852.82488+8164.96077+249.46039+161.50221</f>
        <v>10428.748250000001</v>
      </c>
      <c r="E20" s="62">
        <f t="shared" si="0"/>
        <v>114.04643603118885</v>
      </c>
      <c r="F20" s="62">
        <f t="shared" si="1"/>
        <v>1284.4482500000013</v>
      </c>
      <c r="G20" s="91">
        <v>7986.3</v>
      </c>
      <c r="H20" s="62">
        <f t="shared" si="2"/>
        <v>130.58297647220866</v>
      </c>
      <c r="I20" s="86">
        <f t="shared" ref="I20:I29" si="3">D20-G20</f>
        <v>2442.4482500000004</v>
      </c>
      <c r="J20" s="57"/>
      <c r="K20" s="70"/>
      <c r="L20" s="38"/>
      <c r="M20" s="38"/>
      <c r="O20" s="39"/>
    </row>
    <row r="21" spans="1:16" ht="51" x14ac:dyDescent="0.2">
      <c r="A21" s="23"/>
      <c r="B21" s="72" t="s">
        <v>18</v>
      </c>
      <c r="C21" s="73">
        <f>1.28+220.88+301+2518</f>
        <v>3041.16</v>
      </c>
      <c r="D21" s="74">
        <f>1.27603+353.5359+431.98317+2548.06117</f>
        <v>3334.8562700000002</v>
      </c>
      <c r="E21" s="62">
        <f t="shared" si="0"/>
        <v>109.65737646161335</v>
      </c>
      <c r="F21" s="62">
        <f t="shared" si="1"/>
        <v>293.69627000000037</v>
      </c>
      <c r="G21" s="92">
        <v>3464</v>
      </c>
      <c r="H21" s="62">
        <f t="shared" si="2"/>
        <v>96.271832274826792</v>
      </c>
      <c r="I21" s="62">
        <f>D21-G21</f>
        <v>-129.14372999999978</v>
      </c>
      <c r="J21" s="59"/>
      <c r="K21" s="70"/>
      <c r="L21" s="38"/>
      <c r="M21" s="38"/>
      <c r="N21" s="54"/>
      <c r="O21" s="54"/>
    </row>
    <row r="22" spans="1:16" ht="15.75" x14ac:dyDescent="0.2">
      <c r="A22" s="23"/>
      <c r="B22" s="72" t="s">
        <v>19</v>
      </c>
      <c r="C22" s="75">
        <v>20959.593799999999</v>
      </c>
      <c r="D22" s="76">
        <v>23085.48748</v>
      </c>
      <c r="E22" s="62">
        <f t="shared" si="0"/>
        <v>110.14281908459505</v>
      </c>
      <c r="F22" s="62">
        <f t="shared" si="1"/>
        <v>2125.893680000001</v>
      </c>
      <c r="G22" s="93">
        <v>18482.5</v>
      </c>
      <c r="H22" s="62">
        <f t="shared" si="2"/>
        <v>124.90457178412011</v>
      </c>
      <c r="I22" s="62">
        <f t="shared" ref="I22:I25" si="4">D22-G22</f>
        <v>4602.9874799999998</v>
      </c>
      <c r="J22" s="58"/>
      <c r="K22" s="34"/>
      <c r="L22" s="38"/>
      <c r="M22" s="38"/>
      <c r="N22" s="53"/>
      <c r="O22" s="53"/>
    </row>
    <row r="23" spans="1:16" ht="25.5" x14ac:dyDescent="0.2">
      <c r="A23" s="23"/>
      <c r="B23" s="72" t="s">
        <v>39</v>
      </c>
      <c r="C23" s="75">
        <v>31.2</v>
      </c>
      <c r="D23" s="76">
        <v>31.250330000000002</v>
      </c>
      <c r="E23" s="62">
        <f t="shared" si="0"/>
        <v>100.16131410256411</v>
      </c>
      <c r="F23" s="62">
        <f t="shared" si="1"/>
        <v>5.0330000000002428E-2</v>
      </c>
      <c r="G23" s="93">
        <v>0</v>
      </c>
      <c r="H23" s="62"/>
      <c r="I23" s="62">
        <f t="shared" si="4"/>
        <v>31.250330000000002</v>
      </c>
      <c r="J23" s="58"/>
      <c r="K23" s="34"/>
      <c r="L23" s="38"/>
      <c r="M23" s="38"/>
      <c r="N23" s="53"/>
      <c r="O23" s="53"/>
    </row>
    <row r="24" spans="1:16" ht="25.5" x14ac:dyDescent="0.2">
      <c r="A24" s="23"/>
      <c r="B24" s="72" t="s">
        <v>40</v>
      </c>
      <c r="C24" s="75">
        <v>12.5</v>
      </c>
      <c r="D24" s="76">
        <v>12.5</v>
      </c>
      <c r="E24" s="62">
        <f t="shared" si="0"/>
        <v>100</v>
      </c>
      <c r="F24" s="62">
        <f t="shared" si="1"/>
        <v>0</v>
      </c>
      <c r="G24" s="93">
        <v>12.5</v>
      </c>
      <c r="H24" s="62">
        <f t="shared" si="2"/>
        <v>100</v>
      </c>
      <c r="I24" s="62">
        <f t="shared" si="4"/>
        <v>0</v>
      </c>
      <c r="J24" s="58"/>
      <c r="K24" s="34"/>
      <c r="L24" s="38"/>
      <c r="M24" s="38"/>
      <c r="N24" s="53"/>
      <c r="O24" s="53"/>
    </row>
    <row r="25" spans="1:16" ht="15.75" x14ac:dyDescent="0.2">
      <c r="A25" s="23"/>
      <c r="B25" s="72" t="s">
        <v>37</v>
      </c>
      <c r="C25" s="75">
        <v>0</v>
      </c>
      <c r="D25" s="76">
        <v>1.2</v>
      </c>
      <c r="E25" s="62"/>
      <c r="F25" s="62">
        <f t="shared" si="1"/>
        <v>1.2</v>
      </c>
      <c r="G25" s="93">
        <v>0</v>
      </c>
      <c r="H25" s="62"/>
      <c r="I25" s="62">
        <f t="shared" si="4"/>
        <v>1.2</v>
      </c>
      <c r="J25" s="58"/>
      <c r="K25" s="34"/>
      <c r="L25" s="38"/>
      <c r="M25" s="38"/>
      <c r="N25" s="53"/>
      <c r="O25" s="53"/>
    </row>
    <row r="26" spans="1:16" ht="25.5" x14ac:dyDescent="0.2">
      <c r="A26" s="23">
        <v>4</v>
      </c>
      <c r="B26" s="28" t="s">
        <v>20</v>
      </c>
      <c r="C26" s="87">
        <v>418.8</v>
      </c>
      <c r="D26" s="88">
        <v>458.01245</v>
      </c>
      <c r="E26" s="62">
        <f t="shared" si="0"/>
        <v>109.36304918815662</v>
      </c>
      <c r="F26" s="62">
        <f t="shared" si="1"/>
        <v>39.21244999999999</v>
      </c>
      <c r="G26" s="89">
        <v>561.4</v>
      </c>
      <c r="H26" s="62">
        <f t="shared" si="2"/>
        <v>81.58397755610973</v>
      </c>
      <c r="I26" s="62">
        <f t="shared" si="3"/>
        <v>-103.38754999999998</v>
      </c>
      <c r="J26" s="58"/>
      <c r="K26" s="34"/>
      <c r="L26" s="38"/>
      <c r="M26" s="38"/>
      <c r="N26" s="53"/>
      <c r="O26" s="53"/>
    </row>
    <row r="27" spans="1:16" ht="15.75" x14ac:dyDescent="0.2">
      <c r="A27" s="23">
        <v>5</v>
      </c>
      <c r="B27" s="37" t="s">
        <v>21</v>
      </c>
      <c r="C27" s="87">
        <v>403.88</v>
      </c>
      <c r="D27" s="89">
        <v>508.88673999999997</v>
      </c>
      <c r="E27" s="62">
        <f t="shared" si="0"/>
        <v>125.99948994750916</v>
      </c>
      <c r="F27" s="62">
        <f t="shared" si="1"/>
        <v>105.00673999999998</v>
      </c>
      <c r="G27" s="89">
        <v>442.9</v>
      </c>
      <c r="H27" s="62">
        <f t="shared" si="2"/>
        <v>114.898789794536</v>
      </c>
      <c r="I27" s="62">
        <f t="shared" si="3"/>
        <v>65.986739999999998</v>
      </c>
      <c r="J27" s="58"/>
      <c r="K27" s="34"/>
      <c r="L27" s="38"/>
      <c r="M27" s="38"/>
      <c r="N27" s="53"/>
      <c r="O27" s="53"/>
    </row>
    <row r="28" spans="1:16" ht="25.5" x14ac:dyDescent="0.2">
      <c r="A28" s="23">
        <v>6</v>
      </c>
      <c r="B28" s="37" t="s">
        <v>22</v>
      </c>
      <c r="C28" s="87">
        <v>316.39999999999998</v>
      </c>
      <c r="D28" s="89">
        <v>365.75078000000002</v>
      </c>
      <c r="E28" s="62">
        <f t="shared" si="0"/>
        <v>115.5975916561315</v>
      </c>
      <c r="F28" s="62">
        <f t="shared" si="1"/>
        <v>49.350780000000043</v>
      </c>
      <c r="G28" s="89">
        <v>326.3</v>
      </c>
      <c r="H28" s="62">
        <f t="shared" si="2"/>
        <v>112.09034017775055</v>
      </c>
      <c r="I28" s="62">
        <f t="shared" si="3"/>
        <v>39.450780000000009</v>
      </c>
      <c r="J28" s="58"/>
      <c r="K28" s="27"/>
      <c r="L28" s="38"/>
      <c r="M28" s="38"/>
      <c r="N28" s="54"/>
      <c r="O28" s="54"/>
    </row>
    <row r="29" spans="1:16" ht="15.75" x14ac:dyDescent="0.2">
      <c r="A29" s="23">
        <v>7</v>
      </c>
      <c r="B29" s="37" t="s">
        <v>23</v>
      </c>
      <c r="C29" s="87">
        <f>23.8+114.3+100.28+285.1</f>
        <v>523.48</v>
      </c>
      <c r="D29" s="89">
        <f>28.62759+130.63838+103.47632+317.48357</f>
        <v>580.22586000000001</v>
      </c>
      <c r="E29" s="62">
        <f t="shared" si="0"/>
        <v>110.84011996637886</v>
      </c>
      <c r="F29" s="62">
        <f t="shared" si="1"/>
        <v>56.745859999999993</v>
      </c>
      <c r="G29" s="89">
        <v>825.2</v>
      </c>
      <c r="H29" s="62">
        <f t="shared" si="2"/>
        <v>70.313361609306838</v>
      </c>
      <c r="I29" s="62">
        <f t="shared" si="3"/>
        <v>-244.97414000000003</v>
      </c>
      <c r="L29" s="38"/>
      <c r="M29" s="38"/>
      <c r="N29" s="53"/>
      <c r="O29" s="53"/>
    </row>
    <row r="30" spans="1:16" x14ac:dyDescent="0.2">
      <c r="C30" s="38"/>
      <c r="D30" s="38"/>
      <c r="E30" s="38"/>
      <c r="F30" s="38"/>
      <c r="G30" s="38"/>
      <c r="L30" s="38"/>
    </row>
    <row r="31" spans="1:16" x14ac:dyDescent="0.2">
      <c r="B31" s="42"/>
      <c r="C31" s="46"/>
      <c r="D31" s="46"/>
      <c r="E31" s="43"/>
      <c r="F31" s="43"/>
      <c r="G31" s="43"/>
      <c r="H31" s="42"/>
    </row>
    <row r="32" spans="1:16" x14ac:dyDescent="0.2">
      <c r="B32" s="43"/>
      <c r="C32" s="46"/>
      <c r="D32" s="46"/>
      <c r="E32" s="42"/>
      <c r="F32" s="42"/>
      <c r="G32" s="44"/>
      <c r="H32" s="42"/>
    </row>
    <row r="33" spans="2:14" x14ac:dyDescent="0.2">
      <c r="B33" s="42"/>
      <c r="C33" s="44"/>
      <c r="D33" s="44"/>
      <c r="E33" s="42"/>
      <c r="F33" s="42"/>
      <c r="G33" s="42"/>
      <c r="H33" s="42"/>
    </row>
    <row r="34" spans="2:14" x14ac:dyDescent="0.2">
      <c r="C34" s="47"/>
      <c r="D34" s="44"/>
      <c r="J34" s="27"/>
      <c r="K34" s="52"/>
      <c r="L34" s="52"/>
      <c r="M34" s="52"/>
      <c r="N34" s="52"/>
    </row>
    <row r="35" spans="2:14" x14ac:dyDescent="0.2">
      <c r="C35" s="45"/>
      <c r="D35" s="45"/>
      <c r="G35" s="39"/>
      <c r="J35" s="27"/>
      <c r="K35" s="27"/>
      <c r="L35" s="27"/>
      <c r="M35" s="27"/>
      <c r="N35" s="27"/>
    </row>
    <row r="36" spans="2:14" x14ac:dyDescent="0.2">
      <c r="C36" s="45"/>
      <c r="D36" s="45"/>
      <c r="J36" s="27"/>
      <c r="K36" s="52"/>
      <c r="L36" s="52"/>
      <c r="M36" s="52"/>
      <c r="N36" s="52"/>
    </row>
    <row r="37" spans="2:14" x14ac:dyDescent="0.2">
      <c r="C37" s="45"/>
      <c r="D37" s="45"/>
      <c r="G37" s="39"/>
      <c r="J37" s="27"/>
      <c r="K37" s="27"/>
      <c r="L37" s="27"/>
      <c r="M37" s="27"/>
      <c r="N37" s="27"/>
    </row>
    <row r="38" spans="2:14" x14ac:dyDescent="0.2">
      <c r="C38" s="45"/>
      <c r="D38" s="45"/>
      <c r="K38" s="54"/>
      <c r="L38" s="54"/>
      <c r="M38" s="54"/>
      <c r="N38" s="54"/>
    </row>
    <row r="39" spans="2:14" x14ac:dyDescent="0.2">
      <c r="C39" s="45"/>
      <c r="D39" s="45"/>
    </row>
    <row r="40" spans="2:14" x14ac:dyDescent="0.2">
      <c r="C40" s="45"/>
      <c r="D40" s="45"/>
    </row>
  </sheetData>
  <mergeCells count="21"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G5:H6"/>
    <mergeCell ref="J17:K17"/>
    <mergeCell ref="I5:I7"/>
    <mergeCell ref="J5:K6"/>
    <mergeCell ref="A9:I9"/>
    <mergeCell ref="A11:A13"/>
    <mergeCell ref="B11:B13"/>
    <mergeCell ref="C11:C13"/>
    <mergeCell ref="D11:D13"/>
    <mergeCell ref="E11:F12"/>
    <mergeCell ref="G11:G13"/>
    <mergeCell ref="H11:I12"/>
  </mergeCells>
  <pageMargins left="0.7" right="0.7" top="0.75" bottom="0.75" header="0.3" footer="0.3"/>
  <pageSetup paperSize="9" scale="82" fitToWidth="0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4"/>
  <sheetViews>
    <sheetView zoomScale="90" zoomScaleNormal="90" workbookViewId="0">
      <selection activeCell="H14" sqref="H14"/>
    </sheetView>
  </sheetViews>
  <sheetFormatPr defaultRowHeight="12.75" x14ac:dyDescent="0.2"/>
  <cols>
    <col min="1" max="1" width="3.375" customWidth="1"/>
    <col min="2" max="2" width="13.5" customWidth="1"/>
    <col min="3" max="3" width="9" customWidth="1"/>
    <col min="4" max="4" width="10.875" customWidth="1"/>
    <col min="5" max="5" width="9.375" customWidth="1"/>
    <col min="6" max="6" width="8" customWidth="1"/>
    <col min="7" max="7" width="8.125" customWidth="1"/>
    <col min="8" max="8" width="8.25" customWidth="1"/>
    <col min="9" max="9" width="7.75" customWidth="1"/>
    <col min="10" max="10" width="4.75" customWidth="1"/>
    <col min="11" max="11" width="10.75" customWidth="1"/>
  </cols>
  <sheetData>
    <row r="1" spans="1:13" ht="18.75" x14ac:dyDescent="0.3">
      <c r="A1" s="123" t="s">
        <v>0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</row>
    <row r="2" spans="1:13" ht="18.75" x14ac:dyDescent="0.3">
      <c r="A2" s="124" t="s">
        <v>24</v>
      </c>
      <c r="B2" s="124"/>
      <c r="C2" s="124"/>
      <c r="D2" s="124"/>
      <c r="E2" s="124"/>
      <c r="F2" s="124"/>
      <c r="G2" s="124"/>
      <c r="H2" s="124"/>
      <c r="I2" s="124"/>
      <c r="J2" s="124"/>
      <c r="K2" s="124"/>
    </row>
    <row r="3" spans="1:13" ht="19.5" x14ac:dyDescent="0.2">
      <c r="A3" s="125" t="s">
        <v>41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</row>
    <row r="4" spans="1:13" ht="15.75" x14ac:dyDescent="0.25">
      <c r="A4" s="1" t="s">
        <v>14</v>
      </c>
      <c r="B4" s="1"/>
      <c r="C4" s="1"/>
      <c r="D4" s="1"/>
      <c r="E4" s="1"/>
      <c r="F4" s="1"/>
      <c r="G4" s="1"/>
      <c r="H4" s="1"/>
      <c r="I4" s="1"/>
      <c r="J4" s="1"/>
      <c r="K4" s="2" t="s">
        <v>2</v>
      </c>
    </row>
    <row r="5" spans="1:13" ht="12.75" customHeight="1" x14ac:dyDescent="0.2">
      <c r="A5" s="99" t="s">
        <v>3</v>
      </c>
      <c r="B5" s="99" t="s">
        <v>4</v>
      </c>
      <c r="C5" s="99" t="s">
        <v>31</v>
      </c>
      <c r="D5" s="99" t="s">
        <v>46</v>
      </c>
      <c r="E5" s="126" t="s">
        <v>5</v>
      </c>
      <c r="F5" s="103" t="s">
        <v>6</v>
      </c>
      <c r="G5" s="131" t="s">
        <v>43</v>
      </c>
      <c r="H5" s="132"/>
      <c r="I5" s="99" t="s">
        <v>35</v>
      </c>
      <c r="J5" s="102" t="s">
        <v>32</v>
      </c>
      <c r="K5" s="103"/>
    </row>
    <row r="6" spans="1:13" ht="37.5" customHeight="1" x14ac:dyDescent="0.2">
      <c r="A6" s="100"/>
      <c r="B6" s="100"/>
      <c r="C6" s="100"/>
      <c r="D6" s="100"/>
      <c r="E6" s="127"/>
      <c r="F6" s="129"/>
      <c r="G6" s="133"/>
      <c r="H6" s="134"/>
      <c r="I6" s="100"/>
      <c r="J6" s="104"/>
      <c r="K6" s="105"/>
    </row>
    <row r="7" spans="1:13" ht="57.75" customHeight="1" x14ac:dyDescent="0.2">
      <c r="A7" s="101"/>
      <c r="B7" s="101"/>
      <c r="C7" s="101"/>
      <c r="D7" s="101"/>
      <c r="E7" s="128"/>
      <c r="F7" s="130"/>
      <c r="G7" s="3" t="s">
        <v>7</v>
      </c>
      <c r="H7" s="4" t="s">
        <v>8</v>
      </c>
      <c r="I7" s="101"/>
      <c r="J7" s="5" t="s">
        <v>8</v>
      </c>
      <c r="K7" s="6" t="s">
        <v>7</v>
      </c>
    </row>
    <row r="8" spans="1:13" ht="15.75" x14ac:dyDescent="0.2">
      <c r="A8" s="7"/>
      <c r="B8" s="8" t="s">
        <v>9</v>
      </c>
      <c r="C8" s="9">
        <v>15376.5</v>
      </c>
      <c r="D8" s="9">
        <f>C14</f>
        <v>13216.8</v>
      </c>
      <c r="E8" s="9">
        <f>D14</f>
        <v>12739.33635</v>
      </c>
      <c r="F8" s="10">
        <f>E8/C8*100</f>
        <v>82.849389327870455</v>
      </c>
      <c r="G8" s="9">
        <f>E8-D8</f>
        <v>-477.46364999999969</v>
      </c>
      <c r="H8" s="10">
        <f>E8/D8*100</f>
        <v>96.387448928636289</v>
      </c>
      <c r="I8" s="9">
        <f>G14</f>
        <v>22612.3</v>
      </c>
      <c r="J8" s="11">
        <f>E8/I8*100</f>
        <v>56.338083034454698</v>
      </c>
      <c r="K8" s="64">
        <f>E8-I8</f>
        <v>-9872.9636499999997</v>
      </c>
    </row>
    <row r="9" spans="1:13" ht="15.75" x14ac:dyDescent="0.25">
      <c r="A9" s="106" t="s">
        <v>52</v>
      </c>
      <c r="B9" s="106"/>
      <c r="C9" s="106"/>
      <c r="D9" s="106"/>
      <c r="E9" s="106"/>
      <c r="F9" s="106"/>
      <c r="G9" s="106"/>
      <c r="H9" s="106"/>
      <c r="I9" s="106"/>
    </row>
    <row r="10" spans="1:13" ht="15.75" x14ac:dyDescent="0.25">
      <c r="A10" s="12"/>
      <c r="B10" s="13"/>
      <c r="C10" s="14"/>
      <c r="D10" s="14"/>
      <c r="E10" s="15"/>
      <c r="F10" s="16"/>
      <c r="G10" s="17"/>
      <c r="H10" s="18"/>
      <c r="I10" s="19" t="s">
        <v>2</v>
      </c>
    </row>
    <row r="11" spans="1:13" ht="12.75" customHeight="1" x14ac:dyDescent="0.2">
      <c r="A11" s="107" t="s">
        <v>3</v>
      </c>
      <c r="B11" s="110" t="s">
        <v>9</v>
      </c>
      <c r="C11" s="107" t="s">
        <v>47</v>
      </c>
      <c r="D11" s="113" t="s">
        <v>50</v>
      </c>
      <c r="E11" s="116" t="s">
        <v>48</v>
      </c>
      <c r="F11" s="117"/>
      <c r="G11" s="120" t="s">
        <v>33</v>
      </c>
      <c r="H11" s="116" t="s">
        <v>34</v>
      </c>
      <c r="I11" s="117"/>
      <c r="J11" s="20"/>
    </row>
    <row r="12" spans="1:13" ht="40.5" customHeight="1" x14ac:dyDescent="0.2">
      <c r="A12" s="108"/>
      <c r="B12" s="111"/>
      <c r="C12" s="108"/>
      <c r="D12" s="114"/>
      <c r="E12" s="118"/>
      <c r="F12" s="119"/>
      <c r="G12" s="121"/>
      <c r="H12" s="118"/>
      <c r="I12" s="119"/>
      <c r="J12" s="20"/>
    </row>
    <row r="13" spans="1:13" ht="65.25" customHeight="1" x14ac:dyDescent="0.2">
      <c r="A13" s="109"/>
      <c r="B13" s="112"/>
      <c r="C13" s="109"/>
      <c r="D13" s="115"/>
      <c r="E13" s="21" t="s">
        <v>8</v>
      </c>
      <c r="F13" s="21" t="s">
        <v>10</v>
      </c>
      <c r="G13" s="122"/>
      <c r="H13" s="22" t="s">
        <v>8</v>
      </c>
      <c r="I13" s="22" t="s">
        <v>7</v>
      </c>
      <c r="J13" s="20"/>
    </row>
    <row r="14" spans="1:13" ht="43.5" customHeight="1" x14ac:dyDescent="0.2">
      <c r="A14" s="23"/>
      <c r="B14" s="24" t="s">
        <v>25</v>
      </c>
      <c r="C14" s="51">
        <f>C15+C17+C18+C19</f>
        <v>13216.8</v>
      </c>
      <c r="D14" s="51">
        <f>D15+D17+D18+D19+D16</f>
        <v>12739.33635</v>
      </c>
      <c r="E14" s="25">
        <f>D14/C14*100</f>
        <v>96.387448928636289</v>
      </c>
      <c r="F14" s="25">
        <f t="shared" ref="F14:F19" si="0">D14-C14</f>
        <v>-477.46364999999969</v>
      </c>
      <c r="G14" s="9">
        <f>G15+G17+G18+G19+G16</f>
        <v>22612.3</v>
      </c>
      <c r="H14" s="25">
        <f>D14/G14*100</f>
        <v>56.338083034454698</v>
      </c>
      <c r="I14" s="25">
        <f t="shared" ref="I14:I19" si="1">D14-G14</f>
        <v>-9872.9636499999997</v>
      </c>
      <c r="J14" s="26"/>
      <c r="K14" s="49"/>
      <c r="L14" s="38"/>
      <c r="M14" s="38"/>
    </row>
    <row r="15" spans="1:13" ht="26.25" customHeight="1" x14ac:dyDescent="0.2">
      <c r="A15" s="23">
        <v>1</v>
      </c>
      <c r="B15" s="28" t="s">
        <v>26</v>
      </c>
      <c r="C15" s="29">
        <v>52.3</v>
      </c>
      <c r="D15" s="30">
        <v>40.912959999999998</v>
      </c>
      <c r="E15" s="25">
        <f>D15/C15*100</f>
        <v>78.227456978967496</v>
      </c>
      <c r="F15" s="29">
        <f t="shared" si="0"/>
        <v>-11.387039999999999</v>
      </c>
      <c r="G15" s="30">
        <v>50.4</v>
      </c>
      <c r="H15" s="67">
        <f t="shared" ref="H15:H18" si="2">D15/G15*100</f>
        <v>81.176507936507932</v>
      </c>
      <c r="I15" s="29">
        <f t="shared" si="1"/>
        <v>-9.4870400000000004</v>
      </c>
      <c r="M15" s="38"/>
    </row>
    <row r="16" spans="1:13" ht="15.75" customHeight="1" x14ac:dyDescent="0.2">
      <c r="A16" s="23">
        <v>2</v>
      </c>
      <c r="B16" s="35" t="s">
        <v>27</v>
      </c>
      <c r="C16" s="29">
        <v>0</v>
      </c>
      <c r="D16" s="30">
        <v>17.973849999999999</v>
      </c>
      <c r="E16" s="25">
        <v>0</v>
      </c>
      <c r="F16" s="29">
        <f t="shared" si="0"/>
        <v>17.973849999999999</v>
      </c>
      <c r="G16" s="30">
        <v>113</v>
      </c>
      <c r="H16" s="67">
        <v>0</v>
      </c>
      <c r="I16" s="29">
        <f t="shared" si="1"/>
        <v>-95.026150000000001</v>
      </c>
      <c r="J16" s="135"/>
      <c r="K16" s="136"/>
      <c r="M16" s="38"/>
    </row>
    <row r="17" spans="1:13" ht="55.5" customHeight="1" x14ac:dyDescent="0.2">
      <c r="A17" s="23">
        <v>3</v>
      </c>
      <c r="B17" s="31" t="s">
        <v>28</v>
      </c>
      <c r="C17" s="32">
        <v>1858.9</v>
      </c>
      <c r="D17" s="33">
        <v>3095.31783</v>
      </c>
      <c r="E17" s="67">
        <f t="shared" ref="E17:E19" si="3">D17/C17*100</f>
        <v>166.5134127709936</v>
      </c>
      <c r="F17" s="32">
        <f t="shared" si="0"/>
        <v>1236.4178299999999</v>
      </c>
      <c r="G17" s="33">
        <v>18096</v>
      </c>
      <c r="H17" s="67">
        <f t="shared" si="2"/>
        <v>17.104983587533155</v>
      </c>
      <c r="I17" s="32">
        <f t="shared" si="1"/>
        <v>-15000.68217</v>
      </c>
      <c r="J17" s="137"/>
      <c r="K17" s="137"/>
      <c r="M17" s="38"/>
    </row>
    <row r="18" spans="1:13" ht="28.5" customHeight="1" x14ac:dyDescent="0.2">
      <c r="A18" s="23">
        <v>4</v>
      </c>
      <c r="B18" s="35" t="s">
        <v>29</v>
      </c>
      <c r="C18" s="29">
        <v>3337</v>
      </c>
      <c r="D18" s="30">
        <v>1685.1667</v>
      </c>
      <c r="E18" s="67">
        <f t="shared" si="3"/>
        <v>50.499451603236444</v>
      </c>
      <c r="F18" s="29">
        <f t="shared" si="0"/>
        <v>-1651.8333</v>
      </c>
      <c r="G18" s="30">
        <v>3850.8</v>
      </c>
      <c r="H18" s="67">
        <f t="shared" si="2"/>
        <v>43.761470343824662</v>
      </c>
      <c r="I18" s="29">
        <f t="shared" si="1"/>
        <v>-2165.6333000000004</v>
      </c>
      <c r="J18" s="137"/>
      <c r="K18" s="137"/>
      <c r="M18" s="38"/>
    </row>
    <row r="19" spans="1:13" ht="27" customHeight="1" x14ac:dyDescent="0.2">
      <c r="A19" s="23">
        <v>5</v>
      </c>
      <c r="B19" s="28" t="s">
        <v>30</v>
      </c>
      <c r="C19" s="29">
        <v>7968.6</v>
      </c>
      <c r="D19" s="30">
        <v>7899.9650099999999</v>
      </c>
      <c r="E19" s="67">
        <f t="shared" si="3"/>
        <v>99.13868195166026</v>
      </c>
      <c r="F19" s="29">
        <f t="shared" si="0"/>
        <v>-68.634990000000471</v>
      </c>
      <c r="G19" s="30">
        <v>502.1</v>
      </c>
      <c r="H19" s="67">
        <v>0</v>
      </c>
      <c r="I19" s="29">
        <f t="shared" si="1"/>
        <v>7397.8650099999995</v>
      </c>
      <c r="J19" s="138"/>
      <c r="K19" s="138"/>
      <c r="M19" s="38"/>
    </row>
    <row r="20" spans="1:13" x14ac:dyDescent="0.2">
      <c r="C20" s="39"/>
      <c r="D20" s="39"/>
    </row>
    <row r="21" spans="1:13" x14ac:dyDescent="0.2">
      <c r="D21" s="39"/>
    </row>
    <row r="22" spans="1:13" x14ac:dyDescent="0.2">
      <c r="C22" s="39"/>
      <c r="D22" s="39"/>
    </row>
    <row r="24" spans="1:13" x14ac:dyDescent="0.2">
      <c r="F24" s="38"/>
    </row>
  </sheetData>
  <mergeCells count="24">
    <mergeCell ref="A1:K1"/>
    <mergeCell ref="A2:K2"/>
    <mergeCell ref="A3:K3"/>
    <mergeCell ref="A5:A7"/>
    <mergeCell ref="B5:B7"/>
    <mergeCell ref="C5:C7"/>
    <mergeCell ref="D5:D7"/>
    <mergeCell ref="E5:E7"/>
    <mergeCell ref="F5:F7"/>
    <mergeCell ref="G5:H6"/>
    <mergeCell ref="J16:K16"/>
    <mergeCell ref="J17:K17"/>
    <mergeCell ref="J18:K18"/>
    <mergeCell ref="J19:K19"/>
    <mergeCell ref="I5:I7"/>
    <mergeCell ref="J5:K6"/>
    <mergeCell ref="A9:I9"/>
    <mergeCell ref="A11:A13"/>
    <mergeCell ref="B11:B13"/>
    <mergeCell ref="C11:C13"/>
    <mergeCell ref="D11:D13"/>
    <mergeCell ref="E11:F12"/>
    <mergeCell ref="G11:G13"/>
    <mergeCell ref="H11:I12"/>
  </mergeCells>
  <pageMargins left="0.35" right="0.2" top="0.75" bottom="0.75" header="0.3" footer="0.3"/>
  <pageSetup paperSize="9" scale="98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загальний фонд</vt:lpstr>
      <vt:lpstr>спеціальний фонд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2026-07-01T08:53:26Z</cp:lastPrinted>
  <dcterms:created xsi:type="dcterms:W3CDTF">2022-04-04T08:14:49Z</dcterms:created>
  <dcterms:modified xsi:type="dcterms:W3CDTF">2026-07-01T08:58:04Z</dcterms:modified>
</cp:coreProperties>
</file>