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/>
  </bookViews>
  <sheets>
    <sheet name="загальний фонд" sheetId="3" r:id="rId1"/>
    <sheet name="спеціальний фонд" sheetId="1" r:id="rId2"/>
  </sheets>
  <calcPr calcId="145621"/>
</workbook>
</file>

<file path=xl/calcChain.xml><?xml version="1.0" encoding="utf-8"?>
<calcChain xmlns="http://schemas.openxmlformats.org/spreadsheetml/2006/main">
  <c r="D29" i="3" l="1"/>
  <c r="C29" i="3"/>
  <c r="D21" i="3"/>
  <c r="C21" i="3"/>
  <c r="D20" i="3"/>
  <c r="C20" i="3"/>
  <c r="D17" i="3"/>
  <c r="C17" i="3"/>
  <c r="H19" i="1" l="1"/>
  <c r="H16" i="1"/>
  <c r="H25" i="3"/>
  <c r="E25" i="3"/>
  <c r="E23" i="3" l="1"/>
  <c r="C16" i="3" l="1"/>
  <c r="I22" i="3" l="1"/>
  <c r="I23" i="3"/>
  <c r="I24" i="3"/>
  <c r="I25" i="3"/>
  <c r="I21" i="3"/>
  <c r="H17" i="3"/>
  <c r="H18" i="3"/>
  <c r="H20" i="3"/>
  <c r="H21" i="3"/>
  <c r="H22" i="3"/>
  <c r="H24" i="3"/>
  <c r="H26" i="3"/>
  <c r="H27" i="3"/>
  <c r="H28" i="3"/>
  <c r="H29" i="3"/>
  <c r="G19" i="3"/>
  <c r="F17" i="3"/>
  <c r="F18" i="3"/>
  <c r="F20" i="3"/>
  <c r="F21" i="3"/>
  <c r="F22" i="3"/>
  <c r="F23" i="3"/>
  <c r="F24" i="3"/>
  <c r="F25" i="3"/>
  <c r="F26" i="3"/>
  <c r="F27" i="3"/>
  <c r="F28" i="3"/>
  <c r="F29" i="3"/>
  <c r="E15" i="3"/>
  <c r="E17" i="3"/>
  <c r="E18" i="3"/>
  <c r="E20" i="3"/>
  <c r="E21" i="3"/>
  <c r="E22" i="3"/>
  <c r="E24" i="3"/>
  <c r="E26" i="3"/>
  <c r="E27" i="3"/>
  <c r="E28" i="3"/>
  <c r="E29" i="3"/>
  <c r="I29" i="3"/>
  <c r="D19" i="3"/>
  <c r="C19" i="3"/>
  <c r="I28" i="3"/>
  <c r="I27" i="3"/>
  <c r="I26" i="3"/>
  <c r="I20" i="3"/>
  <c r="I18" i="3"/>
  <c r="G16" i="3"/>
  <c r="I15" i="3"/>
  <c r="H15" i="3"/>
  <c r="F15" i="3"/>
  <c r="G14" i="3" l="1"/>
  <c r="I8" i="3" s="1"/>
  <c r="I19" i="3"/>
  <c r="F19" i="3"/>
  <c r="H19" i="3"/>
  <c r="C14" i="3"/>
  <c r="E19" i="3"/>
  <c r="I17" i="3"/>
  <c r="I16" i="3" s="1"/>
  <c r="D16" i="3"/>
  <c r="E18" i="1"/>
  <c r="E15" i="1"/>
  <c r="I14" i="3" l="1"/>
  <c r="H16" i="3"/>
  <c r="E16" i="3"/>
  <c r="F16" i="3"/>
  <c r="F14" i="3" s="1"/>
  <c r="D14" i="3"/>
  <c r="E8" i="3" s="1"/>
  <c r="G8" i="3" s="1"/>
  <c r="H15" i="1"/>
  <c r="H17" i="1"/>
  <c r="H18" i="1"/>
  <c r="E17" i="1"/>
  <c r="E19" i="1"/>
  <c r="G14" i="1"/>
  <c r="H14" i="3" l="1"/>
  <c r="E14" i="3"/>
  <c r="K8" i="3" l="1"/>
  <c r="F8" i="3"/>
  <c r="H8" i="3"/>
  <c r="J8" i="3"/>
  <c r="C14" i="1"/>
  <c r="D8" i="1" l="1"/>
  <c r="I8" i="1" l="1"/>
  <c r="D14" i="1" l="1"/>
  <c r="E8" i="1" l="1"/>
  <c r="H14" i="1"/>
  <c r="E14" i="1"/>
  <c r="J8" i="1" l="1"/>
  <c r="K8" i="1"/>
  <c r="F15" i="1" l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<sst xmlns="http://schemas.openxmlformats.org/spreadsheetml/2006/main" count="86" uniqueCount="53">
  <si>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</si>
  <si>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</si>
  <si>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</si>
  <si>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</si>
  <si>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</si>
  <si>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</si>
  <si>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</si>
  <si>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</si>
  <si>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</si>
  <si>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</si>
  <si>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</si>
  <si>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</si>
  <si>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</si>
  <si>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</si>
  <si>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</si>
  <si>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</si>
  <si>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</si>
  <si>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</si>
  <si>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</si>
  <si>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</si>
  <si>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</si>
  <si>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</si>
  <si>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</si>
  <si>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</si>
  <si>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</si>
  <si>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</si>
  <si>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</si>
  <si>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</si>
  <si>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</si>
  <si>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</si>
  <si>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</si>
  <si>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Уточнений план на 2026р.</t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</si>
  <si>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</si>
  <si>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</si>
  <si>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</si>
  <si>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</si>
  <si>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.(в порівняльних умовах) </t>
    </r>
  </si>
  <si>
    <t>туристичний збір</t>
  </si>
  <si>
    <t>Місцеві податки і збори, в т.ч.</t>
  </si>
  <si>
    <t>транспортний податок з фізосіб</t>
  </si>
  <si>
    <t>транспортний податок з юросіб</t>
  </si>
  <si>
    <t>на 1 вересня 2026 року</t>
  </si>
  <si>
    <t xml:space="preserve"> виконання загального фонду бюджету на 01.09.2026р.</t>
  </si>
  <si>
    <t xml:space="preserve"> виконання спеціального фонду бюджету на 01.09.2026р.</t>
  </si>
  <si>
    <t>Уточнений план на січень-серпень 2026р.</t>
  </si>
  <si>
    <t>Виконання плану за січень-серпень 2026р</t>
  </si>
  <si>
    <t>План на січень - серпень 2026 року</t>
  </si>
  <si>
    <t>Виконання плану за січень-серпень 2026 року</t>
  </si>
  <si>
    <t>Уточнений план на січень - серпень   2026р.</t>
  </si>
  <si>
    <t>План на січень-серпень  2026 року</t>
  </si>
  <si>
    <t>Виконання плану за січень-серпень  2026 року</t>
  </si>
  <si>
    <t>Фактичні надходження за січень-серпень 2026р.</t>
  </si>
  <si>
    <t>Фактичні надходження за січень-серпень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</si>
</sst>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7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2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7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28" fillId="0" borderId="0" xfId="0" applyNumberFormat="1" applyFont="1" applyFill="1" applyBorder="1"/>
    <xf numFmtId="0" fontId="29" fillId="0" borderId="0" xfId="0" applyFont="1"/>
    <xf numFmtId="165" fontId="29" fillId="0" borderId="0" xfId="0" applyNumberFormat="1" applyFont="1"/>
    <xf numFmtId="164" fontId="31" fillId="0" borderId="0" xfId="0" applyNumberFormat="1" applyFont="1"/>
    <xf numFmtId="0" fontId="31" fillId="0" borderId="0" xfId="0" applyFont="1"/>
    <xf numFmtId="165" fontId="31" fillId="0" borderId="0" xfId="0" applyNumberFormat="1" applyFont="1"/>
    <xf numFmtId="4" fontId="31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9" fontId="33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7" fillId="0" borderId="7" xfId="0" applyFont="1" applyBorder="1" applyAlignment="1">
      <alignment vertical="justify" wrapText="1"/>
    </xf>
    <xf numFmtId="0" fontId="27" fillId="2" borderId="7" xfId="0" applyFont="1" applyFill="1" applyBorder="1" applyAlignment="1">
      <alignment vertical="justify" wrapText="1"/>
    </xf>
    <xf numFmtId="0" fontId="27" fillId="0" borderId="7" xfId="0" applyFont="1" applyBorder="1" applyAlignment="1">
      <alignment horizontal="center" vertical="justify" wrapText="1"/>
    </xf>
    <xf numFmtId="0" fontId="22" fillId="0" borderId="8" xfId="0" applyFont="1" applyBorder="1" applyAlignment="1">
      <alignment vertical="justify" wrapText="1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0" fillId="0" borderId="11" xfId="3" applyNumberFormat="1" applyFont="1" applyBorder="1" applyAlignment="1">
      <alignment horizontal="center" vertical="top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4" fillId="0" borderId="11" xfId="3" applyNumberFormat="1" applyFont="1" applyBorder="1" applyAlignment="1">
      <alignment horizontal="center" vertical="top"/>
    </xf>
    <xf numFmtId="165" fontId="14" fillId="0" borderId="11" xfId="0" applyNumberFormat="1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5" fillId="0" borderId="8" xfId="0" applyFont="1" applyBorder="1" applyAlignment="1">
      <alignment vertical="justify" wrapText="1"/>
    </xf>
    <xf numFmtId="0" fontId="25" fillId="0" borderId="11" xfId="0" applyFont="1" applyBorder="1" applyAlignment="1">
      <alignment vertical="justify" wrapText="1"/>
    </xf>
    <xf numFmtId="164" fontId="36" fillId="0" borderId="2" xfId="5" applyNumberFormat="1" applyFont="1" applyBorder="1" applyAlignment="1">
      <alignment horizontal="center" vertical="top"/>
    </xf>
    <xf numFmtId="164" fontId="36" fillId="0" borderId="0" xfId="5" applyNumberFormat="1" applyFont="1" applyAlignment="1">
      <alignment horizontal="center" vertical="top"/>
    </xf>
    <xf numFmtId="164" fontId="35" fillId="0" borderId="11" xfId="0" applyNumberFormat="1" applyFont="1" applyBorder="1" applyAlignment="1">
      <alignment horizontal="center" vertical="top" wrapText="1"/>
    </xf>
    <xf numFmtId="164" fontId="35" fillId="0" borderId="14" xfId="0" applyNumberFormat="1" applyFont="1" applyBorder="1" applyAlignment="1">
      <alignment horizontal="center" vertical="top" wrapText="1"/>
    </xf>
    <xf numFmtId="164" fontId="30" fillId="0" borderId="0" xfId="5" applyNumberFormat="1" applyFont="1" applyBorder="1" applyAlignment="1">
      <alignment horizontal="center" vertical="top"/>
    </xf>
    <xf numFmtId="164" fontId="34" fillId="0" borderId="11" xfId="6" applyNumberFormat="1" applyFont="1" applyBorder="1" applyAlignment="1">
      <alignment horizontal="center" vertical="top"/>
    </xf>
    <xf numFmtId="164" fontId="34" fillId="0" borderId="0" xfId="6" applyNumberFormat="1" applyFont="1" applyAlignment="1">
      <alignment horizontal="center" vertical="top"/>
    </xf>
    <xf numFmtId="164" fontId="35" fillId="0" borderId="1" xfId="0" applyNumberFormat="1" applyFont="1" applyBorder="1" applyAlignment="1">
      <alignment horizontal="center" vertical="top"/>
    </xf>
    <xf numFmtId="164" fontId="36" fillId="0" borderId="15" xfId="5" applyNumberFormat="1" applyFont="1" applyBorder="1" applyAlignment="1">
      <alignment horizontal="center" vertical="top"/>
    </xf>
    <xf numFmtId="164" fontId="35" fillId="0" borderId="17" xfId="0" applyNumberFormat="1" applyFont="1" applyBorder="1" applyAlignment="1">
      <alignment horizontal="center" vertical="top"/>
    </xf>
    <xf numFmtId="164" fontId="30" fillId="0" borderId="2" xfId="5" applyNumberFormat="1" applyFont="1" applyBorder="1" applyAlignment="1">
      <alignment horizontal="center" vertical="top"/>
    </xf>
    <xf numFmtId="164" fontId="34" fillId="0" borderId="2" xfId="5" applyNumberFormat="1" applyFont="1" applyBorder="1" applyAlignment="1">
      <alignment horizontal="center" vertical="top"/>
    </xf>
    <xf numFmtId="164" fontId="35" fillId="0" borderId="8" xfId="0" applyNumberFormat="1" applyFont="1" applyBorder="1" applyAlignment="1">
      <alignment horizontal="center" vertical="top"/>
    </xf>
    <xf numFmtId="164" fontId="22" fillId="0" borderId="8" xfId="0" applyNumberFormat="1" applyFont="1" applyBorder="1" applyAlignment="1">
      <alignment horizontal="center" vertical="top"/>
    </xf>
    <xf numFmtId="164" fontId="22" fillId="0" borderId="11" xfId="0" applyNumberFormat="1" applyFont="1" applyBorder="1" applyAlignment="1">
      <alignment horizontal="center" vertical="top" wrapText="1"/>
    </xf>
    <xf numFmtId="164" fontId="14" fillId="0" borderId="14" xfId="0" applyNumberFormat="1" applyFont="1" applyBorder="1" applyAlignment="1">
      <alignment horizontal="center" vertical="top" wrapText="1"/>
    </xf>
    <xf numFmtId="164" fontId="14" fillId="0" borderId="11" xfId="0" applyNumberFormat="1" applyFont="1" applyBorder="1" applyAlignment="1">
      <alignment horizontal="center" vertical="top" wrapText="1"/>
    </xf>
    <xf numFmtId="164" fontId="34" fillId="0" borderId="18" xfId="5" applyNumberFormat="1" applyFont="1" applyBorder="1" applyAlignment="1">
      <alignment horizontal="center" vertical="top"/>
    </xf>
    <xf numFmtId="164" fontId="30" fillId="0" borderId="16" xfId="5" applyNumberFormat="1" applyFont="1" applyBorder="1" applyAlignment="1">
      <alignment horizontal="center" vertical="top"/>
    </xf>
    <xf numFmtId="164" fontId="30" fillId="0" borderId="0" xfId="5" applyNumberFormat="1" applyFont="1" applyAlignment="1">
      <alignment horizontal="center" vertical="top"/>
    </xf>
    <xf numFmtId="164" fontId="22" fillId="0" borderId="14" xfId="0" applyNumberFormat="1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distributed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justify" wrapText="1"/>
    </xf>
    <xf numFmtId="0" fontId="27" fillId="2" borderId="0" xfId="0" applyFont="1" applyFill="1" applyBorder="1" applyAlignment="1">
      <alignment horizontal="center" vertical="justify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Normal="100" workbookViewId="0">
      <selection activeCell="G29" sqref="G29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3" customWidth="1"/>
    <col min="5" max="5" width="10.25" customWidth="1"/>
    <col min="6" max="6" width="8.625" customWidth="1"/>
    <col min="7" max="7" width="10.125" customWidth="1"/>
    <col min="8" max="8" width="7.75" customWidth="1"/>
    <col min="9" max="9" width="8.875" customWidth="1"/>
    <col min="10" max="10" width="6.125" customWidth="1"/>
    <col min="11" max="11" width="9.625" customWidth="1"/>
    <col min="12" max="13" width="9.875" bestFit="1" customWidth="1"/>
  </cols>
  <sheetData>
    <row r="1" spans="1:17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18.75" x14ac:dyDescent="0.3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38"/>
    </row>
    <row r="5" spans="1:17" ht="12.75" customHeight="1" x14ac:dyDescent="0.2">
      <c r="A5" s="100" t="s">
        <v>3</v>
      </c>
      <c r="B5" s="100" t="s">
        <v>4</v>
      </c>
      <c r="C5" s="100" t="s">
        <v>31</v>
      </c>
      <c r="D5" s="100" t="s">
        <v>44</v>
      </c>
      <c r="E5" s="103" t="s">
        <v>5</v>
      </c>
      <c r="F5" s="106" t="s">
        <v>6</v>
      </c>
      <c r="G5" s="109" t="s">
        <v>45</v>
      </c>
      <c r="H5" s="110"/>
      <c r="I5" s="100" t="s">
        <v>36</v>
      </c>
      <c r="J5" s="115" t="s">
        <v>32</v>
      </c>
      <c r="K5" s="106"/>
    </row>
    <row r="6" spans="1:17" ht="24.7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6"/>
      <c r="K6" s="117"/>
    </row>
    <row r="7" spans="1:17" ht="60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51">
        <v>264260.8</v>
      </c>
      <c r="D8" s="51">
        <v>182451.7</v>
      </c>
      <c r="E8" s="51">
        <f>D14</f>
        <v>192605.78961000001</v>
      </c>
      <c r="F8" s="94">
        <f>E8/C8*100</f>
        <v>72.884737202793616</v>
      </c>
      <c r="G8" s="51">
        <f>E8-D8</f>
        <v>10154.089609999995</v>
      </c>
      <c r="H8" s="95">
        <f>E8/D8*100</f>
        <v>105.56535763163622</v>
      </c>
      <c r="I8" s="51">
        <f>G14</f>
        <v>148932.15000000002</v>
      </c>
      <c r="J8" s="51">
        <f>E8/I8*100</f>
        <v>129.32452100503482</v>
      </c>
      <c r="K8" s="51">
        <f>E8-I8</f>
        <v>43673.639609999984</v>
      </c>
      <c r="N8" s="40"/>
      <c r="O8" s="40"/>
      <c r="P8" s="40"/>
      <c r="Q8" s="40"/>
    </row>
    <row r="9" spans="1:17" ht="15.75" x14ac:dyDescent="0.25">
      <c r="A9" s="118" t="s">
        <v>42</v>
      </c>
      <c r="B9" s="118"/>
      <c r="C9" s="118"/>
      <c r="D9" s="118"/>
      <c r="E9" s="118"/>
      <c r="F9" s="118"/>
      <c r="G9" s="118"/>
      <c r="H9" s="118"/>
      <c r="I9" s="118"/>
      <c r="N9" s="41"/>
      <c r="O9" s="41"/>
      <c r="P9" s="40"/>
      <c r="Q9" s="40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0"/>
      <c r="O10" s="40"/>
      <c r="P10" s="40"/>
      <c r="Q10" s="40"/>
    </row>
    <row r="11" spans="1:17" ht="12.75" customHeight="1" x14ac:dyDescent="0.2">
      <c r="A11" s="119" t="s">
        <v>3</v>
      </c>
      <c r="B11" s="122" t="s">
        <v>9</v>
      </c>
      <c r="C11" s="119" t="s">
        <v>46</v>
      </c>
      <c r="D11" s="125" t="s">
        <v>51</v>
      </c>
      <c r="E11" s="128" t="s">
        <v>47</v>
      </c>
      <c r="F11" s="129"/>
      <c r="G11" s="132" t="s">
        <v>33</v>
      </c>
      <c r="H11" s="128" t="s">
        <v>34</v>
      </c>
      <c r="I11" s="129"/>
      <c r="J11" s="20"/>
      <c r="N11" s="40"/>
      <c r="O11" s="40"/>
      <c r="P11" s="40"/>
      <c r="Q11" s="40"/>
    </row>
    <row r="12" spans="1:17" ht="54.7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  <c r="M12" s="38"/>
      <c r="N12" s="40"/>
      <c r="O12" s="40"/>
      <c r="P12" s="40"/>
      <c r="Q12" s="40"/>
    </row>
    <row r="13" spans="1:17" ht="56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  <c r="L13" s="48"/>
      <c r="M13" s="38"/>
    </row>
    <row r="14" spans="1:17" ht="27" customHeight="1" x14ac:dyDescent="0.2">
      <c r="A14" s="23"/>
      <c r="B14" s="96" t="s">
        <v>11</v>
      </c>
      <c r="C14" s="51">
        <f>C15+C16+C19+C26+C27+C28+C29</f>
        <v>182451.69380000001</v>
      </c>
      <c r="D14" s="51">
        <f>D15+D16+D19+D26+D27+D28+D29</f>
        <v>192605.78961000001</v>
      </c>
      <c r="E14" s="51">
        <f>D14/C14*100</f>
        <v>105.56536121891568</v>
      </c>
      <c r="F14" s="51">
        <f>F15+F16+F19+F26+F27+F28+F29</f>
        <v>10154.095810000012</v>
      </c>
      <c r="G14" s="51">
        <f>G15+G16+G19+G26+G27+G28+G29</f>
        <v>148932.15000000002</v>
      </c>
      <c r="H14" s="51">
        <f>D14/G14*100</f>
        <v>129.32452100503482</v>
      </c>
      <c r="I14" s="51">
        <f>I15+I16+I19+I26+I27+I28+I29</f>
        <v>43673.639609999991</v>
      </c>
      <c r="J14" s="26"/>
      <c r="K14" s="55"/>
      <c r="L14" s="38"/>
      <c r="M14" s="38"/>
    </row>
    <row r="15" spans="1:17" ht="27.75" customHeight="1" x14ac:dyDescent="0.2">
      <c r="A15" s="23">
        <v>1</v>
      </c>
      <c r="B15" s="28" t="s">
        <v>12</v>
      </c>
      <c r="C15" s="77">
        <v>122351.48</v>
      </c>
      <c r="D15" s="78">
        <v>128911.20422</v>
      </c>
      <c r="E15" s="62">
        <f t="shared" ref="E15:E29" si="0">D15/C15*100</f>
        <v>105.36137709163795</v>
      </c>
      <c r="F15" s="62">
        <f>D15-C15</f>
        <v>6559.7242200000037</v>
      </c>
      <c r="G15" s="79">
        <v>95724.3</v>
      </c>
      <c r="H15" s="62">
        <f>D15/G15*100</f>
        <v>134.66925767020496</v>
      </c>
      <c r="I15" s="62">
        <f>D15-G15</f>
        <v>33186.904219999997</v>
      </c>
      <c r="J15" s="50"/>
      <c r="K15" s="38"/>
      <c r="L15" s="38"/>
      <c r="M15" s="38"/>
    </row>
    <row r="16" spans="1:17" ht="57" customHeight="1" x14ac:dyDescent="0.2">
      <c r="A16" s="23">
        <v>2</v>
      </c>
      <c r="B16" s="28" t="s">
        <v>13</v>
      </c>
      <c r="C16" s="63">
        <f>C17+C18</f>
        <v>8481</v>
      </c>
      <c r="D16" s="66">
        <f>D17+D18</f>
        <v>8651.4080699999995</v>
      </c>
      <c r="E16" s="62">
        <f t="shared" si="0"/>
        <v>102.00929218252564</v>
      </c>
      <c r="F16" s="62">
        <f t="shared" ref="F16:F29" si="1">D16-C16</f>
        <v>170.4080699999995</v>
      </c>
      <c r="G16" s="66">
        <f>G17+G18</f>
        <v>7351.5</v>
      </c>
      <c r="H16" s="62">
        <f t="shared" ref="H16:H29" si="2">D16/G16*100</f>
        <v>117.68221546623137</v>
      </c>
      <c r="I16" s="63">
        <f>I17+I18</f>
        <v>1299.90807</v>
      </c>
      <c r="J16" s="56" t="s">
        <v>14</v>
      </c>
      <c r="K16" s="65"/>
      <c r="L16" s="38"/>
      <c r="M16" s="38"/>
      <c r="O16" s="39"/>
    </row>
    <row r="17" spans="1:16" ht="15.75" x14ac:dyDescent="0.2">
      <c r="A17" s="23"/>
      <c r="B17" s="36" t="s">
        <v>15</v>
      </c>
      <c r="C17" s="73">
        <f>301.1+3002.6</f>
        <v>3303.7</v>
      </c>
      <c r="D17" s="73">
        <f>290.57922+3194.64108</f>
        <v>3485.2203</v>
      </c>
      <c r="E17" s="62">
        <f t="shared" si="0"/>
        <v>105.49445470230347</v>
      </c>
      <c r="F17" s="62">
        <f t="shared" si="1"/>
        <v>181.52030000000013</v>
      </c>
      <c r="G17" s="73">
        <v>2511.6</v>
      </c>
      <c r="H17" s="62">
        <f t="shared" si="2"/>
        <v>138.76494266602964</v>
      </c>
      <c r="I17" s="80">
        <f>D17-G17</f>
        <v>973.62030000000004</v>
      </c>
      <c r="J17" s="113"/>
      <c r="K17" s="114"/>
      <c r="L17" s="38"/>
      <c r="M17" s="38"/>
      <c r="N17" s="38"/>
      <c r="O17" s="39"/>
      <c r="P17" s="39"/>
    </row>
    <row r="18" spans="1:16" ht="15.75" x14ac:dyDescent="0.2">
      <c r="A18" s="23"/>
      <c r="B18" s="61" t="s">
        <v>16</v>
      </c>
      <c r="C18" s="73">
        <v>5177.3</v>
      </c>
      <c r="D18" s="81">
        <v>5166.1877699999995</v>
      </c>
      <c r="E18" s="62">
        <f t="shared" si="0"/>
        <v>99.785366310625207</v>
      </c>
      <c r="F18" s="62">
        <f t="shared" si="1"/>
        <v>-11.112230000000636</v>
      </c>
      <c r="G18" s="81">
        <v>4839.8999999999996</v>
      </c>
      <c r="H18" s="62">
        <f t="shared" si="2"/>
        <v>106.74162214095333</v>
      </c>
      <c r="I18" s="82">
        <f>D18-G18</f>
        <v>326.28776999999991</v>
      </c>
      <c r="J18" s="68"/>
      <c r="K18" s="69"/>
      <c r="L18" s="38"/>
      <c r="M18" s="38"/>
    </row>
    <row r="19" spans="1:16" ht="25.5" x14ac:dyDescent="0.2">
      <c r="A19" s="60">
        <v>3</v>
      </c>
      <c r="B19" s="31" t="s">
        <v>38</v>
      </c>
      <c r="C19" s="83">
        <f>SUM(C20:C25)</f>
        <v>49440.953799999988</v>
      </c>
      <c r="D19" s="84">
        <f>SUM(D20:D25)</f>
        <v>52682.532569999996</v>
      </c>
      <c r="E19" s="62">
        <f t="shared" si="0"/>
        <v>106.55646487548145</v>
      </c>
      <c r="F19" s="62">
        <f t="shared" si="1"/>
        <v>3241.5787700000074</v>
      </c>
      <c r="G19" s="90">
        <f>SUM(G20:G25)</f>
        <v>43024.549999999996</v>
      </c>
      <c r="H19" s="62">
        <f t="shared" si="2"/>
        <v>122.44760856301808</v>
      </c>
      <c r="I19" s="85">
        <f>SUM(I20:I25)</f>
        <v>9657.9825699999983</v>
      </c>
      <c r="J19" s="68"/>
      <c r="K19" s="69"/>
      <c r="L19" s="38"/>
      <c r="M19" s="38"/>
    </row>
    <row r="20" spans="1:16" ht="15.75" x14ac:dyDescent="0.2">
      <c r="A20" s="60"/>
      <c r="B20" s="71" t="s">
        <v>17</v>
      </c>
      <c r="C20" s="73">
        <f>1837+10640.3+410.1+217.5</f>
        <v>13104.9</v>
      </c>
      <c r="D20" s="81">
        <f>2492.98207+10871.27636+544.63912+415.43525</f>
        <v>14324.3328</v>
      </c>
      <c r="E20" s="62">
        <f t="shared" si="0"/>
        <v>109.30516676968158</v>
      </c>
      <c r="F20" s="62">
        <f t="shared" si="1"/>
        <v>1219.4328000000005</v>
      </c>
      <c r="G20" s="91">
        <v>11695</v>
      </c>
      <c r="H20" s="62">
        <f t="shared" si="2"/>
        <v>122.48253783668235</v>
      </c>
      <c r="I20" s="86">
        <f t="shared" ref="I20:I29" si="3">D20-G20</f>
        <v>2629.3328000000001</v>
      </c>
      <c r="J20" s="57"/>
      <c r="K20" s="70"/>
      <c r="L20" s="38"/>
      <c r="M20" s="38"/>
      <c r="O20" s="39"/>
    </row>
    <row r="21" spans="1:16" ht="51" x14ac:dyDescent="0.2">
      <c r="A21" s="23"/>
      <c r="B21" s="72" t="s">
        <v>18</v>
      </c>
      <c r="C21" s="73">
        <f>2.58+368.88+911+3508</f>
        <v>4790.46</v>
      </c>
      <c r="D21" s="74">
        <f>2.52985+521.69452+1000.43675+3860.91121</f>
        <v>5385.57233</v>
      </c>
      <c r="E21" s="62">
        <f t="shared" si="0"/>
        <v>112.42286398383455</v>
      </c>
      <c r="F21" s="62">
        <f t="shared" si="1"/>
        <v>595.11232999999993</v>
      </c>
      <c r="G21" s="92">
        <v>5115.8</v>
      </c>
      <c r="H21" s="62">
        <f t="shared" si="2"/>
        <v>105.27331658782595</v>
      </c>
      <c r="I21" s="62">
        <f>D21-G21</f>
        <v>269.77232999999978</v>
      </c>
      <c r="J21" s="59"/>
      <c r="K21" s="70"/>
      <c r="L21" s="38"/>
      <c r="M21" s="38"/>
      <c r="N21" s="54"/>
      <c r="O21" s="54"/>
    </row>
    <row r="22" spans="1:16" ht="15.75" x14ac:dyDescent="0.2">
      <c r="A22" s="23"/>
      <c r="B22" s="72" t="s">
        <v>19</v>
      </c>
      <c r="C22" s="75">
        <v>31494.4938</v>
      </c>
      <c r="D22" s="76">
        <v>32921.427109999997</v>
      </c>
      <c r="E22" s="62">
        <f t="shared" si="0"/>
        <v>104.5307389890483</v>
      </c>
      <c r="F22" s="62">
        <f t="shared" si="1"/>
        <v>1426.9333099999967</v>
      </c>
      <c r="G22" s="93">
        <v>26193.1</v>
      </c>
      <c r="H22" s="62">
        <f t="shared" si="2"/>
        <v>125.68740282746218</v>
      </c>
      <c r="I22" s="62">
        <f t="shared" ref="I22:I25" si="4">D22-G22</f>
        <v>6728.3271099999984</v>
      </c>
      <c r="J22" s="58"/>
      <c r="K22" s="34"/>
      <c r="L22" s="38"/>
      <c r="M22" s="38"/>
      <c r="N22" s="53"/>
      <c r="O22" s="53"/>
    </row>
    <row r="23" spans="1:16" ht="25.5" x14ac:dyDescent="0.2">
      <c r="A23" s="23"/>
      <c r="B23" s="72" t="s">
        <v>39</v>
      </c>
      <c r="C23" s="75">
        <v>31.2</v>
      </c>
      <c r="D23" s="76">
        <v>31.250330000000002</v>
      </c>
      <c r="E23" s="62">
        <f t="shared" si="0"/>
        <v>100.16131410256411</v>
      </c>
      <c r="F23" s="62">
        <f t="shared" si="1"/>
        <v>5.0330000000002428E-2</v>
      </c>
      <c r="G23" s="93">
        <v>0</v>
      </c>
      <c r="H23" s="62"/>
      <c r="I23" s="62">
        <f t="shared" si="4"/>
        <v>31.250330000000002</v>
      </c>
      <c r="J23" s="58"/>
      <c r="K23" s="34"/>
      <c r="L23" s="38"/>
      <c r="M23" s="38"/>
      <c r="N23" s="53"/>
      <c r="O23" s="53"/>
    </row>
    <row r="24" spans="1:16" ht="25.5" x14ac:dyDescent="0.2">
      <c r="A24" s="23"/>
      <c r="B24" s="72" t="s">
        <v>40</v>
      </c>
      <c r="C24" s="75">
        <v>18.7</v>
      </c>
      <c r="D24" s="76">
        <v>18.75</v>
      </c>
      <c r="E24" s="62">
        <f t="shared" si="0"/>
        <v>100.26737967914438</v>
      </c>
      <c r="F24" s="62">
        <f t="shared" si="1"/>
        <v>5.0000000000000711E-2</v>
      </c>
      <c r="G24" s="93">
        <v>18.75</v>
      </c>
      <c r="H24" s="62">
        <f t="shared" si="2"/>
        <v>100</v>
      </c>
      <c r="I24" s="62">
        <f t="shared" si="4"/>
        <v>0</v>
      </c>
      <c r="J24" s="58"/>
      <c r="K24" s="34"/>
      <c r="L24" s="38"/>
      <c r="M24" s="38"/>
      <c r="N24" s="53"/>
      <c r="O24" s="53"/>
    </row>
    <row r="25" spans="1:16" ht="15.75" x14ac:dyDescent="0.2">
      <c r="A25" s="23"/>
      <c r="B25" s="72" t="s">
        <v>37</v>
      </c>
      <c r="C25" s="75">
        <v>1.2</v>
      </c>
      <c r="D25" s="76">
        <v>1.2</v>
      </c>
      <c r="E25" s="62">
        <f t="shared" si="0"/>
        <v>100</v>
      </c>
      <c r="F25" s="62">
        <f t="shared" si="1"/>
        <v>0</v>
      </c>
      <c r="G25" s="93">
        <v>1.9</v>
      </c>
      <c r="H25" s="62">
        <f t="shared" si="2"/>
        <v>63.157894736842103</v>
      </c>
      <c r="I25" s="62">
        <f t="shared" si="4"/>
        <v>-0.7</v>
      </c>
      <c r="J25" s="58"/>
      <c r="K25" s="34"/>
      <c r="L25" s="38"/>
      <c r="M25" s="38"/>
      <c r="N25" s="53"/>
      <c r="O25" s="53"/>
    </row>
    <row r="26" spans="1:16" ht="25.5" x14ac:dyDescent="0.2">
      <c r="A26" s="23">
        <v>4</v>
      </c>
      <c r="B26" s="28" t="s">
        <v>20</v>
      </c>
      <c r="C26" s="87">
        <v>558.4</v>
      </c>
      <c r="D26" s="88">
        <v>516.39134000000001</v>
      </c>
      <c r="E26" s="62">
        <f t="shared" si="0"/>
        <v>92.476959169054453</v>
      </c>
      <c r="F26" s="62">
        <f t="shared" si="1"/>
        <v>-42.008659999999963</v>
      </c>
      <c r="G26" s="89">
        <v>695.7</v>
      </c>
      <c r="H26" s="62">
        <f t="shared" si="2"/>
        <v>74.226152077044702</v>
      </c>
      <c r="I26" s="62">
        <f t="shared" si="3"/>
        <v>-179.30866000000003</v>
      </c>
      <c r="J26" s="58"/>
      <c r="K26" s="34"/>
      <c r="L26" s="38"/>
      <c r="M26" s="38"/>
      <c r="N26" s="53"/>
      <c r="O26" s="53"/>
    </row>
    <row r="27" spans="1:16" ht="15.75" x14ac:dyDescent="0.2">
      <c r="A27" s="23">
        <v>5</v>
      </c>
      <c r="B27" s="37" t="s">
        <v>21</v>
      </c>
      <c r="C27" s="87">
        <v>615.38</v>
      </c>
      <c r="D27" s="89">
        <v>660.84715000000006</v>
      </c>
      <c r="E27" s="62">
        <f t="shared" si="0"/>
        <v>107.38846728850466</v>
      </c>
      <c r="F27" s="62">
        <f t="shared" si="1"/>
        <v>45.467150000000061</v>
      </c>
      <c r="G27" s="89">
        <v>570.6</v>
      </c>
      <c r="H27" s="62">
        <f t="shared" si="2"/>
        <v>115.81618471784087</v>
      </c>
      <c r="I27" s="62">
        <f t="shared" si="3"/>
        <v>90.247150000000033</v>
      </c>
      <c r="J27" s="58"/>
      <c r="K27" s="34"/>
      <c r="L27" s="38"/>
      <c r="M27" s="38"/>
      <c r="N27" s="53"/>
      <c r="O27" s="53"/>
    </row>
    <row r="28" spans="1:16" ht="25.5" x14ac:dyDescent="0.2">
      <c r="A28" s="23">
        <v>6</v>
      </c>
      <c r="B28" s="37" t="s">
        <v>22</v>
      </c>
      <c r="C28" s="87">
        <v>436.2</v>
      </c>
      <c r="D28" s="89">
        <v>539.30831999999998</v>
      </c>
      <c r="E28" s="62">
        <f t="shared" si="0"/>
        <v>123.63785419532324</v>
      </c>
      <c r="F28" s="62">
        <f t="shared" si="1"/>
        <v>103.10831999999999</v>
      </c>
      <c r="G28" s="89">
        <v>494</v>
      </c>
      <c r="H28" s="62">
        <f t="shared" si="2"/>
        <v>109.17172469635628</v>
      </c>
      <c r="I28" s="62">
        <f t="shared" si="3"/>
        <v>45.308319999999981</v>
      </c>
      <c r="J28" s="58"/>
      <c r="K28" s="27"/>
      <c r="L28" s="38"/>
      <c r="M28" s="38"/>
      <c r="N28" s="54"/>
      <c r="O28" s="54"/>
    </row>
    <row r="29" spans="1:16" ht="15.75" x14ac:dyDescent="0.2">
      <c r="A29" s="23">
        <v>7</v>
      </c>
      <c r="B29" s="37" t="s">
        <v>23</v>
      </c>
      <c r="C29" s="87">
        <f>28.6+130.2+102.78+306.7</f>
        <v>568.28</v>
      </c>
      <c r="D29" s="89">
        <f>31.36641+154.52736+109.86922+348.33495</f>
        <v>644.09793999999999</v>
      </c>
      <c r="E29" s="62">
        <f t="shared" si="0"/>
        <v>113.34165200253396</v>
      </c>
      <c r="F29" s="62">
        <f t="shared" si="1"/>
        <v>75.817940000000021</v>
      </c>
      <c r="G29" s="89">
        <v>1071.5</v>
      </c>
      <c r="H29" s="62">
        <f t="shared" si="2"/>
        <v>60.111800279981331</v>
      </c>
      <c r="I29" s="62">
        <f t="shared" si="3"/>
        <v>-427.40206000000001</v>
      </c>
      <c r="L29" s="38"/>
      <c r="M29" s="38"/>
      <c r="N29" s="53"/>
      <c r="O29" s="53"/>
    </row>
    <row r="30" spans="1:16" x14ac:dyDescent="0.2">
      <c r="C30" s="38"/>
      <c r="D30" s="38"/>
      <c r="E30" s="38"/>
      <c r="F30" s="38"/>
      <c r="G30" s="38"/>
      <c r="L30" s="38"/>
    </row>
    <row r="31" spans="1:16" x14ac:dyDescent="0.2">
      <c r="B31" s="42"/>
      <c r="C31" s="46"/>
      <c r="D31" s="46"/>
      <c r="E31" s="43"/>
      <c r="F31" s="43"/>
      <c r="G31" s="43"/>
      <c r="H31" s="42"/>
    </row>
    <row r="32" spans="1:16" x14ac:dyDescent="0.2">
      <c r="B32" s="43"/>
      <c r="C32" s="46"/>
      <c r="D32" s="46"/>
      <c r="E32" s="42"/>
      <c r="F32" s="42"/>
      <c r="G32" s="44"/>
      <c r="H32" s="42"/>
    </row>
    <row r="33" spans="2:14" x14ac:dyDescent="0.2">
      <c r="B33" s="42"/>
      <c r="C33" s="44"/>
      <c r="D33" s="44"/>
      <c r="E33" s="42"/>
      <c r="F33" s="42"/>
      <c r="G33" s="42"/>
      <c r="H33" s="42"/>
    </row>
    <row r="34" spans="2:14" x14ac:dyDescent="0.2">
      <c r="C34" s="47"/>
      <c r="D34" s="44"/>
      <c r="J34" s="27"/>
      <c r="K34" s="52"/>
      <c r="L34" s="52"/>
      <c r="M34" s="52"/>
      <c r="N34" s="52"/>
    </row>
    <row r="35" spans="2:14" x14ac:dyDescent="0.2">
      <c r="C35" s="45"/>
      <c r="D35" s="45"/>
      <c r="G35" s="39"/>
      <c r="J35" s="27"/>
      <c r="K35" s="27"/>
      <c r="L35" s="27"/>
      <c r="M35" s="27"/>
      <c r="N35" s="27"/>
    </row>
    <row r="36" spans="2:14" x14ac:dyDescent="0.2">
      <c r="C36" s="45"/>
      <c r="D36" s="45"/>
      <c r="J36" s="27"/>
      <c r="K36" s="52"/>
      <c r="L36" s="52"/>
      <c r="M36" s="52"/>
      <c r="N36" s="52"/>
    </row>
    <row r="37" spans="2:14" x14ac:dyDescent="0.2">
      <c r="C37" s="45"/>
      <c r="D37" s="45"/>
      <c r="G37" s="39"/>
      <c r="J37" s="27"/>
      <c r="K37" s="27"/>
      <c r="L37" s="27"/>
      <c r="M37" s="27"/>
      <c r="N37" s="27"/>
    </row>
    <row r="38" spans="2:14" x14ac:dyDescent="0.2">
      <c r="C38" s="45"/>
      <c r="D38" s="45"/>
      <c r="K38" s="54"/>
      <c r="L38" s="54"/>
      <c r="M38" s="54"/>
      <c r="N38" s="54"/>
    </row>
    <row r="39" spans="2:14" x14ac:dyDescent="0.2">
      <c r="C39" s="45"/>
      <c r="D39" s="45"/>
    </row>
    <row r="40" spans="2:14" x14ac:dyDescent="0.2">
      <c r="C40" s="45"/>
      <c r="D40" s="45"/>
    </row>
  </sheetData>
  <mergeCells count="21">
    <mergeCell ref="J17:K17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2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90" zoomScaleNormal="90" workbookViewId="0">
      <selection activeCell="G14" sqref="G14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2.625" customWidth="1"/>
    <col min="5" max="5" width="10.625" customWidth="1"/>
    <col min="6" max="6" width="8.5" customWidth="1"/>
    <col min="7" max="7" width="8.125" customWidth="1"/>
    <col min="8" max="8" width="8.25" customWidth="1"/>
    <col min="9" max="9" width="9.625" customWidth="1"/>
    <col min="10" max="10" width="4.75" customWidth="1"/>
    <col min="11" max="11" width="10.75" customWidth="1"/>
  </cols>
  <sheetData>
    <row r="1" spans="1:13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18.75" x14ac:dyDescent="0.3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 ht="19.5" x14ac:dyDescent="0.2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0" t="s">
        <v>3</v>
      </c>
      <c r="B5" s="100" t="s">
        <v>4</v>
      </c>
      <c r="C5" s="100" t="s">
        <v>31</v>
      </c>
      <c r="D5" s="100" t="s">
        <v>48</v>
      </c>
      <c r="E5" s="103" t="s">
        <v>5</v>
      </c>
      <c r="F5" s="106" t="s">
        <v>6</v>
      </c>
      <c r="G5" s="109" t="s">
        <v>45</v>
      </c>
      <c r="H5" s="110"/>
      <c r="I5" s="100" t="s">
        <v>35</v>
      </c>
      <c r="J5" s="115" t="s">
        <v>32</v>
      </c>
      <c r="K5" s="106"/>
    </row>
    <row r="6" spans="1:13" ht="37.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6"/>
      <c r="K6" s="117"/>
    </row>
    <row r="7" spans="1:13" ht="57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13918.43333</v>
      </c>
      <c r="E8" s="9">
        <f>D14</f>
        <v>13653.95478</v>
      </c>
      <c r="F8" s="10">
        <f>E8/C8*100</f>
        <v>88.797546775924303</v>
      </c>
      <c r="G8" s="9">
        <f>E8-D8</f>
        <v>-264.47854999999981</v>
      </c>
      <c r="H8" s="10">
        <f>E8/D8*100</f>
        <v>98.099796552317869</v>
      </c>
      <c r="I8" s="9">
        <f>G14</f>
        <v>23935.699999999997</v>
      </c>
      <c r="J8" s="11">
        <f>E8/I8*100</f>
        <v>57.044309462434782</v>
      </c>
      <c r="K8" s="64">
        <f>E8-I8</f>
        <v>-10281.745219999997</v>
      </c>
    </row>
    <row r="9" spans="1:13" ht="15.75" x14ac:dyDescent="0.25">
      <c r="A9" s="118" t="s">
        <v>43</v>
      </c>
      <c r="B9" s="118"/>
      <c r="C9" s="118"/>
      <c r="D9" s="118"/>
      <c r="E9" s="118"/>
      <c r="F9" s="118"/>
      <c r="G9" s="118"/>
      <c r="H9" s="118"/>
      <c r="I9" s="118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19" t="s">
        <v>3</v>
      </c>
      <c r="B11" s="122" t="s">
        <v>9</v>
      </c>
      <c r="C11" s="119" t="s">
        <v>49</v>
      </c>
      <c r="D11" s="125" t="s">
        <v>52</v>
      </c>
      <c r="E11" s="128" t="s">
        <v>50</v>
      </c>
      <c r="F11" s="129"/>
      <c r="G11" s="132" t="s">
        <v>33</v>
      </c>
      <c r="H11" s="128" t="s">
        <v>34</v>
      </c>
      <c r="I11" s="129"/>
      <c r="J11" s="20"/>
    </row>
    <row r="12" spans="1:13" ht="40.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0"/>
    </row>
    <row r="13" spans="1:13" ht="65.25" customHeight="1" x14ac:dyDescent="0.2">
      <c r="A13" s="121"/>
      <c r="B13" s="124"/>
      <c r="C13" s="121"/>
      <c r="D13" s="127"/>
      <c r="E13" s="21" t="s">
        <v>8</v>
      </c>
      <c r="F13" s="21" t="s">
        <v>10</v>
      </c>
      <c r="G13" s="134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1">
        <f>C15+C17+C18+C19</f>
        <v>13918.43333</v>
      </c>
      <c r="D14" s="51">
        <f>D15+D17+D18+D19+D16</f>
        <v>13653.95478</v>
      </c>
      <c r="E14" s="25">
        <f>D14/C14*100</f>
        <v>98.099796552317869</v>
      </c>
      <c r="F14" s="25">
        <f t="shared" ref="F14:F19" si="0">D14-C14</f>
        <v>-264.47854999999981</v>
      </c>
      <c r="G14" s="9">
        <f>G15+G17+G18+G19+G16</f>
        <v>23935.699999999997</v>
      </c>
      <c r="H14" s="25">
        <f>D14/G14*100</f>
        <v>57.044309462434782</v>
      </c>
      <c r="I14" s="25">
        <f t="shared" ref="I14:I19" si="1">D14-G14</f>
        <v>-10281.745219999997</v>
      </c>
      <c r="J14" s="26"/>
      <c r="K14" s="49"/>
      <c r="L14" s="38"/>
      <c r="M14" s="38"/>
    </row>
    <row r="15" spans="1:13" ht="26.25" customHeight="1" x14ac:dyDescent="0.2">
      <c r="A15" s="23">
        <v>1</v>
      </c>
      <c r="B15" s="28" t="s">
        <v>26</v>
      </c>
      <c r="C15" s="29">
        <v>61.9</v>
      </c>
      <c r="D15" s="30">
        <v>46.006169999999997</v>
      </c>
      <c r="E15" s="25">
        <f>D15/C15*100</f>
        <v>74.323376413570273</v>
      </c>
      <c r="F15" s="29">
        <f t="shared" si="0"/>
        <v>-15.893830000000001</v>
      </c>
      <c r="G15" s="30">
        <v>60.3</v>
      </c>
      <c r="H15" s="67">
        <f t="shared" ref="H15:H19" si="2">D15/G15*100</f>
        <v>76.295472636815916</v>
      </c>
      <c r="I15" s="29">
        <f t="shared" si="1"/>
        <v>-14.29383</v>
      </c>
      <c r="M15" s="38"/>
    </row>
    <row r="16" spans="1:13" ht="15.75" customHeight="1" x14ac:dyDescent="0.2">
      <c r="A16" s="23">
        <v>2</v>
      </c>
      <c r="B16" s="35" t="s">
        <v>27</v>
      </c>
      <c r="C16" s="29">
        <v>0</v>
      </c>
      <c r="D16" s="30">
        <v>17.973849999999999</v>
      </c>
      <c r="E16" s="25"/>
      <c r="F16" s="29">
        <f t="shared" si="0"/>
        <v>17.973849999999999</v>
      </c>
      <c r="G16" s="30">
        <v>113</v>
      </c>
      <c r="H16" s="67">
        <f t="shared" si="2"/>
        <v>15.906061946902653</v>
      </c>
      <c r="I16" s="29">
        <f t="shared" si="1"/>
        <v>-95.026150000000001</v>
      </c>
      <c r="J16" s="135"/>
      <c r="K16" s="136"/>
      <c r="M16" s="38"/>
    </row>
    <row r="17" spans="1:13" ht="55.5" customHeight="1" x14ac:dyDescent="0.2">
      <c r="A17" s="23">
        <v>3</v>
      </c>
      <c r="B17" s="31" t="s">
        <v>28</v>
      </c>
      <c r="C17" s="32">
        <v>2478.5333300000002</v>
      </c>
      <c r="D17" s="33">
        <v>4004.8430499999999</v>
      </c>
      <c r="E17" s="67">
        <f t="shared" ref="E17:E19" si="3">D17/C17*100</f>
        <v>161.58116582600078</v>
      </c>
      <c r="F17" s="32">
        <f t="shared" si="0"/>
        <v>1526.3097199999997</v>
      </c>
      <c r="G17" s="33">
        <v>19409.5</v>
      </c>
      <c r="H17" s="67">
        <f t="shared" si="2"/>
        <v>20.633416883484891</v>
      </c>
      <c r="I17" s="32">
        <f t="shared" si="1"/>
        <v>-15404.656950000001</v>
      </c>
      <c r="J17" s="137"/>
      <c r="K17" s="137"/>
      <c r="M17" s="38"/>
    </row>
    <row r="18" spans="1:13" ht="28.5" customHeight="1" x14ac:dyDescent="0.2">
      <c r="A18" s="23">
        <v>4</v>
      </c>
      <c r="B18" s="35" t="s">
        <v>29</v>
      </c>
      <c r="C18" s="29">
        <v>3337</v>
      </c>
      <c r="D18" s="30">
        <v>1685.1667</v>
      </c>
      <c r="E18" s="67">
        <f t="shared" si="3"/>
        <v>50.499451603236444</v>
      </c>
      <c r="F18" s="29">
        <f t="shared" si="0"/>
        <v>-1651.8333</v>
      </c>
      <c r="G18" s="30">
        <v>3850.8</v>
      </c>
      <c r="H18" s="67">
        <f t="shared" si="2"/>
        <v>43.761470343824662</v>
      </c>
      <c r="I18" s="29">
        <f t="shared" si="1"/>
        <v>-2165.6333000000004</v>
      </c>
      <c r="J18" s="137"/>
      <c r="K18" s="137"/>
      <c r="M18" s="38"/>
    </row>
    <row r="19" spans="1:13" ht="27" customHeight="1" x14ac:dyDescent="0.2">
      <c r="A19" s="23">
        <v>5</v>
      </c>
      <c r="B19" s="28" t="s">
        <v>30</v>
      </c>
      <c r="C19" s="29">
        <v>8041</v>
      </c>
      <c r="D19" s="30">
        <v>7899.9650099999999</v>
      </c>
      <c r="E19" s="67">
        <f t="shared" si="3"/>
        <v>98.24605161049621</v>
      </c>
      <c r="F19" s="29">
        <f t="shared" si="0"/>
        <v>-141.03499000000011</v>
      </c>
      <c r="G19" s="30">
        <v>502.1</v>
      </c>
      <c r="H19" s="67">
        <f t="shared" si="2"/>
        <v>1573.3847858992231</v>
      </c>
      <c r="I19" s="29">
        <f t="shared" si="1"/>
        <v>7397.8650099999995</v>
      </c>
      <c r="J19" s="138"/>
      <c r="K19" s="138"/>
      <c r="M19" s="38"/>
    </row>
    <row r="20" spans="1:13" x14ac:dyDescent="0.2">
      <c r="C20" s="39"/>
      <c r="D20" s="39"/>
    </row>
    <row r="21" spans="1:13" x14ac:dyDescent="0.2">
      <c r="D21" s="39"/>
    </row>
    <row r="22" spans="1:13" x14ac:dyDescent="0.2">
      <c r="C22" s="39"/>
      <c r="D22" s="39"/>
    </row>
    <row r="24" spans="1:13" x14ac:dyDescent="0.2">
      <c r="F24" s="38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2026-09-01T10:23:17Z</cp:lastPrinted>
  <dcterms:created xsi:type="dcterms:W3CDTF">2022-04-04T08:14:49Z</dcterms:created>
  <dcterms:modified xsi:type="dcterms:W3CDTF">2026-09-01T10:26:06Z</dcterms:modified>
</cp:coreProperties>
</file>