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5" yWindow="1304" windowWidth="14808" windowHeight="6820" firstSheet="5" activeTab="5"/>
  </bookViews>
  <sheets>
    <sheet name="пропозиції" sheetId="6" state="hidden" r:id="rId1"/>
    <sheet name=" лютий ФУ" sheetId="9" state="hidden" r:id="rId2"/>
    <sheet name="14,02,фу" sheetId="12" state="hidden" r:id="rId3"/>
    <sheet name="15,02 в.2" sheetId="10" state="hidden" r:id="rId4"/>
    <sheet name="16,02" sheetId="11" state="hidden" r:id="rId5"/>
    <sheet name="лютий" sheetId="13" r:id="rId6"/>
    <sheet name="сесія серпень (3)" sheetId="8" state="hidden" r:id="rId7"/>
    <sheet name="сесія серпень (2)" sheetId="7" state="hidden" r:id="rId8"/>
  </sheets>
  <definedNames>
    <definedName name="_xlnm.Print_Titles" localSheetId="1">' лютий ФУ'!$3:$3</definedName>
    <definedName name="_xlnm.Print_Titles" localSheetId="2">'14,02,фу'!$3:$3</definedName>
    <definedName name="_xlnm.Print_Titles" localSheetId="3">'15,02 в.2'!$3:$3</definedName>
    <definedName name="_xlnm.Print_Titles" localSheetId="4">'16,02'!$3:$3</definedName>
    <definedName name="_xlnm.Print_Titles" localSheetId="5">лютий!$3:$3</definedName>
    <definedName name="_xlnm.Print_Area" localSheetId="1">' лютий ФУ'!$A$1:$J$112</definedName>
    <definedName name="_xlnm.Print_Area" localSheetId="2">'14,02,фу'!$A$1:$J$128</definedName>
    <definedName name="_xlnm.Print_Area" localSheetId="3">'15,02 в.2'!$A$1:$J$128</definedName>
    <definedName name="_xlnm.Print_Area" localSheetId="4">'16,02'!$A$1:$J$128</definedName>
    <definedName name="_xlnm.Print_Area" localSheetId="5">лютий!$A$1:$J$128</definedName>
    <definedName name="_xlnm.Print_Area" localSheetId="0">пропозиції!$A$1:$AC$240</definedName>
    <definedName name="_xlnm.Print_Area" localSheetId="7">'сесія серпень (2)'!$A$1:$I$38</definedName>
    <definedName name="_xlnm.Print_Area" localSheetId="6">'сесія серпень (3)'!$A$1:$I$59</definedName>
  </definedNames>
  <calcPr calcId="144525"/>
</workbook>
</file>

<file path=xl/calcChain.xml><?xml version="1.0" encoding="utf-8"?>
<calcChain xmlns="http://schemas.openxmlformats.org/spreadsheetml/2006/main">
  <c r="E76" i="13" l="1"/>
  <c r="F49" i="13" l="1"/>
  <c r="E49" i="13"/>
  <c r="E128" i="13"/>
  <c r="D128" i="13"/>
  <c r="G119" i="13"/>
  <c r="G118" i="13"/>
  <c r="I114" i="13"/>
  <c r="H114" i="13"/>
  <c r="H113" i="13"/>
  <c r="G113" i="13"/>
  <c r="I113" i="13" s="1"/>
  <c r="F105" i="13"/>
  <c r="G101" i="13"/>
  <c r="F101" i="13"/>
  <c r="E101" i="13"/>
  <c r="D101" i="13"/>
  <c r="I99" i="13"/>
  <c r="H99" i="13"/>
  <c r="I98" i="13"/>
  <c r="I101" i="13" s="1"/>
  <c r="H98" i="13"/>
  <c r="I97" i="13"/>
  <c r="F97" i="13"/>
  <c r="H97" i="13" s="1"/>
  <c r="I96" i="13"/>
  <c r="H96" i="13"/>
  <c r="H101" i="13" s="1"/>
  <c r="I95" i="13"/>
  <c r="H95" i="13"/>
  <c r="F95" i="13"/>
  <c r="G93" i="13"/>
  <c r="F93" i="13"/>
  <c r="E93" i="13"/>
  <c r="E105" i="13" s="1"/>
  <c r="I92" i="13"/>
  <c r="I91" i="13"/>
  <c r="I90" i="13"/>
  <c r="I89" i="13"/>
  <c r="I88" i="13"/>
  <c r="H87" i="13"/>
  <c r="E87" i="13"/>
  <c r="D87" i="13"/>
  <c r="D93" i="13" s="1"/>
  <c r="I86" i="13"/>
  <c r="I85" i="13"/>
  <c r="H85" i="13"/>
  <c r="H93" i="13" s="1"/>
  <c r="I84" i="13"/>
  <c r="I83" i="13"/>
  <c r="I82" i="13"/>
  <c r="I81" i="13"/>
  <c r="I78" i="13"/>
  <c r="G78" i="13"/>
  <c r="I77" i="13"/>
  <c r="I76" i="13"/>
  <c r="H76" i="13"/>
  <c r="G75" i="13"/>
  <c r="F75" i="13"/>
  <c r="D75" i="13"/>
  <c r="H74" i="13"/>
  <c r="I74" i="13" s="1"/>
  <c r="I73" i="13"/>
  <c r="I72" i="13"/>
  <c r="F72" i="13"/>
  <c r="I66" i="13"/>
  <c r="F66" i="13"/>
  <c r="I65" i="13"/>
  <c r="H65" i="13"/>
  <c r="I64" i="13"/>
  <c r="H64" i="13"/>
  <c r="I63" i="13"/>
  <c r="H63" i="13"/>
  <c r="I62" i="13"/>
  <c r="H62" i="13"/>
  <c r="I61" i="13"/>
  <c r="H61" i="13"/>
  <c r="I60" i="13"/>
  <c r="H60" i="13"/>
  <c r="E59" i="13"/>
  <c r="H59" i="13" s="1"/>
  <c r="I58" i="13"/>
  <c r="H58" i="13"/>
  <c r="I57" i="13"/>
  <c r="H57" i="13"/>
  <c r="I56" i="13"/>
  <c r="H56" i="13"/>
  <c r="I55" i="13"/>
  <c r="H55" i="13"/>
  <c r="H54" i="13"/>
  <c r="E54" i="13"/>
  <c r="I54" i="13" s="1"/>
  <c r="I53" i="13"/>
  <c r="H53" i="13"/>
  <c r="I52" i="13"/>
  <c r="I51" i="13"/>
  <c r="H51" i="13"/>
  <c r="I50" i="13"/>
  <c r="E75" i="13"/>
  <c r="D49" i="13"/>
  <c r="I48" i="13"/>
  <c r="H47" i="13"/>
  <c r="G47" i="13"/>
  <c r="F47" i="13"/>
  <c r="D47" i="13"/>
  <c r="I44" i="13"/>
  <c r="I42" i="13"/>
  <c r="I41" i="13"/>
  <c r="F40" i="13"/>
  <c r="E40" i="13"/>
  <c r="E47" i="13" s="1"/>
  <c r="I39" i="13"/>
  <c r="I38" i="13"/>
  <c r="I37" i="13"/>
  <c r="H36" i="13"/>
  <c r="G36" i="13"/>
  <c r="F36" i="13"/>
  <c r="E36" i="13"/>
  <c r="D36" i="13"/>
  <c r="I35" i="13"/>
  <c r="I36" i="13" s="1"/>
  <c r="I34" i="13"/>
  <c r="H33" i="13"/>
  <c r="D33" i="13"/>
  <c r="E32" i="13"/>
  <c r="F32" i="13" s="1"/>
  <c r="I31" i="13"/>
  <c r="F31" i="13"/>
  <c r="I30" i="13"/>
  <c r="F30" i="13"/>
  <c r="F29" i="13"/>
  <c r="I29" i="13" s="1"/>
  <c r="I28" i="13"/>
  <c r="G28" i="13"/>
  <c r="I27" i="13"/>
  <c r="G27" i="13"/>
  <c r="G33" i="13" s="1"/>
  <c r="I26" i="13"/>
  <c r="I25" i="13"/>
  <c r="I24" i="13"/>
  <c r="I23" i="13"/>
  <c r="F22" i="13"/>
  <c r="F33" i="13" s="1"/>
  <c r="E22" i="13"/>
  <c r="I22" i="13" s="1"/>
  <c r="I21" i="13"/>
  <c r="H20" i="13"/>
  <c r="F20" i="13"/>
  <c r="D19" i="13"/>
  <c r="I19" i="13" s="1"/>
  <c r="I18" i="13"/>
  <c r="F17" i="13"/>
  <c r="E17" i="13"/>
  <c r="I17" i="13" s="1"/>
  <c r="I16" i="13"/>
  <c r="G16" i="13"/>
  <c r="G20" i="13" s="1"/>
  <c r="I15" i="13"/>
  <c r="I14" i="13"/>
  <c r="I13" i="13"/>
  <c r="I12" i="13"/>
  <c r="I11" i="13"/>
  <c r="I10" i="13"/>
  <c r="D10" i="13"/>
  <c r="F9" i="13"/>
  <c r="E9" i="13"/>
  <c r="I9" i="13" s="1"/>
  <c r="I8" i="13"/>
  <c r="F7" i="13"/>
  <c r="E7" i="13"/>
  <c r="E20" i="13" s="1"/>
  <c r="D7" i="13"/>
  <c r="I6" i="13"/>
  <c r="I4" i="13"/>
  <c r="H4" i="13"/>
  <c r="F4" i="13"/>
  <c r="F79" i="13" l="1"/>
  <c r="F102" i="13" s="1"/>
  <c r="G79" i="13"/>
  <c r="G102" i="13" s="1"/>
  <c r="H75" i="13"/>
  <c r="H79" i="13" s="1"/>
  <c r="H102" i="13" s="1"/>
  <c r="I7" i="13"/>
  <c r="I20" i="13" s="1"/>
  <c r="D20" i="13"/>
  <c r="D79" i="13" s="1"/>
  <c r="D102" i="13" s="1"/>
  <c r="I32" i="13"/>
  <c r="I33" i="13" s="1"/>
  <c r="E33" i="13"/>
  <c r="E79" i="13" s="1"/>
  <c r="I40" i="13"/>
  <c r="I47" i="13" s="1"/>
  <c r="I49" i="13"/>
  <c r="I75" i="13" s="1"/>
  <c r="I59" i="13"/>
  <c r="I87" i="13"/>
  <c r="I93" i="13" s="1"/>
  <c r="F104" i="13" l="1"/>
  <c r="F103" i="13"/>
  <c r="I79" i="13"/>
  <c r="I102" i="13" s="1"/>
  <c r="E104" i="13"/>
  <c r="E102" i="13"/>
  <c r="E103" i="13" s="1"/>
  <c r="E32" i="11"/>
  <c r="F32" i="11"/>
  <c r="E49" i="12" l="1"/>
  <c r="E128" i="12"/>
  <c r="D128" i="12"/>
  <c r="G119" i="12"/>
  <c r="G118" i="12"/>
  <c r="I114" i="12"/>
  <c r="H114" i="12"/>
  <c r="H113" i="12"/>
  <c r="G113" i="12"/>
  <c r="I113" i="12" s="1"/>
  <c r="F105" i="12"/>
  <c r="G101" i="12"/>
  <c r="F101" i="12"/>
  <c r="E101" i="12"/>
  <c r="D101" i="12"/>
  <c r="I99" i="12"/>
  <c r="H99" i="12"/>
  <c r="I98" i="12"/>
  <c r="I101" i="12" s="1"/>
  <c r="H98" i="12"/>
  <c r="I97" i="12"/>
  <c r="F97" i="12"/>
  <c r="H97" i="12" s="1"/>
  <c r="I96" i="12"/>
  <c r="H96" i="12"/>
  <c r="H101" i="12" s="1"/>
  <c r="I95" i="12"/>
  <c r="H95" i="12"/>
  <c r="F95" i="12"/>
  <c r="G93" i="12"/>
  <c r="F93" i="12"/>
  <c r="E93" i="12"/>
  <c r="E105" i="12" s="1"/>
  <c r="I92" i="12"/>
  <c r="I91" i="12"/>
  <c r="I90" i="12"/>
  <c r="I89" i="12"/>
  <c r="I88" i="12"/>
  <c r="H87" i="12"/>
  <c r="E87" i="12"/>
  <c r="D87" i="12"/>
  <c r="D93" i="12" s="1"/>
  <c r="I86" i="12"/>
  <c r="I85" i="12"/>
  <c r="H85" i="12"/>
  <c r="H93" i="12" s="1"/>
  <c r="I84" i="12"/>
  <c r="I83" i="12"/>
  <c r="I82" i="12"/>
  <c r="I81" i="12"/>
  <c r="I78" i="12"/>
  <c r="G78" i="12"/>
  <c r="I77" i="12"/>
  <c r="I76" i="12"/>
  <c r="H76" i="12"/>
  <c r="G75" i="12"/>
  <c r="F75" i="12"/>
  <c r="D75" i="12"/>
  <c r="H74" i="12"/>
  <c r="I74" i="12" s="1"/>
  <c r="I73" i="12"/>
  <c r="I72" i="12"/>
  <c r="F72" i="12"/>
  <c r="I66" i="12"/>
  <c r="F66" i="12"/>
  <c r="I65" i="12"/>
  <c r="H65" i="12"/>
  <c r="I64" i="12"/>
  <c r="H64" i="12"/>
  <c r="I63" i="12"/>
  <c r="H63" i="12"/>
  <c r="I62" i="12"/>
  <c r="H62" i="12"/>
  <c r="I61" i="12"/>
  <c r="H61" i="12"/>
  <c r="I60" i="12"/>
  <c r="H60" i="12"/>
  <c r="E59" i="12"/>
  <c r="H59" i="12" s="1"/>
  <c r="I58" i="12"/>
  <c r="H58" i="12"/>
  <c r="I57" i="12"/>
  <c r="H57" i="12"/>
  <c r="I56" i="12"/>
  <c r="H56" i="12"/>
  <c r="I55" i="12"/>
  <c r="H55" i="12"/>
  <c r="H54" i="12"/>
  <c r="E54" i="12"/>
  <c r="I54" i="12" s="1"/>
  <c r="I53" i="12"/>
  <c r="H53" i="12"/>
  <c r="I52" i="12"/>
  <c r="I51" i="12"/>
  <c r="H51" i="12"/>
  <c r="I50" i="12"/>
  <c r="F49" i="12"/>
  <c r="E75" i="12"/>
  <c r="D49" i="12"/>
  <c r="I48" i="12"/>
  <c r="H47" i="12"/>
  <c r="G47" i="12"/>
  <c r="F47" i="12"/>
  <c r="D47" i="12"/>
  <c r="I44" i="12"/>
  <c r="I42" i="12"/>
  <c r="I41" i="12"/>
  <c r="F40" i="12"/>
  <c r="E40" i="12"/>
  <c r="E47" i="12" s="1"/>
  <c r="I39" i="12"/>
  <c r="I38" i="12"/>
  <c r="I37" i="12"/>
  <c r="H36" i="12"/>
  <c r="G36" i="12"/>
  <c r="F36" i="12"/>
  <c r="E36" i="12"/>
  <c r="D36" i="12"/>
  <c r="I35" i="12"/>
  <c r="I36" i="12" s="1"/>
  <c r="I34" i="12"/>
  <c r="H33" i="12"/>
  <c r="G33" i="12"/>
  <c r="D33" i="12"/>
  <c r="I32" i="12"/>
  <c r="E32" i="12"/>
  <c r="I31" i="12"/>
  <c r="I30" i="12"/>
  <c r="I29" i="12"/>
  <c r="F29" i="12"/>
  <c r="I28" i="12"/>
  <c r="G28" i="12"/>
  <c r="I27" i="12"/>
  <c r="G27" i="12"/>
  <c r="I26" i="12"/>
  <c r="I25" i="12"/>
  <c r="I24" i="12"/>
  <c r="I23" i="12"/>
  <c r="E22" i="12"/>
  <c r="F22" i="12" s="1"/>
  <c r="F33" i="12" s="1"/>
  <c r="I21" i="12"/>
  <c r="H20" i="12"/>
  <c r="G20" i="12"/>
  <c r="G79" i="12" s="1"/>
  <c r="G102" i="12" s="1"/>
  <c r="E20" i="12"/>
  <c r="I19" i="12"/>
  <c r="D19" i="12"/>
  <c r="I18" i="12"/>
  <c r="F17" i="12"/>
  <c r="E17" i="12"/>
  <c r="I17" i="12" s="1"/>
  <c r="I16" i="12"/>
  <c r="G16" i="12"/>
  <c r="I15" i="12"/>
  <c r="I14" i="12"/>
  <c r="I13" i="12"/>
  <c r="I12" i="12"/>
  <c r="I11" i="12"/>
  <c r="D10" i="12"/>
  <c r="I10" i="12" s="1"/>
  <c r="F9" i="12"/>
  <c r="E9" i="12"/>
  <c r="I9" i="12" s="1"/>
  <c r="I8" i="12"/>
  <c r="F7" i="12"/>
  <c r="F20" i="12" s="1"/>
  <c r="E7" i="12"/>
  <c r="D7" i="12"/>
  <c r="D20" i="12" s="1"/>
  <c r="D79" i="12" s="1"/>
  <c r="D102" i="12" s="1"/>
  <c r="I6" i="12"/>
  <c r="I4" i="12"/>
  <c r="F4" i="12"/>
  <c r="H4" i="12" s="1"/>
  <c r="E32" i="10"/>
  <c r="E128" i="11"/>
  <c r="D128" i="11"/>
  <c r="G119" i="11"/>
  <c r="G118" i="11"/>
  <c r="I114" i="11"/>
  <c r="H114" i="11"/>
  <c r="H113" i="11"/>
  <c r="G113" i="11"/>
  <c r="I113" i="11" s="1"/>
  <c r="F105" i="11"/>
  <c r="G101" i="11"/>
  <c r="F101" i="11"/>
  <c r="E101" i="11"/>
  <c r="D101" i="11"/>
  <c r="I99" i="11"/>
  <c r="H99" i="11"/>
  <c r="I98" i="11"/>
  <c r="I101" i="11" s="1"/>
  <c r="H98" i="11"/>
  <c r="I97" i="11"/>
  <c r="F97" i="11"/>
  <c r="H97" i="11" s="1"/>
  <c r="I96" i="11"/>
  <c r="H96" i="11"/>
  <c r="H101" i="11" s="1"/>
  <c r="I95" i="11"/>
  <c r="H95" i="11"/>
  <c r="F95" i="11"/>
  <c r="G93" i="11"/>
  <c r="F93" i="11"/>
  <c r="E93" i="11"/>
  <c r="E105" i="11" s="1"/>
  <c r="I92" i="11"/>
  <c r="I91" i="11"/>
  <c r="I90" i="11"/>
  <c r="I89" i="11"/>
  <c r="I88" i="11"/>
  <c r="H87" i="11"/>
  <c r="E87" i="11"/>
  <c r="D87" i="11"/>
  <c r="D93" i="11" s="1"/>
  <c r="I86" i="11"/>
  <c r="I85" i="11"/>
  <c r="H85" i="11"/>
  <c r="H93" i="11" s="1"/>
  <c r="I84" i="11"/>
  <c r="I83" i="11"/>
  <c r="I82" i="11"/>
  <c r="I81" i="11"/>
  <c r="I78" i="11"/>
  <c r="G78" i="11"/>
  <c r="I77" i="11"/>
  <c r="I76" i="11"/>
  <c r="H76" i="11"/>
  <c r="G75" i="11"/>
  <c r="F75" i="11"/>
  <c r="D75" i="11"/>
  <c r="H74" i="11"/>
  <c r="I74" i="11" s="1"/>
  <c r="I73" i="11"/>
  <c r="I72" i="11"/>
  <c r="F72" i="11"/>
  <c r="I66" i="11"/>
  <c r="F66" i="11"/>
  <c r="I65" i="11"/>
  <c r="H65" i="11"/>
  <c r="I64" i="11"/>
  <c r="H64" i="11"/>
  <c r="I63" i="11"/>
  <c r="H63" i="11"/>
  <c r="I62" i="11"/>
  <c r="H62" i="11"/>
  <c r="I61" i="11"/>
  <c r="H61" i="11"/>
  <c r="I60" i="11"/>
  <c r="H60" i="11"/>
  <c r="E59" i="11"/>
  <c r="H59" i="11" s="1"/>
  <c r="I58" i="11"/>
  <c r="H58" i="11"/>
  <c r="I57" i="11"/>
  <c r="H57" i="11"/>
  <c r="I56" i="11"/>
  <c r="H56" i="11"/>
  <c r="I55" i="11"/>
  <c r="H55" i="11"/>
  <c r="H54" i="11"/>
  <c r="E54" i="11"/>
  <c r="I54" i="11" s="1"/>
  <c r="I53" i="11"/>
  <c r="H53" i="11"/>
  <c r="I52" i="11"/>
  <c r="I51" i="11"/>
  <c r="H51" i="11"/>
  <c r="I50" i="11"/>
  <c r="F49" i="11"/>
  <c r="E49" i="11"/>
  <c r="E75" i="11" s="1"/>
  <c r="D49" i="11"/>
  <c r="I48" i="11"/>
  <c r="H47" i="11"/>
  <c r="G47" i="11"/>
  <c r="F47" i="11"/>
  <c r="D47" i="11"/>
  <c r="I44" i="11"/>
  <c r="I42" i="11"/>
  <c r="I41" i="11"/>
  <c r="F40" i="11"/>
  <c r="E40" i="11"/>
  <c r="E47" i="11" s="1"/>
  <c r="I39" i="11"/>
  <c r="I38" i="11"/>
  <c r="I37" i="11"/>
  <c r="H36" i="11"/>
  <c r="G36" i="11"/>
  <c r="F36" i="11"/>
  <c r="E36" i="11"/>
  <c r="D36" i="11"/>
  <c r="I35" i="11"/>
  <c r="I36" i="11" s="1"/>
  <c r="I34" i="11"/>
  <c r="H33" i="11"/>
  <c r="E33" i="11"/>
  <c r="D33" i="11"/>
  <c r="I32" i="11"/>
  <c r="I31" i="11"/>
  <c r="F31" i="11"/>
  <c r="I30" i="11"/>
  <c r="F30" i="11"/>
  <c r="F29" i="11"/>
  <c r="I29" i="11" s="1"/>
  <c r="I28" i="11"/>
  <c r="G28" i="11"/>
  <c r="I27" i="11"/>
  <c r="G27" i="11"/>
  <c r="G33" i="11" s="1"/>
  <c r="I26" i="11"/>
  <c r="I25" i="11"/>
  <c r="I24" i="11"/>
  <c r="I23" i="11"/>
  <c r="F22" i="11"/>
  <c r="F33" i="11" s="1"/>
  <c r="E22" i="11"/>
  <c r="I22" i="11" s="1"/>
  <c r="I21" i="11"/>
  <c r="I33" i="11" s="1"/>
  <c r="H20" i="11"/>
  <c r="F20" i="11"/>
  <c r="F79" i="11" s="1"/>
  <c r="D19" i="11"/>
  <c r="I19" i="11" s="1"/>
  <c r="I18" i="11"/>
  <c r="F17" i="11"/>
  <c r="E17" i="11"/>
  <c r="I17" i="11" s="1"/>
  <c r="I16" i="11"/>
  <c r="G16" i="11"/>
  <c r="G20" i="11" s="1"/>
  <c r="G79" i="11" s="1"/>
  <c r="G102" i="11" s="1"/>
  <c r="I15" i="11"/>
  <c r="I14" i="11"/>
  <c r="I13" i="11"/>
  <c r="I12" i="11"/>
  <c r="I11" i="11"/>
  <c r="I10" i="11"/>
  <c r="D10" i="11"/>
  <c r="F9" i="11"/>
  <c r="E9" i="11"/>
  <c r="I9" i="11" s="1"/>
  <c r="I8" i="11"/>
  <c r="F7" i="11"/>
  <c r="E7" i="11"/>
  <c r="E20" i="11" s="1"/>
  <c r="E79" i="11" s="1"/>
  <c r="D7" i="11"/>
  <c r="I6" i="11"/>
  <c r="I4" i="11"/>
  <c r="H4" i="11"/>
  <c r="F4" i="11"/>
  <c r="H85" i="10"/>
  <c r="E87" i="10"/>
  <c r="H74" i="10"/>
  <c r="I73" i="10"/>
  <c r="F79" i="12" l="1"/>
  <c r="F102" i="12"/>
  <c r="F103" i="12" s="1"/>
  <c r="F104" i="12"/>
  <c r="H75" i="12"/>
  <c r="H79" i="12" s="1"/>
  <c r="H102" i="12" s="1"/>
  <c r="I22" i="12"/>
  <c r="I33" i="12" s="1"/>
  <c r="E33" i="12"/>
  <c r="E79" i="12" s="1"/>
  <c r="I40" i="12"/>
  <c r="I47" i="12" s="1"/>
  <c r="I49" i="12"/>
  <c r="I75" i="12" s="1"/>
  <c r="I59" i="12"/>
  <c r="I7" i="12"/>
  <c r="I20" i="12" s="1"/>
  <c r="I87" i="12"/>
  <c r="I93" i="12" s="1"/>
  <c r="H75" i="11"/>
  <c r="E104" i="11"/>
  <c r="E102" i="11"/>
  <c r="E103" i="11" s="1"/>
  <c r="F102" i="11"/>
  <c r="F103" i="11" s="1"/>
  <c r="F104" i="11"/>
  <c r="H79" i="11"/>
  <c r="H102" i="11" s="1"/>
  <c r="I7" i="11"/>
  <c r="I20" i="11" s="1"/>
  <c r="D20" i="11"/>
  <c r="D79" i="11" s="1"/>
  <c r="D102" i="11" s="1"/>
  <c r="I40" i="11"/>
  <c r="I47" i="11" s="1"/>
  <c r="I49" i="11"/>
  <c r="I75" i="11" s="1"/>
  <c r="I59" i="11"/>
  <c r="I87" i="11"/>
  <c r="I93" i="11" s="1"/>
  <c r="E49" i="10"/>
  <c r="D49" i="10"/>
  <c r="E104" i="12" l="1"/>
  <c r="E102" i="12"/>
  <c r="E103" i="12" s="1"/>
  <c r="I79" i="12"/>
  <c r="I102" i="12" s="1"/>
  <c r="I79" i="11"/>
  <c r="I102" i="11" s="1"/>
  <c r="F49" i="10"/>
  <c r="I77" i="10" l="1"/>
  <c r="I17" i="10"/>
  <c r="I30" i="10"/>
  <c r="F30" i="10"/>
  <c r="F29" i="10" l="1"/>
  <c r="F31" i="10"/>
  <c r="E54" i="10" l="1"/>
  <c r="E33" i="10" l="1"/>
  <c r="F33" i="10"/>
  <c r="G33" i="10"/>
  <c r="H33" i="10"/>
  <c r="D33" i="10"/>
  <c r="I29" i="10"/>
  <c r="I31" i="10"/>
  <c r="F17" i="10" l="1"/>
  <c r="F9" i="10"/>
  <c r="D10" i="10" l="1"/>
  <c r="F7" i="10"/>
  <c r="E7" i="10"/>
  <c r="I52" i="10" l="1"/>
  <c r="G78" i="10" l="1"/>
  <c r="H76" i="10" l="1"/>
  <c r="I76" i="10"/>
  <c r="E17" i="10" l="1"/>
  <c r="E9" i="10"/>
  <c r="H87" i="10" l="1"/>
  <c r="D87" i="10"/>
  <c r="E59" i="10"/>
  <c r="F20" i="10"/>
  <c r="H20" i="10"/>
  <c r="D47" i="10"/>
  <c r="G47" i="10"/>
  <c r="H47" i="10"/>
  <c r="I78" i="10" l="1"/>
  <c r="D75" i="10"/>
  <c r="G75" i="10"/>
  <c r="G79" i="10" s="1"/>
  <c r="E75" i="10"/>
  <c r="E79" i="10" s="1"/>
  <c r="I74" i="10"/>
  <c r="I72" i="10"/>
  <c r="F72" i="10"/>
  <c r="D36" i="10"/>
  <c r="F36" i="10"/>
  <c r="G36" i="10"/>
  <c r="H36" i="10"/>
  <c r="E36" i="10"/>
  <c r="I34" i="10"/>
  <c r="I8" i="10"/>
  <c r="D7" i="10"/>
  <c r="I11" i="10"/>
  <c r="I12" i="10"/>
  <c r="I13" i="10"/>
  <c r="E128" i="10" l="1"/>
  <c r="D128" i="10"/>
  <c r="G119" i="10"/>
  <c r="G118" i="10"/>
  <c r="I114" i="10"/>
  <c r="H114" i="10"/>
  <c r="H113" i="10"/>
  <c r="G113" i="10"/>
  <c r="I113" i="10" s="1"/>
  <c r="G101" i="10"/>
  <c r="F101" i="10"/>
  <c r="E101" i="10"/>
  <c r="D101" i="10"/>
  <c r="I99" i="10"/>
  <c r="H99" i="10"/>
  <c r="I98" i="10"/>
  <c r="H98" i="10"/>
  <c r="I97" i="10"/>
  <c r="F97" i="10"/>
  <c r="H97" i="10" s="1"/>
  <c r="I96" i="10"/>
  <c r="H96" i="10"/>
  <c r="H101" i="10" s="1"/>
  <c r="I95" i="10"/>
  <c r="F95" i="10"/>
  <c r="H95" i="10" s="1"/>
  <c r="H93" i="10"/>
  <c r="G93" i="10"/>
  <c r="F93" i="10"/>
  <c r="F105" i="10" s="1"/>
  <c r="E93" i="10"/>
  <c r="E105" i="10" s="1"/>
  <c r="D93" i="10"/>
  <c r="I92" i="10"/>
  <c r="I91" i="10"/>
  <c r="I90" i="10"/>
  <c r="I89" i="10"/>
  <c r="I88" i="10"/>
  <c r="I87" i="10"/>
  <c r="I86" i="10"/>
  <c r="I85" i="10"/>
  <c r="I84" i="10"/>
  <c r="I83" i="10"/>
  <c r="I82" i="10"/>
  <c r="I81" i="10"/>
  <c r="I66" i="10"/>
  <c r="F66" i="10"/>
  <c r="F75" i="10" s="1"/>
  <c r="F79" i="10" s="1"/>
  <c r="I65" i="10"/>
  <c r="H65" i="10"/>
  <c r="I64" i="10"/>
  <c r="H64" i="10"/>
  <c r="I63" i="10"/>
  <c r="H63" i="10"/>
  <c r="I62" i="10"/>
  <c r="H62" i="10"/>
  <c r="I61" i="10"/>
  <c r="H61" i="10"/>
  <c r="I60" i="10"/>
  <c r="H60" i="10"/>
  <c r="I59" i="10"/>
  <c r="H59" i="10"/>
  <c r="I58" i="10"/>
  <c r="H58" i="10"/>
  <c r="I57" i="10"/>
  <c r="H57" i="10"/>
  <c r="I56" i="10"/>
  <c r="H56" i="10"/>
  <c r="I55" i="10"/>
  <c r="H55" i="10"/>
  <c r="I54" i="10"/>
  <c r="H54" i="10"/>
  <c r="I53" i="10"/>
  <c r="H53" i="10"/>
  <c r="I51" i="10"/>
  <c r="H51" i="10"/>
  <c r="H75" i="10" s="1"/>
  <c r="H79" i="10" s="1"/>
  <c r="I50" i="10"/>
  <c r="I49" i="10"/>
  <c r="I48" i="10"/>
  <c r="I44" i="10"/>
  <c r="I42" i="10"/>
  <c r="I39" i="10"/>
  <c r="I38" i="10"/>
  <c r="I37" i="10"/>
  <c r="I41" i="10"/>
  <c r="F40" i="10"/>
  <c r="F47" i="10" s="1"/>
  <c r="E40" i="10"/>
  <c r="E47" i="10" s="1"/>
  <c r="I35" i="10"/>
  <c r="I36" i="10" s="1"/>
  <c r="I32" i="10"/>
  <c r="I28" i="10"/>
  <c r="G28" i="10"/>
  <c r="I27" i="10"/>
  <c r="G27" i="10"/>
  <c r="I26" i="10"/>
  <c r="I25" i="10"/>
  <c r="I24" i="10"/>
  <c r="I23" i="10"/>
  <c r="E22" i="10"/>
  <c r="I21" i="10"/>
  <c r="D19" i="10"/>
  <c r="D20" i="10" s="1"/>
  <c r="D79" i="10" s="1"/>
  <c r="I18" i="10"/>
  <c r="E20" i="10"/>
  <c r="I16" i="10"/>
  <c r="G16" i="10"/>
  <c r="G20" i="10" s="1"/>
  <c r="I15" i="10"/>
  <c r="I14" i="10"/>
  <c r="I10" i="10"/>
  <c r="I9" i="10"/>
  <c r="I7" i="10"/>
  <c r="I6" i="10"/>
  <c r="I4" i="10"/>
  <c r="F4" i="10"/>
  <c r="H4" i="10" s="1"/>
  <c r="F79" i="9"/>
  <c r="G79" i="9"/>
  <c r="H79" i="9"/>
  <c r="E74" i="9"/>
  <c r="E73" i="9"/>
  <c r="H18" i="9"/>
  <c r="E15" i="9"/>
  <c r="F9" i="9"/>
  <c r="E9" i="9"/>
  <c r="E64" i="9"/>
  <c r="F64" i="9"/>
  <c r="G64" i="9"/>
  <c r="D64" i="9"/>
  <c r="F7" i="9"/>
  <c r="F18" i="9" s="1"/>
  <c r="E7" i="9"/>
  <c r="E18" i="9" s="1"/>
  <c r="I15" i="9"/>
  <c r="D41" i="9"/>
  <c r="G41" i="9"/>
  <c r="H41" i="9"/>
  <c r="D30" i="9"/>
  <c r="F30" i="9"/>
  <c r="G30" i="9"/>
  <c r="H30" i="9"/>
  <c r="E30" i="9"/>
  <c r="D28" i="9"/>
  <c r="H28" i="9"/>
  <c r="E31" i="9"/>
  <c r="E41" i="9" s="1"/>
  <c r="I101" i="10" l="1"/>
  <c r="G102" i="10"/>
  <c r="I19" i="10"/>
  <c r="I20" i="10" s="1"/>
  <c r="H102" i="10"/>
  <c r="I93" i="10"/>
  <c r="I75" i="10"/>
  <c r="D102" i="10"/>
  <c r="I22" i="10"/>
  <c r="I33" i="10" s="1"/>
  <c r="F22" i="10"/>
  <c r="I40" i="10"/>
  <c r="I47" i="10" s="1"/>
  <c r="I27" i="9"/>
  <c r="I8" i="9"/>
  <c r="I38" i="9"/>
  <c r="I79" i="10" l="1"/>
  <c r="I102" i="10" s="1"/>
  <c r="F104" i="10"/>
  <c r="F102" i="10"/>
  <c r="F103" i="10" s="1"/>
  <c r="E104" i="10"/>
  <c r="E102" i="10"/>
  <c r="E103" i="10" s="1"/>
  <c r="I14" i="9"/>
  <c r="G14" i="9"/>
  <c r="G18" i="9" s="1"/>
  <c r="I34" i="9" l="1"/>
  <c r="I35" i="9"/>
  <c r="I36" i="9"/>
  <c r="I25" i="9"/>
  <c r="I26" i="9"/>
  <c r="I33" i="9"/>
  <c r="G26" i="9"/>
  <c r="G25" i="9"/>
  <c r="G28" i="9" l="1"/>
  <c r="G65" i="9" s="1"/>
  <c r="I78" i="9"/>
  <c r="I77" i="9"/>
  <c r="E79" i="9"/>
  <c r="E91" i="9" s="1"/>
  <c r="D79" i="9"/>
  <c r="D91" i="9" s="1"/>
  <c r="I75" i="9"/>
  <c r="I76" i="9"/>
  <c r="I73" i="9"/>
  <c r="I68" i="9"/>
  <c r="I69" i="9"/>
  <c r="I70" i="9"/>
  <c r="I71" i="9"/>
  <c r="I72" i="9"/>
  <c r="I74" i="9"/>
  <c r="I67" i="9"/>
  <c r="I79" i="9" s="1"/>
  <c r="I60" i="9"/>
  <c r="F60" i="9"/>
  <c r="G88" i="9"/>
  <c r="H52" i="9"/>
  <c r="I52" i="9"/>
  <c r="H53" i="9"/>
  <c r="I53" i="9"/>
  <c r="H54" i="9"/>
  <c r="I54" i="9"/>
  <c r="H55" i="9"/>
  <c r="I55" i="9"/>
  <c r="H56" i="9"/>
  <c r="I56" i="9"/>
  <c r="H57" i="9"/>
  <c r="I57" i="9"/>
  <c r="H58" i="9"/>
  <c r="I58" i="9"/>
  <c r="H59" i="9"/>
  <c r="I59" i="9"/>
  <c r="I51" i="9"/>
  <c r="H51" i="9"/>
  <c r="I50" i="9"/>
  <c r="H50" i="9"/>
  <c r="I49" i="9"/>
  <c r="H49" i="9"/>
  <c r="H48" i="9"/>
  <c r="I48" i="9"/>
  <c r="I46" i="9"/>
  <c r="I47" i="9"/>
  <c r="H46" i="9"/>
  <c r="H47" i="9"/>
  <c r="I45" i="9"/>
  <c r="H45" i="9"/>
  <c r="I43" i="9"/>
  <c r="I44" i="9"/>
  <c r="I42" i="9"/>
  <c r="F31" i="9"/>
  <c r="F41" i="9" s="1"/>
  <c r="I10" i="9"/>
  <c r="I11" i="9"/>
  <c r="I19" i="9"/>
  <c r="I21" i="9"/>
  <c r="I22" i="9"/>
  <c r="I23" i="9"/>
  <c r="I29" i="9"/>
  <c r="I30" i="9" s="1"/>
  <c r="I32" i="9"/>
  <c r="I24" i="9"/>
  <c r="I31" i="9"/>
  <c r="I41" i="9" s="1"/>
  <c r="E20" i="9"/>
  <c r="E28" i="9" s="1"/>
  <c r="E65" i="9" s="1"/>
  <c r="I12" i="9"/>
  <c r="I6" i="9"/>
  <c r="I13" i="9"/>
  <c r="I16" i="9"/>
  <c r="I7" i="9"/>
  <c r="I9" i="9"/>
  <c r="H98" i="9"/>
  <c r="H97" i="9"/>
  <c r="H85" i="9"/>
  <c r="H84" i="9"/>
  <c r="H82" i="9"/>
  <c r="F4" i="9"/>
  <c r="H4" i="9" s="1"/>
  <c r="D17" i="9"/>
  <c r="F81" i="9"/>
  <c r="H81" i="9" s="1"/>
  <c r="F83" i="9"/>
  <c r="H83" i="9" s="1"/>
  <c r="D87" i="9"/>
  <c r="E87" i="9"/>
  <c r="F87" i="9"/>
  <c r="G87" i="9"/>
  <c r="F91" i="9"/>
  <c r="G97" i="9"/>
  <c r="G102" i="9"/>
  <c r="G103" i="9"/>
  <c r="D112" i="9"/>
  <c r="E112" i="9"/>
  <c r="I98" i="9"/>
  <c r="I85" i="9"/>
  <c r="I84" i="9"/>
  <c r="I83" i="9"/>
  <c r="I82" i="9"/>
  <c r="I87" i="9" s="1"/>
  <c r="I81" i="9"/>
  <c r="I4" i="9"/>
  <c r="N10" i="6"/>
  <c r="O10" i="6"/>
  <c r="P10" i="6"/>
  <c r="M205" i="6"/>
  <c r="W205" i="6"/>
  <c r="I229" i="6"/>
  <c r="N219" i="6"/>
  <c r="O218" i="6"/>
  <c r="O219" i="6"/>
  <c r="N218" i="6"/>
  <c r="M194" i="6"/>
  <c r="M195" i="6"/>
  <c r="M7" i="6"/>
  <c r="N5" i="6"/>
  <c r="O5" i="6"/>
  <c r="P5" i="6"/>
  <c r="D210" i="6"/>
  <c r="E210" i="6"/>
  <c r="G210" i="6"/>
  <c r="H210" i="6"/>
  <c r="I210" i="6"/>
  <c r="J210" i="6"/>
  <c r="K210" i="6"/>
  <c r="L210" i="6"/>
  <c r="N210" i="6"/>
  <c r="O210" i="6"/>
  <c r="P210" i="6"/>
  <c r="Q210" i="6"/>
  <c r="R210" i="6"/>
  <c r="S210" i="6"/>
  <c r="T210" i="6"/>
  <c r="U210" i="6"/>
  <c r="V210" i="6"/>
  <c r="X210" i="6"/>
  <c r="Y210" i="6"/>
  <c r="Z210" i="6"/>
  <c r="AA210" i="6"/>
  <c r="AB210" i="6"/>
  <c r="D211" i="6"/>
  <c r="E211" i="6"/>
  <c r="G211" i="6"/>
  <c r="H211" i="6"/>
  <c r="I211" i="6"/>
  <c r="J211" i="6"/>
  <c r="K211" i="6"/>
  <c r="L211" i="6"/>
  <c r="N211" i="6"/>
  <c r="O211" i="6"/>
  <c r="P211" i="6"/>
  <c r="Q211" i="6"/>
  <c r="R211" i="6"/>
  <c r="S211" i="6"/>
  <c r="T211" i="6"/>
  <c r="U211" i="6"/>
  <c r="V211" i="6"/>
  <c r="X211" i="6"/>
  <c r="Y211" i="6"/>
  <c r="Z211" i="6"/>
  <c r="AA211" i="6"/>
  <c r="AB211" i="6"/>
  <c r="AB180" i="6"/>
  <c r="AA180" i="6"/>
  <c r="Z180" i="6"/>
  <c r="Y180" i="6"/>
  <c r="Y201" i="6"/>
  <c r="X180" i="6"/>
  <c r="W180" i="6"/>
  <c r="U180" i="6"/>
  <c r="T180" i="6"/>
  <c r="S180" i="6"/>
  <c r="R180" i="6"/>
  <c r="Q180" i="6"/>
  <c r="P180" i="6"/>
  <c r="O180" i="6"/>
  <c r="N180" i="6"/>
  <c r="L180" i="6"/>
  <c r="K180" i="6"/>
  <c r="J180" i="6"/>
  <c r="I180" i="6"/>
  <c r="H180" i="6"/>
  <c r="G180" i="6"/>
  <c r="E180" i="6"/>
  <c r="D180" i="6"/>
  <c r="AB155" i="6"/>
  <c r="AA155" i="6"/>
  <c r="Z155" i="6"/>
  <c r="Y155" i="6"/>
  <c r="Y176" i="6" s="1"/>
  <c r="X155" i="6"/>
  <c r="W155" i="6" s="1"/>
  <c r="U155" i="6"/>
  <c r="T155" i="6"/>
  <c r="S155" i="6"/>
  <c r="R155" i="6"/>
  <c r="Q155" i="6"/>
  <c r="P155" i="6"/>
  <c r="O155" i="6"/>
  <c r="N155" i="6"/>
  <c r="L155" i="6"/>
  <c r="K155" i="6"/>
  <c r="J155" i="6"/>
  <c r="I155" i="6"/>
  <c r="H155" i="6"/>
  <c r="G155" i="6"/>
  <c r="E155" i="6"/>
  <c r="D155" i="6"/>
  <c r="AB130" i="6"/>
  <c r="AA130" i="6"/>
  <c r="Z130" i="6"/>
  <c r="Y130" i="6"/>
  <c r="Y151" i="6"/>
  <c r="X130" i="6"/>
  <c r="W130" i="6"/>
  <c r="U130" i="6"/>
  <c r="T130" i="6"/>
  <c r="S130" i="6"/>
  <c r="R130" i="6"/>
  <c r="Q130" i="6"/>
  <c r="P130" i="6"/>
  <c r="O130" i="6"/>
  <c r="N130" i="6"/>
  <c r="L130" i="6"/>
  <c r="K130" i="6"/>
  <c r="J130" i="6"/>
  <c r="I130" i="6"/>
  <c r="H130" i="6"/>
  <c r="G130" i="6"/>
  <c r="E130" i="6"/>
  <c r="D130" i="6"/>
  <c r="D209" i="6" s="1"/>
  <c r="AB105" i="6"/>
  <c r="AA105" i="6"/>
  <c r="Z105" i="6"/>
  <c r="Y105" i="6"/>
  <c r="Y126" i="6" s="1"/>
  <c r="X105" i="6"/>
  <c r="W105" i="6" s="1"/>
  <c r="U105" i="6"/>
  <c r="T105" i="6"/>
  <c r="S105" i="6"/>
  <c r="R105" i="6"/>
  <c r="Q105" i="6"/>
  <c r="P105" i="6"/>
  <c r="O105" i="6"/>
  <c r="N105" i="6"/>
  <c r="L105" i="6"/>
  <c r="K105" i="6"/>
  <c r="J105" i="6"/>
  <c r="I105" i="6"/>
  <c r="H105" i="6"/>
  <c r="G105" i="6"/>
  <c r="E105" i="6"/>
  <c r="D105" i="6"/>
  <c r="AB80" i="6"/>
  <c r="AA80" i="6"/>
  <c r="Z80" i="6"/>
  <c r="Y80" i="6"/>
  <c r="X80" i="6"/>
  <c r="U80" i="6"/>
  <c r="T80" i="6"/>
  <c r="S80" i="6"/>
  <c r="R80" i="6"/>
  <c r="Q80" i="6"/>
  <c r="P80" i="6"/>
  <c r="P209" i="6" s="1"/>
  <c r="O80" i="6"/>
  <c r="N80" i="6"/>
  <c r="L80" i="6"/>
  <c r="K80" i="6"/>
  <c r="K209" i="6" s="1"/>
  <c r="J80" i="6"/>
  <c r="I80" i="6"/>
  <c r="H80" i="6"/>
  <c r="G80" i="6"/>
  <c r="E80" i="6"/>
  <c r="D80" i="6"/>
  <c r="AB55" i="6"/>
  <c r="AA55" i="6"/>
  <c r="Z55" i="6"/>
  <c r="Y55" i="6"/>
  <c r="Y76" i="6"/>
  <c r="X55" i="6"/>
  <c r="W55" i="6"/>
  <c r="U55" i="6"/>
  <c r="T55" i="6"/>
  <c r="S55" i="6"/>
  <c r="R55" i="6"/>
  <c r="Q55" i="6"/>
  <c r="P55" i="6"/>
  <c r="O55" i="6"/>
  <c r="N55" i="6"/>
  <c r="L55" i="6"/>
  <c r="K55" i="6"/>
  <c r="J55" i="6"/>
  <c r="I55" i="6"/>
  <c r="H55" i="6"/>
  <c r="G55" i="6"/>
  <c r="E55" i="6"/>
  <c r="D55" i="6"/>
  <c r="AB30" i="6"/>
  <c r="AA30" i="6"/>
  <c r="Z30" i="6"/>
  <c r="Y30" i="6"/>
  <c r="Y51" i="6"/>
  <c r="X30" i="6"/>
  <c r="U30" i="6"/>
  <c r="T30" i="6"/>
  <c r="S30" i="6"/>
  <c r="R30" i="6"/>
  <c r="Q30" i="6"/>
  <c r="P30" i="6"/>
  <c r="O30" i="6"/>
  <c r="N30" i="6"/>
  <c r="L30" i="6"/>
  <c r="K30" i="6"/>
  <c r="J30" i="6"/>
  <c r="J209" i="6" s="1"/>
  <c r="I30" i="6"/>
  <c r="H30" i="6"/>
  <c r="G30" i="6"/>
  <c r="E30" i="6"/>
  <c r="E209" i="6" s="1"/>
  <c r="D30" i="6"/>
  <c r="W182" i="6"/>
  <c r="AC182" i="6" s="1"/>
  <c r="M182" i="6"/>
  <c r="F182" i="6"/>
  <c r="C182" i="6" s="1"/>
  <c r="W181" i="6"/>
  <c r="M181" i="6"/>
  <c r="M180" i="6" s="1"/>
  <c r="F180" i="6"/>
  <c r="W157" i="6"/>
  <c r="M157" i="6"/>
  <c r="F157" i="6" s="1"/>
  <c r="C157" i="6" s="1"/>
  <c r="AC157" i="6" s="1"/>
  <c r="W156" i="6"/>
  <c r="M156" i="6"/>
  <c r="W132" i="6"/>
  <c r="M132" i="6"/>
  <c r="W131" i="6"/>
  <c r="M131" i="6"/>
  <c r="F131" i="6"/>
  <c r="C131" i="6" s="1"/>
  <c r="AC131" i="6" s="1"/>
  <c r="M81" i="6"/>
  <c r="F81" i="6" s="1"/>
  <c r="C81" i="6"/>
  <c r="W81" i="6"/>
  <c r="W210" i="6"/>
  <c r="M82" i="6"/>
  <c r="F82" i="6"/>
  <c r="C82" i="6" s="1"/>
  <c r="AC82" i="6" s="1"/>
  <c r="W82" i="6"/>
  <c r="W57" i="6"/>
  <c r="M57" i="6"/>
  <c r="F57" i="6"/>
  <c r="C57" i="6" s="1"/>
  <c r="AC57" i="6"/>
  <c r="W56" i="6"/>
  <c r="M56" i="6"/>
  <c r="W32" i="6"/>
  <c r="M32" i="6"/>
  <c r="F32" i="6" s="1"/>
  <c r="C32" i="6" s="1"/>
  <c r="W31" i="6"/>
  <c r="M31" i="6"/>
  <c r="AB5" i="6"/>
  <c r="AA5" i="6"/>
  <c r="Z5" i="6"/>
  <c r="Y5" i="6"/>
  <c r="Y26" i="6" s="1"/>
  <c r="X5" i="6"/>
  <c r="E5" i="6"/>
  <c r="G5" i="6"/>
  <c r="G209" i="6" s="1"/>
  <c r="H5" i="6"/>
  <c r="I5" i="6"/>
  <c r="I209" i="6" s="1"/>
  <c r="J5" i="6"/>
  <c r="K5" i="6"/>
  <c r="L5" i="6"/>
  <c r="Q5" i="6"/>
  <c r="R5" i="6"/>
  <c r="S5" i="6"/>
  <c r="S209" i="6"/>
  <c r="T5" i="6"/>
  <c r="U5" i="6"/>
  <c r="U209" i="6" s="1"/>
  <c r="V5" i="6"/>
  <c r="V209" i="6" s="1"/>
  <c r="D5" i="6"/>
  <c r="W6" i="6"/>
  <c r="W7" i="6"/>
  <c r="M80" i="6"/>
  <c r="W106" i="6"/>
  <c r="W107" i="6"/>
  <c r="M107" i="6"/>
  <c r="M105" i="6"/>
  <c r="F107" i="6"/>
  <c r="C107" i="6" s="1"/>
  <c r="AC107" i="6"/>
  <c r="F106" i="6"/>
  <c r="C106" i="6"/>
  <c r="AC106" i="6" s="1"/>
  <c r="Y231" i="6"/>
  <c r="Y232" i="6"/>
  <c r="Y233" i="6"/>
  <c r="Y234" i="6"/>
  <c r="Y235" i="6"/>
  <c r="Y212" i="6"/>
  <c r="Y213" i="6"/>
  <c r="Y214" i="6"/>
  <c r="Y215" i="6"/>
  <c r="Y216" i="6"/>
  <c r="Y217" i="6"/>
  <c r="Y218" i="6"/>
  <c r="Y219" i="6"/>
  <c r="Y220" i="6"/>
  <c r="Y221" i="6"/>
  <c r="Y222" i="6"/>
  <c r="Y223" i="6"/>
  <c r="Y224" i="6"/>
  <c r="Y225" i="6"/>
  <c r="Y226" i="6"/>
  <c r="Y227" i="6"/>
  <c r="Y228" i="6"/>
  <c r="Y229" i="6"/>
  <c r="AA183" i="6"/>
  <c r="F54" i="8"/>
  <c r="D53" i="8"/>
  <c r="G53" i="8"/>
  <c r="G52" i="8"/>
  <c r="G51" i="8"/>
  <c r="G50" i="8"/>
  <c r="G49" i="8"/>
  <c r="E49" i="8"/>
  <c r="G48" i="8"/>
  <c r="E48" i="8"/>
  <c r="D46" i="8"/>
  <c r="E45" i="8"/>
  <c r="E46" i="8"/>
  <c r="D43" i="8"/>
  <c r="F33" i="8"/>
  <c r="F55" i="8" s="1"/>
  <c r="G32" i="8"/>
  <c r="E32" i="8"/>
  <c r="G31" i="8"/>
  <c r="E31" i="8"/>
  <c r="G30" i="8"/>
  <c r="D30" i="8"/>
  <c r="E30" i="8" s="1"/>
  <c r="G29" i="8"/>
  <c r="G28" i="8"/>
  <c r="E28" i="8"/>
  <c r="G27" i="8"/>
  <c r="E27" i="8"/>
  <c r="G26" i="8"/>
  <c r="G25" i="8"/>
  <c r="E25" i="8"/>
  <c r="G24" i="8"/>
  <c r="E24" i="8"/>
  <c r="N23" i="8"/>
  <c r="G23" i="8"/>
  <c r="D22" i="8"/>
  <c r="G22" i="8" s="1"/>
  <c r="D21" i="8"/>
  <c r="G21" i="8" s="1"/>
  <c r="G20" i="8"/>
  <c r="G19" i="8"/>
  <c r="G18" i="8"/>
  <c r="E18" i="8"/>
  <c r="D17" i="8"/>
  <c r="E17" i="8" s="1"/>
  <c r="G16" i="8"/>
  <c r="E16" i="8"/>
  <c r="G15" i="8"/>
  <c r="E15" i="8"/>
  <c r="G14" i="8"/>
  <c r="E14" i="8"/>
  <c r="D13" i="8"/>
  <c r="G13" i="8" s="1"/>
  <c r="G12" i="8"/>
  <c r="E12" i="8"/>
  <c r="G11" i="8"/>
  <c r="E11" i="8"/>
  <c r="E9" i="8"/>
  <c r="G8" i="8"/>
  <c r="D7" i="8"/>
  <c r="G7" i="8" s="1"/>
  <c r="G6" i="8"/>
  <c r="G4" i="8"/>
  <c r="E4" i="8"/>
  <c r="E43" i="8" s="1"/>
  <c r="D54" i="8"/>
  <c r="E53" i="8"/>
  <c r="E54" i="8"/>
  <c r="D33" i="7"/>
  <c r="E32" i="7"/>
  <c r="E33" i="7" s="1"/>
  <c r="D31" i="7"/>
  <c r="D30" i="7"/>
  <c r="F20" i="7"/>
  <c r="G19" i="7"/>
  <c r="E19" i="7"/>
  <c r="E31" i="7" s="1"/>
  <c r="G18" i="7"/>
  <c r="E18" i="7"/>
  <c r="G17" i="7"/>
  <c r="G16" i="7"/>
  <c r="E16" i="7"/>
  <c r="G15" i="7"/>
  <c r="E15" i="7"/>
  <c r="G14" i="7"/>
  <c r="G13" i="7"/>
  <c r="E13" i="7"/>
  <c r="G12" i="7"/>
  <c r="E12" i="7"/>
  <c r="D11" i="7"/>
  <c r="G11" i="7"/>
  <c r="D10" i="7"/>
  <c r="D20" i="7"/>
  <c r="G9" i="7"/>
  <c r="E9" i="7"/>
  <c r="G8" i="7"/>
  <c r="G7" i="7"/>
  <c r="G6" i="7"/>
  <c r="G5" i="7"/>
  <c r="G4" i="7"/>
  <c r="E4" i="7"/>
  <c r="G10" i="7"/>
  <c r="AB235" i="6"/>
  <c r="AA235" i="6"/>
  <c r="Z235" i="6"/>
  <c r="X235" i="6"/>
  <c r="V235" i="6"/>
  <c r="U235" i="6"/>
  <c r="T235" i="6"/>
  <c r="S235" i="6"/>
  <c r="R235" i="6"/>
  <c r="Q235" i="6"/>
  <c r="P235" i="6"/>
  <c r="O235" i="6"/>
  <c r="N235" i="6"/>
  <c r="L235" i="6"/>
  <c r="K235" i="6"/>
  <c r="J235" i="6"/>
  <c r="I235" i="6"/>
  <c r="H235" i="6"/>
  <c r="G235" i="6"/>
  <c r="E235" i="6"/>
  <c r="D235" i="6"/>
  <c r="AB234" i="6"/>
  <c r="AA234" i="6"/>
  <c r="Z234" i="6"/>
  <c r="X234" i="6"/>
  <c r="V234" i="6"/>
  <c r="U234" i="6"/>
  <c r="T234" i="6"/>
  <c r="S234" i="6"/>
  <c r="R234" i="6"/>
  <c r="Q234" i="6"/>
  <c r="P234" i="6"/>
  <c r="O234" i="6"/>
  <c r="N234" i="6"/>
  <c r="L234" i="6"/>
  <c r="K234" i="6"/>
  <c r="J234" i="6"/>
  <c r="I234" i="6"/>
  <c r="H234" i="6"/>
  <c r="G234" i="6"/>
  <c r="E234" i="6"/>
  <c r="D234" i="6"/>
  <c r="AB233" i="6"/>
  <c r="AA233" i="6"/>
  <c r="Z233" i="6"/>
  <c r="X233" i="6"/>
  <c r="V233" i="6"/>
  <c r="U233" i="6"/>
  <c r="T233" i="6"/>
  <c r="S233" i="6"/>
  <c r="R233" i="6"/>
  <c r="Q233" i="6"/>
  <c r="P233" i="6"/>
  <c r="O233" i="6"/>
  <c r="N233" i="6"/>
  <c r="L233" i="6"/>
  <c r="K233" i="6"/>
  <c r="J233" i="6"/>
  <c r="I233" i="6"/>
  <c r="H233" i="6"/>
  <c r="G233" i="6"/>
  <c r="E233" i="6"/>
  <c r="D233" i="6"/>
  <c r="AB232" i="6"/>
  <c r="AA232" i="6"/>
  <c r="Z232" i="6"/>
  <c r="X232" i="6"/>
  <c r="V232" i="6"/>
  <c r="U232" i="6"/>
  <c r="T232" i="6"/>
  <c r="S232" i="6"/>
  <c r="R232" i="6"/>
  <c r="Q232" i="6"/>
  <c r="P232" i="6"/>
  <c r="O232" i="6"/>
  <c r="N232" i="6"/>
  <c r="L232" i="6"/>
  <c r="K232" i="6"/>
  <c r="J232" i="6"/>
  <c r="I232" i="6"/>
  <c r="H232" i="6"/>
  <c r="G232" i="6"/>
  <c r="E232" i="6"/>
  <c r="D232" i="6"/>
  <c r="AB231" i="6"/>
  <c r="AA231" i="6"/>
  <c r="Z231" i="6"/>
  <c r="X231" i="6"/>
  <c r="V231" i="6"/>
  <c r="U231" i="6"/>
  <c r="T231" i="6"/>
  <c r="S231" i="6"/>
  <c r="R231" i="6"/>
  <c r="Q231" i="6"/>
  <c r="P231" i="6"/>
  <c r="O231" i="6"/>
  <c r="N231" i="6"/>
  <c r="L231" i="6"/>
  <c r="K231" i="6"/>
  <c r="J231" i="6"/>
  <c r="I231" i="6"/>
  <c r="H231" i="6"/>
  <c r="G231" i="6"/>
  <c r="E231" i="6"/>
  <c r="D231" i="6"/>
  <c r="AB229" i="6"/>
  <c r="AA229" i="6"/>
  <c r="Z229" i="6"/>
  <c r="X229" i="6"/>
  <c r="V229" i="6"/>
  <c r="U229" i="6"/>
  <c r="T229" i="6"/>
  <c r="S229" i="6"/>
  <c r="R229" i="6"/>
  <c r="Q229" i="6"/>
  <c r="P229" i="6"/>
  <c r="O229" i="6"/>
  <c r="N229" i="6"/>
  <c r="L229" i="6"/>
  <c r="K229" i="6"/>
  <c r="J229" i="6"/>
  <c r="H229" i="6"/>
  <c r="G229" i="6"/>
  <c r="E229" i="6"/>
  <c r="D229" i="6"/>
  <c r="AB228" i="6"/>
  <c r="AA228" i="6"/>
  <c r="Z228" i="6"/>
  <c r="X228" i="6"/>
  <c r="V228" i="6"/>
  <c r="U228" i="6"/>
  <c r="T228" i="6"/>
  <c r="S228" i="6"/>
  <c r="R228" i="6"/>
  <c r="Q228" i="6"/>
  <c r="P228" i="6"/>
  <c r="O228" i="6"/>
  <c r="N228" i="6"/>
  <c r="L228" i="6"/>
  <c r="K228" i="6"/>
  <c r="J228" i="6"/>
  <c r="I228" i="6"/>
  <c r="H228" i="6"/>
  <c r="G228" i="6"/>
  <c r="E228" i="6"/>
  <c r="D228" i="6"/>
  <c r="AB227" i="6"/>
  <c r="AA227" i="6"/>
  <c r="Z227" i="6"/>
  <c r="X227" i="6"/>
  <c r="V227" i="6"/>
  <c r="U227" i="6"/>
  <c r="T227" i="6"/>
  <c r="S227" i="6"/>
  <c r="R227" i="6"/>
  <c r="Q227" i="6"/>
  <c r="P227" i="6"/>
  <c r="O227" i="6"/>
  <c r="N227" i="6"/>
  <c r="L227" i="6"/>
  <c r="K227" i="6"/>
  <c r="J227" i="6"/>
  <c r="I227" i="6"/>
  <c r="H227" i="6"/>
  <c r="G227" i="6"/>
  <c r="E227" i="6"/>
  <c r="D227" i="6"/>
  <c r="AB226" i="6"/>
  <c r="AA226" i="6"/>
  <c r="Z226" i="6"/>
  <c r="X226" i="6"/>
  <c r="V226" i="6"/>
  <c r="U226" i="6"/>
  <c r="T226" i="6"/>
  <c r="S226" i="6"/>
  <c r="R226" i="6"/>
  <c r="Q226" i="6"/>
  <c r="P226" i="6"/>
  <c r="O226" i="6"/>
  <c r="N226" i="6"/>
  <c r="L226" i="6"/>
  <c r="K226" i="6"/>
  <c r="J226" i="6"/>
  <c r="I226" i="6"/>
  <c r="H226" i="6"/>
  <c r="G226" i="6"/>
  <c r="E226" i="6"/>
  <c r="D226" i="6"/>
  <c r="V225" i="6"/>
  <c r="S225" i="6"/>
  <c r="R225" i="6"/>
  <c r="Q225" i="6"/>
  <c r="P225" i="6"/>
  <c r="O225" i="6"/>
  <c r="N225" i="6"/>
  <c r="L225" i="6"/>
  <c r="K225" i="6"/>
  <c r="J225" i="6"/>
  <c r="E225" i="6"/>
  <c r="D225" i="6"/>
  <c r="S224" i="6"/>
  <c r="R224" i="6"/>
  <c r="Q224" i="6"/>
  <c r="P224" i="6"/>
  <c r="O224" i="6"/>
  <c r="N224" i="6"/>
  <c r="L224" i="6"/>
  <c r="K224" i="6"/>
  <c r="J224" i="6"/>
  <c r="I224" i="6"/>
  <c r="E224" i="6"/>
  <c r="D224" i="6"/>
  <c r="S223" i="6"/>
  <c r="R223" i="6"/>
  <c r="Q223" i="6"/>
  <c r="P223" i="6"/>
  <c r="O223" i="6"/>
  <c r="N223" i="6"/>
  <c r="L223" i="6"/>
  <c r="K223" i="6"/>
  <c r="J223" i="6"/>
  <c r="I223" i="6"/>
  <c r="E223" i="6"/>
  <c r="D223" i="6"/>
  <c r="AB222" i="6"/>
  <c r="AA222" i="6"/>
  <c r="Z222" i="6"/>
  <c r="X222" i="6"/>
  <c r="V222" i="6"/>
  <c r="U222" i="6"/>
  <c r="T222" i="6"/>
  <c r="S222" i="6"/>
  <c r="R222" i="6"/>
  <c r="Q222" i="6"/>
  <c r="P222" i="6"/>
  <c r="O222" i="6"/>
  <c r="N222" i="6"/>
  <c r="L222" i="6"/>
  <c r="K222" i="6"/>
  <c r="J222" i="6"/>
  <c r="I222" i="6"/>
  <c r="H222" i="6"/>
  <c r="G222" i="6"/>
  <c r="E222" i="6"/>
  <c r="D222" i="6"/>
  <c r="AB221" i="6"/>
  <c r="AA221" i="6"/>
  <c r="Z221" i="6"/>
  <c r="X221" i="6"/>
  <c r="V221" i="6"/>
  <c r="U221" i="6"/>
  <c r="T221" i="6"/>
  <c r="S221" i="6"/>
  <c r="R221" i="6"/>
  <c r="Q221" i="6"/>
  <c r="P221" i="6"/>
  <c r="O221" i="6"/>
  <c r="N221" i="6"/>
  <c r="L221" i="6"/>
  <c r="K221" i="6"/>
  <c r="J221" i="6"/>
  <c r="I221" i="6"/>
  <c r="H221" i="6"/>
  <c r="G221" i="6"/>
  <c r="E221" i="6"/>
  <c r="D221" i="6"/>
  <c r="AB219" i="6"/>
  <c r="AA219" i="6"/>
  <c r="Z219" i="6"/>
  <c r="X219" i="6"/>
  <c r="V219" i="6"/>
  <c r="U219" i="6"/>
  <c r="T219" i="6"/>
  <c r="S219" i="6"/>
  <c r="R219" i="6"/>
  <c r="Q219" i="6"/>
  <c r="P219" i="6"/>
  <c r="L219" i="6"/>
  <c r="K219" i="6"/>
  <c r="J219" i="6"/>
  <c r="I219" i="6"/>
  <c r="H219" i="6"/>
  <c r="G219" i="6"/>
  <c r="E219" i="6"/>
  <c r="D219" i="6"/>
  <c r="AB218" i="6"/>
  <c r="AA218" i="6"/>
  <c r="Z218" i="6"/>
  <c r="X218" i="6"/>
  <c r="V218" i="6"/>
  <c r="U218" i="6"/>
  <c r="T218" i="6"/>
  <c r="S218" i="6"/>
  <c r="R218" i="6"/>
  <c r="Q218" i="6"/>
  <c r="P218" i="6"/>
  <c r="L218" i="6"/>
  <c r="K218" i="6"/>
  <c r="J218" i="6"/>
  <c r="I218" i="6"/>
  <c r="H218" i="6"/>
  <c r="G218" i="6"/>
  <c r="E218" i="6"/>
  <c r="D218" i="6"/>
  <c r="AB216" i="6"/>
  <c r="AA216" i="6"/>
  <c r="Z216" i="6"/>
  <c r="X216" i="6"/>
  <c r="V216" i="6"/>
  <c r="U216" i="6"/>
  <c r="T216" i="6"/>
  <c r="S216" i="6"/>
  <c r="R216" i="6"/>
  <c r="Q216" i="6"/>
  <c r="P216" i="6"/>
  <c r="O216" i="6"/>
  <c r="N216" i="6"/>
  <c r="L216" i="6"/>
  <c r="K216" i="6"/>
  <c r="J216" i="6"/>
  <c r="I216" i="6"/>
  <c r="H216" i="6"/>
  <c r="G216" i="6"/>
  <c r="E216" i="6"/>
  <c r="D216" i="6"/>
  <c r="AB215" i="6"/>
  <c r="AA215" i="6"/>
  <c r="Z215" i="6"/>
  <c r="X215" i="6"/>
  <c r="V215" i="6"/>
  <c r="U215" i="6"/>
  <c r="T215" i="6"/>
  <c r="S215" i="6"/>
  <c r="R215" i="6"/>
  <c r="Q215" i="6"/>
  <c r="P215" i="6"/>
  <c r="O215" i="6"/>
  <c r="N215" i="6"/>
  <c r="L215" i="6"/>
  <c r="K215" i="6"/>
  <c r="J215" i="6"/>
  <c r="I215" i="6"/>
  <c r="H215" i="6"/>
  <c r="G215" i="6"/>
  <c r="E215" i="6"/>
  <c r="D215" i="6"/>
  <c r="AB213" i="6"/>
  <c r="AA213" i="6"/>
  <c r="Z213" i="6"/>
  <c r="X213" i="6"/>
  <c r="V213" i="6"/>
  <c r="U213" i="6"/>
  <c r="T213" i="6"/>
  <c r="S213" i="6"/>
  <c r="R213" i="6"/>
  <c r="Q213" i="6"/>
  <c r="P213" i="6"/>
  <c r="O213" i="6"/>
  <c r="N213" i="6"/>
  <c r="L213" i="6"/>
  <c r="K213" i="6"/>
  <c r="J213" i="6"/>
  <c r="I213" i="6"/>
  <c r="H213" i="6"/>
  <c r="G213" i="6"/>
  <c r="AB209" i="6"/>
  <c r="R209" i="6"/>
  <c r="W206" i="6"/>
  <c r="W235" i="6" s="1"/>
  <c r="M206" i="6"/>
  <c r="M235" i="6" s="1"/>
  <c r="W234" i="6"/>
  <c r="W204" i="6"/>
  <c r="W233" i="6"/>
  <c r="M204" i="6"/>
  <c r="M233" i="6"/>
  <c r="W203" i="6"/>
  <c r="W232" i="6"/>
  <c r="M203" i="6"/>
  <c r="M232" i="6"/>
  <c r="W202" i="6"/>
  <c r="M202" i="6"/>
  <c r="F202" i="6" s="1"/>
  <c r="C202" i="6"/>
  <c r="W200" i="6"/>
  <c r="M200" i="6"/>
  <c r="F200" i="6" s="1"/>
  <c r="C200" i="6" s="1"/>
  <c r="W199" i="6"/>
  <c r="M199" i="6"/>
  <c r="F199" i="6" s="1"/>
  <c r="C199" i="6"/>
  <c r="W198" i="6"/>
  <c r="M198" i="6"/>
  <c r="F198" i="6" s="1"/>
  <c r="C198" i="6" s="1"/>
  <c r="W197" i="6"/>
  <c r="M197" i="6"/>
  <c r="F197" i="6" s="1"/>
  <c r="C197" i="6"/>
  <c r="AC197" i="6" s="1"/>
  <c r="AB225" i="6"/>
  <c r="AA225" i="6"/>
  <c r="Z225" i="6"/>
  <c r="X225" i="6"/>
  <c r="U196" i="6"/>
  <c r="U225" i="6" s="1"/>
  <c r="T196" i="6"/>
  <c r="T225" i="6" s="1"/>
  <c r="M196" i="6"/>
  <c r="I196" i="6"/>
  <c r="I225" i="6"/>
  <c r="H196" i="6"/>
  <c r="G225" i="6"/>
  <c r="V195" i="6"/>
  <c r="V224" i="6"/>
  <c r="T224" i="6"/>
  <c r="W193" i="6"/>
  <c r="M193" i="6"/>
  <c r="F193" i="6"/>
  <c r="C193" i="6" s="1"/>
  <c r="W192" i="6"/>
  <c r="M192" i="6"/>
  <c r="F192" i="6"/>
  <c r="C192" i="6" s="1"/>
  <c r="AB191" i="6"/>
  <c r="Z191" i="6"/>
  <c r="X191" i="6"/>
  <c r="V191" i="6"/>
  <c r="U191" i="6"/>
  <c r="T191" i="6"/>
  <c r="S191" i="6"/>
  <c r="R191" i="6"/>
  <c r="Q191" i="6"/>
  <c r="P191" i="6"/>
  <c r="O191" i="6"/>
  <c r="N191" i="6"/>
  <c r="L191" i="6"/>
  <c r="K191" i="6"/>
  <c r="J191" i="6"/>
  <c r="I191" i="6"/>
  <c r="H191" i="6"/>
  <c r="G191" i="6"/>
  <c r="E191" i="6"/>
  <c r="D191" i="6"/>
  <c r="W190" i="6"/>
  <c r="M190" i="6"/>
  <c r="F190" i="6" s="1"/>
  <c r="C190" i="6"/>
  <c r="W189" i="6"/>
  <c r="M189" i="6"/>
  <c r="F189" i="6" s="1"/>
  <c r="C189" i="6" s="1"/>
  <c r="AC189" i="6" s="1"/>
  <c r="AB188" i="6"/>
  <c r="Z188" i="6"/>
  <c r="X188" i="6"/>
  <c r="V188" i="6"/>
  <c r="U188" i="6"/>
  <c r="T188" i="6"/>
  <c r="S188" i="6"/>
  <c r="R188" i="6"/>
  <c r="Q188" i="6"/>
  <c r="P188" i="6"/>
  <c r="O188" i="6"/>
  <c r="N188" i="6"/>
  <c r="L188" i="6"/>
  <c r="K188" i="6"/>
  <c r="J188" i="6"/>
  <c r="I188" i="6"/>
  <c r="H188" i="6"/>
  <c r="G188" i="6"/>
  <c r="E188" i="6"/>
  <c r="D188" i="6"/>
  <c r="W187" i="6"/>
  <c r="M187" i="6"/>
  <c r="F187" i="6"/>
  <c r="C187" i="6" s="1"/>
  <c r="W186" i="6"/>
  <c r="M186" i="6"/>
  <c r="F186" i="6"/>
  <c r="C186" i="6" s="1"/>
  <c r="AC186" i="6"/>
  <c r="AB185" i="6"/>
  <c r="AB183" i="6"/>
  <c r="Z185" i="6"/>
  <c r="Z183" i="6"/>
  <c r="X185" i="6"/>
  <c r="V185" i="6"/>
  <c r="V183" i="6" s="1"/>
  <c r="U185" i="6"/>
  <c r="U183" i="6" s="1"/>
  <c r="T185" i="6"/>
  <c r="T183" i="6" s="1"/>
  <c r="S185" i="6"/>
  <c r="R185" i="6"/>
  <c r="R183" i="6"/>
  <c r="Q185" i="6"/>
  <c r="Q183" i="6" s="1"/>
  <c r="Q201" i="6" s="1"/>
  <c r="P185" i="6"/>
  <c r="P183" i="6"/>
  <c r="O185" i="6"/>
  <c r="O183" i="6" s="1"/>
  <c r="N185" i="6"/>
  <c r="L185" i="6"/>
  <c r="L183" i="6"/>
  <c r="K185" i="6"/>
  <c r="K183" i="6"/>
  <c r="J185" i="6"/>
  <c r="J183" i="6"/>
  <c r="I185" i="6"/>
  <c r="I183" i="6"/>
  <c r="H185" i="6"/>
  <c r="H183" i="6" s="1"/>
  <c r="G185" i="6"/>
  <c r="G183" i="6" s="1"/>
  <c r="E185" i="6"/>
  <c r="D185" i="6"/>
  <c r="W184" i="6"/>
  <c r="M184" i="6"/>
  <c r="F184" i="6"/>
  <c r="E213" i="6"/>
  <c r="D213" i="6"/>
  <c r="S183" i="6"/>
  <c r="E183" i="6"/>
  <c r="W177" i="6"/>
  <c r="M177" i="6"/>
  <c r="F177" i="6" s="1"/>
  <c r="C177" i="6"/>
  <c r="AC177" i="6" s="1"/>
  <c r="AA176" i="6"/>
  <c r="W175" i="6"/>
  <c r="M175" i="6"/>
  <c r="F175" i="6" s="1"/>
  <c r="C175" i="6"/>
  <c r="W174" i="6"/>
  <c r="M174" i="6"/>
  <c r="F174" i="6" s="1"/>
  <c r="C174" i="6" s="1"/>
  <c r="W173" i="6"/>
  <c r="M173" i="6"/>
  <c r="F173" i="6" s="1"/>
  <c r="C173" i="6"/>
  <c r="W172" i="6"/>
  <c r="M172" i="6"/>
  <c r="F172" i="6" s="1"/>
  <c r="C172" i="6" s="1"/>
  <c r="AC172" i="6" s="1"/>
  <c r="W171" i="6"/>
  <c r="M171" i="6"/>
  <c r="F171" i="6" s="1"/>
  <c r="C171" i="6"/>
  <c r="W170" i="6"/>
  <c r="M170" i="6"/>
  <c r="F170" i="6" s="1"/>
  <c r="C170" i="6" s="1"/>
  <c r="AC170" i="6" s="1"/>
  <c r="W169" i="6"/>
  <c r="M169" i="6"/>
  <c r="F169" i="6" s="1"/>
  <c r="C169" i="6"/>
  <c r="W168" i="6"/>
  <c r="M168" i="6"/>
  <c r="F168" i="6" s="1"/>
  <c r="C168" i="6" s="1"/>
  <c r="AC168" i="6" s="1"/>
  <c r="W167" i="6"/>
  <c r="M167" i="6"/>
  <c r="F167" i="6" s="1"/>
  <c r="C167" i="6"/>
  <c r="AB166" i="6"/>
  <c r="Z166" i="6"/>
  <c r="X166" i="6"/>
  <c r="V166" i="6"/>
  <c r="U166" i="6"/>
  <c r="T166" i="6"/>
  <c r="S166" i="6"/>
  <c r="R166" i="6"/>
  <c r="Q166" i="6"/>
  <c r="P166" i="6"/>
  <c r="O166" i="6"/>
  <c r="N166" i="6"/>
  <c r="L166" i="6"/>
  <c r="K166" i="6"/>
  <c r="J166" i="6"/>
  <c r="I166" i="6"/>
  <c r="H166" i="6"/>
  <c r="G166" i="6"/>
  <c r="E166" i="6"/>
  <c r="D166" i="6"/>
  <c r="W165" i="6"/>
  <c r="M165" i="6"/>
  <c r="F165" i="6" s="1"/>
  <c r="C165" i="6" s="1"/>
  <c r="W164" i="6"/>
  <c r="M164" i="6"/>
  <c r="F164" i="6" s="1"/>
  <c r="C164" i="6"/>
  <c r="AB163" i="6"/>
  <c r="Z163" i="6"/>
  <c r="X163" i="6"/>
  <c r="V163" i="6"/>
  <c r="U163" i="6"/>
  <c r="T163" i="6"/>
  <c r="S163" i="6"/>
  <c r="R163" i="6"/>
  <c r="Q163" i="6"/>
  <c r="Q176" i="6"/>
  <c r="P163" i="6"/>
  <c r="O163" i="6"/>
  <c r="N163" i="6"/>
  <c r="L163" i="6"/>
  <c r="K163" i="6"/>
  <c r="J163" i="6"/>
  <c r="I163" i="6"/>
  <c r="H163" i="6"/>
  <c r="G163" i="6"/>
  <c r="E163" i="6"/>
  <c r="D163" i="6"/>
  <c r="W162" i="6"/>
  <c r="M162" i="6"/>
  <c r="F162" i="6"/>
  <c r="C162" i="6" s="1"/>
  <c r="W161" i="6"/>
  <c r="M161" i="6"/>
  <c r="F161" i="6"/>
  <c r="C161" i="6" s="1"/>
  <c r="AB160" i="6"/>
  <c r="AB158" i="6" s="1"/>
  <c r="Z160" i="6"/>
  <c r="Z158" i="6" s="1"/>
  <c r="Z176" i="6"/>
  <c r="X160" i="6"/>
  <c r="X158" i="6"/>
  <c r="V160" i="6"/>
  <c r="V158" i="6"/>
  <c r="U160" i="6"/>
  <c r="T160" i="6"/>
  <c r="T158" i="6" s="1"/>
  <c r="S160" i="6"/>
  <c r="S158" i="6" s="1"/>
  <c r="S176" i="6"/>
  <c r="R160" i="6"/>
  <c r="R158" i="6"/>
  <c r="Q160" i="6"/>
  <c r="P160" i="6"/>
  <c r="P158" i="6" s="1"/>
  <c r="O160" i="6"/>
  <c r="O158" i="6" s="1"/>
  <c r="N160" i="6"/>
  <c r="L160" i="6"/>
  <c r="L158" i="6"/>
  <c r="K160" i="6"/>
  <c r="K158" i="6"/>
  <c r="K176" i="6" s="1"/>
  <c r="J160" i="6"/>
  <c r="J158" i="6" s="1"/>
  <c r="I160" i="6"/>
  <c r="I158" i="6" s="1"/>
  <c r="H160" i="6"/>
  <c r="G160" i="6"/>
  <c r="G158" i="6"/>
  <c r="E160" i="6"/>
  <c r="E158" i="6"/>
  <c r="D160" i="6"/>
  <c r="W159" i="6"/>
  <c r="M159" i="6"/>
  <c r="F159" i="6"/>
  <c r="C159" i="6" s="1"/>
  <c r="U158" i="6"/>
  <c r="Q158" i="6"/>
  <c r="H158" i="6"/>
  <c r="W152" i="6"/>
  <c r="M152" i="6"/>
  <c r="F152" i="6" s="1"/>
  <c r="C152" i="6" s="1"/>
  <c r="AC152" i="6" s="1"/>
  <c r="AA151" i="6"/>
  <c r="W150" i="6"/>
  <c r="M150" i="6"/>
  <c r="F150" i="6" s="1"/>
  <c r="C150" i="6" s="1"/>
  <c r="W149" i="6"/>
  <c r="M149" i="6"/>
  <c r="F149" i="6" s="1"/>
  <c r="C149" i="6"/>
  <c r="W148" i="6"/>
  <c r="M148" i="6"/>
  <c r="F148" i="6" s="1"/>
  <c r="C148" i="6" s="1"/>
  <c r="W147" i="6"/>
  <c r="M147" i="6"/>
  <c r="F147" i="6" s="1"/>
  <c r="C147" i="6"/>
  <c r="W146" i="6"/>
  <c r="M146" i="6"/>
  <c r="F146" i="6" s="1"/>
  <c r="C146" i="6" s="1"/>
  <c r="W145" i="6"/>
  <c r="M145" i="6"/>
  <c r="F145" i="6" s="1"/>
  <c r="C145" i="6"/>
  <c r="W144" i="6"/>
  <c r="M144" i="6"/>
  <c r="F144" i="6" s="1"/>
  <c r="C144" i="6" s="1"/>
  <c r="W143" i="6"/>
  <c r="M143" i="6"/>
  <c r="F143" i="6" s="1"/>
  <c r="C143" i="6"/>
  <c r="W142" i="6"/>
  <c r="M142" i="6"/>
  <c r="F142" i="6" s="1"/>
  <c r="C142" i="6" s="1"/>
  <c r="AB141" i="6"/>
  <c r="Z141" i="6"/>
  <c r="X141" i="6"/>
  <c r="V141" i="6"/>
  <c r="U141" i="6"/>
  <c r="T141" i="6"/>
  <c r="S141" i="6"/>
  <c r="R141" i="6"/>
  <c r="Q141" i="6"/>
  <c r="P141" i="6"/>
  <c r="O141" i="6"/>
  <c r="N141" i="6"/>
  <c r="M141" i="6" s="1"/>
  <c r="L141" i="6"/>
  <c r="K141" i="6"/>
  <c r="J141" i="6"/>
  <c r="I141" i="6"/>
  <c r="H141" i="6"/>
  <c r="G141" i="6"/>
  <c r="E141" i="6"/>
  <c r="D141" i="6"/>
  <c r="W140" i="6"/>
  <c r="AC140" i="6" s="1"/>
  <c r="M140" i="6"/>
  <c r="F140" i="6"/>
  <c r="C140" i="6" s="1"/>
  <c r="W139" i="6"/>
  <c r="M139" i="6"/>
  <c r="F139" i="6" s="1"/>
  <c r="C139" i="6"/>
  <c r="AB138" i="6"/>
  <c r="Z138" i="6"/>
  <c r="X138" i="6"/>
  <c r="V138" i="6"/>
  <c r="U138" i="6"/>
  <c r="T138" i="6"/>
  <c r="S138" i="6"/>
  <c r="R138" i="6"/>
  <c r="Q138" i="6"/>
  <c r="P138" i="6"/>
  <c r="O138" i="6"/>
  <c r="N138" i="6"/>
  <c r="L138" i="6"/>
  <c r="K138" i="6"/>
  <c r="J138" i="6"/>
  <c r="I138" i="6"/>
  <c r="H138" i="6"/>
  <c r="G138" i="6"/>
  <c r="E138" i="6"/>
  <c r="D138" i="6"/>
  <c r="W137" i="6"/>
  <c r="M137" i="6"/>
  <c r="F137" i="6" s="1"/>
  <c r="C137" i="6" s="1"/>
  <c r="AC137" i="6" s="1"/>
  <c r="W136" i="6"/>
  <c r="M136" i="6"/>
  <c r="F136" i="6"/>
  <c r="C136" i="6" s="1"/>
  <c r="AB135" i="6"/>
  <c r="AB133" i="6" s="1"/>
  <c r="AB151" i="6"/>
  <c r="Z135" i="6"/>
  <c r="Z133" i="6"/>
  <c r="Z151" i="6" s="1"/>
  <c r="X135" i="6"/>
  <c r="V135" i="6"/>
  <c r="V133" i="6"/>
  <c r="U135" i="6"/>
  <c r="U133" i="6" s="1"/>
  <c r="T135" i="6"/>
  <c r="T133" i="6"/>
  <c r="T151" i="6" s="1"/>
  <c r="S135" i="6"/>
  <c r="R135" i="6"/>
  <c r="R133" i="6"/>
  <c r="Q135" i="6"/>
  <c r="Q133" i="6" s="1"/>
  <c r="P135" i="6"/>
  <c r="P133" i="6"/>
  <c r="P151" i="6" s="1"/>
  <c r="O135" i="6"/>
  <c r="O133" i="6" s="1"/>
  <c r="N135" i="6"/>
  <c r="L135" i="6"/>
  <c r="L133" i="6"/>
  <c r="K135" i="6"/>
  <c r="K133" i="6"/>
  <c r="J135" i="6"/>
  <c r="J133" i="6" s="1"/>
  <c r="J151" i="6" s="1"/>
  <c r="I135" i="6"/>
  <c r="I133" i="6"/>
  <c r="H135" i="6"/>
  <c r="H133" i="6" s="1"/>
  <c r="G135" i="6"/>
  <c r="G133" i="6" s="1"/>
  <c r="E135" i="6"/>
  <c r="E133" i="6" s="1"/>
  <c r="E151" i="6" s="1"/>
  <c r="D135" i="6"/>
  <c r="D133" i="6"/>
  <c r="W134" i="6"/>
  <c r="M134" i="6"/>
  <c r="F134" i="6" s="1"/>
  <c r="C134" i="6"/>
  <c r="S133" i="6"/>
  <c r="Q151" i="6"/>
  <c r="W127" i="6"/>
  <c r="M127" i="6"/>
  <c r="F127" i="6"/>
  <c r="C127" i="6" s="1"/>
  <c r="AA126" i="6"/>
  <c r="W125" i="6"/>
  <c r="M125" i="6"/>
  <c r="F125" i="6" s="1"/>
  <c r="C125" i="6" s="1"/>
  <c r="W124" i="6"/>
  <c r="M124" i="6"/>
  <c r="F124" i="6" s="1"/>
  <c r="C124" i="6"/>
  <c r="AC124" i="6" s="1"/>
  <c r="W123" i="6"/>
  <c r="M123" i="6"/>
  <c r="F123" i="6"/>
  <c r="C123" i="6" s="1"/>
  <c r="W122" i="6"/>
  <c r="AC122" i="6" s="1"/>
  <c r="M122" i="6"/>
  <c r="F122" i="6"/>
  <c r="C122" i="6" s="1"/>
  <c r="W121" i="6"/>
  <c r="M121" i="6"/>
  <c r="F121" i="6" s="1"/>
  <c r="C121" i="6"/>
  <c r="W120" i="6"/>
  <c r="M120" i="6"/>
  <c r="F120" i="6" s="1"/>
  <c r="C120" i="6" s="1"/>
  <c r="AC120" i="6" s="1"/>
  <c r="W119" i="6"/>
  <c r="M119" i="6"/>
  <c r="F119" i="6"/>
  <c r="C119" i="6" s="1"/>
  <c r="W118" i="6"/>
  <c r="M118" i="6"/>
  <c r="F118" i="6" s="1"/>
  <c r="C118" i="6" s="1"/>
  <c r="AC118" i="6" s="1"/>
  <c r="W117" i="6"/>
  <c r="M117" i="6"/>
  <c r="F117" i="6"/>
  <c r="C117" i="6" s="1"/>
  <c r="AB116" i="6"/>
  <c r="Z116" i="6"/>
  <c r="X116" i="6"/>
  <c r="V116" i="6"/>
  <c r="U116" i="6"/>
  <c r="T116" i="6"/>
  <c r="S116" i="6"/>
  <c r="R116" i="6"/>
  <c r="Q116" i="6"/>
  <c r="P116" i="6"/>
  <c r="O116" i="6"/>
  <c r="N116" i="6"/>
  <c r="L116" i="6"/>
  <c r="K116" i="6"/>
  <c r="J116" i="6"/>
  <c r="I116" i="6"/>
  <c r="H116" i="6"/>
  <c r="G116" i="6"/>
  <c r="E116" i="6"/>
  <c r="D116" i="6"/>
  <c r="W115" i="6"/>
  <c r="M115" i="6"/>
  <c r="F115" i="6"/>
  <c r="C115" i="6" s="1"/>
  <c r="AC115" i="6" s="1"/>
  <c r="W114" i="6"/>
  <c r="M114" i="6"/>
  <c r="F114" i="6" s="1"/>
  <c r="C114" i="6" s="1"/>
  <c r="AC114" i="6" s="1"/>
  <c r="AB113" i="6"/>
  <c r="Z113" i="6"/>
  <c r="X113" i="6"/>
  <c r="V113" i="6"/>
  <c r="U113" i="6"/>
  <c r="T113" i="6"/>
  <c r="S113" i="6"/>
  <c r="R113" i="6"/>
  <c r="Q113" i="6"/>
  <c r="P113" i="6"/>
  <c r="O113" i="6"/>
  <c r="N113" i="6"/>
  <c r="L113" i="6"/>
  <c r="K113" i="6"/>
  <c r="J113" i="6"/>
  <c r="I113" i="6"/>
  <c r="H113" i="6"/>
  <c r="G113" i="6"/>
  <c r="E113" i="6"/>
  <c r="D113" i="6"/>
  <c r="W112" i="6"/>
  <c r="M112" i="6"/>
  <c r="F112" i="6" s="1"/>
  <c r="C112" i="6" s="1"/>
  <c r="AC112" i="6" s="1"/>
  <c r="W111" i="6"/>
  <c r="M111" i="6"/>
  <c r="F111" i="6"/>
  <c r="C111" i="6" s="1"/>
  <c r="AB110" i="6"/>
  <c r="AB108" i="6" s="1"/>
  <c r="Z110" i="6"/>
  <c r="Z108" i="6"/>
  <c r="Z126" i="6" s="1"/>
  <c r="V110" i="6"/>
  <c r="V108" i="6" s="1"/>
  <c r="U110" i="6"/>
  <c r="U108" i="6" s="1"/>
  <c r="T110" i="6"/>
  <c r="T108" i="6" s="1"/>
  <c r="S110" i="6"/>
  <c r="S108" i="6" s="1"/>
  <c r="S126" i="6" s="1"/>
  <c r="R110" i="6"/>
  <c r="R108" i="6" s="1"/>
  <c r="R126" i="6" s="1"/>
  <c r="Q110" i="6"/>
  <c r="Q108" i="6" s="1"/>
  <c r="P110" i="6"/>
  <c r="P108" i="6" s="1"/>
  <c r="P126" i="6" s="1"/>
  <c r="O110" i="6"/>
  <c r="O108" i="6" s="1"/>
  <c r="N110" i="6"/>
  <c r="N108" i="6" s="1"/>
  <c r="N126" i="6" s="1"/>
  <c r="L110" i="6"/>
  <c r="L108" i="6"/>
  <c r="K110" i="6"/>
  <c r="K108" i="6"/>
  <c r="K126" i="6" s="1"/>
  <c r="J110" i="6"/>
  <c r="I110" i="6"/>
  <c r="I108" i="6"/>
  <c r="I126" i="6" s="1"/>
  <c r="H110" i="6"/>
  <c r="H108" i="6" s="1"/>
  <c r="H126" i="6" s="1"/>
  <c r="G110" i="6"/>
  <c r="E110" i="6"/>
  <c r="E108" i="6"/>
  <c r="D110" i="6"/>
  <c r="D108" i="6"/>
  <c r="W109" i="6"/>
  <c r="M109" i="6"/>
  <c r="F109" i="6" s="1"/>
  <c r="C109" i="6" s="1"/>
  <c r="AC109" i="6" s="1"/>
  <c r="J108" i="6"/>
  <c r="J126" i="6" s="1"/>
  <c r="W102" i="6"/>
  <c r="M102" i="6"/>
  <c r="F102" i="6"/>
  <c r="C102" i="6" s="1"/>
  <c r="AC102" i="6" s="1"/>
  <c r="AA101" i="6"/>
  <c r="W100" i="6"/>
  <c r="M100" i="6"/>
  <c r="F100" i="6" s="1"/>
  <c r="C100" i="6" s="1"/>
  <c r="AC100" i="6" s="1"/>
  <c r="W99" i="6"/>
  <c r="M99" i="6"/>
  <c r="F99" i="6"/>
  <c r="C99" i="6" s="1"/>
  <c r="AC99" i="6" s="1"/>
  <c r="W98" i="6"/>
  <c r="M98" i="6"/>
  <c r="F98" i="6"/>
  <c r="C98" i="6" s="1"/>
  <c r="AC98" i="6" s="1"/>
  <c r="W97" i="6"/>
  <c r="M97" i="6"/>
  <c r="F97" i="6" s="1"/>
  <c r="C97" i="6" s="1"/>
  <c r="AC97" i="6" s="1"/>
  <c r="W96" i="6"/>
  <c r="M96" i="6"/>
  <c r="F96" i="6" s="1"/>
  <c r="C96" i="6" s="1"/>
  <c r="AC96" i="6" s="1"/>
  <c r="W95" i="6"/>
  <c r="M95" i="6"/>
  <c r="F95" i="6"/>
  <c r="C95" i="6" s="1"/>
  <c r="AC95" i="6" s="1"/>
  <c r="W94" i="6"/>
  <c r="M94" i="6"/>
  <c r="F94" i="6"/>
  <c r="C94" i="6" s="1"/>
  <c r="AC94" i="6" s="1"/>
  <c r="W93" i="6"/>
  <c r="M93" i="6"/>
  <c r="F93" i="6" s="1"/>
  <c r="C93" i="6" s="1"/>
  <c r="W92" i="6"/>
  <c r="M92" i="6"/>
  <c r="F92" i="6" s="1"/>
  <c r="C92" i="6" s="1"/>
  <c r="AC92" i="6" s="1"/>
  <c r="AB91" i="6"/>
  <c r="Z91" i="6"/>
  <c r="X91" i="6"/>
  <c r="V91" i="6"/>
  <c r="U91" i="6"/>
  <c r="T91" i="6"/>
  <c r="S91" i="6"/>
  <c r="R91" i="6"/>
  <c r="Q91" i="6"/>
  <c r="P91" i="6"/>
  <c r="O91" i="6"/>
  <c r="N91" i="6"/>
  <c r="L91" i="6"/>
  <c r="K91" i="6"/>
  <c r="J91" i="6"/>
  <c r="I91" i="6"/>
  <c r="H91" i="6"/>
  <c r="G91" i="6"/>
  <c r="E91" i="6"/>
  <c r="D91" i="6"/>
  <c r="W90" i="6"/>
  <c r="M90" i="6"/>
  <c r="F90" i="6"/>
  <c r="C90" i="6" s="1"/>
  <c r="W89" i="6"/>
  <c r="M89" i="6"/>
  <c r="F89" i="6"/>
  <c r="C89" i="6" s="1"/>
  <c r="AC89" i="6" s="1"/>
  <c r="AB88" i="6"/>
  <c r="Z88" i="6"/>
  <c r="X88" i="6"/>
  <c r="V88" i="6"/>
  <c r="U88" i="6"/>
  <c r="T88" i="6"/>
  <c r="S88" i="6"/>
  <c r="R88" i="6"/>
  <c r="Q88" i="6"/>
  <c r="P88" i="6"/>
  <c r="O88" i="6"/>
  <c r="N88" i="6"/>
  <c r="L88" i="6"/>
  <c r="K88" i="6"/>
  <c r="J88" i="6"/>
  <c r="I88" i="6"/>
  <c r="H88" i="6"/>
  <c r="G88" i="6"/>
  <c r="E88" i="6"/>
  <c r="D88" i="6"/>
  <c r="W87" i="6"/>
  <c r="M87" i="6"/>
  <c r="F87" i="6" s="1"/>
  <c r="C87" i="6" s="1"/>
  <c r="AC87" i="6" s="1"/>
  <c r="W86" i="6"/>
  <c r="M86" i="6"/>
  <c r="F86" i="6" s="1"/>
  <c r="C86" i="6" s="1"/>
  <c r="AC86" i="6" s="1"/>
  <c r="AB85" i="6"/>
  <c r="AB83" i="6" s="1"/>
  <c r="Z85" i="6"/>
  <c r="V85" i="6"/>
  <c r="V83" i="6"/>
  <c r="U85" i="6"/>
  <c r="U83" i="6"/>
  <c r="T85" i="6"/>
  <c r="T83" i="6"/>
  <c r="S85" i="6"/>
  <c r="S83" i="6"/>
  <c r="R85" i="6"/>
  <c r="R83" i="6"/>
  <c r="Q85" i="6"/>
  <c r="Q83" i="6"/>
  <c r="P85" i="6"/>
  <c r="P83" i="6"/>
  <c r="O85" i="6"/>
  <c r="O83" i="6"/>
  <c r="N85" i="6"/>
  <c r="L85" i="6"/>
  <c r="L83" i="6" s="1"/>
  <c r="L101" i="6" s="1"/>
  <c r="K85" i="6"/>
  <c r="K83" i="6" s="1"/>
  <c r="K101" i="6" s="1"/>
  <c r="J85" i="6"/>
  <c r="J83" i="6" s="1"/>
  <c r="J101" i="6" s="1"/>
  <c r="I85" i="6"/>
  <c r="I83" i="6" s="1"/>
  <c r="I101" i="6" s="1"/>
  <c r="H85" i="6"/>
  <c r="E85" i="6"/>
  <c r="E83" i="6"/>
  <c r="D85" i="6"/>
  <c r="D83" i="6"/>
  <c r="W84" i="6"/>
  <c r="M84" i="6"/>
  <c r="F84" i="6" s="1"/>
  <c r="C84" i="6" s="1"/>
  <c r="AC84" i="6" s="1"/>
  <c r="X83" i="6"/>
  <c r="X101" i="6" s="1"/>
  <c r="G83" i="6"/>
  <c r="W77" i="6"/>
  <c r="M77" i="6"/>
  <c r="F77" i="6" s="1"/>
  <c r="C77" i="6" s="1"/>
  <c r="AC77" i="6" s="1"/>
  <c r="AA76" i="6"/>
  <c r="W75" i="6"/>
  <c r="M75" i="6"/>
  <c r="F75" i="6" s="1"/>
  <c r="C75" i="6" s="1"/>
  <c r="W74" i="6"/>
  <c r="M74" i="6"/>
  <c r="F74" i="6" s="1"/>
  <c r="C74" i="6" s="1"/>
  <c r="AC74" i="6" s="1"/>
  <c r="W73" i="6"/>
  <c r="M73" i="6"/>
  <c r="F73" i="6" s="1"/>
  <c r="C73" i="6" s="1"/>
  <c r="W72" i="6"/>
  <c r="M72" i="6"/>
  <c r="F72" i="6" s="1"/>
  <c r="C72" i="6" s="1"/>
  <c r="AC72" i="6" s="1"/>
  <c r="W71" i="6"/>
  <c r="M71" i="6"/>
  <c r="F71" i="6" s="1"/>
  <c r="C71" i="6" s="1"/>
  <c r="W70" i="6"/>
  <c r="M70" i="6"/>
  <c r="F70" i="6" s="1"/>
  <c r="C70" i="6" s="1"/>
  <c r="AC70" i="6" s="1"/>
  <c r="W69" i="6"/>
  <c r="M69" i="6"/>
  <c r="F69" i="6" s="1"/>
  <c r="C69" i="6" s="1"/>
  <c r="W68" i="6"/>
  <c r="M68" i="6"/>
  <c r="F68" i="6" s="1"/>
  <c r="C68" i="6" s="1"/>
  <c r="W67" i="6"/>
  <c r="M67" i="6"/>
  <c r="F67" i="6" s="1"/>
  <c r="C67" i="6" s="1"/>
  <c r="AB66" i="6"/>
  <c r="Z66" i="6"/>
  <c r="X66" i="6"/>
  <c r="V66" i="6"/>
  <c r="U66" i="6"/>
  <c r="T66" i="6"/>
  <c r="S66" i="6"/>
  <c r="R66" i="6"/>
  <c r="Q66" i="6"/>
  <c r="P66" i="6"/>
  <c r="O66" i="6"/>
  <c r="N66" i="6"/>
  <c r="L66" i="6"/>
  <c r="K66" i="6"/>
  <c r="J66" i="6"/>
  <c r="I66" i="6"/>
  <c r="H66" i="6"/>
  <c r="G66" i="6"/>
  <c r="E66" i="6"/>
  <c r="D66" i="6"/>
  <c r="W65" i="6"/>
  <c r="M65" i="6"/>
  <c r="F65" i="6" s="1"/>
  <c r="C65" i="6" s="1"/>
  <c r="W64" i="6"/>
  <c r="M64" i="6"/>
  <c r="F64" i="6" s="1"/>
  <c r="C64" i="6" s="1"/>
  <c r="AC64" i="6" s="1"/>
  <c r="AB63" i="6"/>
  <c r="Z63" i="6"/>
  <c r="X63" i="6"/>
  <c r="V63" i="6"/>
  <c r="U63" i="6"/>
  <c r="T63" i="6"/>
  <c r="S63" i="6"/>
  <c r="R63" i="6"/>
  <c r="Q63" i="6"/>
  <c r="P63" i="6"/>
  <c r="O63" i="6"/>
  <c r="N63" i="6"/>
  <c r="L63" i="6"/>
  <c r="K63" i="6"/>
  <c r="J63" i="6"/>
  <c r="I63" i="6"/>
  <c r="H63" i="6"/>
  <c r="G63" i="6"/>
  <c r="E63" i="6"/>
  <c r="D63" i="6"/>
  <c r="W62" i="6"/>
  <c r="M62" i="6"/>
  <c r="F62" i="6" s="1"/>
  <c r="C62" i="6" s="1"/>
  <c r="AC62" i="6" s="1"/>
  <c r="W61" i="6"/>
  <c r="M61" i="6"/>
  <c r="F61" i="6" s="1"/>
  <c r="C61" i="6" s="1"/>
  <c r="AB60" i="6"/>
  <c r="AB58" i="6"/>
  <c r="Z60" i="6"/>
  <c r="Z58" i="6"/>
  <c r="X60" i="6"/>
  <c r="X58" i="6"/>
  <c r="X76" i="6" s="1"/>
  <c r="V60" i="6"/>
  <c r="V58" i="6" s="1"/>
  <c r="V76" i="6" s="1"/>
  <c r="U60" i="6"/>
  <c r="U58" i="6" s="1"/>
  <c r="U76" i="6" s="1"/>
  <c r="T60" i="6"/>
  <c r="T58" i="6" s="1"/>
  <c r="T76" i="6" s="1"/>
  <c r="S60" i="6"/>
  <c r="S58" i="6"/>
  <c r="R60" i="6"/>
  <c r="R58" i="6"/>
  <c r="Q60" i="6"/>
  <c r="Q58" i="6"/>
  <c r="P60" i="6"/>
  <c r="P58" i="6"/>
  <c r="P76" i="6" s="1"/>
  <c r="O60" i="6"/>
  <c r="O58" i="6" s="1"/>
  <c r="N60" i="6"/>
  <c r="L60" i="6"/>
  <c r="L58" i="6"/>
  <c r="K60" i="6"/>
  <c r="K58" i="6"/>
  <c r="K76" i="6" s="1"/>
  <c r="J60" i="6"/>
  <c r="J58" i="6" s="1"/>
  <c r="I60" i="6"/>
  <c r="I58" i="6" s="1"/>
  <c r="I76" i="6" s="1"/>
  <c r="H60" i="6"/>
  <c r="G60" i="6"/>
  <c r="E60" i="6"/>
  <c r="E58" i="6" s="1"/>
  <c r="D60" i="6"/>
  <c r="D58" i="6" s="1"/>
  <c r="W59" i="6"/>
  <c r="M59" i="6"/>
  <c r="F59" i="6"/>
  <c r="C59" i="6" s="1"/>
  <c r="AC59" i="6" s="1"/>
  <c r="H58" i="6"/>
  <c r="W52" i="6"/>
  <c r="M52" i="6"/>
  <c r="F52" i="6" s="1"/>
  <c r="W50" i="6"/>
  <c r="M50" i="6"/>
  <c r="F50" i="6"/>
  <c r="C50" i="6" s="1"/>
  <c r="AC50" i="6" s="1"/>
  <c r="W49" i="6"/>
  <c r="M49" i="6"/>
  <c r="F49" i="6" s="1"/>
  <c r="C49" i="6" s="1"/>
  <c r="AC49" i="6" s="1"/>
  <c r="W48" i="6"/>
  <c r="M48" i="6"/>
  <c r="F48" i="6"/>
  <c r="C48" i="6" s="1"/>
  <c r="AC48" i="6" s="1"/>
  <c r="W47" i="6"/>
  <c r="M47" i="6"/>
  <c r="F47" i="6" s="1"/>
  <c r="W46" i="6"/>
  <c r="M46" i="6"/>
  <c r="F46" i="6"/>
  <c r="W45" i="6"/>
  <c r="M45" i="6"/>
  <c r="F45" i="6" s="1"/>
  <c r="C45" i="6" s="1"/>
  <c r="AC45" i="6" s="1"/>
  <c r="W44" i="6"/>
  <c r="M44" i="6"/>
  <c r="F44" i="6"/>
  <c r="C44" i="6" s="1"/>
  <c r="AC44" i="6" s="1"/>
  <c r="W43" i="6"/>
  <c r="M43" i="6"/>
  <c r="F43" i="6" s="1"/>
  <c r="W42" i="6"/>
  <c r="M42" i="6"/>
  <c r="F42" i="6"/>
  <c r="AB41" i="6"/>
  <c r="Z41" i="6"/>
  <c r="X41" i="6"/>
  <c r="V41" i="6"/>
  <c r="U41" i="6"/>
  <c r="T41" i="6"/>
  <c r="S41" i="6"/>
  <c r="R41" i="6"/>
  <c r="Q41" i="6"/>
  <c r="P41" i="6"/>
  <c r="O41" i="6"/>
  <c r="N41" i="6"/>
  <c r="L41" i="6"/>
  <c r="K41" i="6"/>
  <c r="J41" i="6"/>
  <c r="I41" i="6"/>
  <c r="H41" i="6"/>
  <c r="G41" i="6"/>
  <c r="E41" i="6"/>
  <c r="D41" i="6"/>
  <c r="W40" i="6"/>
  <c r="M40" i="6"/>
  <c r="F40" i="6" s="1"/>
  <c r="C40" i="6" s="1"/>
  <c r="W39" i="6"/>
  <c r="M39" i="6"/>
  <c r="F39" i="6" s="1"/>
  <c r="AB38" i="6"/>
  <c r="Z38" i="6"/>
  <c r="X38" i="6"/>
  <c r="V38" i="6"/>
  <c r="U38" i="6"/>
  <c r="T38" i="6"/>
  <c r="S38" i="6"/>
  <c r="R38" i="6"/>
  <c r="Q38" i="6"/>
  <c r="P38" i="6"/>
  <c r="O38" i="6"/>
  <c r="N38" i="6"/>
  <c r="L38" i="6"/>
  <c r="K38" i="6"/>
  <c r="J38" i="6"/>
  <c r="I38" i="6"/>
  <c r="H38" i="6"/>
  <c r="G38" i="6"/>
  <c r="E38" i="6"/>
  <c r="D38" i="6"/>
  <c r="W37" i="6"/>
  <c r="M37" i="6"/>
  <c r="W36" i="6"/>
  <c r="M36" i="6"/>
  <c r="F36" i="6"/>
  <c r="AB35" i="6"/>
  <c r="Z35" i="6"/>
  <c r="Z33" i="6" s="1"/>
  <c r="Z51" i="6" s="1"/>
  <c r="X35" i="6"/>
  <c r="V35" i="6"/>
  <c r="V33" i="6" s="1"/>
  <c r="U35" i="6"/>
  <c r="U33" i="6" s="1"/>
  <c r="U51" i="6" s="1"/>
  <c r="T35" i="6"/>
  <c r="T33" i="6" s="1"/>
  <c r="T51" i="6" s="1"/>
  <c r="S35" i="6"/>
  <c r="S33" i="6"/>
  <c r="S51" i="6" s="1"/>
  <c r="R35" i="6"/>
  <c r="R33" i="6" s="1"/>
  <c r="Q35" i="6"/>
  <c r="Q33" i="6" s="1"/>
  <c r="Q51" i="6" s="1"/>
  <c r="P35" i="6"/>
  <c r="P33" i="6" s="1"/>
  <c r="P51" i="6" s="1"/>
  <c r="O35" i="6"/>
  <c r="O33" i="6"/>
  <c r="N35" i="6"/>
  <c r="N33" i="6"/>
  <c r="L35" i="6"/>
  <c r="L33" i="6"/>
  <c r="L51" i="6" s="1"/>
  <c r="K35" i="6"/>
  <c r="K33" i="6" s="1"/>
  <c r="K51" i="6" s="1"/>
  <c r="J35" i="6"/>
  <c r="J33" i="6"/>
  <c r="I35" i="6"/>
  <c r="I33" i="6"/>
  <c r="H35" i="6"/>
  <c r="H33" i="6"/>
  <c r="G35" i="6"/>
  <c r="E35" i="6"/>
  <c r="E33" i="6" s="1"/>
  <c r="D35" i="6"/>
  <c r="D33" i="6" s="1"/>
  <c r="D51" i="6" s="1"/>
  <c r="W34" i="6"/>
  <c r="M34" i="6"/>
  <c r="F34" i="6" s="1"/>
  <c r="C34" i="6" s="1"/>
  <c r="AC34" i="6" s="1"/>
  <c r="AB33" i="6"/>
  <c r="AB51" i="6" s="1"/>
  <c r="W30" i="6"/>
  <c r="W27" i="6"/>
  <c r="M27" i="6"/>
  <c r="M231" i="6"/>
  <c r="W25" i="6"/>
  <c r="M25" i="6"/>
  <c r="W24" i="6"/>
  <c r="M24" i="6"/>
  <c r="W23" i="6"/>
  <c r="M23" i="6"/>
  <c r="F23" i="6" s="1"/>
  <c r="W22" i="6"/>
  <c r="M22" i="6"/>
  <c r="W21" i="6"/>
  <c r="M21" i="6"/>
  <c r="W20" i="6"/>
  <c r="M20" i="6"/>
  <c r="W19" i="6"/>
  <c r="M19" i="6"/>
  <c r="F19" i="6"/>
  <c r="C19" i="6" s="1"/>
  <c r="W18" i="6"/>
  <c r="M18" i="6"/>
  <c r="W17" i="6"/>
  <c r="M17" i="6"/>
  <c r="AB16" i="6"/>
  <c r="AA16" i="6"/>
  <c r="AA220" i="6"/>
  <c r="Z16" i="6"/>
  <c r="X16" i="6"/>
  <c r="V16" i="6"/>
  <c r="U16" i="6"/>
  <c r="T16" i="6"/>
  <c r="S16" i="6"/>
  <c r="R16" i="6"/>
  <c r="Q16" i="6"/>
  <c r="P16" i="6"/>
  <c r="O16" i="6"/>
  <c r="N16" i="6"/>
  <c r="L16" i="6"/>
  <c r="K16" i="6"/>
  <c r="J16" i="6"/>
  <c r="I16" i="6"/>
  <c r="H16" i="6"/>
  <c r="G16" i="6"/>
  <c r="E16" i="6"/>
  <c r="D16" i="6"/>
  <c r="W15" i="6"/>
  <c r="M15" i="6"/>
  <c r="W14" i="6"/>
  <c r="M14" i="6"/>
  <c r="F14" i="6"/>
  <c r="AB13" i="6"/>
  <c r="AA13" i="6"/>
  <c r="AA217" i="6" s="1"/>
  <c r="Z13" i="6"/>
  <c r="X13" i="6"/>
  <c r="V13" i="6"/>
  <c r="U13" i="6"/>
  <c r="T13" i="6"/>
  <c r="S13" i="6"/>
  <c r="R13" i="6"/>
  <c r="Q13" i="6"/>
  <c r="P13" i="6"/>
  <c r="O13" i="6"/>
  <c r="N13" i="6"/>
  <c r="L13" i="6"/>
  <c r="K13" i="6"/>
  <c r="J13" i="6"/>
  <c r="I13" i="6"/>
  <c r="H13" i="6"/>
  <c r="G13" i="6"/>
  <c r="E13" i="6"/>
  <c r="D13" i="6"/>
  <c r="W12" i="6"/>
  <c r="M12" i="6"/>
  <c r="W11" i="6"/>
  <c r="W215" i="6"/>
  <c r="M11" i="6"/>
  <c r="AB10" i="6"/>
  <c r="AA10" i="6"/>
  <c r="AA214" i="6"/>
  <c r="Z10" i="6"/>
  <c r="Z8" i="6"/>
  <c r="X10" i="6"/>
  <c r="V10" i="6"/>
  <c r="U10" i="6"/>
  <c r="U8" i="6"/>
  <c r="T10" i="6"/>
  <c r="S10" i="6"/>
  <c r="S8" i="6" s="1"/>
  <c r="R10" i="6"/>
  <c r="Q10" i="6"/>
  <c r="Q8" i="6"/>
  <c r="O8" i="6"/>
  <c r="L10" i="6"/>
  <c r="K10" i="6"/>
  <c r="K8" i="6"/>
  <c r="J10" i="6"/>
  <c r="I10" i="6"/>
  <c r="I8" i="6" s="1"/>
  <c r="H10" i="6"/>
  <c r="G10" i="6"/>
  <c r="G8" i="6"/>
  <c r="E10" i="6"/>
  <c r="D10" i="6"/>
  <c r="W9" i="6"/>
  <c r="M9" i="6"/>
  <c r="E8" i="6"/>
  <c r="W5" i="6"/>
  <c r="F37" i="6"/>
  <c r="C37" i="6" s="1"/>
  <c r="N217" i="6"/>
  <c r="O217" i="6"/>
  <c r="M188" i="6"/>
  <c r="D214" i="6"/>
  <c r="N214" i="6"/>
  <c r="P214" i="6"/>
  <c r="R214" i="6"/>
  <c r="T214" i="6"/>
  <c r="V214" i="6"/>
  <c r="D220" i="6"/>
  <c r="G220" i="6"/>
  <c r="I220" i="6"/>
  <c r="K220" i="6"/>
  <c r="N220" i="6"/>
  <c r="P220" i="6"/>
  <c r="R220" i="6"/>
  <c r="T220" i="6"/>
  <c r="V220" i="6"/>
  <c r="Z220" i="6"/>
  <c r="M66" i="6"/>
  <c r="F66" i="6"/>
  <c r="C66" i="6" s="1"/>
  <c r="W188" i="6"/>
  <c r="D217" i="6"/>
  <c r="G217" i="6"/>
  <c r="I217" i="6"/>
  <c r="K217" i="6"/>
  <c r="P217" i="6"/>
  <c r="R217" i="6"/>
  <c r="T217" i="6"/>
  <c r="V217" i="6"/>
  <c r="Z217" i="6"/>
  <c r="M225" i="6"/>
  <c r="M226" i="6"/>
  <c r="M229" i="6"/>
  <c r="O101" i="6"/>
  <c r="S101" i="6"/>
  <c r="AB220" i="6"/>
  <c r="M35" i="6"/>
  <c r="F35" i="6"/>
  <c r="P101" i="6"/>
  <c r="R101" i="6"/>
  <c r="T101" i="6"/>
  <c r="M91" i="6"/>
  <c r="W110" i="6"/>
  <c r="W113" i="6"/>
  <c r="W116" i="6"/>
  <c r="W60" i="6"/>
  <c r="W66" i="6"/>
  <c r="V101" i="6"/>
  <c r="W91" i="6"/>
  <c r="M166" i="6"/>
  <c r="F166" i="6" s="1"/>
  <c r="C166" i="6" s="1"/>
  <c r="W35" i="6"/>
  <c r="W38" i="6"/>
  <c r="W41" i="6"/>
  <c r="X33" i="6"/>
  <c r="M60" i="6"/>
  <c r="F60" i="6" s="1"/>
  <c r="C60" i="6" s="1"/>
  <c r="AC60" i="6" s="1"/>
  <c r="R76" i="6"/>
  <c r="F91" i="6"/>
  <c r="C91" i="6" s="1"/>
  <c r="AC91" i="6" s="1"/>
  <c r="X108" i="6"/>
  <c r="M110" i="6"/>
  <c r="F110" i="6"/>
  <c r="C110" i="6" s="1"/>
  <c r="M116" i="6"/>
  <c r="W135" i="6"/>
  <c r="W141" i="6"/>
  <c r="I176" i="6"/>
  <c r="N158" i="6"/>
  <c r="M158" i="6" s="1"/>
  <c r="W160" i="6"/>
  <c r="W163" i="6"/>
  <c r="AB176" i="6"/>
  <c r="W166" i="6"/>
  <c r="Z201" i="6"/>
  <c r="W191" i="6"/>
  <c r="F206" i="6"/>
  <c r="F235" i="6" s="1"/>
  <c r="W213" i="6"/>
  <c r="W158" i="6"/>
  <c r="AC164" i="6"/>
  <c r="AC200" i="6"/>
  <c r="AC139" i="6"/>
  <c r="AC143" i="6"/>
  <c r="AC147" i="6"/>
  <c r="M213" i="6"/>
  <c r="M219" i="6"/>
  <c r="M215" i="6"/>
  <c r="M216" i="6"/>
  <c r="M221" i="6"/>
  <c r="M222" i="6"/>
  <c r="W227" i="6"/>
  <c r="W228" i="6"/>
  <c r="M63" i="6"/>
  <c r="F63" i="6" s="1"/>
  <c r="M88" i="6"/>
  <c r="F88" i="6" s="1"/>
  <c r="C88" i="6" s="1"/>
  <c r="M41" i="6"/>
  <c r="F41" i="6"/>
  <c r="M138" i="6"/>
  <c r="F138" i="6"/>
  <c r="C138" i="6" s="1"/>
  <c r="AC190" i="6"/>
  <c r="F188" i="6"/>
  <c r="C188" i="6"/>
  <c r="AC188" i="6" s="1"/>
  <c r="AB8" i="6"/>
  <c r="H214" i="6"/>
  <c r="J214" i="6"/>
  <c r="L214" i="6"/>
  <c r="X214" i="6"/>
  <c r="F11" i="6"/>
  <c r="W216" i="6"/>
  <c r="E217" i="6"/>
  <c r="H217" i="6"/>
  <c r="J217" i="6"/>
  <c r="L217" i="6"/>
  <c r="Q217" i="6"/>
  <c r="S217" i="6"/>
  <c r="U217" i="6"/>
  <c r="X217" i="6"/>
  <c r="W218" i="6"/>
  <c r="W219" i="6"/>
  <c r="H220" i="6"/>
  <c r="J220" i="6"/>
  <c r="L220" i="6"/>
  <c r="O220" i="6"/>
  <c r="Q220" i="6"/>
  <c r="S220" i="6"/>
  <c r="U220" i="6"/>
  <c r="X220" i="6"/>
  <c r="F17" i="6"/>
  <c r="W221" i="6"/>
  <c r="W222" i="6"/>
  <c r="M223" i="6"/>
  <c r="M224" i="6"/>
  <c r="F21" i="6"/>
  <c r="W226" i="6"/>
  <c r="M227" i="6"/>
  <c r="M228" i="6"/>
  <c r="F25" i="6"/>
  <c r="W229" i="6"/>
  <c r="W231" i="6"/>
  <c r="G33" i="6"/>
  <c r="G51" i="6"/>
  <c r="M38" i="6"/>
  <c r="F38" i="6"/>
  <c r="C38" i="6" s="1"/>
  <c r="N58" i="6"/>
  <c r="N76" i="6" s="1"/>
  <c r="Q76" i="6"/>
  <c r="S76" i="6"/>
  <c r="W63" i="6"/>
  <c r="AB76" i="6"/>
  <c r="AC68" i="6"/>
  <c r="Q101" i="6"/>
  <c r="U101" i="6"/>
  <c r="W85" i="6"/>
  <c r="Q126" i="6"/>
  <c r="U126" i="6"/>
  <c r="C184" i="6"/>
  <c r="AC184" i="6"/>
  <c r="W88" i="6"/>
  <c r="AC88" i="6"/>
  <c r="AC93" i="6"/>
  <c r="L126" i="6"/>
  <c r="T126" i="6"/>
  <c r="M113" i="6"/>
  <c r="F113" i="6"/>
  <c r="F116" i="6"/>
  <c r="C116" i="6" s="1"/>
  <c r="AC116" i="6"/>
  <c r="AC127" i="6"/>
  <c r="N133" i="6"/>
  <c r="M133" i="6" s="1"/>
  <c r="F133" i="6" s="1"/>
  <c r="C133" i="6" s="1"/>
  <c r="AC133" i="6" s="1"/>
  <c r="X133" i="6"/>
  <c r="W133" i="6"/>
  <c r="W138" i="6"/>
  <c r="F141" i="6"/>
  <c r="C141" i="6" s="1"/>
  <c r="AC141" i="6" s="1"/>
  <c r="AC145" i="6"/>
  <c r="AC149" i="6"/>
  <c r="D158" i="6"/>
  <c r="D176" i="6"/>
  <c r="H176" i="6"/>
  <c r="J176" i="6"/>
  <c r="L176" i="6"/>
  <c r="X176" i="6"/>
  <c r="AC162" i="6"/>
  <c r="M163" i="6"/>
  <c r="F163" i="6" s="1"/>
  <c r="AC174" i="6"/>
  <c r="M191" i="6"/>
  <c r="F191" i="6"/>
  <c r="C191" i="6" s="1"/>
  <c r="T223" i="6"/>
  <c r="AC198" i="6"/>
  <c r="F204" i="6"/>
  <c r="F233" i="6" s="1"/>
  <c r="O126" i="6"/>
  <c r="M108" i="6"/>
  <c r="Z76" i="6"/>
  <c r="W58" i="6"/>
  <c r="W76" i="6"/>
  <c r="D8" i="6"/>
  <c r="H8" i="6"/>
  <c r="H212" i="6" s="1"/>
  <c r="J8" i="6"/>
  <c r="L8" i="6"/>
  <c r="L26" i="6"/>
  <c r="N8" i="6"/>
  <c r="P8" i="6"/>
  <c r="P26" i="6" s="1"/>
  <c r="R8" i="6"/>
  <c r="T8" i="6"/>
  <c r="T26" i="6" s="1"/>
  <c r="T230" i="6" s="1"/>
  <c r="T236" i="6" s="1"/>
  <c r="V8" i="6"/>
  <c r="X8" i="6"/>
  <c r="X26" i="6"/>
  <c r="AA8" i="6"/>
  <c r="F9" i="6"/>
  <c r="C9" i="6" s="1"/>
  <c r="E214" i="6"/>
  <c r="G214" i="6"/>
  <c r="I214" i="6"/>
  <c r="K214" i="6"/>
  <c r="M10" i="6"/>
  <c r="M8" i="6" s="1"/>
  <c r="O214" i="6"/>
  <c r="Q214" i="6"/>
  <c r="S214" i="6"/>
  <c r="U214" i="6"/>
  <c r="W10" i="6"/>
  <c r="Z214" i="6"/>
  <c r="F12" i="6"/>
  <c r="C12" i="6" s="1"/>
  <c r="M13" i="6"/>
  <c r="W13" i="6"/>
  <c r="AB217" i="6"/>
  <c r="C14" i="6"/>
  <c r="M218" i="6"/>
  <c r="F15" i="6"/>
  <c r="C15" i="6" s="1"/>
  <c r="E220" i="6"/>
  <c r="M16" i="6"/>
  <c r="F16" i="6" s="1"/>
  <c r="W16" i="6"/>
  <c r="F18" i="6"/>
  <c r="C18" i="6"/>
  <c r="F20" i="6"/>
  <c r="F22" i="6"/>
  <c r="C22" i="6" s="1"/>
  <c r="F24" i="6"/>
  <c r="C24" i="6" s="1"/>
  <c r="F27" i="6"/>
  <c r="H51" i="6"/>
  <c r="G58" i="6"/>
  <c r="AC61" i="6"/>
  <c r="AC65" i="6"/>
  <c r="AC69" i="6"/>
  <c r="AC73" i="6"/>
  <c r="D101" i="6"/>
  <c r="Z83" i="6"/>
  <c r="Z101" i="6" s="1"/>
  <c r="Z230" i="6" s="1"/>
  <c r="M85" i="6"/>
  <c r="F85" i="6" s="1"/>
  <c r="N83" i="6"/>
  <c r="N101" i="6" s="1"/>
  <c r="N230" i="6" s="1"/>
  <c r="AC90" i="6"/>
  <c r="G101" i="6"/>
  <c r="D126" i="6"/>
  <c r="G108" i="6"/>
  <c r="F108" i="6"/>
  <c r="C108" i="6" s="1"/>
  <c r="AC111" i="6"/>
  <c r="AC119" i="6"/>
  <c r="AC123" i="6"/>
  <c r="AC134" i="6"/>
  <c r="AC144" i="6"/>
  <c r="AC148" i="6"/>
  <c r="E26" i="6"/>
  <c r="G26" i="6"/>
  <c r="O26" i="6"/>
  <c r="AC67" i="6"/>
  <c r="AC71" i="6"/>
  <c r="AC75" i="6"/>
  <c r="H83" i="6"/>
  <c r="H101" i="6" s="1"/>
  <c r="AC117" i="6"/>
  <c r="AC121" i="6"/>
  <c r="AC125" i="6"/>
  <c r="AC136" i="6"/>
  <c r="AC142" i="6"/>
  <c r="AC146" i="6"/>
  <c r="AC150" i="6"/>
  <c r="E176" i="6"/>
  <c r="N176" i="6"/>
  <c r="P176" i="6"/>
  <c r="R176" i="6"/>
  <c r="T176" i="6"/>
  <c r="V176" i="6"/>
  <c r="AC159" i="6"/>
  <c r="AC167" i="6"/>
  <c r="AC171" i="6"/>
  <c r="AC175" i="6"/>
  <c r="K201" i="6"/>
  <c r="O201" i="6"/>
  <c r="S201" i="6"/>
  <c r="D183" i="6"/>
  <c r="F185" i="6"/>
  <c r="C185" i="6"/>
  <c r="J201" i="6"/>
  <c r="L201" i="6"/>
  <c r="W185" i="6"/>
  <c r="AC185" i="6" s="1"/>
  <c r="X183" i="6"/>
  <c r="W183" i="6"/>
  <c r="AC193" i="6"/>
  <c r="H195" i="6"/>
  <c r="U224" i="6"/>
  <c r="U223" i="6"/>
  <c r="AB224" i="6"/>
  <c r="AB223" i="6"/>
  <c r="AC202" i="6"/>
  <c r="AC161" i="6"/>
  <c r="AC165" i="6"/>
  <c r="AC169" i="6"/>
  <c r="AC173" i="6"/>
  <c r="G176" i="6"/>
  <c r="C180" i="6"/>
  <c r="AC180" i="6"/>
  <c r="AB201" i="6"/>
  <c r="M185" i="6"/>
  <c r="N183" i="6"/>
  <c r="M183" i="6"/>
  <c r="M201" i="6" s="1"/>
  <c r="AC187" i="6"/>
  <c r="Z224" i="6"/>
  <c r="Z223" i="6"/>
  <c r="AC199" i="6"/>
  <c r="W196" i="6"/>
  <c r="W225" i="6" s="1"/>
  <c r="F203" i="6"/>
  <c r="F232" i="6" s="1"/>
  <c r="C204" i="6"/>
  <c r="C233" i="6" s="1"/>
  <c r="W176" i="6"/>
  <c r="M211" i="6"/>
  <c r="F7" i="6"/>
  <c r="U201" i="6"/>
  <c r="C25" i="6"/>
  <c r="C229" i="6" s="1"/>
  <c r="C21" i="6"/>
  <c r="AC21" i="6" s="1"/>
  <c r="AC14" i="6"/>
  <c r="C17" i="6"/>
  <c r="C11" i="6"/>
  <c r="M126" i="6"/>
  <c r="X151" i="6"/>
  <c r="G212" i="6"/>
  <c r="G224" i="6"/>
  <c r="N151" i="6"/>
  <c r="T201" i="6"/>
  <c r="AA224" i="6"/>
  <c r="N201" i="6"/>
  <c r="H224" i="6"/>
  <c r="H194" i="6"/>
  <c r="F195" i="6"/>
  <c r="C195" i="6"/>
  <c r="G126" i="6"/>
  <c r="M83" i="6"/>
  <c r="M101" i="6" s="1"/>
  <c r="M220" i="6"/>
  <c r="W217" i="6"/>
  <c r="F10" i="6"/>
  <c r="AA212" i="6"/>
  <c r="AA26" i="6"/>
  <c r="V26" i="6"/>
  <c r="R26" i="6"/>
  <c r="N26" i="6"/>
  <c r="J26" i="6"/>
  <c r="D26" i="6"/>
  <c r="W195" i="6"/>
  <c r="X224" i="6"/>
  <c r="X223" i="6"/>
  <c r="X201" i="6"/>
  <c r="D201" i="6"/>
  <c r="G76" i="6"/>
  <c r="C27" i="6"/>
  <c r="AC27" i="6" s="1"/>
  <c r="AC231" i="6" s="1"/>
  <c r="F228" i="6"/>
  <c r="C20" i="6"/>
  <c r="AC20" i="6" s="1"/>
  <c r="AC224" i="6" s="1"/>
  <c r="F219" i="6"/>
  <c r="M217" i="6"/>
  <c r="F13" i="6"/>
  <c r="F216" i="6"/>
  <c r="F213" i="6"/>
  <c r="X212" i="6"/>
  <c r="T212" i="6"/>
  <c r="P212" i="6"/>
  <c r="L212" i="6"/>
  <c r="H26" i="6"/>
  <c r="AC11" i="6"/>
  <c r="AC25" i="6"/>
  <c r="C7" i="6"/>
  <c r="M5" i="6"/>
  <c r="M210" i="6"/>
  <c r="F6" i="6"/>
  <c r="G201" i="6"/>
  <c r="G223" i="6"/>
  <c r="C13" i="6"/>
  <c r="AC13" i="6" s="1"/>
  <c r="F83" i="6"/>
  <c r="C83" i="6" s="1"/>
  <c r="AC83" i="6" s="1"/>
  <c r="W194" i="6"/>
  <c r="W224" i="6"/>
  <c r="AA223" i="6"/>
  <c r="AA201" i="6"/>
  <c r="C10" i="6"/>
  <c r="AC18" i="6"/>
  <c r="H223" i="6"/>
  <c r="H201" i="6"/>
  <c r="F194" i="6"/>
  <c r="F5" i="6"/>
  <c r="C5" i="6" s="1"/>
  <c r="C6" i="6"/>
  <c r="AC7" i="6"/>
  <c r="F223" i="6"/>
  <c r="W223" i="6"/>
  <c r="AC6" i="6"/>
  <c r="W201" i="6"/>
  <c r="K212" i="6"/>
  <c r="K26" i="6"/>
  <c r="I51" i="6"/>
  <c r="N51" i="6"/>
  <c r="N212" i="6"/>
  <c r="M33" i="6"/>
  <c r="F33" i="6"/>
  <c r="R51" i="6"/>
  <c r="R212" i="6"/>
  <c r="C42" i="6"/>
  <c r="AC42" i="6"/>
  <c r="F221" i="6"/>
  <c r="C46" i="6"/>
  <c r="AC46" i="6" s="1"/>
  <c r="O76" i="6"/>
  <c r="M58" i="6"/>
  <c r="AC229" i="6"/>
  <c r="C221" i="6"/>
  <c r="AC10" i="6"/>
  <c r="Q212" i="6"/>
  <c r="Q26" i="6"/>
  <c r="Q230" i="6" s="1"/>
  <c r="S212" i="6"/>
  <c r="S26" i="6"/>
  <c r="F227" i="6"/>
  <c r="C23" i="6"/>
  <c r="E51" i="6"/>
  <c r="E212" i="6"/>
  <c r="J51" i="6"/>
  <c r="J212" i="6"/>
  <c r="O51" i="6"/>
  <c r="O212" i="6"/>
  <c r="C39" i="6"/>
  <c r="AC39" i="6" s="1"/>
  <c r="AC218" i="6" s="1"/>
  <c r="F218" i="6"/>
  <c r="D76" i="6"/>
  <c r="D212" i="6"/>
  <c r="F196" i="6"/>
  <c r="C196" i="6" s="1"/>
  <c r="H225" i="6"/>
  <c r="C218" i="6"/>
  <c r="F229" i="6"/>
  <c r="W33" i="6"/>
  <c r="AC66" i="6"/>
  <c r="AC17" i="6"/>
  <c r="F224" i="6"/>
  <c r="W220" i="6"/>
  <c r="W83" i="6"/>
  <c r="F183" i="6"/>
  <c r="C206" i="6"/>
  <c r="W214" i="6"/>
  <c r="AB26" i="6"/>
  <c r="X51" i="6"/>
  <c r="X126" i="6"/>
  <c r="X230" i="6" s="1"/>
  <c r="X236" i="6" s="1"/>
  <c r="AC110" i="6"/>
  <c r="AC166" i="6"/>
  <c r="AB214" i="6"/>
  <c r="H76" i="6"/>
  <c r="H230" i="6" s="1"/>
  <c r="E76" i="6"/>
  <c r="L76" i="6"/>
  <c r="U176" i="6"/>
  <c r="E201" i="6"/>
  <c r="AC81" i="6"/>
  <c r="E101" i="6"/>
  <c r="E126" i="6"/>
  <c r="O151" i="6"/>
  <c r="S151" i="6"/>
  <c r="H151" i="6"/>
  <c r="L151" i="6"/>
  <c r="O176" i="6"/>
  <c r="D44" i="8"/>
  <c r="G54" i="8"/>
  <c r="AC32" i="6"/>
  <c r="Y236" i="6"/>
  <c r="AC195" i="6"/>
  <c r="C224" i="6"/>
  <c r="C113" i="6"/>
  <c r="AC38" i="6"/>
  <c r="AC138" i="6"/>
  <c r="C41" i="6"/>
  <c r="AC41" i="6"/>
  <c r="W51" i="6"/>
  <c r="C35" i="6"/>
  <c r="AC35" i="6" s="1"/>
  <c r="I212" i="6"/>
  <c r="I26" i="6"/>
  <c r="Z26" i="6"/>
  <c r="Z212" i="6"/>
  <c r="W8" i="6"/>
  <c r="AC19" i="6"/>
  <c r="C63" i="6"/>
  <c r="F158" i="6"/>
  <c r="AC37" i="6"/>
  <c r="U212" i="6"/>
  <c r="U26" i="6"/>
  <c r="E33" i="8"/>
  <c r="E55" i="8"/>
  <c r="V194" i="6"/>
  <c r="V201" i="6"/>
  <c r="D33" i="8"/>
  <c r="D55" i="8"/>
  <c r="G17" i="8"/>
  <c r="G33" i="8"/>
  <c r="G55" i="8" s="1"/>
  <c r="L230" i="6"/>
  <c r="C235" i="6"/>
  <c r="AC206" i="6"/>
  <c r="AC235" i="6"/>
  <c r="E230" i="6"/>
  <c r="E236" i="6" s="1"/>
  <c r="C183" i="6"/>
  <c r="AC183" i="6" s="1"/>
  <c r="F201" i="6"/>
  <c r="O230" i="6"/>
  <c r="C227" i="6"/>
  <c r="AC23" i="6"/>
  <c r="AC227" i="6"/>
  <c r="S230" i="6"/>
  <c r="F58" i="6"/>
  <c r="C58" i="6" s="1"/>
  <c r="AC58" i="6" s="1"/>
  <c r="F225" i="6"/>
  <c r="C158" i="6"/>
  <c r="AC158" i="6" s="1"/>
  <c r="W26" i="6"/>
  <c r="V223" i="6"/>
  <c r="C194" i="6"/>
  <c r="C223" i="6" s="1"/>
  <c r="AC113" i="6"/>
  <c r="E238" i="6"/>
  <c r="AC194" i="6"/>
  <c r="AC223" i="6" s="1"/>
  <c r="AD223" i="6" s="1"/>
  <c r="C33" i="6"/>
  <c r="AC40" i="6"/>
  <c r="V51" i="6"/>
  <c r="V212" i="6"/>
  <c r="C36" i="6"/>
  <c r="AC36" i="6" s="1"/>
  <c r="AC215" i="6" s="1"/>
  <c r="F215" i="6"/>
  <c r="C43" i="6"/>
  <c r="AC43" i="6" s="1"/>
  <c r="AC222" i="6" s="1"/>
  <c r="F222" i="6"/>
  <c r="C47" i="6"/>
  <c r="AC47" i="6" s="1"/>
  <c r="F226" i="6"/>
  <c r="C52" i="6"/>
  <c r="F231" i="6"/>
  <c r="J76" i="6"/>
  <c r="J230" i="6" s="1"/>
  <c r="J236" i="6" s="1"/>
  <c r="V126" i="6"/>
  <c r="U151" i="6"/>
  <c r="U230" i="6" s="1"/>
  <c r="U236" i="6" s="1"/>
  <c r="D151" i="6"/>
  <c r="D230" i="6"/>
  <c r="G151" i="6"/>
  <c r="G230" i="6"/>
  <c r="G236" i="6" s="1"/>
  <c r="M160" i="6"/>
  <c r="E44" i="8"/>
  <c r="F181" i="6"/>
  <c r="C181" i="6" s="1"/>
  <c r="AC181" i="6" s="1"/>
  <c r="M155" i="6"/>
  <c r="F156" i="6"/>
  <c r="C156" i="6" s="1"/>
  <c r="AC156" i="6" s="1"/>
  <c r="L209" i="6"/>
  <c r="W80" i="6"/>
  <c r="X209" i="6"/>
  <c r="O209" i="6"/>
  <c r="F205" i="6"/>
  <c r="M234" i="6"/>
  <c r="W211" i="6"/>
  <c r="M55" i="6"/>
  <c r="F55" i="6" s="1"/>
  <c r="F56" i="6"/>
  <c r="F132" i="6"/>
  <c r="M130" i="6"/>
  <c r="F130" i="6" s="1"/>
  <c r="AA51" i="6"/>
  <c r="AA230" i="6"/>
  <c r="AA209" i="6"/>
  <c r="Y101" i="6"/>
  <c r="Y230" i="6" s="1"/>
  <c r="Y209" i="6"/>
  <c r="C56" i="6"/>
  <c r="AC56" i="6" s="1"/>
  <c r="C205" i="6"/>
  <c r="AC205" i="6" s="1"/>
  <c r="AC234" i="6" s="1"/>
  <c r="F234" i="6"/>
  <c r="W209" i="6"/>
  <c r="AC52" i="6"/>
  <c r="C231" i="6"/>
  <c r="AC33" i="6"/>
  <c r="C132" i="6"/>
  <c r="AC132" i="6" s="1"/>
  <c r="AC211" i="6" s="1"/>
  <c r="F211" i="6"/>
  <c r="F155" i="6"/>
  <c r="C155" i="6" s="1"/>
  <c r="M176" i="6"/>
  <c r="F160" i="6"/>
  <c r="C160" i="6" s="1"/>
  <c r="AC160" i="6" s="1"/>
  <c r="D236" i="6"/>
  <c r="D238" i="6"/>
  <c r="C222" i="6"/>
  <c r="C215" i="6"/>
  <c r="C234" i="6"/>
  <c r="D18" i="9" l="1"/>
  <c r="D65" i="9" s="1"/>
  <c r="D90" i="9" s="1"/>
  <c r="AA236" i="6"/>
  <c r="Z236" i="6"/>
  <c r="I64" i="9"/>
  <c r="H87" i="9"/>
  <c r="H64" i="9"/>
  <c r="H65" i="9" s="1"/>
  <c r="H88" i="9" s="1"/>
  <c r="D88" i="9"/>
  <c r="D89" i="9" s="1"/>
  <c r="I20" i="9"/>
  <c r="I28" i="9" s="1"/>
  <c r="F20" i="9"/>
  <c r="F28" i="9" s="1"/>
  <c r="F65" i="9" s="1"/>
  <c r="E90" i="9"/>
  <c r="I97" i="9"/>
  <c r="I17" i="9"/>
  <c r="I18" i="9" s="1"/>
  <c r="AC155" i="6"/>
  <c r="F151" i="6"/>
  <c r="C130" i="6"/>
  <c r="AC196" i="6"/>
  <c r="C225" i="6"/>
  <c r="AC5" i="6"/>
  <c r="AC225" i="6"/>
  <c r="C85" i="6"/>
  <c r="C228" i="6"/>
  <c r="AC24" i="6"/>
  <c r="AC228" i="6" s="1"/>
  <c r="F220" i="6"/>
  <c r="C16" i="6"/>
  <c r="AC15" i="6"/>
  <c r="AC219" i="6" s="1"/>
  <c r="C219" i="6"/>
  <c r="AC12" i="6"/>
  <c r="AC216" i="6" s="1"/>
  <c r="C216" i="6"/>
  <c r="AC9" i="6"/>
  <c r="AC213" i="6" s="1"/>
  <c r="C213" i="6"/>
  <c r="C201" i="6"/>
  <c r="AC191" i="6"/>
  <c r="AC201" i="6" s="1"/>
  <c r="C55" i="6"/>
  <c r="F76" i="6"/>
  <c r="AC22" i="6"/>
  <c r="AC226" i="6" s="1"/>
  <c r="C226" i="6"/>
  <c r="M26" i="6"/>
  <c r="F8" i="6"/>
  <c r="M212" i="6"/>
  <c r="C163" i="6"/>
  <c r="AC163" i="6" s="1"/>
  <c r="F176" i="6"/>
  <c r="F217" i="6"/>
  <c r="C211" i="6"/>
  <c r="M76" i="6"/>
  <c r="W101" i="6"/>
  <c r="M151" i="6"/>
  <c r="AC63" i="6"/>
  <c r="AC217" i="6" s="1"/>
  <c r="AD217" i="6" s="1"/>
  <c r="C203" i="6"/>
  <c r="AC204" i="6"/>
  <c r="AC233" i="6" s="1"/>
  <c r="W151" i="6"/>
  <c r="AB212" i="6"/>
  <c r="AB101" i="6"/>
  <c r="AB230" i="6" s="1"/>
  <c r="AB236" i="6" s="1"/>
  <c r="W108" i="6"/>
  <c r="AB126" i="6"/>
  <c r="I151" i="6"/>
  <c r="I230" i="6" s="1"/>
  <c r="I236" i="6" s="1"/>
  <c r="K151" i="6"/>
  <c r="K230" i="6" s="1"/>
  <c r="M135" i="6"/>
  <c r="R151" i="6"/>
  <c r="V151" i="6"/>
  <c r="V230" i="6" s="1"/>
  <c r="AC192" i="6"/>
  <c r="AC221" i="6" s="1"/>
  <c r="E20" i="7"/>
  <c r="E30" i="7"/>
  <c r="T209" i="6"/>
  <c r="Q209" i="6"/>
  <c r="H209" i="6"/>
  <c r="Z209" i="6"/>
  <c r="F31" i="6"/>
  <c r="M30" i="6"/>
  <c r="N209" i="6"/>
  <c r="G20" i="7"/>
  <c r="F80" i="6"/>
  <c r="F105" i="6"/>
  <c r="I201" i="6"/>
  <c r="P201" i="6"/>
  <c r="P230" i="6" s="1"/>
  <c r="R201" i="6"/>
  <c r="I65" i="9" l="1"/>
  <c r="I88" i="9" s="1"/>
  <c r="E88" i="9"/>
  <c r="E89" i="9" s="1"/>
  <c r="C105" i="6"/>
  <c r="F126" i="6"/>
  <c r="F30" i="6"/>
  <c r="M51" i="6"/>
  <c r="M209" i="6"/>
  <c r="R230" i="6"/>
  <c r="M230" i="6"/>
  <c r="C217" i="6"/>
  <c r="C76" i="6"/>
  <c r="AC55" i="6"/>
  <c r="AC76" i="6" s="1"/>
  <c r="AC85" i="6"/>
  <c r="AC130" i="6"/>
  <c r="AC151" i="6" s="1"/>
  <c r="C151" i="6"/>
  <c r="C176" i="6"/>
  <c r="C80" i="6"/>
  <c r="F101" i="6"/>
  <c r="C31" i="6"/>
  <c r="F210" i="6"/>
  <c r="F135" i="6"/>
  <c r="M214" i="6"/>
  <c r="AC108" i="6"/>
  <c r="W126" i="6"/>
  <c r="W230" i="6" s="1"/>
  <c r="W212" i="6"/>
  <c r="AC203" i="6"/>
  <c r="AC232" i="6" s="1"/>
  <c r="C232" i="6"/>
  <c r="F26" i="6"/>
  <c r="C8" i="6"/>
  <c r="F212" i="6"/>
  <c r="AC16" i="6"/>
  <c r="AC220" i="6" s="1"/>
  <c r="C220" i="6"/>
  <c r="AC176" i="6"/>
  <c r="F88" i="9" l="1"/>
  <c r="F90" i="9"/>
  <c r="AC8" i="6"/>
  <c r="C212" i="6"/>
  <c r="C26" i="6"/>
  <c r="C135" i="6"/>
  <c r="F214" i="6"/>
  <c r="AC31" i="6"/>
  <c r="AC210" i="6" s="1"/>
  <c r="C210" i="6"/>
  <c r="C101" i="6"/>
  <c r="AC80" i="6"/>
  <c r="AC101" i="6" s="1"/>
  <c r="C30" i="6"/>
  <c r="F51" i="6"/>
  <c r="F230" i="6" s="1"/>
  <c r="F238" i="6" s="1"/>
  <c r="F209" i="6"/>
  <c r="AC105" i="6"/>
  <c r="AC126" i="6" s="1"/>
  <c r="C126" i="6"/>
  <c r="C51" i="6" l="1"/>
  <c r="C209" i="6"/>
  <c r="AC30" i="6"/>
  <c r="C230" i="6"/>
  <c r="C238" i="6" s="1"/>
  <c r="AC212" i="6"/>
  <c r="AD212" i="6" s="1"/>
  <c r="AC26" i="6"/>
  <c r="AC135" i="6"/>
  <c r="AC214" i="6" s="1"/>
  <c r="C214" i="6"/>
  <c r="AC51" i="6" l="1"/>
  <c r="AC230" i="6" s="1"/>
  <c r="AC236" i="6" s="1"/>
  <c r="AC209" i="6"/>
  <c r="AD209" i="6" s="1"/>
</calcChain>
</file>

<file path=xl/sharedStrings.xml><?xml version="1.0" encoding="utf-8"?>
<sst xmlns="http://schemas.openxmlformats.org/spreadsheetml/2006/main" count="2098" uniqueCount="421">
  <si>
    <t>№ п/п</t>
  </si>
  <si>
    <t>Сума, тис.грн</t>
  </si>
  <si>
    <t>Примітка</t>
  </si>
  <si>
    <t>Сума на збільшення по освіті всього:</t>
  </si>
  <si>
    <t>Сума на зменшення по освіті всього:</t>
  </si>
  <si>
    <t>Професійно технічна освіта</t>
  </si>
  <si>
    <t>ВСЬОГО по галузі освіта+ПТЗ</t>
  </si>
  <si>
    <t>Заступник директора департаменту</t>
  </si>
  <si>
    <t>І.П.Кузьменко</t>
  </si>
  <si>
    <t>Галушко 2242607</t>
  </si>
  <si>
    <t>Пропозиції на сесію серпня 2017 року  (ОРІЄНТОВНО)</t>
  </si>
  <si>
    <t>Заробітна плата</t>
  </si>
  <si>
    <t>Ремонт авто ТВО Олександрівського району</t>
  </si>
  <si>
    <t>Придбання палива та паливно-мастильних матеріалів</t>
  </si>
  <si>
    <t>Ремонт авто Хортицького ТВО</t>
  </si>
  <si>
    <t>Проектно-технічна документація мереж водопостачання ДНЗ №128</t>
  </si>
  <si>
    <t>Капітальні ремонти ( по проектах)</t>
  </si>
  <si>
    <t>Обладнання для нових груп ДНЗ</t>
  </si>
  <si>
    <t>Індексація, зміни мережі, затверджені видатки не в повному обсязі</t>
  </si>
  <si>
    <t>Поточні  ремонти покрівель закладів освіти (27 закладів)</t>
  </si>
  <si>
    <t>очікувана індексація= 6252,046</t>
  </si>
  <si>
    <t>Найменування заходу</t>
  </si>
  <si>
    <t>КТКВ/КЕКВ</t>
  </si>
  <si>
    <t>в т.ч. по програмі</t>
  </si>
  <si>
    <t>в т.ч. по субвенції</t>
  </si>
  <si>
    <t>в т.ч. по місцевому бюджету</t>
  </si>
  <si>
    <t>сума джерела фінансування</t>
  </si>
  <si>
    <t>джерело фінансування</t>
  </si>
  <si>
    <t>1011010,1011020,1011210/3132,3210</t>
  </si>
  <si>
    <t>1011010,1011020,1011210/2110,2120</t>
  </si>
  <si>
    <t>1011200/2240</t>
  </si>
  <si>
    <t>1011200/2210</t>
  </si>
  <si>
    <t>1011020/2240</t>
  </si>
  <si>
    <t>Гімназія №2 (поточний ремонт системи теплопостачання, водопостачання та водовідведення)</t>
  </si>
  <si>
    <t>Поточний ремонт кабінетів №№10,11 в будівлі №4 Вознесенівського ТВО</t>
  </si>
  <si>
    <t>1011010/2240</t>
  </si>
  <si>
    <t>1011010,1011020/2240</t>
  </si>
  <si>
    <t>1011010/2210,2220,3110</t>
  </si>
  <si>
    <t>ВСЬОГО по галузі освіта</t>
  </si>
  <si>
    <t>Встановлення теплолічильника</t>
  </si>
  <si>
    <t>Придбання теплолічильника</t>
  </si>
  <si>
    <t>1011010/3110</t>
  </si>
  <si>
    <t>Після обстеження технічних умов в потребі горячої води, для функціонування дошкільного навчального закладу, теплообмінник потребує заміни на новий. На сесії квітня були виділені кошти на встановлення теплообмінника. Але частину цих коштів потрібно перенаправити на придбання теплообмінника.</t>
  </si>
  <si>
    <t>Капітальний ремонт ЗОШ №53</t>
  </si>
  <si>
    <t>1011020/3210</t>
  </si>
  <si>
    <t>Капітальний ремонт ЗНВК №60</t>
  </si>
  <si>
    <t>У зв"язку з необхідністю коригування проекту вартість проектних робіт та експертизи збільшились на загальну суму 30,222 тис.грн. Тому необхідно збільшити видатки на ЗОШ №53 за рахунок зменшення видатків по об"єкту ЗНВК №60 (ЛИСТ УКБ від 07.07.2017 №07/02164)</t>
  </si>
  <si>
    <t>Згідно складеного дефектного акту при споруджені школи проектом не було передбачено гаряче водопостачання в туалетах початкової школи. На даний час виникла необхідність в проведені трубопроводів гарячого водопостачання, установлені змішувачів та  заміні умивальників, які перебувають в непридатному стані.</t>
  </si>
  <si>
    <t>Для виготовлення проектно-технічної документації і схем розмежування комунальним підприємством "Водоканал" необхідно провести топогеодезичні зйомки, що належать до інженерно-геодезичних вишукувань.</t>
  </si>
  <si>
    <t>Легковий автомобіль ТВО Хортицького району ВАЗ 2105 знаходиться в експлуатації з 1996 року. За час пробігу основні елементи ходової частини зносились і потребують періодичної заміни та ремонту. На сьогодні склалась критична ситуація, оскільки потребують термінової заміни шарової опори, гальмівні колодки, рульва колонка, амортизатори та ін. Автомобіль знаходиться у аварійному стані та потребує термінового ремонту</t>
  </si>
  <si>
    <t>220,144,217</t>
  </si>
  <si>
    <t xml:space="preserve">Відкриття додаткових дитячих навчальних закладів та нових додаткових груп надасть можливість збільшити кількість дітей, охоплених дошкільним вихованням в мікрорайонах та знизить напругу батьків щодо вирішення питань влаштування дітей до дошкільних навчальних закладів. Наразі планується відкриття 21 групи на 375 дітей в ДНЗ №144,217,220. Для повноцінного функціонування груп, які відкриваються, існує потреба в додаткових видатках на придбання нового обладнання  довгострокового користування на суму 757,3050тис.грн. та на придбання предметів, матеріалів, обладнання та інвентарю на суму 1930,974 тис.грн. </t>
  </si>
  <si>
    <t>У зв"язку з тим, що на початку року було заплановано недостатню кількість бензину та дизтоплива, виникла необхідність в збільшені видатків на придбання паливно-мастильних матеріалів для автомобілів департаменту освіти.</t>
  </si>
  <si>
    <r>
      <t>Відповідно до Постанови КМУ від 30.11.2016  № 925 «</t>
    </r>
    <r>
      <rPr>
        <sz val="16"/>
        <color indexed="8"/>
        <rFont val="Times New Roman"/>
        <family val="1"/>
        <charset val="204"/>
      </rPr>
      <t xml:space="preserve">Про затвердження Порядку та умов надання субвенції з державного бюджету місцевим бюджетам на модернізацію та оновлення матеріально-технічної бази професійно-технічних навчальних закладів» </t>
    </r>
  </si>
  <si>
    <t>Загальна площа покрівель, які потребують ремонту та знаходяться в аварійному стані  складає 12350 кв.м</t>
  </si>
  <si>
    <t xml:space="preserve">Пропозиції для внесення змін  до бюджету міста на сесію Міської ради на 2017 рік </t>
  </si>
  <si>
    <t>КТКВК, КЕКВ</t>
  </si>
  <si>
    <t>Разом</t>
  </si>
  <si>
    <t>070101</t>
  </si>
  <si>
    <t>070201</t>
  </si>
  <si>
    <t>в т.ч. дошк.відд. місц.бюдж.</t>
  </si>
  <si>
    <t>в т.ч. шкільне.відд.</t>
  </si>
  <si>
    <t>в т.ч. субвенція</t>
  </si>
  <si>
    <t>в т.ч. місц.бюджет</t>
  </si>
  <si>
    <t>070202</t>
  </si>
  <si>
    <t>070304</t>
  </si>
  <si>
    <t>070401</t>
  </si>
  <si>
    <t>070802</t>
  </si>
  <si>
    <t>070803</t>
  </si>
  <si>
    <t>070804</t>
  </si>
  <si>
    <t>070805</t>
  </si>
  <si>
    <t>070806</t>
  </si>
  <si>
    <t>070808</t>
  </si>
  <si>
    <t>070000</t>
  </si>
  <si>
    <t>091108</t>
  </si>
  <si>
    <t>Заводський</t>
  </si>
  <si>
    <t>Комунарський</t>
  </si>
  <si>
    <t>Хортицький</t>
  </si>
  <si>
    <t>Шевченківський</t>
  </si>
  <si>
    <t>Місто</t>
  </si>
  <si>
    <t>010116</t>
  </si>
  <si>
    <t>150101</t>
  </si>
  <si>
    <t>150110</t>
  </si>
  <si>
    <t>150112</t>
  </si>
  <si>
    <t xml:space="preserve">РАЗОМ ПО МІСТУ </t>
  </si>
  <si>
    <t>тис.грн.</t>
  </si>
  <si>
    <t>КТКВ</t>
  </si>
  <si>
    <t>1011010</t>
  </si>
  <si>
    <t>1011020</t>
  </si>
  <si>
    <t>1011030</t>
  </si>
  <si>
    <t>1011090</t>
  </si>
  <si>
    <t>1011170</t>
  </si>
  <si>
    <t>1011190</t>
  </si>
  <si>
    <t>1011200</t>
  </si>
  <si>
    <t>1011210</t>
  </si>
  <si>
    <t>070501</t>
  </si>
  <si>
    <t>1011100</t>
  </si>
  <si>
    <t>Вознесенівський</t>
  </si>
  <si>
    <t>1011070</t>
  </si>
  <si>
    <t>1011180</t>
  </si>
  <si>
    <t>1011230</t>
  </si>
  <si>
    <t>1011000</t>
  </si>
  <si>
    <t>1013160</t>
  </si>
  <si>
    <t>Дніпровський</t>
  </si>
  <si>
    <t>Олександрівський</t>
  </si>
  <si>
    <t>1010180</t>
  </si>
  <si>
    <t>1016310</t>
  </si>
  <si>
    <t>1016330</t>
  </si>
  <si>
    <t>1016350</t>
  </si>
  <si>
    <t>1016340</t>
  </si>
  <si>
    <t>освіти і науки ЗМР</t>
  </si>
  <si>
    <t>Громадський бюджет</t>
  </si>
  <si>
    <t>1011010,1011020/2210</t>
  </si>
  <si>
    <t>1011010,1011020/3110</t>
  </si>
  <si>
    <t>ТВО Вознесенівського району находиться в будівлі житлового будинку, яку збудовано в 1954 році.Станом на 01.07.2017 кабінет №10 не функціонуєчерез аварію каналізаційної системи, у кабінеті №11 частина стін покрита грибком та присутній запах цвілі та вологості. Для нормального функціонування закладу необхідно виконати поточний ремонт кабінетів №10,11.</t>
  </si>
  <si>
    <t>У зв"язку з необхідністю коригування розрахунків по "ГРОМАДСЬКОМУ БЮДЖЕТУ" виникла необхідність в перерозподілі коштів між поточними та капітальними видатками по закладам ДНЗ №293, ЦРД "Надія" та ЗОШ №24</t>
  </si>
  <si>
    <t>Легковий автомобіль ТВО Олександрівського району ВАЗ 2107 знаходиться в експлуатації з 2003 року. Згідно акту обстеженя технічний стан двигуна автомобіля незадовільний, що може призвести до аварійної ситуації під час експлуатації автомобіля та наразити на небезпеку людей.</t>
  </si>
  <si>
    <t xml:space="preserve">Відкриття додаткових дитячих навчальних закладів та нових додаткових груп надасть можливість збільшити кількість дітей, охоплених дошкільним вихованням в мікрорайонах та знизить напругу батьків щодо вирішення питань влаштування дітей до дошкільних навчальних закладів. Для ДНЗ №144 для повноцінного функціонування груп, які відкриваються, існує потреба в додаткових видатках на придбання нового обладнання  довгострокового користування на суму 16тис.грн. та на придбання предметів, матеріалів, обладнання та інвентарю на суму 189,720 тис.грн. </t>
  </si>
  <si>
    <t>Лабораторні аналізи зворотних вод</t>
  </si>
  <si>
    <t>1011010,1011020,1011090/2240</t>
  </si>
  <si>
    <t>Лабораторно-інструментальні вимірювання ДНЗ №186</t>
  </si>
  <si>
    <t>У зв’язку з введенням в експлуатацію ДНЗ №186 виникла необхідність в проведені лабораторних досліджень з вимірювання показників мікроклімату та освітлення, визначення мікробіологічних та санітарно-гігієнічних показників проби води та ін.</t>
  </si>
  <si>
    <t>Заміна лічильників в закладах</t>
  </si>
  <si>
    <t>101101,1011020/2210,2240</t>
  </si>
  <si>
    <t>У зв"язку з недозавантаженням трансформаторів струму, рахунки на оплату за активну та реактивну електричну енергію виставляють згідно розрахунків на недозавантаження трансформаторів струму, а не за спожиту енергію. Таким чином, виставлені рахунки на оплату за спожиту електричну енергію вище рівня спожитої електричної енергії. Тому виникла необхідність в заміні лічильників електричної енергії на прямоточні.</t>
  </si>
  <si>
    <t>1011090/2210</t>
  </si>
  <si>
    <t>ПРОГРАМА "ОСВІТА"</t>
  </si>
  <si>
    <t>ПРОГРАМА "ПРОФЕСІЙНО-ТЕХНІЧНА ОСВІТА"</t>
  </si>
  <si>
    <t>ВСЬОГО по програмі "Освіта"</t>
  </si>
  <si>
    <t>ВСЬОГО по програмі "Професійно-технічна освіта"</t>
  </si>
  <si>
    <t>РАЗОМ по програмам</t>
  </si>
  <si>
    <t>Аварійний ремонт стелі в ЗОШ №12</t>
  </si>
  <si>
    <t>При огляді технічного стану каналізаційних мереж ЗОШ №54 встановлено, що зовнішня каналізаційна мережа потребує поточного ремонту, а саме заміни каналізаційних труб та улаштування ж/б кільця під кришку люка.</t>
  </si>
  <si>
    <t>У зв"язку з тим, що в ЗОШ №12 стався обвал стелі в коридорі виникла аварійна ситуація. Тому необхідно виділити додаткові кошти на аварійний ремонт.</t>
  </si>
  <si>
    <t>1011100/2720</t>
  </si>
  <si>
    <t>У зв"язку з підвищенням стипендій на підставі  Постанови КМУ  від 28.12.2016 №1047 "Про розмір стипендій у державних та комунальних навчальних закладах" ( в цілому на 70%) виникла необхідність в збільшені видатків.</t>
  </si>
  <si>
    <t>Придбання навчальної літератури та виплату стипендій президента України</t>
  </si>
  <si>
    <t>1011100/2730</t>
  </si>
  <si>
    <t xml:space="preserve"> Згідно Постанови КМУ від 05.04.94 №226 "Про поліпшення виховання, навчання, соціального захисту та матеріального забезпечення дітей-сиріт і дітей, позбавлених батьківського піклування"</t>
  </si>
  <si>
    <t>1011100/2110,2120</t>
  </si>
  <si>
    <t>Архівація документів</t>
  </si>
  <si>
    <t>1011100/2240</t>
  </si>
  <si>
    <t>Виплата стипендій учням ПТНЗ</t>
  </si>
  <si>
    <t>У зв"язку з реорганізацією ПТНЗ №38 виникла потреба в додаткових коштах на архівацію документації.</t>
  </si>
  <si>
    <t>Економія коштів по енергоносіям</t>
  </si>
  <si>
    <t>1011100/2270</t>
  </si>
  <si>
    <t>Економія коштів по харчуванню учнів ПТНЗ</t>
  </si>
  <si>
    <t>1011100/2230</t>
  </si>
  <si>
    <t>У зв"язку зі зменшенням кількості учнів пільгових категорій, що харчуються за рахунок бюджету, виникла еконоія коштів</t>
  </si>
  <si>
    <t>У зв"язку зі зменшенням використаних натуральних показників в літній період, в порівняні із запланованим, виникла еконоія коштів</t>
  </si>
  <si>
    <t>Індексація, зміни мережі, затверджені видатки не в повному обсязі з(з урахуванням нового планового контингенту з 01.09.2014)</t>
  </si>
  <si>
    <t>Придбання, опломбування та держповірка трансформаторів струму для Станції юних техніків</t>
  </si>
  <si>
    <t>Співфінансування на капітальний ремонт опорних шкіл (колегіум 98, Класичний ліцей)</t>
  </si>
  <si>
    <t>1011020/3132</t>
  </si>
  <si>
    <t>для придбання, опломбування та держповірки трансформаторів струму для Станції юних техніків</t>
  </si>
  <si>
    <t>Гімназія №47 (поточний ремонт стелі та санвузла)</t>
  </si>
  <si>
    <t>У зв’язку з тим, що територіальні відділи освіти взято на державний облік водокористування, який здійснюється шляхом подання звіту про фактичне водокористування ( форма № 2ТП-водгосп). Необхідно до звіту подавати довідку про середньорічні показники якості зворотних вод. Для оформлення цієї довідки необхідно щоквартально виконувати лабораторні аналізи якості стічних вод 2-х закладів на район.</t>
  </si>
  <si>
    <t>Громадський бюджет (ДНЗ №293, ЦРД "Надія", ЗОШ №24)</t>
  </si>
  <si>
    <t>Встановлення теплолічильника в ДНЗ №42</t>
  </si>
  <si>
    <t>Придбання теплолічильника в ДНЗ №42</t>
  </si>
  <si>
    <t>Поточний ремонт ДНЗ №45 (облаштування резиновим покриттям ігрового майданчику)</t>
  </si>
  <si>
    <t>Поточний ремонт санвузлів в ЗНВК №77</t>
  </si>
  <si>
    <t>1011010,1011020,1011200/2240</t>
  </si>
  <si>
    <t xml:space="preserve"> На території ДНЗ №45 на ігровому майданчику відсутнє покриття відповідно до державних будівельних норм. Майданчик має грунтове покриття, яке постійно просідає та заповнюється водою під час опадів. Згідно акту обстеження для нормального функціонування закладу необхідно провести облаштування ігрового майданчика гумовим покриттям.</t>
  </si>
  <si>
    <t>У зв"язку з тим, що в гімназії №47 стався обвал стелі виникла аварійна ситуація. Тому необхідно виділити додаткові кошти на аварійний ремонт стелі. Також, згідно акту обстеження технічного стану приміщень необхідно провести заміну металевих труб на пластикові, заміну сантехнічного обладнання та виконати загальнобудівельні відновлювальні роботи.</t>
  </si>
  <si>
    <t>Аварійний ремонт зовнішньої каналізаційної мережі в ЗОШ №54</t>
  </si>
  <si>
    <t>1011010/2210</t>
  </si>
  <si>
    <t>Ремонт автомобіля та придбання автозапчастин ТВО Олександрівського, Заводського та Хортицького районів</t>
  </si>
  <si>
    <t>1011200/2240,2210</t>
  </si>
  <si>
    <t xml:space="preserve">На виконання Закону України «Про дошкільну освіту», наказу МОН України від 11.09.2002р. №509 «Про затвердження Типового переліку навчально-наочних посібників та іграшок в дошкільних навчальних закладах (друге видання, доповнене)», з метою забезпечення оснащення навчально-виховного процесу, забезпечення фізичного розвитку на заняттях з фізичного виховання дітей в дошкільному навчальному закладі «Запорожець» №144 необхідні додаткові кошти на придбання спортивного та спортивно-ігрового обладнання для дітей згідно переліку. </t>
  </si>
  <si>
    <t>Придбання спортінвентарю для ДНЗ №144</t>
  </si>
  <si>
    <t>У зв"язку з уточненням об"ємів та видів робіт необхідно зменшити видатки по колегіуму №98 та Класичного ліцею.</t>
  </si>
  <si>
    <t>Згідно акту обстеження будівлі ЗНВК №77 необхідно виконати загальнобудівельні та сантехнічні роботи по поточному ремонту санвузлів.</t>
  </si>
  <si>
    <t>Легковий автомобіль ТВО Олександрівського району ВАЗ 2107 знаходиться в експлуатації з 2003 року. Згідно акту обстеженя технічний стан двигуна автомобіля незадовільний, що може призвести до аварійної ситуації під час експлуатації автомобіля та наразити на небезпеку людей. Легковий автомобіль ТВО Хортицького району ВАЗ 2105 знаходиться в експлуатації з 1996 року. За час пробігу основні елементи ходової частини зносились і потребують періодичної заміни та ремонту. На сьогодні склалась критична ситуація, оскільки автомобіль знаходиться у аварійному стані та потребує термінового ремонту.Легковий автомобіль ТВО Заводського району ВАЗ 2107 потребує поточного ремонту, так як несправний технічний стан може загржувати життю водія і пішеходів на дорозі.</t>
  </si>
  <si>
    <t>Аварійної заміни покрівель потребують 30 закладів освіти, а саме 9 закладів ДНЗ, 20 закладів ЗНЗ та 2 заклади адмінбудівель ТВО Заводського та Шевченківського районів. Загальна площа покрівель, які потребують ремонту та знаходяться в аварійному стані  складає 13146 кв.м.</t>
  </si>
  <si>
    <t>Аварійні ремонти покрівель закладів освіти (30 закладів: 9 закладів ДНЗ, 20 закладів ЗНЗ, 2 заклади адмінбудівель ТВО Заводського та Шевченківського районів)</t>
  </si>
  <si>
    <t>Проектно-технічна документація мереж водопостачання ДНЗ №128, ЗНВК "Запорізька Січ"</t>
  </si>
  <si>
    <t>Відповідно до складеного дефектного акту при споруджені школи проектом не було передбачено гаряче водопостачання в туалетах початкової школи. На даний час виникла необхідність в проведені трубопроводів гарячого водопостачання, установлені змішувачів та  заміні умивальників, які перебувають в непридатному стані.</t>
  </si>
  <si>
    <t>Субвенція соц-економ.розвитку</t>
  </si>
  <si>
    <t>1011010,1011020,1011030/2240,3110</t>
  </si>
  <si>
    <t>Відповідно до Розпорядження КМУ від 12.07.2017 №463-р "Деякі питання розподілу у 2017 році субвенції з державного 
бюджету місцевим бюджетам на здійснення заходів щодо 
соціально-економічного розвитку окремих територій"  для закладів м.Запоріжжя з державного бюджету виділено кошти у сумі 9896,621 тис.грн. З місцевого бюджету на ці цілі необхідно виділити кошти у сумі 296,899 тис.грн.як співфінансування.</t>
  </si>
  <si>
    <t>ЗОШ № 1</t>
  </si>
  <si>
    <t>ДНЗ № 90</t>
  </si>
  <si>
    <t>ДНЗ №167</t>
  </si>
  <si>
    <t>ПТУ</t>
  </si>
  <si>
    <t>капремонт</t>
  </si>
  <si>
    <t>тіньві навіси</t>
  </si>
  <si>
    <t>ДНЗ</t>
  </si>
  <si>
    <t>ЗОШ</t>
  </si>
  <si>
    <t>ЗОШ №54</t>
  </si>
  <si>
    <t>Заклад</t>
  </si>
  <si>
    <t>КЕКВ</t>
  </si>
  <si>
    <t>Сума</t>
  </si>
  <si>
    <t>ВСЬОГО</t>
  </si>
  <si>
    <t>1013160/2240</t>
  </si>
  <si>
    <t>1013160/2730</t>
  </si>
  <si>
    <t>ПРОГРАМА "ОЗДОР0ВЛЕННЯ ТА ВІДПОЧИНОК"</t>
  </si>
  <si>
    <t>харчування</t>
  </si>
  <si>
    <t>перевезення</t>
  </si>
  <si>
    <t>оздоровлення</t>
  </si>
  <si>
    <t>Оздоровлення та відпочинок</t>
  </si>
  <si>
    <t>ЗОШ № 3</t>
  </si>
  <si>
    <t>Класичний ліцей</t>
  </si>
  <si>
    <t>реконструкція</t>
  </si>
  <si>
    <t>ДНЗ №1</t>
  </si>
  <si>
    <t>ДНЗ №145</t>
  </si>
  <si>
    <t>ЗОШ №97</t>
  </si>
  <si>
    <t>ЗОШ №55</t>
  </si>
  <si>
    <t>ВСЬОГО по програмі "Оздоровлення та відпочинок"</t>
  </si>
  <si>
    <t>Направлення школярів до позаміського дитячого закладу відпочинку та оздоровлення</t>
  </si>
  <si>
    <t>Економія після проведення конкурсних торгів по направленню школярів до позаміського дитячого закладу відпочинку та оздоровлення</t>
  </si>
  <si>
    <t xml:space="preserve"> Організація підвозу дітей до таборів оздоровлення та відпочинку</t>
  </si>
  <si>
    <t>Необхідні додаткові кошти на організацію підвозу дітей до таборів  відпочинку</t>
  </si>
  <si>
    <t>Капітальний ремонт ЗНВК №19</t>
  </si>
  <si>
    <t>Капітальний ремонт ДНЗ №217</t>
  </si>
  <si>
    <t>РАЗОМ по освіті +пту</t>
  </si>
  <si>
    <t>Грошова допомога та виплату стипендій президента України</t>
  </si>
  <si>
    <t>Нарахування на ФЗП</t>
  </si>
  <si>
    <t xml:space="preserve"> по програмі "Професійно-технічна освіта"</t>
  </si>
  <si>
    <t>по програмі "Освіта"</t>
  </si>
  <si>
    <t>Зменшення навантаження на місцевий бюджет    в т.ч.</t>
  </si>
  <si>
    <t xml:space="preserve">Пропозиції на сесію лютого 2018 року  </t>
  </si>
  <si>
    <t>Залишок</t>
  </si>
  <si>
    <t xml:space="preserve">Пропозиції </t>
  </si>
  <si>
    <t>будуть використовуватись наявні меблі</t>
  </si>
  <si>
    <t>Буде замінено 8 тіньових навісів ( було заплановано заміну 9 навісів)</t>
  </si>
  <si>
    <t xml:space="preserve">не  буде замінено  протипожежних дверей </t>
  </si>
  <si>
    <t xml:space="preserve"> буде замінено 10 протипожежних дверей (97,370)</t>
  </si>
  <si>
    <t>Реконструкція ЗЗШ №97  (створення ІРЦ)</t>
  </si>
  <si>
    <t>Реконструкція будівлі під департамент освіти і науки</t>
  </si>
  <si>
    <t>Реконструкція будівлі Міського Палацу дитячої та юнацької творчості</t>
  </si>
  <si>
    <t>Реконструкція ЗББЛ "Перспектива"</t>
  </si>
  <si>
    <t>Капітальний ремонт ЗОШ№53</t>
  </si>
  <si>
    <t>Реконструкція елементів благоустрію комплексу спортивних майданчиків ЗНВК "Запорізька Січ" (проектні роботи)</t>
  </si>
  <si>
    <t>Придбання меблів для інклюзивних класів та ІРЦ</t>
  </si>
  <si>
    <t>Придбання для 2- медіатек</t>
  </si>
  <si>
    <t>Придбання тіньових навісів</t>
  </si>
  <si>
    <t>Обладнання для лінгафонного кабінету для ЗОШ №46</t>
  </si>
  <si>
    <t>Обладнання для СТЕМ-центру (ПНЗ "Політ"</t>
  </si>
  <si>
    <t>Придбання протипожежних дверей ( 24 шт)</t>
  </si>
  <si>
    <t>Придбання протипожежних дверей ( 40 шт)</t>
  </si>
  <si>
    <t>Остаточно необхідна сума на ремонт  2600,00 тис.грн.</t>
  </si>
  <si>
    <t>для проведення невідкладних робіт будівлі залишено асигнувань 682,650 млн.</t>
  </si>
  <si>
    <t>На початок ремонтних робіт залишено 1317,350 тис.грн.</t>
  </si>
  <si>
    <t>0617321/3142</t>
  </si>
  <si>
    <t>0611161/3110</t>
  </si>
  <si>
    <t>0611020/3110</t>
  </si>
  <si>
    <t>0611010/3110</t>
  </si>
  <si>
    <t>0611090/3110</t>
  </si>
  <si>
    <t>0617321/3143</t>
  </si>
  <si>
    <t>0611020/3132</t>
  </si>
  <si>
    <t>0611020/3210</t>
  </si>
  <si>
    <t xml:space="preserve">Проведення санітарно-епідеміологічних експертиз продуктів харчування вихованців дошкільних навчальних закладів </t>
  </si>
  <si>
    <t>0611010/2240</t>
  </si>
  <si>
    <t xml:space="preserve">Поточний ремонт 
приміщень та благоустрій території </t>
  </si>
  <si>
    <t>0611010,0611020/2240</t>
  </si>
  <si>
    <t xml:space="preserve">Кронування та виконання робіт по знесенню аварійних та сухостійних дерев </t>
  </si>
  <si>
    <t>зменшення об'єму кронування дерев</t>
  </si>
  <si>
    <t>91% від  2017 року ( в 2017 році 10100,0 тис.грн) залишок на виконання поточно-аварійних ремонтів  9824,256 тис.грн.</t>
  </si>
  <si>
    <t>гідравлічні випробування та промивка мережі опалення</t>
  </si>
  <si>
    <t>промивка мережі опалення проводилась в 2016 та 2017 роках в повному обсязі, в 2018 році - 20% (220,0 тис.грн)</t>
  </si>
  <si>
    <t>ремонт приміщень медіатек</t>
  </si>
  <si>
    <t xml:space="preserve">ремонт тіньових навісів  </t>
  </si>
  <si>
    <t>абонплата за тривожну кнопку</t>
  </si>
  <si>
    <t>залишили абон.плату на 2 місяці січень - лютий 2018 р</t>
  </si>
  <si>
    <t xml:space="preserve">вивезення опалого листя </t>
  </si>
  <si>
    <t>перевезення підручників</t>
  </si>
  <si>
    <t xml:space="preserve">згідно з видатками 2017 року </t>
  </si>
  <si>
    <t>паспортизація будівель та енергопаспорти</t>
  </si>
  <si>
    <t>миючі засоби</t>
  </si>
  <si>
    <t>Меблі  для інклюз класів та ІРЦ</t>
  </si>
  <si>
    <t>придбання меблів НМЦ</t>
  </si>
  <si>
    <t>Медіатеки (придбання для 2-х  медіатек)</t>
  </si>
  <si>
    <t>малоцінні  товари  НМЦ</t>
  </si>
  <si>
    <t>первинні засоби пожежогасіння (ТВО) вогнегасники (ДЕП)</t>
  </si>
  <si>
    <t>Заходи з Комплексної Програми розвитку освіти</t>
  </si>
  <si>
    <t>/2210</t>
  </si>
  <si>
    <t>50% від факту 2017 року</t>
  </si>
  <si>
    <t>будуть користовуватись наявними засоби</t>
  </si>
  <si>
    <t>будуть придбанні первинні засоби пожежогасіння меншого об'єму (3,5 літри замість 5 літрів)</t>
  </si>
  <si>
    <t>Продукти харчування(учні 1-4 класів)</t>
  </si>
  <si>
    <t>Заплановано на  2018 рік</t>
  </si>
  <si>
    <t>0611020/2230</t>
  </si>
  <si>
    <t xml:space="preserve">Залишки коштів у зв'язку  з передачою ПТНЗ № 36,38 на областний бюджет </t>
  </si>
  <si>
    <t>0611110/2720</t>
  </si>
  <si>
    <t>0611110/2730</t>
  </si>
  <si>
    <t>0611110/2270</t>
  </si>
  <si>
    <t>0611110/2230</t>
  </si>
  <si>
    <t>0611110/2110</t>
  </si>
  <si>
    <t>0611110/2800</t>
  </si>
  <si>
    <t>0611110/2120</t>
  </si>
  <si>
    <t>0611110/2210</t>
  </si>
  <si>
    <t>0611110/2220</t>
  </si>
  <si>
    <t>0611110/2240</t>
  </si>
  <si>
    <t>Медикаменти</t>
  </si>
  <si>
    <t>Оплата інших послуг (крім комунальних)</t>
  </si>
  <si>
    <t>Предмети, матеріали, обладнання та інвентар</t>
  </si>
  <si>
    <t xml:space="preserve">Інші видатки </t>
  </si>
  <si>
    <t>Припинення безкоштовного   харчування учнів 1-4 класів з 01 вересня 2018 року</t>
  </si>
  <si>
    <t>буде відремонтована 7 тіньових навісів на суму 350,0 тис.грн.,(планувалось 10)</t>
  </si>
  <si>
    <t>буде здійснюватись разом з райадміністраціями</t>
  </si>
  <si>
    <t>Капітальний ремонт ЦДПЮ(ЗНЗ №69)</t>
  </si>
  <si>
    <t>буде відремонтоване 1 приміщення для медіатеки ЗНЗ №97 (планувалось ремонт 2 приміщень  ЗНЗ №49 та ЗНЗ №97)</t>
  </si>
  <si>
    <t>планується придбання обладнання на 1 медіатеку (ЗОШ №97)</t>
  </si>
  <si>
    <t>В звязку з недостатністю фінансування в 2018 році не буде придбано 1 лінгафонний кабінет</t>
  </si>
  <si>
    <t>В звязку з недостатністю фінансування не буде придбано обладнання для СТЕМ-Центру</t>
  </si>
  <si>
    <t>В звязку з недостатністю фінансування в 2018 році не буде проводитись реконструкція ЗЗШ №97</t>
  </si>
  <si>
    <t xml:space="preserve">В звязку з недостатністю фінансування в 2018 році не буде проводитись реконструкція </t>
  </si>
  <si>
    <t>для проведення  робіт ІІ черги  планується перенесенняо асигнувань у сумі 4000,0 тис.грн. на майбутні роки</t>
  </si>
  <si>
    <t>Лист КП УКБ по благоустрію території (необхідно 3550,0 тис.грн)</t>
  </si>
  <si>
    <t>В звязку з недостатністю фінансування в 2018 році не будуть проведені проектні роботи на реконструкцію елементів благоустрію комплексу спортивних майданчиків ЗНВК "Запорізька Січ"</t>
  </si>
  <si>
    <t xml:space="preserve"> Залишено асигнувань згідно з фактичними видатками 2017 року</t>
  </si>
  <si>
    <t>буде здійснено паспортизацію 22 будівель та енергоаудит 23 будівель (було заплановано на 53 будівлі)</t>
  </si>
  <si>
    <t>В звязку з недостатністю фінансування в 2018 році не буде придбанно обладнання для Стем-центру ПНЗ "Політ"</t>
  </si>
  <si>
    <t>Дошкільний навчальний закла  № 167 "Каштан" по вул. Радіаторна, 31 (проведення енергетичних аудитів )</t>
  </si>
  <si>
    <t>Капітальний ремонт дошкільного навчального закладу №270 по вул. Чарівна, 157г (проведення енергетичних аудитів)</t>
  </si>
  <si>
    <t>Капітальний ремонт Заорізької загальноосвітньої школи I─III ступенів № 103 ао вул. Новокузнецька, 18-а (проведення енергетичних аудитів )</t>
  </si>
  <si>
    <t>Капітальний ремонт Запорізького навчальноосвітнього закладу №87 по вул. Хакаська, 3б (проведення енергетичних аудитів)</t>
  </si>
  <si>
    <t>Реконструкція Запорізького  класичного ліцею з прибудовою по вул. Леоніда Жаботинського, 23 в м. Запоріжжя</t>
  </si>
  <si>
    <t>Реконструкція Запорізького колегіуму № 98 по вул. Запорізькій, 1-А в м. Запоріжжя</t>
  </si>
  <si>
    <t>Залишки освітньої субвенції (залишок коштів 2017 року)</t>
  </si>
  <si>
    <t>Поточний ремонт 
приміщень позашкільних закладів освіти</t>
  </si>
  <si>
    <t>Послуги з виготовлення схем розподілу мереж водопостачання та водовідведення</t>
  </si>
  <si>
    <t>Для завершення виготовлення схем розподілу мереж водопостачання та водовідведення по обєктах департаменту у звязку з виконанням проектної документації необхідно 47,730 тис.грн</t>
  </si>
  <si>
    <t xml:space="preserve">перерозподіл видатків для завершення виготовлення схем розподілу мереж водопостачання та водовідведення по обєктах департаменту у звязку з виконанням проектної документації </t>
  </si>
  <si>
    <t>Придбання обладнання і предметів довгострокового користування</t>
  </si>
  <si>
    <t>Згідно листа КП УКБ  від 12.01.2018 р. №07/00105 для завершення робіт по ремонту покрівлі необхідно додатково  875,0 тис. грн</t>
  </si>
  <si>
    <t>0611020/2111,2120</t>
  </si>
  <si>
    <t>Залишоко світної субвенції по заробітній платі пед.працівників</t>
  </si>
  <si>
    <t>Залишоко  субвенції з державного бюджету місцевим бюджетам на здійснення заходів щодо соціально - економічного розвитку</t>
  </si>
  <si>
    <t>0611020/3111</t>
  </si>
  <si>
    <t>0611020/3112</t>
  </si>
  <si>
    <t xml:space="preserve">Реконструкція елементів благоустрію комплексу спортивних майданчиків </t>
  </si>
  <si>
    <t>Залишок коштів за експертизу проектів</t>
  </si>
  <si>
    <t>0611010/3132</t>
  </si>
  <si>
    <t>Залишок асигнувань на проведення енергетичного аудиту залишено 150,000 тис. грн.</t>
  </si>
  <si>
    <t>Після коригування проекту по капітальному ремонту ДНЗ № 1 необхідно додатково 131,846 тис. грн</t>
  </si>
  <si>
    <t>Всього по капітальним придбанням</t>
  </si>
  <si>
    <t>Всього по капітальним ремонтам</t>
  </si>
  <si>
    <t>Разом реконструкція</t>
  </si>
  <si>
    <t>Разом по кап. УКС</t>
  </si>
  <si>
    <t xml:space="preserve">не  буде замінено 5 протипожежних дверей </t>
  </si>
  <si>
    <t>Разом  поточні видатки</t>
  </si>
  <si>
    <t xml:space="preserve"> буде замінено 5 протипожежних дверей </t>
  </si>
  <si>
    <t>Залишок  субвенції з державного бюджету місцевим бюджетам на здійснення заходів щодо соціально - економічного розвитку</t>
  </si>
  <si>
    <t>0611020/2210</t>
  </si>
  <si>
    <t>0611010/2210</t>
  </si>
  <si>
    <t>Капітальний ремонт ДНЗ №1</t>
  </si>
  <si>
    <t>0611090/2240</t>
  </si>
  <si>
    <t>Оренда контейнерів для вивозу сміття</t>
  </si>
  <si>
    <t>Захоронення ТПВ</t>
  </si>
  <si>
    <t>Необхідно додатково</t>
  </si>
  <si>
    <t>0611020/2240</t>
  </si>
  <si>
    <t xml:space="preserve">Заробітна плата з нарахуваннями </t>
  </si>
  <si>
    <t>0611110/2110,2120</t>
  </si>
  <si>
    <t>0611090/2210</t>
  </si>
  <si>
    <t>0611150/2210</t>
  </si>
  <si>
    <t>611150/2210</t>
  </si>
  <si>
    <t>0611010,1020,1030,1090,1161/2240</t>
  </si>
  <si>
    <t>0611030,1020,1070/2240</t>
  </si>
  <si>
    <t>В звязку з  дефіцитом коштів у бюджеті міста не будть придбані меблі для інклюзивних класів та ІРЦ</t>
  </si>
  <si>
    <t>Залишок субвенції з державного бюджету місцевим бюджетам на здійснення заходів щодо соціально - економічного розвитку</t>
  </si>
  <si>
    <t>Залишок освітної субвенції по заробітній платі пед.працівників</t>
  </si>
  <si>
    <t>Капітальний ремонт Заорізької загальноосвітньої школи I─III ступенів № 103 а по вул. Новокузнецька, 18-а (проведення енергетичних аудитів )</t>
  </si>
  <si>
    <t>0611010/1020/2240</t>
  </si>
  <si>
    <t>№ з/п</t>
  </si>
  <si>
    <t>Гідравлічні випробування та промивка мережі опалення</t>
  </si>
  <si>
    <t>Ремонт приміщень медіатек</t>
  </si>
  <si>
    <t xml:space="preserve">Ремонт тіньових навісів  </t>
  </si>
  <si>
    <t>Абонплата за тривожну кнопку</t>
  </si>
  <si>
    <t xml:space="preserve">Вивезення опалого листя </t>
  </si>
  <si>
    <t>Перевезення підручників</t>
  </si>
  <si>
    <t>Паспортизація будівель та енергопаспорти</t>
  </si>
  <si>
    <t>Миючі засоби</t>
  </si>
  <si>
    <t>Придбання меблів НМЦ</t>
  </si>
  <si>
    <t>Малоцінні  товари  НМЦ</t>
  </si>
  <si>
    <t>Первинні засоби пожежогасіння (ТВО) вогнегасники (ДЕП)</t>
  </si>
  <si>
    <t xml:space="preserve">Згідно з видатками 2017 року </t>
  </si>
  <si>
    <t xml:space="preserve">Перерозподіл видатків для завершення виготовлення схем розподілу мереж водопостачання та водовідведення по обєктах департаменту у звязку з виконанням проектної документації </t>
  </si>
  <si>
    <t>Було заплановано 24 шт протипожежних дверей, а в звязку з недостатністю фінансування буде  встановленно 5 протипожежних дверей  (перерозподіл видатків між КЕКВ 3110 та 2210)</t>
  </si>
  <si>
    <t>Було заплановано 40 шт протипожежних дверей, а в звязку з недостатністю фінансування буде  встановленно 5 протипожежних дверей  (перерозподіл видатків між КЕКВ 3110 та 2210)</t>
  </si>
  <si>
    <t>В звязку з недостатністю фінансування в 2018 році планується придбання обладнання на 1 медіатеку (ЗОШ №97)</t>
  </si>
  <si>
    <t>В звязку з недостатністю фінансування в 2018 році не буде проводитись реконструкція ЗЗШ №97 під ІРЦ</t>
  </si>
  <si>
    <t>В звязку з недостатністю фінансування в 2018 році не буде проводитись реконструкція будівлі</t>
  </si>
  <si>
    <t>В звязку з недостатністю фінансування в 2018 році для проведення  робіт ІІ черги  планується перенесення асигнувань у сумі 4000,0 тис.грн. на майбутні роки</t>
  </si>
  <si>
    <t>Згідно листа КП УКБ  від 05.02.2018 р. №07/00333 для завершення коригування проекту по капітальному ремонту ДНЗ № 1 необхідно додатково 131,846 тис. грн</t>
  </si>
  <si>
    <t>В звязку з недостатністю фінансування в 2018 році для проведення невідкладних робіт будівлі залишено асигнувань 682,650 тис. грн</t>
  </si>
  <si>
    <t>В звязку з недостатністю фінансування в 2018 році на початок ремонтних робіт залишено 1317,350 тис.грн.</t>
  </si>
  <si>
    <t>В звязку з недостатністю фінансування в 2018 році зменшенно об'єм кронування дерев</t>
  </si>
  <si>
    <t>Промивка мережі опалення проводилась в 2016 та 2017 роках в повному обсязі, в звязку з недостатністю фінансування в 2018 році  - 20% (220,0 тис.грн)</t>
  </si>
  <si>
    <t>В звязку з недостатністю фінансування в 2018 році вивезення опалого листя буде здійснюватись разом з райадміністраціями</t>
  </si>
  <si>
    <t>В звязку з недостатністю фінансування в 2018 році буде здійснено паспортизацію 22 будівель та енергоаудит 23 будівель (було заплановано на 53 будівлі)</t>
  </si>
  <si>
    <t>В звязку з недостатністю фінансування в 2018 році будуть використовуватись наявні меблі</t>
  </si>
  <si>
    <t>В звязку з недостатністю фінансування в 2018 році будуть користуватись наявними засобами</t>
  </si>
  <si>
    <t>В звязку з недостатністю фінансування в 2018 році будуть придбанні первинні засоби пожежогасіння меншого об'єму (3,5 літри замість 5 літрів)</t>
  </si>
  <si>
    <t/>
  </si>
  <si>
    <t>В звязку з недостатністю фінансування в 2018 році  залишено асигнувань на виготовлення проекту термомодернізації в сумі 150,000 тис. грн.</t>
  </si>
  <si>
    <t>В звязку з недостатністю фінансування в 2018 році  буде відремонтоване 1 приміщення для медіатеки ЗНЗ №97 на суму 200 тис. грн та втановлене програмне забезпечення на суму  20,060 тис. грн (планувалось ремонт 2 приміщень  ЗНЗ №49 та ЗНЗ №97)</t>
  </si>
  <si>
    <t xml:space="preserve"> Необхідно придбати учнівські меблі для кабінету фізики.Решту знімаємо в звязку з недостатністю фінансування в 2018 році  </t>
  </si>
  <si>
    <t>0611010/3210</t>
  </si>
  <si>
    <t>Перерозподіл видатків заробітної плати</t>
  </si>
  <si>
    <t xml:space="preserve">Перерозподіл видатків по заробітній платі з місцевого бюджету </t>
  </si>
  <si>
    <t>В звязку з недостатністю фінансування в 2018 році залишили абон.плату на 10 місяців березень - грудень 2018 р</t>
  </si>
  <si>
    <t>Реконструкція елементів благоустрію комплексу спортивних майданчиків ЗНЗ №92 по вул. Лахтінській,9 м.Запоріжжя"</t>
  </si>
  <si>
    <t>Реконструкція елементів благоустрію комплексу спортивних майданчиків гімназії №93 по вул.Полякова,9 м.Запоріжжя</t>
  </si>
  <si>
    <t>Для завершення робіт  необхідно додатково 1583,645 тис. грн</t>
  </si>
  <si>
    <t xml:space="preserve"> В звязку з недостатністю фінансування в 2018 році залишено асигнувань згідно з фактичними видатками 2017 року</t>
  </si>
  <si>
    <t>Реконструкція елементів благоустрію комплексу спортивних майданчиків колегіуму №98 по вул.Запорізька,1а м.Запоріжжя</t>
  </si>
  <si>
    <t>Обладнання для СТЕМ-центру</t>
  </si>
  <si>
    <t>Для оплати  завершених робіт  необхідно додатково 4,74тис. грн</t>
  </si>
  <si>
    <t>В звязку з недостатністю фінансування в 2018 році буде відремонтована 7 тіньових навісів на суму 350,0 тис.грн., (планувалось 10)</t>
  </si>
  <si>
    <t>Для оплати виконаних робіт  необхідно додатково 196,381тис. грн</t>
  </si>
  <si>
    <t>В звязку з недостатністю фінансування в 2018 році 104,5% від  2017 року ( в 2017 році 9861,0 тис.грн) залишок на виконання поточно-аварійних ремонтів  10552,344тис.грн.</t>
  </si>
  <si>
    <t>Залишок коштів 140 тис. грн. для проведення за експертизи готових  проектів 7-ми стадіонів</t>
  </si>
  <si>
    <t>Збільшення видатків на комунальні послуги</t>
  </si>
  <si>
    <t>0611010,0611020,0611030, 0611090/2270</t>
  </si>
  <si>
    <t>В звязку з нестачею коштів за рахунок збільшення тарифів у 2018 році порівняно із запланованим необхідно додатково 31917,437 тис.грн</t>
  </si>
  <si>
    <t>0611010,1020,1030,1070,1090, 1150,1161/2210</t>
  </si>
  <si>
    <t>В звязку з недостатністю фінансування в 2018 році 93% від  2017 року ( в 2017 році 9861,0 тис.грн) залишок на виконання поточно-аварійних ремонтів  9191,435тис.грн.</t>
  </si>
  <si>
    <t>Залишок коштів 132,664 тис. грн. для проведення за експертизи готових  проектів 7-ми стадіонів</t>
  </si>
  <si>
    <t>В звязку з недостатністю фінансування в 2018 році 93%  2017 року  ( в 2017 році 9861,0 тис.грн) залишок на виконання поточно-аварійних ремонтів  9191,435тис.грн.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</si>
</sst>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_-;_-* &quot;-&quot;??_₴_-;_-@_-"/>
    <numFmt numFmtId="165" formatCode="0.000"/>
    <numFmt numFmtId="166" formatCode="#,##0.000"/>
    <numFmt numFmtId="167" formatCode="_(* #,##0.00_);_(* \(#,##0.00\);_(* &quot;-&quot;??_);_(@_)"/>
    <numFmt numFmtId="168" formatCode="0.0"/>
  </numFmts>
  <fonts count="57" x14ac:knownFonts="1">
    <font>
      <sz val="11"/>
      <color theme="1"/>
      <name val="Calibri"/>
      <family val="2"/>
      <scheme val="minor"/>
    </font>
    <font>
      <sz val="11"/>
      <color indexed="8"/>
      <name val="Calibri"/>
      <family val="2"/>
      <charset val="204"/>
    </font>
    <font>
      <sz val="10"/>
      <name val="Arial Cyr"/>
      <charset val="204"/>
    </font>
    <font>
      <sz val="12"/>
      <name val="Times New Roman"/>
      <family val="1"/>
      <charset val="204"/>
    </font>
    <font>
      <sz val="14"/>
      <name val="Times New Roman"/>
      <family val="1"/>
      <charset val="204"/>
    </font>
    <font>
      <sz val="11"/>
      <color indexed="8"/>
      <name val="Calibri"/>
      <family val="2"/>
    </font>
    <font>
      <b/>
      <sz val="14"/>
      <name val="Times New Roman"/>
      <family val="1"/>
      <charset val="204"/>
    </font>
    <font>
      <sz val="16"/>
      <name val="Times New Roman"/>
      <family val="1"/>
      <charset val="204"/>
    </font>
    <font>
      <b/>
      <sz val="16"/>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Arial Cyr"/>
      <family val="2"/>
      <charset val="204"/>
    </font>
    <font>
      <sz val="18"/>
      <name val="Times New Roman"/>
      <family val="1"/>
      <charset val="204"/>
    </font>
    <font>
      <sz val="18"/>
      <color indexed="8"/>
      <name val="Times New Roman"/>
      <family val="1"/>
      <charset val="204"/>
    </font>
    <font>
      <sz val="8"/>
      <name val="Calibri"/>
      <family val="2"/>
    </font>
    <font>
      <sz val="10"/>
      <name val="Times New Roman"/>
      <family val="1"/>
      <charset val="204"/>
    </font>
    <font>
      <b/>
      <sz val="12"/>
      <name val="Times New Roman"/>
      <family val="1"/>
      <charset val="204"/>
    </font>
    <font>
      <sz val="16"/>
      <color indexed="8"/>
      <name val="Times New Roman"/>
      <family val="1"/>
      <charset val="204"/>
    </font>
    <font>
      <b/>
      <i/>
      <sz val="12"/>
      <name val="Times New Roman"/>
      <family val="1"/>
      <charset val="204"/>
    </font>
    <font>
      <sz val="10"/>
      <color indexed="10"/>
      <name val="Times New Roman"/>
      <family val="1"/>
      <charset val="204"/>
    </font>
    <font>
      <sz val="14"/>
      <color indexed="8"/>
      <name val="Times New Roman"/>
      <family val="1"/>
      <charset val="204"/>
    </font>
    <font>
      <b/>
      <sz val="18"/>
      <name val="Times New Roman"/>
      <family val="1"/>
      <charset val="204"/>
    </font>
    <font>
      <sz val="22"/>
      <name val="Times New Roman"/>
      <family val="1"/>
      <charset val="204"/>
    </font>
    <font>
      <sz val="22"/>
      <color indexed="8"/>
      <name val="Times New Roman"/>
      <family val="1"/>
      <charset val="204"/>
    </font>
    <font>
      <b/>
      <sz val="22"/>
      <name val="Times New Roman"/>
      <family val="1"/>
      <charset val="204"/>
    </font>
    <font>
      <b/>
      <sz val="20"/>
      <name val="Times New Roman"/>
      <family val="1"/>
      <charset val="204"/>
    </font>
    <font>
      <b/>
      <sz val="22"/>
      <color indexed="8"/>
      <name val="Times New Roman"/>
      <family val="1"/>
      <charset val="204"/>
    </font>
    <font>
      <sz val="11"/>
      <color indexed="8"/>
      <name val="Times New Roman"/>
      <family val="1"/>
      <charset val="204"/>
    </font>
    <font>
      <sz val="20"/>
      <name val="Times New Roman"/>
      <family val="1"/>
      <charset val="204"/>
    </font>
    <font>
      <sz val="20"/>
      <color indexed="8"/>
      <name val="Times New Roman"/>
      <family val="1"/>
      <charset val="204"/>
    </font>
    <font>
      <b/>
      <sz val="22"/>
      <color indexed="8"/>
      <name val="Times New Roman"/>
      <family val="1"/>
      <charset val="204"/>
    </font>
    <font>
      <b/>
      <sz val="20"/>
      <color indexed="8"/>
      <name val="Times New Roman"/>
      <family val="1"/>
      <charset val="204"/>
    </font>
    <font>
      <sz val="11"/>
      <color theme="1"/>
      <name val="Calibri"/>
      <family val="2"/>
      <charset val="204"/>
      <scheme val="minor"/>
    </font>
    <font>
      <sz val="22"/>
      <color theme="1"/>
      <name val="Times New Roman"/>
      <family val="1"/>
      <charset val="204"/>
    </font>
    <font>
      <sz val="26"/>
      <name val="Times New Roman"/>
      <family val="1"/>
      <charset val="204"/>
    </font>
    <font>
      <b/>
      <sz val="26"/>
      <color indexed="8"/>
      <name val="Times New Roman"/>
      <family val="1"/>
      <charset val="204"/>
    </font>
    <font>
      <b/>
      <sz val="26"/>
      <name val="Times New Roman"/>
      <family val="1"/>
      <charset val="204"/>
    </font>
    <font>
      <b/>
      <sz val="26"/>
      <color theme="1"/>
      <name val="Calibri"/>
      <family val="2"/>
      <scheme val="minor"/>
    </font>
    <font>
      <b/>
      <sz val="26"/>
      <color theme="1"/>
      <name val="Times New Roman"/>
      <family val="1"/>
      <charset val="204"/>
    </font>
    <font>
      <b/>
      <sz val="28"/>
      <name val="Times New Roman"/>
      <family val="1"/>
      <charset val="204"/>
    </font>
    <font>
      <b/>
      <sz val="26"/>
      <color rgb="FFFF0000"/>
      <name val="Times New Roman"/>
      <family val="1"/>
      <charset val="204"/>
    </font>
  </fonts>
  <fills count="58">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indexed="11"/>
        <bgColor indexed="64"/>
      </patternFill>
    </fill>
    <fill>
      <patternFill patternType="solid">
        <fgColor indexed="44"/>
        <bgColor indexed="64"/>
      </patternFill>
    </fill>
    <fill>
      <patternFill patternType="solid">
        <fgColor indexed="43"/>
        <bgColor indexed="64"/>
      </patternFill>
    </fill>
    <fill>
      <patternFill patternType="solid">
        <fgColor indexed="13"/>
        <bgColor indexed="64"/>
      </patternFill>
    </fill>
    <fill>
      <patternFill patternType="solid">
        <fgColor indexed="30"/>
        <bgColor indexed="64"/>
      </patternFill>
    </fill>
    <fill>
      <patternFill patternType="solid">
        <fgColor indexed="46"/>
        <bgColor indexed="64"/>
      </patternFill>
    </fill>
    <fill>
      <patternFill patternType="solid">
        <fgColor indexed="51"/>
        <bgColor indexed="64"/>
      </patternFill>
    </fill>
    <fill>
      <patternFill patternType="solid">
        <fgColor indexed="9"/>
        <bgColor indexed="64"/>
      </patternFill>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s>
  <borders count="5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908">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9" fillId="0" borderId="0"/>
    <xf numFmtId="0" fontId="9"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3" borderId="1"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8" borderId="2" applyNumberFormat="0" applyAlignment="0" applyProtection="0"/>
    <xf numFmtId="0" fontId="12" fillId="39" borderId="2"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8" borderId="1" applyNumberFormat="0" applyAlignment="0" applyProtection="0"/>
    <xf numFmtId="0" fontId="13" fillId="39" borderId="1"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0" borderId="7" applyNumberFormat="0" applyAlignment="0" applyProtection="0"/>
    <xf numFmtId="0" fontId="18" fillId="41"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3" borderId="0" applyNumberFormat="0" applyBorder="0" applyAlignment="0" applyProtection="0"/>
    <xf numFmtId="0" fontId="9" fillId="0" borderId="0"/>
    <xf numFmtId="0" fontId="2" fillId="0" borderId="0"/>
    <xf numFmtId="0" fontId="2" fillId="0" borderId="0"/>
    <xf numFmtId="0" fontId="2" fillId="0" borderId="0"/>
    <xf numFmtId="0" fontId="48"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0" fontId="2" fillId="0" borderId="0"/>
    <xf numFmtId="0" fontId="2" fillId="0" borderId="0"/>
    <xf numFmtId="0" fontId="2" fillId="0" borderId="0"/>
    <xf numFmtId="0" fontId="2" fillId="0" borderId="0"/>
    <xf numFmtId="0" fontId="5" fillId="0" borderId="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4" borderId="8" applyNumberFormat="0" applyFont="0" applyAlignment="0" applyProtection="0"/>
    <xf numFmtId="0" fontId="9" fillId="45"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ill="0" applyBorder="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7" fontId="26" fillId="0" borderId="0" applyFont="0" applyFill="0" applyBorder="0" applyAlignment="0" applyProtection="0"/>
    <xf numFmtId="164" fontId="1" fillId="0" borderId="0" applyFont="0" applyFill="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cellStyleXfs>
  <cellXfs count="508">
    <xf numFmtId="0" fontId="0" fillId="0" borderId="0" xfId="0"/>
    <xf numFmtId="0" fontId="4" fillId="0" borderId="0" xfId="752" applyFont="1" applyFill="1"/>
    <xf numFmtId="0" fontId="3" fillId="0" borderId="10" xfId="752" applyFont="1" applyFill="1" applyBorder="1" applyAlignment="1">
      <alignment horizontal="center"/>
    </xf>
    <xf numFmtId="0" fontId="3" fillId="0" borderId="0" xfId="752" applyFont="1" applyFill="1" applyAlignment="1">
      <alignment horizontal="center"/>
    </xf>
    <xf numFmtId="0" fontId="3" fillId="0" borderId="10" xfId="752" applyFont="1" applyFill="1" applyBorder="1" applyAlignment="1">
      <alignment horizontal="center" vertical="center" wrapText="1"/>
    </xf>
    <xf numFmtId="166" fontId="4" fillId="0" borderId="0" xfId="752" applyNumberFormat="1" applyFont="1" applyFill="1" applyAlignment="1">
      <alignment horizontal="center" vertical="center"/>
    </xf>
    <xf numFmtId="165" fontId="6" fillId="0" borderId="0" xfId="752" applyNumberFormat="1" applyFont="1" applyFill="1"/>
    <xf numFmtId="4" fontId="4" fillId="0" borderId="0" xfId="752" applyNumberFormat="1" applyFont="1" applyFill="1"/>
    <xf numFmtId="166" fontId="4" fillId="0" borderId="0" xfId="752" applyNumberFormat="1" applyFont="1" applyFill="1"/>
    <xf numFmtId="166" fontId="7" fillId="0" borderId="10" xfId="752" applyNumberFormat="1" applyFont="1" applyFill="1" applyBorder="1" applyAlignment="1">
      <alignment horizontal="center" vertical="center"/>
    </xf>
    <xf numFmtId="0" fontId="8" fillId="0" borderId="10" xfId="733" applyFont="1" applyFill="1" applyBorder="1" applyAlignment="1">
      <alignment horizontal="left" vertical="center" wrapText="1"/>
    </xf>
    <xf numFmtId="166" fontId="8" fillId="0" borderId="10" xfId="752" applyNumberFormat="1" applyFont="1" applyFill="1" applyBorder="1" applyAlignment="1">
      <alignment horizontal="center" vertical="center"/>
    </xf>
    <xf numFmtId="49" fontId="8" fillId="0" borderId="10" xfId="733" applyNumberFormat="1" applyFont="1" applyFill="1" applyBorder="1" applyAlignment="1">
      <alignment horizontal="left" vertical="center" wrapText="1"/>
    </xf>
    <xf numFmtId="0" fontId="8" fillId="0" borderId="10" xfId="752" applyFont="1" applyFill="1" applyBorder="1" applyAlignment="1">
      <alignment horizontal="left" vertical="center" wrapText="1"/>
    </xf>
    <xf numFmtId="166" fontId="8" fillId="0" borderId="10" xfId="752" applyNumberFormat="1" applyFont="1" applyFill="1" applyBorder="1" applyAlignment="1">
      <alignment horizontal="center" vertical="center" wrapText="1"/>
    </xf>
    <xf numFmtId="0" fontId="28" fillId="0" borderId="0" xfId="752" applyFont="1" applyFill="1"/>
    <xf numFmtId="166" fontId="28" fillId="0" borderId="0" xfId="752" applyNumberFormat="1" applyFont="1" applyFill="1" applyAlignment="1">
      <alignment horizontal="center" vertical="center"/>
    </xf>
    <xf numFmtId="166" fontId="8" fillId="0" borderId="0" xfId="752" applyNumberFormat="1" applyFont="1" applyFill="1" applyBorder="1" applyAlignment="1">
      <alignment horizontal="center" vertical="center" wrapText="1"/>
    </xf>
    <xf numFmtId="165" fontId="4" fillId="0" borderId="0" xfId="752" applyNumberFormat="1" applyFont="1" applyFill="1"/>
    <xf numFmtId="0" fontId="28" fillId="0" borderId="10" xfId="752" applyFont="1" applyFill="1" applyBorder="1" applyAlignment="1">
      <alignment horizontal="center" vertical="center" wrapText="1"/>
    </xf>
    <xf numFmtId="166" fontId="28" fillId="0" borderId="10" xfId="752" applyNumberFormat="1" applyFont="1" applyFill="1" applyBorder="1" applyAlignment="1">
      <alignment horizontal="center" vertical="center" wrapText="1"/>
    </xf>
    <xf numFmtId="0" fontId="28" fillId="0" borderId="10" xfId="733" applyFont="1" applyFill="1" applyBorder="1" applyAlignment="1">
      <alignment horizontal="center" vertical="center" wrapText="1"/>
    </xf>
    <xf numFmtId="166" fontId="28" fillId="0" borderId="10" xfId="733" applyNumberFormat="1" applyFont="1" applyFill="1" applyBorder="1" applyAlignment="1">
      <alignment horizontal="center" vertical="center" wrapText="1"/>
    </xf>
    <xf numFmtId="2" fontId="28" fillId="0" borderId="10" xfId="752" applyNumberFormat="1" applyFont="1" applyFill="1" applyBorder="1" applyAlignment="1">
      <alignment horizontal="center" vertical="center" wrapText="1"/>
    </xf>
    <xf numFmtId="0" fontId="4" fillId="0" borderId="10" xfId="752" applyFont="1" applyFill="1" applyBorder="1" applyAlignment="1">
      <alignment horizontal="center" vertical="center" wrapText="1"/>
    </xf>
    <xf numFmtId="166" fontId="4" fillId="0" borderId="10" xfId="752" applyNumberFormat="1" applyFont="1" applyFill="1" applyBorder="1" applyAlignment="1">
      <alignment horizontal="center" vertical="center" wrapText="1"/>
    </xf>
    <xf numFmtId="166" fontId="4" fillId="0" borderId="10" xfId="733" applyNumberFormat="1" applyFont="1" applyFill="1" applyBorder="1" applyAlignment="1">
      <alignment horizontal="center" vertical="center" wrapText="1"/>
    </xf>
    <xf numFmtId="0" fontId="32" fillId="0" borderId="10" xfId="752" applyFont="1" applyFill="1" applyBorder="1" applyAlignment="1">
      <alignment horizontal="center"/>
    </xf>
    <xf numFmtId="0" fontId="6" fillId="0" borderId="10" xfId="0" applyFont="1" applyFill="1" applyBorder="1" applyAlignment="1">
      <alignment horizontal="left" vertical="center" wrapText="1"/>
    </xf>
    <xf numFmtId="166" fontId="6" fillId="0" borderId="10" xfId="752" applyNumberFormat="1" applyFont="1" applyFill="1" applyBorder="1" applyAlignment="1">
      <alignment horizontal="center" vertical="center"/>
    </xf>
    <xf numFmtId="0" fontId="6" fillId="0" borderId="0" xfId="752" applyFont="1" applyFill="1"/>
    <xf numFmtId="0" fontId="28" fillId="0" borderId="10" xfId="733" applyFont="1" applyFill="1" applyBorder="1" applyAlignment="1">
      <alignment horizontal="left" vertical="center" wrapText="1"/>
    </xf>
    <xf numFmtId="0" fontId="29" fillId="0" borderId="0" xfId="733" applyFont="1" applyAlignment="1">
      <alignment horizontal="left" vertical="center" wrapText="1"/>
    </xf>
    <xf numFmtId="165" fontId="6" fillId="0" borderId="10" xfId="752" applyNumberFormat="1" applyFont="1" applyFill="1" applyBorder="1"/>
    <xf numFmtId="0" fontId="7" fillId="0" borderId="10" xfId="752" applyFont="1" applyFill="1" applyBorder="1" applyAlignment="1">
      <alignment horizontal="center" vertical="center" wrapText="1"/>
    </xf>
    <xf numFmtId="0" fontId="4" fillId="0" borderId="10" xfId="0" applyFont="1" applyFill="1" applyBorder="1" applyAlignment="1">
      <alignment horizontal="justify" vertical="center"/>
    </xf>
    <xf numFmtId="166" fontId="28" fillId="46" borderId="10" xfId="752" applyNumberFormat="1" applyFont="1" applyFill="1" applyBorder="1" applyAlignment="1">
      <alignment horizontal="center" vertical="center" wrapText="1"/>
    </xf>
    <xf numFmtId="0" fontId="7" fillId="0" borderId="10" xfId="752" applyFont="1" applyFill="1" applyBorder="1" applyAlignment="1">
      <alignment horizontal="left" vertical="center" wrapText="1"/>
    </xf>
    <xf numFmtId="0" fontId="7" fillId="0" borderId="10" xfId="733" applyFont="1" applyFill="1" applyBorder="1" applyAlignment="1">
      <alignment horizontal="left" vertical="center" wrapText="1"/>
    </xf>
    <xf numFmtId="0" fontId="7" fillId="46" borderId="10" xfId="0" applyFont="1" applyFill="1" applyBorder="1" applyAlignment="1">
      <alignment horizontal="left" vertical="center" wrapText="1"/>
    </xf>
    <xf numFmtId="0" fontId="7" fillId="0" borderId="10" xfId="733" applyFont="1" applyFill="1" applyBorder="1" applyAlignment="1">
      <alignment horizontal="center" vertical="center" wrapText="1"/>
    </xf>
    <xf numFmtId="0" fontId="7" fillId="0" borderId="0" xfId="733" applyFont="1" applyFill="1" applyAlignment="1">
      <alignment wrapText="1"/>
    </xf>
    <xf numFmtId="166" fontId="7" fillId="0" borderId="10" xfId="752" applyNumberFormat="1" applyFont="1" applyFill="1" applyBorder="1" applyAlignment="1">
      <alignment horizontal="center" vertical="center" wrapText="1"/>
    </xf>
    <xf numFmtId="0" fontId="7" fillId="0" borderId="0" xfId="752" applyFont="1" applyFill="1" applyAlignment="1">
      <alignment horizontal="center" vertical="center" wrapText="1"/>
    </xf>
    <xf numFmtId="166" fontId="7" fillId="0" borderId="0" xfId="752" applyNumberFormat="1" applyFont="1" applyFill="1" applyAlignment="1">
      <alignment horizontal="center" vertical="center"/>
    </xf>
    <xf numFmtId="0" fontId="3" fillId="0" borderId="10" xfId="733" applyFont="1" applyFill="1" applyBorder="1" applyAlignment="1">
      <alignment horizontal="center"/>
    </xf>
    <xf numFmtId="49" fontId="3" fillId="0" borderId="11" xfId="733" applyNumberFormat="1" applyFont="1" applyFill="1" applyBorder="1" applyAlignment="1">
      <alignment horizontal="center"/>
    </xf>
    <xf numFmtId="49" fontId="3" fillId="0" borderId="12" xfId="733" applyNumberFormat="1" applyFont="1" applyFill="1" applyBorder="1" applyAlignment="1">
      <alignment horizontal="center"/>
    </xf>
    <xf numFmtId="165" fontId="3" fillId="0" borderId="10" xfId="733" applyNumberFormat="1" applyFont="1" applyFill="1" applyBorder="1" applyAlignment="1">
      <alignment horizontal="center"/>
    </xf>
    <xf numFmtId="165" fontId="3" fillId="0" borderId="13" xfId="733" applyNumberFormat="1" applyFont="1" applyFill="1" applyBorder="1" applyAlignment="1">
      <alignment horizontal="center"/>
    </xf>
    <xf numFmtId="49" fontId="3" fillId="0" borderId="14" xfId="733" applyNumberFormat="1" applyFont="1" applyFill="1" applyBorder="1" applyAlignment="1">
      <alignment horizontal="center"/>
    </xf>
    <xf numFmtId="49" fontId="3" fillId="0" borderId="15" xfId="733" applyNumberFormat="1" applyFont="1" applyFill="1" applyBorder="1" applyAlignment="1">
      <alignment horizontal="center"/>
    </xf>
    <xf numFmtId="165" fontId="3" fillId="0" borderId="16" xfId="733" applyNumberFormat="1" applyFont="1" applyFill="1" applyBorder="1" applyAlignment="1">
      <alignment horizontal="center"/>
    </xf>
    <xf numFmtId="165" fontId="3" fillId="0" borderId="0" xfId="733" applyNumberFormat="1" applyFont="1" applyFill="1" applyBorder="1" applyAlignment="1">
      <alignment horizontal="center"/>
    </xf>
    <xf numFmtId="49" fontId="3" fillId="0" borderId="17" xfId="733" applyNumberFormat="1" applyFont="1" applyFill="1" applyBorder="1" applyAlignment="1">
      <alignment horizontal="center"/>
    </xf>
    <xf numFmtId="49" fontId="3" fillId="0" borderId="18" xfId="733" applyNumberFormat="1" applyFont="1" applyFill="1" applyBorder="1" applyAlignment="1">
      <alignment horizontal="center"/>
    </xf>
    <xf numFmtId="49" fontId="3" fillId="0" borderId="19" xfId="733" applyNumberFormat="1" applyFont="1" applyFill="1" applyBorder="1" applyAlignment="1">
      <alignment horizontal="center"/>
    </xf>
    <xf numFmtId="49" fontId="3" fillId="0" borderId="20" xfId="733" applyNumberFormat="1" applyFont="1" applyFill="1" applyBorder="1" applyAlignment="1">
      <alignment horizontal="center"/>
    </xf>
    <xf numFmtId="165" fontId="3" fillId="0" borderId="21" xfId="733" applyNumberFormat="1" applyFont="1" applyFill="1" applyBorder="1" applyAlignment="1">
      <alignment horizontal="center"/>
    </xf>
    <xf numFmtId="165" fontId="3" fillId="0" borderId="19" xfId="733" applyNumberFormat="1" applyFont="1" applyFill="1" applyBorder="1" applyAlignment="1">
      <alignment horizontal="center"/>
    </xf>
    <xf numFmtId="0" fontId="3" fillId="0" borderId="0" xfId="733" applyFont="1" applyFill="1" applyBorder="1" applyAlignment="1">
      <alignment horizontal="center"/>
    </xf>
    <xf numFmtId="165" fontId="3" fillId="0" borderId="22" xfId="733" applyNumberFormat="1" applyFont="1" applyFill="1" applyBorder="1" applyAlignment="1">
      <alignment horizontal="center"/>
    </xf>
    <xf numFmtId="165" fontId="3" fillId="0" borderId="23" xfId="733" applyNumberFormat="1" applyFont="1" applyFill="1" applyBorder="1" applyAlignment="1">
      <alignment horizontal="center"/>
    </xf>
    <xf numFmtId="0" fontId="3" fillId="0" borderId="13" xfId="733" applyFont="1" applyFill="1" applyBorder="1" applyAlignment="1">
      <alignment horizontal="center"/>
    </xf>
    <xf numFmtId="49" fontId="3" fillId="0" borderId="24" xfId="733" applyNumberFormat="1" applyFont="1" applyFill="1" applyBorder="1" applyAlignment="1">
      <alignment horizontal="center"/>
    </xf>
    <xf numFmtId="49" fontId="3" fillId="0" borderId="25" xfId="733" applyNumberFormat="1" applyFont="1" applyFill="1" applyBorder="1" applyAlignment="1">
      <alignment horizontal="center"/>
    </xf>
    <xf numFmtId="165" fontId="3" fillId="0" borderId="26" xfId="733" applyNumberFormat="1" applyFont="1" applyFill="1" applyBorder="1" applyAlignment="1">
      <alignment horizontal="center"/>
    </xf>
    <xf numFmtId="165" fontId="3" fillId="0" borderId="27" xfId="733" applyNumberFormat="1" applyFont="1" applyFill="1" applyBorder="1" applyAlignment="1">
      <alignment horizontal="center"/>
    </xf>
    <xf numFmtId="49" fontId="3" fillId="0" borderId="28" xfId="733" applyNumberFormat="1" applyFont="1" applyFill="1" applyBorder="1" applyAlignment="1">
      <alignment horizontal="center"/>
    </xf>
    <xf numFmtId="165" fontId="3" fillId="0" borderId="29" xfId="733" applyNumberFormat="1" applyFont="1" applyFill="1" applyBorder="1" applyAlignment="1">
      <alignment horizontal="center"/>
    </xf>
    <xf numFmtId="0" fontId="3" fillId="0" borderId="26" xfId="733" applyFont="1" applyFill="1" applyBorder="1" applyAlignment="1">
      <alignment horizontal="center"/>
    </xf>
    <xf numFmtId="49" fontId="3" fillId="0" borderId="0" xfId="733" applyNumberFormat="1" applyFont="1" applyFill="1" applyBorder="1" applyAlignment="1">
      <alignment horizontal="center"/>
    </xf>
    <xf numFmtId="168" fontId="3" fillId="0" borderId="0" xfId="733" applyNumberFormat="1" applyFont="1" applyFill="1" applyBorder="1" applyAlignment="1">
      <alignment horizontal="center"/>
    </xf>
    <xf numFmtId="165" fontId="3" fillId="0" borderId="10" xfId="733" applyNumberFormat="1" applyFont="1" applyFill="1" applyBorder="1" applyAlignment="1">
      <alignment horizontal="center" vertical="center"/>
    </xf>
    <xf numFmtId="0" fontId="3" fillId="0" borderId="0" xfId="733" applyFont="1" applyAlignment="1">
      <alignment vertical="center" wrapText="1"/>
    </xf>
    <xf numFmtId="0" fontId="2" fillId="0" borderId="0" xfId="733" applyAlignment="1">
      <alignment horizontal="center" vertical="center" wrapText="1"/>
    </xf>
    <xf numFmtId="0" fontId="31" fillId="0" borderId="0" xfId="733" applyFont="1" applyFill="1" applyBorder="1"/>
    <xf numFmtId="0" fontId="31" fillId="0" borderId="0" xfId="733" applyFont="1"/>
    <xf numFmtId="0" fontId="34" fillId="47" borderId="30" xfId="733" applyFont="1" applyFill="1" applyBorder="1"/>
    <xf numFmtId="0" fontId="34" fillId="47" borderId="31" xfId="733" applyFont="1" applyFill="1" applyBorder="1"/>
    <xf numFmtId="165" fontId="35" fillId="0" borderId="31" xfId="733" applyNumberFormat="1" applyFont="1" applyBorder="1"/>
    <xf numFmtId="0" fontId="31" fillId="0" borderId="31" xfId="733" applyFont="1" applyBorder="1"/>
    <xf numFmtId="0" fontId="31" fillId="0" borderId="32" xfId="733" applyFont="1" applyBorder="1"/>
    <xf numFmtId="0" fontId="31" fillId="48" borderId="11" xfId="733" applyFont="1" applyFill="1" applyBorder="1"/>
    <xf numFmtId="0" fontId="3" fillId="48" borderId="10" xfId="733" applyFont="1" applyFill="1" applyBorder="1" applyAlignment="1">
      <alignment horizontal="center"/>
    </xf>
    <xf numFmtId="0" fontId="3" fillId="48" borderId="21" xfId="733" applyFont="1" applyFill="1" applyBorder="1" applyAlignment="1">
      <alignment horizontal="center"/>
    </xf>
    <xf numFmtId="165" fontId="3" fillId="0" borderId="21" xfId="733" applyNumberFormat="1" applyFont="1" applyBorder="1" applyAlignment="1">
      <alignment horizontal="center"/>
    </xf>
    <xf numFmtId="0" fontId="35" fillId="0" borderId="0" xfId="733" applyFont="1" applyFill="1"/>
    <xf numFmtId="49" fontId="31" fillId="0" borderId="11" xfId="733" applyNumberFormat="1" applyFont="1" applyFill="1" applyBorder="1" applyAlignment="1">
      <alignment horizontal="center" vertical="center" wrapText="1"/>
    </xf>
    <xf numFmtId="0" fontId="31" fillId="0" borderId="0" xfId="733" applyFont="1" applyFill="1"/>
    <xf numFmtId="165" fontId="3" fillId="0" borderId="10" xfId="733" applyNumberFormat="1" applyFont="1" applyBorder="1" applyAlignment="1">
      <alignment horizontal="center"/>
    </xf>
    <xf numFmtId="0" fontId="3" fillId="0" borderId="13" xfId="733" applyFont="1" applyBorder="1" applyAlignment="1">
      <alignment horizontal="center"/>
    </xf>
    <xf numFmtId="165" fontId="3" fillId="0" borderId="13" xfId="733" applyNumberFormat="1" applyFont="1" applyBorder="1" applyAlignment="1">
      <alignment horizontal="center"/>
    </xf>
    <xf numFmtId="165" fontId="3" fillId="0" borderId="29" xfId="733" applyNumberFormat="1" applyFont="1" applyBorder="1" applyAlignment="1">
      <alignment horizontal="center"/>
    </xf>
    <xf numFmtId="0" fontId="35" fillId="0" borderId="31" xfId="733" applyFont="1" applyFill="1" applyBorder="1"/>
    <xf numFmtId="0" fontId="31" fillId="0" borderId="31" xfId="733" applyFont="1" applyFill="1" applyBorder="1"/>
    <xf numFmtId="168" fontId="31" fillId="0" borderId="0" xfId="733" applyNumberFormat="1" applyFont="1" applyFill="1" applyBorder="1"/>
    <xf numFmtId="0" fontId="34" fillId="47" borderId="33" xfId="733" applyFont="1" applyFill="1" applyBorder="1"/>
    <xf numFmtId="0" fontId="31" fillId="0" borderId="33" xfId="733" applyFont="1" applyFill="1" applyBorder="1"/>
    <xf numFmtId="0" fontId="31" fillId="0" borderId="33" xfId="733" applyFont="1" applyBorder="1"/>
    <xf numFmtId="0" fontId="31" fillId="0" borderId="34" xfId="733" applyFont="1" applyBorder="1"/>
    <xf numFmtId="0" fontId="31" fillId="0" borderId="0" xfId="733" applyFont="1" applyBorder="1"/>
    <xf numFmtId="0" fontId="34" fillId="47" borderId="35" xfId="733" applyFont="1" applyFill="1" applyBorder="1"/>
    <xf numFmtId="0" fontId="3" fillId="0" borderId="36" xfId="733" applyFont="1" applyFill="1" applyBorder="1" applyAlignment="1">
      <alignment horizontal="center"/>
    </xf>
    <xf numFmtId="0" fontId="35" fillId="0" borderId="33" xfId="733" applyFont="1" applyFill="1" applyBorder="1"/>
    <xf numFmtId="0" fontId="31" fillId="0" borderId="37" xfId="733" applyFont="1" applyFill="1" applyBorder="1" applyAlignment="1">
      <alignment vertical="center" wrapText="1"/>
    </xf>
    <xf numFmtId="0" fontId="31" fillId="0" borderId="0" xfId="733" applyFont="1" applyFill="1" applyBorder="1" applyAlignment="1">
      <alignment vertical="center" wrapText="1"/>
    </xf>
    <xf numFmtId="1" fontId="3" fillId="48" borderId="10" xfId="733" applyNumberFormat="1" applyFont="1" applyFill="1" applyBorder="1" applyAlignment="1">
      <alignment horizontal="center"/>
    </xf>
    <xf numFmtId="49" fontId="3" fillId="0" borderId="10" xfId="733" applyNumberFormat="1" applyFont="1" applyFill="1" applyBorder="1" applyAlignment="1">
      <alignment horizontal="center"/>
    </xf>
    <xf numFmtId="49" fontId="3" fillId="49" borderId="38" xfId="733" applyNumberFormat="1" applyFont="1" applyFill="1" applyBorder="1" applyAlignment="1">
      <alignment horizontal="center"/>
    </xf>
    <xf numFmtId="49" fontId="3" fillId="49" borderId="39" xfId="733" applyNumberFormat="1" applyFont="1" applyFill="1" applyBorder="1" applyAlignment="1">
      <alignment horizontal="center"/>
    </xf>
    <xf numFmtId="0" fontId="34" fillId="46" borderId="35" xfId="733" applyFont="1" applyFill="1" applyBorder="1"/>
    <xf numFmtId="0" fontId="34" fillId="46" borderId="33" xfId="733" applyFont="1" applyFill="1" applyBorder="1"/>
    <xf numFmtId="0" fontId="31" fillId="0" borderId="0" xfId="733" applyFont="1" applyFill="1" applyAlignment="1">
      <alignment vertical="center" wrapText="1"/>
    </xf>
    <xf numFmtId="165" fontId="31" fillId="0" borderId="0" xfId="733" applyNumberFormat="1" applyFont="1" applyFill="1" applyBorder="1" applyAlignment="1">
      <alignment vertical="center" wrapText="1"/>
    </xf>
    <xf numFmtId="165" fontId="31" fillId="0" borderId="0" xfId="733" applyNumberFormat="1" applyFont="1" applyFill="1" applyBorder="1"/>
    <xf numFmtId="0" fontId="3" fillId="0" borderId="26" xfId="733" applyFont="1" applyBorder="1" applyAlignment="1">
      <alignment horizontal="center"/>
    </xf>
    <xf numFmtId="165" fontId="3" fillId="0" borderId="26" xfId="733" applyNumberFormat="1" applyFont="1" applyBorder="1" applyAlignment="1">
      <alignment horizontal="center"/>
    </xf>
    <xf numFmtId="165" fontId="3" fillId="0" borderId="27" xfId="733" applyNumberFormat="1" applyFont="1" applyBorder="1" applyAlignment="1">
      <alignment horizontal="center"/>
    </xf>
    <xf numFmtId="0" fontId="3" fillId="0" borderId="16" xfId="733" applyFont="1" applyFill="1" applyBorder="1" applyAlignment="1">
      <alignment horizontal="center"/>
    </xf>
    <xf numFmtId="0" fontId="3" fillId="0" borderId="16" xfId="733" applyFont="1" applyBorder="1" applyAlignment="1">
      <alignment horizontal="center"/>
    </xf>
    <xf numFmtId="165" fontId="3" fillId="0" borderId="16" xfId="733" applyNumberFormat="1" applyFont="1" applyBorder="1" applyAlignment="1">
      <alignment horizontal="center"/>
    </xf>
    <xf numFmtId="165" fontId="3" fillId="0" borderId="40" xfId="733" applyNumberFormat="1" applyFont="1" applyBorder="1" applyAlignment="1">
      <alignment horizontal="center"/>
    </xf>
    <xf numFmtId="165" fontId="3" fillId="50" borderId="16" xfId="733" applyNumberFormat="1" applyFont="1" applyFill="1" applyBorder="1" applyAlignment="1">
      <alignment horizontal="center"/>
    </xf>
    <xf numFmtId="0" fontId="34" fillId="46" borderId="30" xfId="733" applyFont="1" applyFill="1" applyBorder="1"/>
    <xf numFmtId="0" fontId="34" fillId="46" borderId="31" xfId="733" applyFont="1" applyFill="1" applyBorder="1"/>
    <xf numFmtId="165" fontId="31" fillId="0" borderId="31" xfId="733" applyNumberFormat="1" applyFont="1" applyBorder="1"/>
    <xf numFmtId="165" fontId="31" fillId="0" borderId="0" xfId="733" applyNumberFormat="1" applyFont="1"/>
    <xf numFmtId="0" fontId="3" fillId="49" borderId="0" xfId="733" applyFont="1" applyFill="1" applyBorder="1" applyAlignment="1">
      <alignment horizontal="center"/>
    </xf>
    <xf numFmtId="0" fontId="31" fillId="49" borderId="0" xfId="733" applyFont="1" applyFill="1" applyBorder="1"/>
    <xf numFmtId="0" fontId="31" fillId="49" borderId="0" xfId="733" applyFont="1" applyFill="1"/>
    <xf numFmtId="49" fontId="3" fillId="0" borderId="13" xfId="733" applyNumberFormat="1" applyFont="1" applyFill="1" applyBorder="1" applyAlignment="1">
      <alignment horizontal="center"/>
    </xf>
    <xf numFmtId="0" fontId="3" fillId="0" borderId="0" xfId="733" applyFont="1" applyBorder="1" applyAlignment="1">
      <alignment horizontal="center"/>
    </xf>
    <xf numFmtId="165" fontId="3" fillId="0" borderId="0" xfId="733" applyNumberFormat="1" applyFont="1" applyBorder="1" applyAlignment="1">
      <alignment horizontal="center"/>
    </xf>
    <xf numFmtId="0" fontId="3" fillId="0" borderId="0" xfId="733" applyFont="1" applyBorder="1" applyAlignment="1">
      <alignment horizontal="left" wrapText="1"/>
    </xf>
    <xf numFmtId="168" fontId="3" fillId="0" borderId="0" xfId="733" applyNumberFormat="1" applyFont="1" applyBorder="1" applyAlignment="1">
      <alignment horizontal="center"/>
    </xf>
    <xf numFmtId="165" fontId="31" fillId="0" borderId="0" xfId="733" applyNumberFormat="1" applyFont="1" applyBorder="1" applyAlignment="1">
      <alignment horizontal="center"/>
    </xf>
    <xf numFmtId="0" fontId="3" fillId="0" borderId="0" xfId="733" applyFont="1" applyAlignment="1">
      <alignment horizontal="center"/>
    </xf>
    <xf numFmtId="0" fontId="3" fillId="0" borderId="0" xfId="733" applyFont="1"/>
    <xf numFmtId="0" fontId="7" fillId="51" borderId="10" xfId="752" applyFont="1" applyFill="1" applyBorder="1" applyAlignment="1">
      <alignment horizontal="left" vertical="center" wrapText="1"/>
    </xf>
    <xf numFmtId="0" fontId="7" fillId="51" borderId="10" xfId="733" applyFont="1" applyFill="1" applyBorder="1" applyAlignment="1">
      <alignment horizontal="left" vertical="center" wrapText="1"/>
    </xf>
    <xf numFmtId="0" fontId="8" fillId="0" borderId="10" xfId="0" applyFont="1" applyFill="1" applyBorder="1" applyAlignment="1">
      <alignment horizontal="left" vertical="center" wrapText="1"/>
    </xf>
    <xf numFmtId="0" fontId="7" fillId="0" borderId="0" xfId="752" applyFont="1" applyFill="1" applyAlignment="1">
      <alignment horizontal="center"/>
    </xf>
    <xf numFmtId="166" fontId="7" fillId="0" borderId="10" xfId="733" applyNumberFormat="1" applyFont="1" applyFill="1" applyBorder="1" applyAlignment="1">
      <alignment horizontal="center" vertical="center" wrapText="1"/>
    </xf>
    <xf numFmtId="0" fontId="8" fillId="0" borderId="10" xfId="752" applyFont="1" applyFill="1" applyBorder="1" applyAlignment="1">
      <alignment horizontal="center"/>
    </xf>
    <xf numFmtId="0" fontId="7" fillId="0" borderId="10" xfId="752" applyFont="1" applyFill="1" applyBorder="1" applyAlignment="1">
      <alignment horizontal="center"/>
    </xf>
    <xf numFmtId="0" fontId="7" fillId="0" borderId="10" xfId="752" applyFont="1" applyFill="1" applyBorder="1"/>
    <xf numFmtId="0" fontId="7" fillId="0" borderId="0" xfId="752" applyFont="1" applyFill="1"/>
    <xf numFmtId="49" fontId="7" fillId="0" borderId="10" xfId="0" applyNumberFormat="1" applyFont="1" applyFill="1" applyBorder="1" applyAlignment="1">
      <alignment horizontal="center" vertical="center" wrapText="1"/>
    </xf>
    <xf numFmtId="0" fontId="7" fillId="0" borderId="10" xfId="0" applyFont="1" applyFill="1" applyBorder="1" applyAlignment="1">
      <alignment horizontal="left" vertical="center" wrapText="1"/>
    </xf>
    <xf numFmtId="0" fontId="36" fillId="0" borderId="10" xfId="0" applyFont="1" applyFill="1" applyBorder="1" applyAlignment="1">
      <alignment horizontal="left" vertical="center" wrapText="1"/>
    </xf>
    <xf numFmtId="0" fontId="33" fillId="0" borderId="10" xfId="733" applyFont="1" applyFill="1" applyBorder="1" applyAlignment="1">
      <alignment horizontal="left" vertical="center" wrapText="1"/>
    </xf>
    <xf numFmtId="0" fontId="29" fillId="0" borderId="0" xfId="733" applyFont="1" applyFill="1" applyAlignment="1">
      <alignment horizontal="left" vertical="center" wrapText="1"/>
    </xf>
    <xf numFmtId="0" fontId="37" fillId="0" borderId="10" xfId="752" applyFont="1" applyFill="1" applyBorder="1" applyAlignment="1">
      <alignment horizontal="left" vertical="center" wrapText="1"/>
    </xf>
    <xf numFmtId="166" fontId="37" fillId="0" borderId="10" xfId="752" applyNumberFormat="1" applyFont="1" applyFill="1" applyBorder="1" applyAlignment="1">
      <alignment horizontal="center" vertical="center" wrapText="1"/>
    </xf>
    <xf numFmtId="0" fontId="37" fillId="0" borderId="10" xfId="0" applyFont="1" applyFill="1" applyBorder="1" applyAlignment="1">
      <alignment horizontal="left" vertical="center" wrapText="1"/>
    </xf>
    <xf numFmtId="166" fontId="37" fillId="0" borderId="10" xfId="752" applyNumberFormat="1" applyFont="1" applyFill="1" applyBorder="1" applyAlignment="1">
      <alignment horizontal="center" vertical="center"/>
    </xf>
    <xf numFmtId="0" fontId="28" fillId="52" borderId="10" xfId="733" applyFont="1" applyFill="1" applyBorder="1" applyAlignment="1">
      <alignment horizontal="left" vertical="center" wrapText="1"/>
    </xf>
    <xf numFmtId="166" fontId="28" fillId="52" borderId="10" xfId="733" applyNumberFormat="1" applyFont="1" applyFill="1" applyBorder="1" applyAlignment="1">
      <alignment horizontal="center" vertical="center" wrapText="1"/>
    </xf>
    <xf numFmtId="166" fontId="28" fillId="52" borderId="10" xfId="752" applyNumberFormat="1" applyFont="1" applyFill="1" applyBorder="1" applyAlignment="1">
      <alignment horizontal="center" vertical="center" wrapText="1"/>
    </xf>
    <xf numFmtId="3" fontId="28" fillId="0" borderId="10" xfId="733" applyNumberFormat="1" applyFont="1" applyFill="1" applyBorder="1" applyAlignment="1">
      <alignment horizontal="center" vertical="center" wrapText="1"/>
    </xf>
    <xf numFmtId="0" fontId="8" fillId="0" borderId="10" xfId="752" applyFont="1" applyFill="1" applyBorder="1" applyAlignment="1">
      <alignment horizontal="center" vertical="center" wrapText="1"/>
    </xf>
    <xf numFmtId="0" fontId="28" fillId="0" borderId="41" xfId="733" applyFont="1" applyFill="1" applyBorder="1" applyAlignment="1">
      <alignment horizontal="left" vertical="center" wrapText="1"/>
    </xf>
    <xf numFmtId="0" fontId="28" fillId="0" borderId="10" xfId="752" applyFont="1" applyFill="1" applyBorder="1" applyAlignment="1">
      <alignment horizontal="left" vertical="center" wrapText="1"/>
    </xf>
    <xf numFmtId="0" fontId="28" fillId="0" borderId="39" xfId="752" applyFont="1" applyFill="1" applyBorder="1" applyAlignment="1">
      <alignment horizontal="left" vertical="center" wrapText="1"/>
    </xf>
    <xf numFmtId="0" fontId="28" fillId="0" borderId="42" xfId="752" applyFont="1" applyFill="1" applyBorder="1" applyAlignment="1">
      <alignment horizontal="left" vertical="center" wrapText="1"/>
    </xf>
    <xf numFmtId="0" fontId="29" fillId="0" borderId="10" xfId="0" applyFont="1" applyFill="1" applyBorder="1" applyAlignment="1">
      <alignment horizontal="left" vertical="center" wrapText="1"/>
    </xf>
    <xf numFmtId="0" fontId="28" fillId="0" borderId="10" xfId="752" applyFont="1" applyFill="1" applyBorder="1" applyAlignment="1">
      <alignment horizontal="left" wrapText="1"/>
    </xf>
    <xf numFmtId="0" fontId="28" fillId="0" borderId="10" xfId="0" applyFont="1" applyFill="1" applyBorder="1" applyAlignment="1">
      <alignment vertical="center" wrapText="1"/>
    </xf>
    <xf numFmtId="0" fontId="7" fillId="0" borderId="10" xfId="752" applyFont="1" applyFill="1" applyBorder="1" applyAlignment="1">
      <alignment horizontal="center" vertical="center"/>
    </xf>
    <xf numFmtId="0" fontId="7" fillId="0" borderId="0" xfId="752" applyFont="1" applyFill="1" applyAlignment="1">
      <alignment horizontal="center" vertical="center"/>
    </xf>
    <xf numFmtId="49" fontId="3" fillId="49" borderId="10" xfId="733" applyNumberFormat="1" applyFont="1" applyFill="1" applyBorder="1" applyAlignment="1">
      <alignment horizontal="center"/>
    </xf>
    <xf numFmtId="165" fontId="31" fillId="49" borderId="0" xfId="733" applyNumberFormat="1" applyFont="1" applyFill="1"/>
    <xf numFmtId="49" fontId="3" fillId="53" borderId="11" xfId="733" applyNumberFormat="1" applyFont="1" applyFill="1" applyBorder="1" applyAlignment="1">
      <alignment horizontal="center"/>
    </xf>
    <xf numFmtId="49" fontId="3" fillId="49" borderId="11" xfId="733" applyNumberFormat="1" applyFont="1" applyFill="1" applyBorder="1" applyAlignment="1">
      <alignment horizontal="center"/>
    </xf>
    <xf numFmtId="49" fontId="3" fillId="0" borderId="43" xfId="733" applyNumberFormat="1" applyFont="1" applyFill="1" applyBorder="1" applyAlignment="1">
      <alignment horizontal="center"/>
    </xf>
    <xf numFmtId="49" fontId="3" fillId="0" borderId="22" xfId="733" applyNumberFormat="1" applyFont="1" applyFill="1" applyBorder="1" applyAlignment="1">
      <alignment horizontal="center"/>
    </xf>
    <xf numFmtId="0" fontId="31" fillId="48" borderId="44" xfId="733" applyFont="1" applyFill="1" applyBorder="1"/>
    <xf numFmtId="0" fontId="31" fillId="48" borderId="45" xfId="733" applyFont="1" applyFill="1" applyBorder="1"/>
    <xf numFmtId="0" fontId="3" fillId="48" borderId="45" xfId="733" applyFont="1" applyFill="1" applyBorder="1" applyAlignment="1">
      <alignment horizontal="center"/>
    </xf>
    <xf numFmtId="0" fontId="3" fillId="48" borderId="46" xfId="733" applyFont="1" applyFill="1" applyBorder="1" applyAlignment="1">
      <alignment horizontal="center"/>
    </xf>
    <xf numFmtId="49" fontId="31" fillId="0" borderId="10" xfId="733" applyNumberFormat="1" applyFont="1" applyFill="1" applyBorder="1" applyAlignment="1">
      <alignment horizontal="center" vertical="center" wrapText="1"/>
    </xf>
    <xf numFmtId="49" fontId="3" fillId="0" borderId="26" xfId="733" applyNumberFormat="1" applyFont="1" applyFill="1" applyBorder="1" applyAlignment="1">
      <alignment horizontal="center"/>
    </xf>
    <xf numFmtId="0" fontId="38" fillId="0" borderId="10" xfId="752" applyFont="1" applyFill="1" applyBorder="1" applyAlignment="1">
      <alignment horizontal="left" vertical="center" wrapText="1"/>
    </xf>
    <xf numFmtId="49" fontId="38" fillId="0" borderId="10" xfId="0" applyNumberFormat="1" applyFont="1" applyFill="1" applyBorder="1" applyAlignment="1">
      <alignment horizontal="center" vertical="center" wrapText="1"/>
    </xf>
    <xf numFmtId="0" fontId="38" fillId="0" borderId="10" xfId="733" applyFont="1" applyFill="1" applyBorder="1" applyAlignment="1">
      <alignment horizontal="left" vertical="center" wrapText="1"/>
    </xf>
    <xf numFmtId="166" fontId="38" fillId="0" borderId="10" xfId="733" applyNumberFormat="1" applyFont="1" applyFill="1" applyBorder="1" applyAlignment="1">
      <alignment horizontal="center" vertical="center" wrapText="1"/>
    </xf>
    <xf numFmtId="166" fontId="41" fillId="0" borderId="10" xfId="752" applyNumberFormat="1" applyFont="1" applyFill="1" applyBorder="1" applyAlignment="1">
      <alignment horizontal="center" vertical="center" wrapText="1"/>
    </xf>
    <xf numFmtId="0" fontId="40" fillId="0" borderId="10" xfId="752" applyFont="1" applyFill="1" applyBorder="1" applyAlignment="1">
      <alignment horizontal="left" vertical="center" wrapText="1"/>
    </xf>
    <xf numFmtId="166" fontId="40" fillId="0" borderId="10" xfId="752" applyNumberFormat="1" applyFont="1" applyFill="1" applyBorder="1" applyAlignment="1">
      <alignment horizontal="center" vertical="center" wrapText="1"/>
    </xf>
    <xf numFmtId="0" fontId="40" fillId="0" borderId="10" xfId="0" applyFont="1" applyFill="1" applyBorder="1" applyAlignment="1">
      <alignment horizontal="left" vertical="center" wrapText="1"/>
    </xf>
    <xf numFmtId="0" fontId="42" fillId="0" borderId="10" xfId="733" applyFont="1" applyFill="1" applyBorder="1" applyAlignment="1">
      <alignment horizontal="left" vertical="center" wrapText="1"/>
    </xf>
    <xf numFmtId="166" fontId="40" fillId="0" borderId="10" xfId="752" applyNumberFormat="1" applyFont="1" applyFill="1" applyBorder="1" applyAlignment="1">
      <alignment horizontal="center" vertical="center"/>
    </xf>
    <xf numFmtId="0" fontId="40" fillId="0" borderId="10" xfId="752" applyFont="1" applyFill="1" applyBorder="1"/>
    <xf numFmtId="2" fontId="40" fillId="0" borderId="10" xfId="752" applyNumberFormat="1" applyFont="1" applyFill="1" applyBorder="1" applyAlignment="1">
      <alignment horizontal="center" vertical="center" wrapText="1"/>
    </xf>
    <xf numFmtId="166" fontId="8" fillId="0" borderId="0" xfId="752" applyNumberFormat="1" applyFont="1" applyFill="1" applyAlignment="1">
      <alignment horizontal="center" vertical="center"/>
    </xf>
    <xf numFmtId="0" fontId="40" fillId="0" borderId="10" xfId="752" applyFont="1" applyFill="1" applyBorder="1" applyAlignment="1">
      <alignment horizontal="center" vertical="center"/>
    </xf>
    <xf numFmtId="165" fontId="40" fillId="0" borderId="10" xfId="752" applyNumberFormat="1" applyFont="1" applyFill="1" applyBorder="1"/>
    <xf numFmtId="165" fontId="40" fillId="0" borderId="0" xfId="752" applyNumberFormat="1" applyFont="1" applyFill="1"/>
    <xf numFmtId="0" fontId="40" fillId="0" borderId="0" xfId="752" applyFont="1" applyFill="1"/>
    <xf numFmtId="0" fontId="38" fillId="0" borderId="10" xfId="752" applyFont="1" applyFill="1" applyBorder="1" applyAlignment="1">
      <alignment horizontal="center" vertical="center" wrapText="1"/>
    </xf>
    <xf numFmtId="0" fontId="38" fillId="0" borderId="0" xfId="752" applyFont="1" applyFill="1"/>
    <xf numFmtId="166" fontId="38" fillId="0" borderId="10" xfId="752" applyNumberFormat="1" applyFont="1" applyFill="1" applyBorder="1" applyAlignment="1">
      <alignment horizontal="center" vertical="center" wrapText="1"/>
    </xf>
    <xf numFmtId="0" fontId="38" fillId="0" borderId="0" xfId="752" applyFont="1" applyFill="1" applyAlignment="1">
      <alignment horizontal="center" vertical="center"/>
    </xf>
    <xf numFmtId="166" fontId="40" fillId="0" borderId="0" xfId="752" applyNumberFormat="1" applyFont="1" applyFill="1" applyAlignment="1">
      <alignment horizontal="center" vertical="center"/>
    </xf>
    <xf numFmtId="0" fontId="38" fillId="0" borderId="0" xfId="752" applyFont="1" applyFill="1" applyAlignment="1">
      <alignment horizontal="center" vertical="center" wrapText="1"/>
    </xf>
    <xf numFmtId="0" fontId="43" fillId="0" borderId="41" xfId="0" applyFont="1" applyBorder="1" applyAlignment="1">
      <alignment horizontal="center" vertical="center" wrapText="1"/>
    </xf>
    <xf numFmtId="166" fontId="8" fillId="53" borderId="10" xfId="733" applyNumberFormat="1" applyFont="1" applyFill="1" applyBorder="1" applyAlignment="1">
      <alignment horizontal="center" vertical="center" wrapText="1"/>
    </xf>
    <xf numFmtId="166" fontId="40" fillId="53" borderId="10" xfId="752" applyNumberFormat="1" applyFont="1" applyFill="1" applyBorder="1" applyAlignment="1">
      <alignment horizontal="center" vertical="center"/>
    </xf>
    <xf numFmtId="0" fontId="40" fillId="53" borderId="10" xfId="752" applyFont="1" applyFill="1" applyBorder="1" applyAlignment="1">
      <alignment horizontal="center" vertical="center" wrapText="1"/>
    </xf>
    <xf numFmtId="166" fontId="40" fillId="53" borderId="10" xfId="752" applyNumberFormat="1" applyFont="1" applyFill="1" applyBorder="1" applyAlignment="1">
      <alignment horizontal="center" vertical="center" wrapText="1"/>
    </xf>
    <xf numFmtId="165" fontId="40" fillId="53" borderId="10" xfId="752" applyNumberFormat="1" applyFont="1" applyFill="1" applyBorder="1" applyAlignment="1">
      <alignment horizontal="center" vertical="center" wrapText="1"/>
    </xf>
    <xf numFmtId="166" fontId="40" fillId="53" borderId="0" xfId="752" applyNumberFormat="1" applyFont="1" applyFill="1" applyAlignment="1">
      <alignment horizontal="center" vertical="center"/>
    </xf>
    <xf numFmtId="166" fontId="8" fillId="53" borderId="0" xfId="752" applyNumberFormat="1" applyFont="1" applyFill="1" applyAlignment="1">
      <alignment horizontal="center" vertical="center"/>
    </xf>
    <xf numFmtId="0" fontId="8" fillId="53" borderId="10" xfId="752" applyFont="1" applyFill="1" applyBorder="1" applyAlignment="1">
      <alignment horizontal="center"/>
    </xf>
    <xf numFmtId="0" fontId="8" fillId="53" borderId="10" xfId="752" applyFont="1" applyFill="1" applyBorder="1"/>
    <xf numFmtId="166" fontId="8" fillId="53" borderId="10" xfId="752" applyNumberFormat="1" applyFont="1" applyFill="1" applyBorder="1" applyAlignment="1">
      <alignment horizontal="right" vertical="center"/>
    </xf>
    <xf numFmtId="0" fontId="40" fillId="0" borderId="0" xfId="752" applyFont="1" applyFill="1" applyBorder="1" applyAlignment="1">
      <alignment horizontal="center" vertical="center"/>
    </xf>
    <xf numFmtId="166" fontId="40" fillId="0" borderId="0" xfId="752" applyNumberFormat="1" applyFont="1" applyFill="1" applyBorder="1" applyAlignment="1">
      <alignment horizontal="center" vertical="center"/>
    </xf>
    <xf numFmtId="0" fontId="40" fillId="0" borderId="0" xfId="752" applyFont="1" applyFill="1" applyBorder="1" applyAlignment="1">
      <alignment horizontal="left" vertical="center" wrapText="1"/>
    </xf>
    <xf numFmtId="166" fontId="41" fillId="53" borderId="0" xfId="752" applyNumberFormat="1" applyFont="1" applyFill="1" applyBorder="1" applyAlignment="1">
      <alignment horizontal="center" vertical="center"/>
    </xf>
    <xf numFmtId="166" fontId="44" fillId="53" borderId="0" xfId="752" applyNumberFormat="1" applyFont="1" applyFill="1" applyBorder="1" applyAlignment="1">
      <alignment horizontal="center" vertical="center"/>
    </xf>
    <xf numFmtId="166" fontId="44" fillId="53" borderId="0" xfId="752" applyNumberFormat="1" applyFont="1" applyFill="1" applyAlignment="1">
      <alignment horizontal="center" vertical="center"/>
    </xf>
    <xf numFmtId="2" fontId="38" fillId="0" borderId="0" xfId="0" applyNumberFormat="1" applyFont="1" applyFill="1" applyBorder="1" applyAlignment="1">
      <alignment horizontal="left" vertical="center" wrapText="1"/>
    </xf>
    <xf numFmtId="0" fontId="38" fillId="0" borderId="0" xfId="752" applyFont="1" applyFill="1" applyBorder="1" applyAlignment="1">
      <alignment horizontal="left" vertical="center" wrapText="1"/>
    </xf>
    <xf numFmtId="0" fontId="4" fillId="0" borderId="47" xfId="752" applyFont="1" applyFill="1" applyBorder="1"/>
    <xf numFmtId="166" fontId="40" fillId="0" borderId="10" xfId="733" applyNumberFormat="1" applyFont="1" applyFill="1" applyBorder="1" applyAlignment="1">
      <alignment horizontal="center" vertical="center" wrapText="1"/>
    </xf>
    <xf numFmtId="0" fontId="40" fillId="0" borderId="10" xfId="752" applyFont="1" applyFill="1" applyBorder="1" applyAlignment="1">
      <alignment horizontal="center" vertical="center" wrapText="1"/>
    </xf>
    <xf numFmtId="0" fontId="7" fillId="0" borderId="41" xfId="752" applyFont="1" applyFill="1" applyBorder="1" applyAlignment="1">
      <alignment horizontal="center" vertical="center"/>
    </xf>
    <xf numFmtId="165" fontId="4" fillId="0" borderId="10" xfId="738" applyNumberFormat="1" applyFont="1" applyFill="1" applyBorder="1" applyAlignment="1">
      <alignment horizontal="left" vertical="center" wrapText="1"/>
    </xf>
    <xf numFmtId="0" fontId="38" fillId="0" borderId="10" xfId="733" applyNumberFormat="1" applyFont="1" applyFill="1" applyBorder="1" applyAlignment="1">
      <alignment horizontal="center" vertical="center" wrapText="1"/>
    </xf>
    <xf numFmtId="0" fontId="46" fillId="0" borderId="10" xfId="0" applyFont="1" applyBorder="1" applyAlignment="1">
      <alignment horizontal="left" vertical="center" wrapText="1"/>
    </xf>
    <xf numFmtId="0" fontId="47" fillId="0" borderId="10" xfId="0" applyFont="1" applyBorder="1" applyAlignment="1">
      <alignment horizontal="center" vertical="center" wrapText="1"/>
    </xf>
    <xf numFmtId="166" fontId="47" fillId="0" borderId="10" xfId="0" applyNumberFormat="1" applyFont="1" applyBorder="1" applyAlignment="1">
      <alignment horizontal="center" vertical="center" wrapText="1"/>
    </xf>
    <xf numFmtId="166" fontId="47" fillId="49" borderId="10" xfId="0" applyNumberFormat="1" applyFont="1" applyFill="1" applyBorder="1" applyAlignment="1">
      <alignment horizontal="center" vertical="center" wrapText="1"/>
    </xf>
    <xf numFmtId="165" fontId="40" fillId="0" borderId="10" xfId="738" applyNumberFormat="1" applyFont="1" applyFill="1" applyBorder="1" applyAlignment="1">
      <alignment horizontal="center"/>
    </xf>
    <xf numFmtId="166" fontId="40" fillId="0" borderId="10" xfId="738" applyNumberFormat="1" applyFont="1" applyFill="1" applyBorder="1" applyAlignment="1">
      <alignment horizontal="center"/>
    </xf>
    <xf numFmtId="165" fontId="38" fillId="0" borderId="10" xfId="738" applyNumberFormat="1" applyFont="1" applyFill="1" applyBorder="1" applyAlignment="1">
      <alignment horizontal="left" vertical="center" wrapText="1"/>
    </xf>
    <xf numFmtId="166" fontId="41" fillId="0" borderId="10" xfId="752" applyNumberFormat="1" applyFont="1" applyFill="1" applyBorder="1" applyAlignment="1">
      <alignment horizontal="center" wrapText="1"/>
    </xf>
    <xf numFmtId="166" fontId="44" fillId="0" borderId="10" xfId="752" applyNumberFormat="1" applyFont="1" applyFill="1" applyBorder="1" applyAlignment="1">
      <alignment horizontal="center" vertical="center" wrapText="1"/>
    </xf>
    <xf numFmtId="166" fontId="38" fillId="0" borderId="10" xfId="752" applyNumberFormat="1" applyFont="1" applyFill="1" applyBorder="1" applyAlignment="1">
      <alignment horizontal="center" wrapText="1"/>
    </xf>
    <xf numFmtId="0" fontId="38" fillId="0" borderId="10" xfId="0" applyFont="1" applyFill="1" applyBorder="1" applyAlignment="1">
      <alignment horizontal="left" vertical="center" wrapText="1"/>
    </xf>
    <xf numFmtId="2" fontId="0" fillId="0" borderId="0" xfId="0" applyNumberFormat="1" applyFont="1" applyBorder="1" applyAlignment="1">
      <alignment horizontal="left" vertical="center" wrapText="1"/>
    </xf>
    <xf numFmtId="0" fontId="38" fillId="0" borderId="10" xfId="0" applyFont="1" applyFill="1" applyBorder="1" applyAlignment="1">
      <alignment horizontal="center" vertical="center" wrapText="1"/>
    </xf>
    <xf numFmtId="0" fontId="33" fillId="0" borderId="10" xfId="733" applyFont="1" applyFill="1" applyBorder="1" applyAlignment="1">
      <alignment horizontal="center" vertical="center" wrapText="1"/>
    </xf>
    <xf numFmtId="0" fontId="39" fillId="0" borderId="10" xfId="733" applyFont="1" applyFill="1" applyBorder="1" applyAlignment="1">
      <alignment horizontal="center" vertical="center" wrapText="1"/>
    </xf>
    <xf numFmtId="0" fontId="7" fillId="54" borderId="10" xfId="752" applyFont="1" applyFill="1" applyBorder="1" applyAlignment="1">
      <alignment horizontal="center" vertical="center" wrapText="1"/>
    </xf>
    <xf numFmtId="0" fontId="38" fillId="54" borderId="10" xfId="733" applyFont="1" applyFill="1" applyBorder="1" applyAlignment="1">
      <alignment horizontal="left" vertical="center" wrapText="1"/>
    </xf>
    <xf numFmtId="0" fontId="38" fillId="54" borderId="10" xfId="733" applyNumberFormat="1" applyFont="1" applyFill="1" applyBorder="1" applyAlignment="1">
      <alignment horizontal="center" vertical="center" wrapText="1"/>
    </xf>
    <xf numFmtId="166" fontId="40" fillId="54" borderId="10" xfId="738" applyNumberFormat="1" applyFont="1" applyFill="1" applyBorder="1" applyAlignment="1">
      <alignment horizontal="center" vertical="center" wrapText="1"/>
    </xf>
    <xf numFmtId="166" fontId="38" fillId="54" borderId="10" xfId="752" applyNumberFormat="1" applyFont="1" applyFill="1" applyBorder="1" applyAlignment="1">
      <alignment horizontal="center" vertical="center" wrapText="1"/>
    </xf>
    <xf numFmtId="166" fontId="41" fillId="54" borderId="10" xfId="752" applyNumberFormat="1" applyFont="1" applyFill="1" applyBorder="1" applyAlignment="1">
      <alignment horizontal="center" wrapText="1"/>
    </xf>
    <xf numFmtId="165" fontId="38" fillId="54" borderId="10" xfId="738" applyNumberFormat="1" applyFont="1" applyFill="1" applyBorder="1" applyAlignment="1">
      <alignment horizontal="left" vertical="center" wrapText="1"/>
    </xf>
    <xf numFmtId="2" fontId="28" fillId="54" borderId="10" xfId="752" applyNumberFormat="1" applyFont="1" applyFill="1" applyBorder="1" applyAlignment="1">
      <alignment horizontal="center" vertical="center" wrapText="1"/>
    </xf>
    <xf numFmtId="166" fontId="4" fillId="54" borderId="0" xfId="752" applyNumberFormat="1" applyFont="1" applyFill="1"/>
    <xf numFmtId="0" fontId="4" fillId="54" borderId="0" xfId="752" applyFont="1" applyFill="1"/>
    <xf numFmtId="165" fontId="44" fillId="0" borderId="10" xfId="738" applyNumberFormat="1" applyFont="1" applyFill="1" applyBorder="1" applyAlignment="1">
      <alignment horizontal="left" vertical="center" wrapText="1"/>
    </xf>
    <xf numFmtId="0" fontId="45" fillId="0" borderId="10" xfId="0" applyFont="1" applyBorder="1" applyAlignment="1">
      <alignment horizontal="left" vertical="center" wrapText="1"/>
    </xf>
    <xf numFmtId="0" fontId="45" fillId="0" borderId="10" xfId="0" applyFont="1" applyFill="1" applyBorder="1" applyAlignment="1">
      <alignment horizontal="left" vertical="center" wrapText="1"/>
    </xf>
    <xf numFmtId="0" fontId="45" fillId="49" borderId="10" xfId="0" applyFont="1" applyFill="1" applyBorder="1" applyAlignment="1">
      <alignment horizontal="left" vertical="center" wrapText="1"/>
    </xf>
    <xf numFmtId="0" fontId="38" fillId="0" borderId="10" xfId="752" applyFont="1" applyFill="1" applyBorder="1"/>
    <xf numFmtId="0" fontId="39" fillId="0" borderId="10" xfId="0" applyFont="1" applyFill="1" applyBorder="1" applyAlignment="1">
      <alignment horizontal="left" vertical="center" wrapText="1"/>
    </xf>
    <xf numFmtId="0" fontId="38" fillId="0" borderId="10" xfId="0" applyFont="1" applyFill="1" applyBorder="1" applyAlignment="1">
      <alignment vertical="center" wrapText="1"/>
    </xf>
    <xf numFmtId="0" fontId="38" fillId="0" borderId="0" xfId="752" applyFont="1" applyFill="1" applyBorder="1"/>
    <xf numFmtId="0" fontId="42" fillId="0" borderId="10" xfId="0" applyFont="1" applyBorder="1" applyAlignment="1">
      <alignment horizontal="left" vertical="center" wrapText="1"/>
    </xf>
    <xf numFmtId="0" fontId="49" fillId="0" borderId="10" xfId="0" applyFont="1" applyBorder="1" applyAlignment="1">
      <alignment horizontal="left" vertical="center" wrapText="1"/>
    </xf>
    <xf numFmtId="166" fontId="49" fillId="55" borderId="10" xfId="0" applyNumberFormat="1" applyFont="1" applyFill="1" applyBorder="1" applyAlignment="1">
      <alignment horizontal="center" vertical="center" wrapText="1"/>
    </xf>
    <xf numFmtId="166" fontId="49" fillId="0" borderId="10" xfId="0" applyNumberFormat="1" applyFont="1" applyBorder="1" applyAlignment="1">
      <alignment horizontal="center" vertical="center" wrapText="1"/>
    </xf>
    <xf numFmtId="166" fontId="40" fillId="55" borderId="10" xfId="733" applyNumberFormat="1" applyFont="1" applyFill="1" applyBorder="1" applyAlignment="1">
      <alignment horizontal="center" vertical="center" wrapText="1"/>
    </xf>
    <xf numFmtId="166" fontId="40" fillId="55" borderId="10" xfId="752" applyNumberFormat="1" applyFont="1" applyFill="1" applyBorder="1" applyAlignment="1">
      <alignment horizontal="center" vertical="center" wrapText="1"/>
    </xf>
    <xf numFmtId="0" fontId="7" fillId="56" borderId="10" xfId="752" applyFont="1" applyFill="1" applyBorder="1" applyAlignment="1">
      <alignment horizontal="center" vertical="center" wrapText="1"/>
    </xf>
    <xf numFmtId="0" fontId="46" fillId="56" borderId="10" xfId="0" applyFont="1" applyFill="1" applyBorder="1" applyAlignment="1">
      <alignment horizontal="left" vertical="center" wrapText="1"/>
    </xf>
    <xf numFmtId="0" fontId="38" fillId="56" borderId="10" xfId="733" applyNumberFormat="1" applyFont="1" applyFill="1" applyBorder="1" applyAlignment="1">
      <alignment horizontal="center" vertical="center" wrapText="1"/>
    </xf>
    <xf numFmtId="166" fontId="47" fillId="56" borderId="10" xfId="0" applyNumberFormat="1" applyFont="1" applyFill="1" applyBorder="1" applyAlignment="1">
      <alignment horizontal="center" vertical="center" wrapText="1"/>
    </xf>
    <xf numFmtId="166" fontId="38" fillId="56" borderId="10" xfId="752" applyNumberFormat="1" applyFont="1" applyFill="1" applyBorder="1" applyAlignment="1">
      <alignment horizontal="center" vertical="center" wrapText="1"/>
    </xf>
    <xf numFmtId="166" fontId="41" fillId="56" borderId="10" xfId="752" applyNumberFormat="1" applyFont="1" applyFill="1" applyBorder="1" applyAlignment="1">
      <alignment horizontal="center" vertical="center" wrapText="1"/>
    </xf>
    <xf numFmtId="0" fontId="45" fillId="56" borderId="10" xfId="0" applyFont="1" applyFill="1" applyBorder="1" applyAlignment="1">
      <alignment horizontal="left" vertical="center" wrapText="1"/>
    </xf>
    <xf numFmtId="2" fontId="28" fillId="56" borderId="10" xfId="752" applyNumberFormat="1" applyFont="1" applyFill="1" applyBorder="1" applyAlignment="1">
      <alignment horizontal="center" vertical="center" wrapText="1"/>
    </xf>
    <xf numFmtId="166" fontId="4" fillId="56" borderId="0" xfId="752" applyNumberFormat="1" applyFont="1" applyFill="1"/>
    <xf numFmtId="0" fontId="4" fillId="56" borderId="0" xfId="752" applyFont="1" applyFill="1"/>
    <xf numFmtId="166" fontId="44" fillId="55" borderId="10" xfId="752" applyNumberFormat="1" applyFont="1" applyFill="1" applyBorder="1" applyAlignment="1">
      <alignment horizontal="center" vertical="center" wrapText="1"/>
    </xf>
    <xf numFmtId="166" fontId="8" fillId="55" borderId="10" xfId="752" applyNumberFormat="1" applyFont="1" applyFill="1" applyBorder="1" applyAlignment="1">
      <alignment horizontal="center" vertical="center" wrapText="1"/>
    </xf>
    <xf numFmtId="166" fontId="45" fillId="55" borderId="10" xfId="0" applyNumberFormat="1" applyFont="1" applyFill="1" applyBorder="1" applyAlignment="1">
      <alignment horizontal="center" vertical="center" wrapText="1"/>
    </xf>
    <xf numFmtId="166" fontId="47" fillId="55" borderId="10" xfId="0" applyNumberFormat="1" applyFont="1" applyFill="1" applyBorder="1" applyAlignment="1">
      <alignment horizontal="center" vertical="center" wrapText="1"/>
    </xf>
    <xf numFmtId="166" fontId="38" fillId="55" borderId="10" xfId="733" applyNumberFormat="1" applyFont="1" applyFill="1" applyBorder="1" applyAlignment="1">
      <alignment horizontal="center" vertical="center" wrapText="1"/>
    </xf>
    <xf numFmtId="166" fontId="38" fillId="55" borderId="10" xfId="752" applyNumberFormat="1" applyFont="1" applyFill="1" applyBorder="1" applyAlignment="1">
      <alignment horizontal="center" vertical="center" wrapText="1"/>
    </xf>
    <xf numFmtId="166" fontId="38" fillId="55" borderId="10" xfId="752" applyNumberFormat="1" applyFont="1" applyFill="1" applyBorder="1" applyAlignment="1">
      <alignment horizontal="center" wrapText="1"/>
    </xf>
    <xf numFmtId="166" fontId="40" fillId="55" borderId="10" xfId="752" applyNumberFormat="1" applyFont="1" applyFill="1" applyBorder="1" applyAlignment="1">
      <alignment horizontal="center" vertical="center"/>
    </xf>
    <xf numFmtId="0" fontId="40" fillId="55" borderId="10" xfId="752" applyFont="1" applyFill="1" applyBorder="1" applyAlignment="1">
      <alignment horizontal="center" vertical="center" wrapText="1"/>
    </xf>
    <xf numFmtId="165" fontId="40" fillId="55" borderId="10" xfId="752" applyNumberFormat="1" applyFont="1" applyFill="1" applyBorder="1" applyAlignment="1">
      <alignment horizontal="center" vertical="center" wrapText="1"/>
    </xf>
    <xf numFmtId="0" fontId="40" fillId="55" borderId="10" xfId="752" applyFont="1" applyFill="1" applyBorder="1" applyAlignment="1">
      <alignment horizontal="left" vertical="center" wrapText="1"/>
    </xf>
    <xf numFmtId="166" fontId="40" fillId="55" borderId="0" xfId="752" applyNumberFormat="1" applyFont="1" applyFill="1" applyBorder="1" applyAlignment="1">
      <alignment horizontal="center" vertical="center"/>
    </xf>
    <xf numFmtId="166" fontId="8" fillId="55" borderId="0" xfId="752" applyNumberFormat="1" applyFont="1" applyFill="1" applyAlignment="1">
      <alignment horizontal="center" vertical="center"/>
    </xf>
    <xf numFmtId="166" fontId="40" fillId="55" borderId="0" xfId="752" applyNumberFormat="1" applyFont="1" applyFill="1" applyAlignment="1">
      <alignment horizontal="center" vertical="center"/>
    </xf>
    <xf numFmtId="166" fontId="8" fillId="55" borderId="10" xfId="752" applyNumberFormat="1" applyFont="1" applyFill="1" applyBorder="1" applyAlignment="1">
      <alignment horizontal="center" vertical="center"/>
    </xf>
    <xf numFmtId="0" fontId="49" fillId="57" borderId="10" xfId="0" applyFont="1" applyFill="1" applyBorder="1" applyAlignment="1">
      <alignment horizontal="left" vertical="center" wrapText="1"/>
    </xf>
    <xf numFmtId="0" fontId="49" fillId="55" borderId="10" xfId="0" applyFont="1" applyFill="1" applyBorder="1" applyAlignment="1">
      <alignment horizontal="left" vertical="center" wrapText="1"/>
    </xf>
    <xf numFmtId="0" fontId="7" fillId="0" borderId="41" xfId="752" applyFont="1" applyFill="1" applyBorder="1" applyAlignment="1">
      <alignment horizontal="center" vertical="center"/>
    </xf>
    <xf numFmtId="0" fontId="7" fillId="56" borderId="41" xfId="752" applyFont="1" applyFill="1" applyBorder="1" applyAlignment="1">
      <alignment horizontal="center" vertical="center" wrapText="1"/>
    </xf>
    <xf numFmtId="0" fontId="42" fillId="56" borderId="10" xfId="0" applyFont="1" applyFill="1" applyBorder="1" applyAlignment="1">
      <alignment horizontal="left" vertical="center" wrapText="1"/>
    </xf>
    <xf numFmtId="166" fontId="38" fillId="56" borderId="10" xfId="733" applyNumberFormat="1" applyFont="1" applyFill="1" applyBorder="1" applyAlignment="1">
      <alignment horizontal="center" vertical="center" wrapText="1"/>
    </xf>
    <xf numFmtId="0" fontId="0" fillId="56" borderId="41" xfId="0" applyFill="1" applyBorder="1" applyAlignment="1">
      <alignment horizontal="left" vertical="center" wrapText="1"/>
    </xf>
    <xf numFmtId="0" fontId="49" fillId="56" borderId="10" xfId="0" applyFont="1" applyFill="1" applyBorder="1" applyAlignment="1">
      <alignment horizontal="left" vertical="center" wrapText="1"/>
    </xf>
    <xf numFmtId="166" fontId="49" fillId="56" borderId="10" xfId="0" applyNumberFormat="1" applyFont="1" applyFill="1" applyBorder="1" applyAlignment="1">
      <alignment horizontal="center" vertical="center" wrapText="1"/>
    </xf>
    <xf numFmtId="0" fontId="39" fillId="0" borderId="10" xfId="0" applyFont="1" applyBorder="1" applyAlignment="1">
      <alignment horizontal="left" vertical="center" wrapText="1"/>
    </xf>
    <xf numFmtId="166" fontId="45" fillId="0" borderId="10" xfId="0" applyNumberFormat="1" applyFont="1" applyBorder="1" applyAlignment="1">
      <alignment horizontal="center" vertical="center" wrapText="1"/>
    </xf>
    <xf numFmtId="0" fontId="45" fillId="0" borderId="10" xfId="0" applyFont="1" applyBorder="1" applyAlignment="1">
      <alignment horizontal="center" vertical="center" wrapText="1"/>
    </xf>
    <xf numFmtId="0" fontId="45" fillId="55" borderId="10" xfId="0" applyFont="1" applyFill="1" applyBorder="1" applyAlignment="1">
      <alignment horizontal="center" vertical="center" wrapText="1"/>
    </xf>
    <xf numFmtId="0" fontId="38" fillId="56" borderId="10" xfId="733" applyFont="1" applyFill="1" applyBorder="1" applyAlignment="1">
      <alignment horizontal="left" vertical="center" wrapText="1"/>
    </xf>
    <xf numFmtId="166" fontId="40" fillId="56" borderId="10" xfId="733" applyNumberFormat="1" applyFont="1" applyFill="1" applyBorder="1" applyAlignment="1">
      <alignment horizontal="center" vertical="center" wrapText="1"/>
    </xf>
    <xf numFmtId="165" fontId="40" fillId="56" borderId="10" xfId="752" applyNumberFormat="1" applyFont="1" applyFill="1" applyBorder="1"/>
    <xf numFmtId="165" fontId="40" fillId="56" borderId="0" xfId="752" applyNumberFormat="1" applyFont="1" applyFill="1"/>
    <xf numFmtId="0" fontId="40" fillId="56" borderId="0" xfId="752" applyFont="1" applyFill="1"/>
    <xf numFmtId="165" fontId="44" fillId="55" borderId="10" xfId="738" applyNumberFormat="1" applyFont="1" applyFill="1" applyBorder="1" applyAlignment="1">
      <alignment horizontal="left" vertical="center" wrapText="1"/>
    </xf>
    <xf numFmtId="0" fontId="45" fillId="55" borderId="10" xfId="0" applyFont="1" applyFill="1" applyBorder="1" applyAlignment="1">
      <alignment horizontal="left" vertical="center" wrapText="1"/>
    </xf>
    <xf numFmtId="166" fontId="4" fillId="55" borderId="0" xfId="752" applyNumberFormat="1" applyFont="1" applyFill="1"/>
    <xf numFmtId="0" fontId="38" fillId="55" borderId="10" xfId="733" applyFont="1" applyFill="1" applyBorder="1" applyAlignment="1">
      <alignment horizontal="left" vertical="center" wrapText="1"/>
    </xf>
    <xf numFmtId="0" fontId="38" fillId="55" borderId="10" xfId="738" applyFont="1" applyFill="1" applyBorder="1" applyAlignment="1">
      <alignment horizontal="left" wrapText="1"/>
    </xf>
    <xf numFmtId="2" fontId="28" fillId="55" borderId="10" xfId="752" applyNumberFormat="1" applyFont="1" applyFill="1" applyBorder="1" applyAlignment="1">
      <alignment horizontal="center" vertical="center" wrapText="1"/>
    </xf>
    <xf numFmtId="0" fontId="4" fillId="55" borderId="0" xfId="752" applyFont="1" applyFill="1"/>
    <xf numFmtId="0" fontId="50" fillId="0" borderId="10" xfId="752" applyFont="1" applyFill="1" applyBorder="1" applyAlignment="1">
      <alignment horizontal="center" vertical="center" wrapText="1"/>
    </xf>
    <xf numFmtId="0" fontId="51" fillId="0" borderId="10" xfId="0" applyFont="1" applyBorder="1" applyAlignment="1">
      <alignment horizontal="center" vertical="center" wrapText="1"/>
    </xf>
    <xf numFmtId="166" fontId="50" fillId="55" borderId="10" xfId="752" applyNumberFormat="1" applyFont="1" applyFill="1" applyBorder="1" applyAlignment="1">
      <alignment horizontal="center" vertical="center" wrapText="1"/>
    </xf>
    <xf numFmtId="166" fontId="50" fillId="0" borderId="10" xfId="752" applyNumberFormat="1" applyFont="1" applyFill="1" applyBorder="1" applyAlignment="1">
      <alignment horizontal="center" vertical="center" wrapText="1"/>
    </xf>
    <xf numFmtId="0" fontId="50" fillId="0" borderId="10" xfId="733" applyFont="1" applyFill="1" applyBorder="1" applyAlignment="1">
      <alignment horizontal="left" vertical="center" wrapText="1"/>
    </xf>
    <xf numFmtId="166" fontId="50" fillId="0" borderId="10" xfId="733" applyNumberFormat="1" applyFont="1" applyFill="1" applyBorder="1" applyAlignment="1">
      <alignment horizontal="center" vertical="center" wrapText="1"/>
    </xf>
    <xf numFmtId="166" fontId="52" fillId="53" borderId="10" xfId="733" applyNumberFormat="1" applyFont="1" applyFill="1" applyBorder="1" applyAlignment="1">
      <alignment horizontal="center" vertical="center" wrapText="1"/>
    </xf>
    <xf numFmtId="166" fontId="52" fillId="55" borderId="10" xfId="752" applyNumberFormat="1" applyFont="1" applyFill="1" applyBorder="1" applyAlignment="1">
      <alignment horizontal="center" vertical="center" wrapText="1"/>
    </xf>
    <xf numFmtId="166" fontId="52" fillId="0" borderId="10" xfId="752" applyNumberFormat="1" applyFont="1" applyFill="1" applyBorder="1" applyAlignment="1">
      <alignment horizontal="center" vertical="center" wrapText="1"/>
    </xf>
    <xf numFmtId="0" fontId="50" fillId="0" borderId="10" xfId="752" applyFont="1" applyFill="1" applyBorder="1" applyAlignment="1">
      <alignment horizontal="left" vertical="center" wrapText="1"/>
    </xf>
    <xf numFmtId="0" fontId="51" fillId="0" borderId="41" xfId="0" applyFont="1" applyBorder="1" applyAlignment="1">
      <alignment horizontal="center" vertical="center" wrapText="1"/>
    </xf>
    <xf numFmtId="0" fontId="51" fillId="0" borderId="10" xfId="0" applyFont="1" applyBorder="1" applyAlignment="1">
      <alignment horizontal="left" vertical="center" wrapText="1"/>
    </xf>
    <xf numFmtId="166" fontId="52" fillId="0" borderId="10" xfId="733" applyNumberFormat="1" applyFont="1" applyFill="1" applyBorder="1" applyAlignment="1">
      <alignment horizontal="center" vertical="center" wrapText="1"/>
    </xf>
    <xf numFmtId="166" fontId="51" fillId="0" borderId="10" xfId="0" applyNumberFormat="1" applyFont="1" applyBorder="1" applyAlignment="1">
      <alignment horizontal="center" vertical="center" wrapText="1"/>
    </xf>
    <xf numFmtId="166" fontId="51" fillId="55" borderId="10" xfId="0" applyNumberFormat="1" applyFont="1" applyFill="1" applyBorder="1" applyAlignment="1">
      <alignment horizontal="center" vertical="center" wrapText="1"/>
    </xf>
    <xf numFmtId="0" fontId="52" fillId="0" borderId="10" xfId="752" applyFont="1" applyFill="1" applyBorder="1" applyAlignment="1">
      <alignment horizontal="center" vertical="center" wrapText="1"/>
    </xf>
    <xf numFmtId="0" fontId="54" fillId="0" borderId="10" xfId="0" applyFont="1" applyBorder="1" applyAlignment="1">
      <alignment horizontal="left" vertical="center" wrapText="1"/>
    </xf>
    <xf numFmtId="0" fontId="52" fillId="0" borderId="10" xfId="733" applyNumberFormat="1" applyFont="1" applyFill="1" applyBorder="1" applyAlignment="1">
      <alignment horizontal="center" vertical="center" wrapText="1"/>
    </xf>
    <xf numFmtId="166" fontId="54" fillId="55" borderId="10" xfId="0" applyNumberFormat="1" applyFont="1" applyFill="1" applyBorder="1" applyAlignment="1">
      <alignment horizontal="center" vertical="center" wrapText="1"/>
    </xf>
    <xf numFmtId="0" fontId="54" fillId="55" borderId="10" xfId="0" applyFont="1" applyFill="1" applyBorder="1" applyAlignment="1">
      <alignment horizontal="left" vertical="center" wrapText="1"/>
    </xf>
    <xf numFmtId="165" fontId="52" fillId="55" borderId="10" xfId="738" applyNumberFormat="1" applyFont="1" applyFill="1" applyBorder="1" applyAlignment="1">
      <alignment horizontal="left" vertical="center" wrapText="1"/>
    </xf>
    <xf numFmtId="0" fontId="51" fillId="55" borderId="10" xfId="0" applyFont="1" applyFill="1" applyBorder="1" applyAlignment="1">
      <alignment horizontal="left" vertical="center" wrapText="1"/>
    </xf>
    <xf numFmtId="166" fontId="54" fillId="0" borderId="10" xfId="0" applyNumberFormat="1" applyFont="1" applyBorder="1" applyAlignment="1">
      <alignment horizontal="center" vertical="center" wrapText="1"/>
    </xf>
    <xf numFmtId="0" fontId="51" fillId="55" borderId="10" xfId="0" applyFont="1" applyFill="1" applyBorder="1" applyAlignment="1">
      <alignment horizontal="center" vertical="center" wrapText="1"/>
    </xf>
    <xf numFmtId="165" fontId="52" fillId="0" borderId="10" xfId="738" applyNumberFormat="1" applyFont="1" applyFill="1" applyBorder="1" applyAlignment="1">
      <alignment horizontal="left" vertical="center" wrapText="1"/>
    </xf>
    <xf numFmtId="0" fontId="52" fillId="56" borderId="41" xfId="752" applyFont="1" applyFill="1" applyBorder="1" applyAlignment="1">
      <alignment horizontal="center" vertical="center" wrapText="1"/>
    </xf>
    <xf numFmtId="0" fontId="51" fillId="56" borderId="10" xfId="0" applyFont="1" applyFill="1" applyBorder="1" applyAlignment="1">
      <alignment horizontal="left" vertical="center" wrapText="1"/>
    </xf>
    <xf numFmtId="166" fontId="52" fillId="56" borderId="10" xfId="733" applyNumberFormat="1" applyFont="1" applyFill="1" applyBorder="1" applyAlignment="1">
      <alignment horizontal="center" vertical="center" wrapText="1"/>
    </xf>
    <xf numFmtId="166" fontId="51" fillId="56" borderId="10" xfId="0" applyNumberFormat="1" applyFont="1" applyFill="1" applyBorder="1" applyAlignment="1">
      <alignment horizontal="center" vertical="center" wrapText="1"/>
    </xf>
    <xf numFmtId="0" fontId="53" fillId="56" borderId="41" xfId="0" applyFont="1" applyFill="1" applyBorder="1" applyAlignment="1">
      <alignment horizontal="left" vertical="center" wrapText="1"/>
    </xf>
    <xf numFmtId="0" fontId="51" fillId="0" borderId="10" xfId="0" applyFont="1" applyFill="1" applyBorder="1" applyAlignment="1">
      <alignment horizontal="left" vertical="center" wrapText="1"/>
    </xf>
    <xf numFmtId="166" fontId="51" fillId="49" borderId="10" xfId="0" applyNumberFormat="1" applyFont="1" applyFill="1" applyBorder="1" applyAlignment="1">
      <alignment horizontal="center" vertical="center" wrapText="1"/>
    </xf>
    <xf numFmtId="0" fontId="51" fillId="49" borderId="10" xfId="0" applyFont="1" applyFill="1" applyBorder="1" applyAlignment="1">
      <alignment horizontal="left" vertical="center" wrapText="1"/>
    </xf>
    <xf numFmtId="0" fontId="52" fillId="56" borderId="10" xfId="752" applyFont="1" applyFill="1" applyBorder="1" applyAlignment="1">
      <alignment horizontal="center" vertical="center" wrapText="1"/>
    </xf>
    <xf numFmtId="0" fontId="52" fillId="56" borderId="10" xfId="733" applyNumberFormat="1" applyFont="1" applyFill="1" applyBorder="1" applyAlignment="1">
      <alignment horizontal="center" vertical="center" wrapText="1"/>
    </xf>
    <xf numFmtId="166" fontId="52" fillId="56" borderId="10" xfId="752" applyNumberFormat="1" applyFont="1" applyFill="1" applyBorder="1" applyAlignment="1">
      <alignment horizontal="center" vertical="center" wrapText="1"/>
    </xf>
    <xf numFmtId="0" fontId="52" fillId="55" borderId="10" xfId="752" applyFont="1" applyFill="1" applyBorder="1" applyAlignment="1">
      <alignment horizontal="center" vertical="center" wrapText="1"/>
    </xf>
    <xf numFmtId="0" fontId="52" fillId="55" borderId="10" xfId="733" applyNumberFormat="1" applyFont="1" applyFill="1" applyBorder="1" applyAlignment="1">
      <alignment horizontal="center" vertical="center" wrapText="1"/>
    </xf>
    <xf numFmtId="0" fontId="54" fillId="57" borderId="10" xfId="0" applyFont="1" applyFill="1" applyBorder="1" applyAlignment="1">
      <alignment horizontal="left" vertical="center" wrapText="1"/>
    </xf>
    <xf numFmtId="0" fontId="54" fillId="56" borderId="10" xfId="0" applyFont="1" applyFill="1" applyBorder="1" applyAlignment="1">
      <alignment horizontal="left" vertical="center" wrapText="1"/>
    </xf>
    <xf numFmtId="166" fontId="54" fillId="56" borderId="10" xfId="0" applyNumberFormat="1" applyFont="1" applyFill="1" applyBorder="1" applyAlignment="1">
      <alignment horizontal="center" vertical="center" wrapText="1"/>
    </xf>
    <xf numFmtId="0" fontId="52" fillId="55" borderId="10" xfId="733" applyFont="1" applyFill="1" applyBorder="1" applyAlignment="1">
      <alignment horizontal="left" vertical="center" wrapText="1"/>
    </xf>
    <xf numFmtId="166" fontId="52" fillId="55" borderId="10" xfId="733" applyNumberFormat="1" applyFont="1" applyFill="1" applyBorder="1" applyAlignment="1">
      <alignment horizontal="center" vertical="center" wrapText="1"/>
    </xf>
    <xf numFmtId="0" fontId="52" fillId="0" borderId="10" xfId="733" applyFont="1" applyFill="1" applyBorder="1" applyAlignment="1">
      <alignment horizontal="left" vertical="center" wrapText="1"/>
    </xf>
    <xf numFmtId="165" fontId="52" fillId="0" borderId="10" xfId="738" applyNumberFormat="1" applyFont="1" applyFill="1" applyBorder="1" applyAlignment="1">
      <alignment horizontal="center"/>
    </xf>
    <xf numFmtId="166" fontId="52" fillId="0" borderId="10" xfId="738" applyNumberFormat="1" applyFont="1" applyFill="1" applyBorder="1" applyAlignment="1">
      <alignment horizontal="center"/>
    </xf>
    <xf numFmtId="0" fontId="52" fillId="55" borderId="10" xfId="738" applyFont="1" applyFill="1" applyBorder="1" applyAlignment="1">
      <alignment horizontal="left" wrapText="1"/>
    </xf>
    <xf numFmtId="166" fontId="52" fillId="55" borderId="10" xfId="738" applyNumberFormat="1" applyFont="1" applyFill="1" applyBorder="1" applyAlignment="1">
      <alignment horizontal="center"/>
    </xf>
    <xf numFmtId="166" fontId="52" fillId="55" borderId="10" xfId="752" applyNumberFormat="1" applyFont="1" applyFill="1" applyBorder="1" applyAlignment="1">
      <alignment horizontal="center" wrapText="1"/>
    </xf>
    <xf numFmtId="166" fontId="52" fillId="0" borderId="10" xfId="752" applyNumberFormat="1" applyFont="1" applyFill="1" applyBorder="1" applyAlignment="1">
      <alignment horizontal="center" wrapText="1"/>
    </xf>
    <xf numFmtId="165" fontId="52" fillId="55" borderId="10" xfId="738" applyNumberFormat="1" applyFont="1" applyFill="1" applyBorder="1" applyAlignment="1">
      <alignment horizontal="center"/>
    </xf>
    <xf numFmtId="0" fontId="52" fillId="0" borderId="0" xfId="752" applyFont="1" applyFill="1" applyAlignment="1">
      <alignment horizontal="center" vertical="center"/>
    </xf>
    <xf numFmtId="0" fontId="52" fillId="54" borderId="10" xfId="752" applyFont="1" applyFill="1" applyBorder="1" applyAlignment="1">
      <alignment horizontal="center" vertical="center" wrapText="1"/>
    </xf>
    <xf numFmtId="0" fontId="52" fillId="54" borderId="10" xfId="733" applyFont="1" applyFill="1" applyBorder="1" applyAlignment="1">
      <alignment horizontal="left" vertical="center" wrapText="1"/>
    </xf>
    <xf numFmtId="0" fontId="52" fillId="54" borderId="10" xfId="733" applyNumberFormat="1" applyFont="1" applyFill="1" applyBorder="1" applyAlignment="1">
      <alignment horizontal="center" vertical="center" wrapText="1"/>
    </xf>
    <xf numFmtId="166" fontId="52" fillId="54" borderId="10" xfId="738" applyNumberFormat="1" applyFont="1" applyFill="1" applyBorder="1" applyAlignment="1">
      <alignment horizontal="center" vertical="center" wrapText="1"/>
    </xf>
    <xf numFmtId="166" fontId="52" fillId="54" borderId="10" xfId="752" applyNumberFormat="1" applyFont="1" applyFill="1" applyBorder="1" applyAlignment="1">
      <alignment horizontal="center" vertical="center" wrapText="1"/>
    </xf>
    <xf numFmtId="166" fontId="52" fillId="54" borderId="10" xfId="752" applyNumberFormat="1" applyFont="1" applyFill="1" applyBorder="1" applyAlignment="1">
      <alignment horizontal="center" wrapText="1"/>
    </xf>
    <xf numFmtId="165" fontId="52" fillId="54" borderId="10" xfId="738" applyNumberFormat="1" applyFont="1" applyFill="1" applyBorder="1" applyAlignment="1">
      <alignment horizontal="left" vertical="center" wrapText="1"/>
    </xf>
    <xf numFmtId="0" fontId="52" fillId="56" borderId="10" xfId="752" applyFont="1" applyFill="1" applyBorder="1" applyAlignment="1">
      <alignment horizontal="center" vertical="center"/>
    </xf>
    <xf numFmtId="0" fontId="52" fillId="56" borderId="10" xfId="0" applyFont="1" applyFill="1" applyBorder="1" applyAlignment="1">
      <alignment horizontal="left" vertical="center" wrapText="1"/>
    </xf>
    <xf numFmtId="166" fontId="52" fillId="56" borderId="10" xfId="752" applyNumberFormat="1" applyFont="1" applyFill="1" applyBorder="1" applyAlignment="1">
      <alignment horizontal="center" vertical="center"/>
    </xf>
    <xf numFmtId="0" fontId="52" fillId="56" borderId="10" xfId="752" applyFont="1" applyFill="1" applyBorder="1" applyAlignment="1">
      <alignment horizontal="left" vertical="center" wrapText="1"/>
    </xf>
    <xf numFmtId="0" fontId="52" fillId="53" borderId="10" xfId="752" applyFont="1" applyFill="1" applyBorder="1" applyAlignment="1">
      <alignment horizontal="center" vertical="center" wrapText="1"/>
    </xf>
    <xf numFmtId="0" fontId="52" fillId="0" borderId="10" xfId="0" applyFont="1" applyFill="1" applyBorder="1" applyAlignment="1">
      <alignment horizontal="center" vertical="center" wrapText="1"/>
    </xf>
    <xf numFmtId="0" fontId="52" fillId="0" borderId="10" xfId="752" applyFont="1" applyFill="1" applyBorder="1" applyAlignment="1">
      <alignment horizontal="center" vertical="center"/>
    </xf>
    <xf numFmtId="0" fontId="51" fillId="0" borderId="10" xfId="733" applyFont="1" applyFill="1" applyBorder="1" applyAlignment="1">
      <alignment horizontal="center" vertical="center" wrapText="1"/>
    </xf>
    <xf numFmtId="166" fontId="52" fillId="53" borderId="10" xfId="752" applyNumberFormat="1" applyFont="1" applyFill="1" applyBorder="1" applyAlignment="1">
      <alignment horizontal="center" vertical="center" wrapText="1"/>
    </xf>
    <xf numFmtId="49" fontId="52" fillId="0" borderId="10" xfId="0" applyNumberFormat="1" applyFont="1" applyFill="1" applyBorder="1" applyAlignment="1">
      <alignment horizontal="center" vertical="center" wrapText="1"/>
    </xf>
    <xf numFmtId="0" fontId="52" fillId="55" borderId="10" xfId="752" applyFont="1" applyFill="1" applyBorder="1" applyAlignment="1">
      <alignment horizontal="center" vertical="center"/>
    </xf>
    <xf numFmtId="0" fontId="51" fillId="55" borderId="10" xfId="733" applyFont="1" applyFill="1" applyBorder="1" applyAlignment="1">
      <alignment horizontal="center" vertical="center" wrapText="1"/>
    </xf>
    <xf numFmtId="49" fontId="52" fillId="55" borderId="10" xfId="0" applyNumberFormat="1" applyFont="1" applyFill="1" applyBorder="1" applyAlignment="1">
      <alignment horizontal="center" vertical="center" wrapText="1"/>
    </xf>
    <xf numFmtId="0" fontId="52" fillId="55" borderId="10" xfId="0" applyFont="1" applyFill="1" applyBorder="1" applyAlignment="1">
      <alignment horizontal="center" vertical="center" wrapText="1"/>
    </xf>
    <xf numFmtId="0" fontId="52" fillId="0" borderId="10" xfId="752" applyFont="1" applyFill="1" applyBorder="1" applyAlignment="1">
      <alignment horizontal="left" vertical="center" wrapText="1"/>
    </xf>
    <xf numFmtId="0" fontId="52" fillId="0" borderId="10" xfId="752" applyFont="1" applyFill="1" applyBorder="1"/>
    <xf numFmtId="165" fontId="52" fillId="53" borderId="10" xfId="752" applyNumberFormat="1" applyFont="1" applyFill="1" applyBorder="1" applyAlignment="1">
      <alignment horizontal="center" vertical="center" wrapText="1"/>
    </xf>
    <xf numFmtId="165" fontId="52" fillId="55" borderId="10" xfId="752" applyNumberFormat="1" applyFont="1" applyFill="1" applyBorder="1" applyAlignment="1">
      <alignment horizontal="center" vertical="center" wrapText="1"/>
    </xf>
    <xf numFmtId="2" fontId="52" fillId="0" borderId="10" xfId="752" applyNumberFormat="1" applyFont="1" applyFill="1" applyBorder="1" applyAlignment="1">
      <alignment horizontal="center" vertical="center" wrapText="1"/>
    </xf>
    <xf numFmtId="0" fontId="51" fillId="0" borderId="10" xfId="733" applyFont="1" applyFill="1" applyBorder="1" applyAlignment="1">
      <alignment horizontal="left" vertical="center" wrapText="1"/>
    </xf>
    <xf numFmtId="166" fontId="52" fillId="53" borderId="10" xfId="752" applyNumberFormat="1" applyFont="1" applyFill="1" applyBorder="1" applyAlignment="1">
      <alignment horizontal="center" vertical="center"/>
    </xf>
    <xf numFmtId="0" fontId="52" fillId="55" borderId="10" xfId="752" applyFont="1" applyFill="1" applyBorder="1" applyAlignment="1">
      <alignment horizontal="left" vertical="center" wrapText="1"/>
    </xf>
    <xf numFmtId="0" fontId="52" fillId="0" borderId="10" xfId="0" applyFont="1" applyFill="1" applyBorder="1" applyAlignment="1">
      <alignment vertical="center" wrapText="1"/>
    </xf>
    <xf numFmtId="0" fontId="52" fillId="0" borderId="10" xfId="0" applyFont="1" applyFill="1" applyBorder="1" applyAlignment="1">
      <alignment horizontal="left" vertical="center" wrapText="1"/>
    </xf>
    <xf numFmtId="166" fontId="52" fillId="55" borderId="10" xfId="752" applyNumberFormat="1" applyFont="1" applyFill="1" applyBorder="1" applyAlignment="1">
      <alignment horizontal="center" vertical="center"/>
    </xf>
    <xf numFmtId="166" fontId="52" fillId="0" borderId="10" xfId="752" applyNumberFormat="1" applyFont="1" applyFill="1" applyBorder="1" applyAlignment="1">
      <alignment horizontal="center" vertical="center"/>
    </xf>
    <xf numFmtId="0" fontId="52" fillId="0" borderId="0" xfId="752" applyFont="1" applyFill="1" applyBorder="1" applyAlignment="1">
      <alignment horizontal="center" vertical="center"/>
    </xf>
    <xf numFmtId="166" fontId="52" fillId="53" borderId="0" xfId="752" applyNumberFormat="1" applyFont="1" applyFill="1" applyBorder="1" applyAlignment="1">
      <alignment horizontal="center" vertical="center"/>
    </xf>
    <xf numFmtId="166" fontId="52" fillId="55" borderId="0" xfId="752" applyNumberFormat="1" applyFont="1" applyFill="1" applyBorder="1" applyAlignment="1">
      <alignment horizontal="center" vertical="center"/>
    </xf>
    <xf numFmtId="166" fontId="52" fillId="0" borderId="0" xfId="752" applyNumberFormat="1" applyFont="1" applyFill="1" applyBorder="1" applyAlignment="1">
      <alignment horizontal="center" vertical="center"/>
    </xf>
    <xf numFmtId="0" fontId="52" fillId="0" borderId="0" xfId="752" applyFont="1" applyFill="1" applyBorder="1"/>
    <xf numFmtId="2" fontId="52" fillId="0" borderId="0" xfId="0" applyNumberFormat="1" applyFont="1" applyFill="1" applyBorder="1" applyAlignment="1">
      <alignment horizontal="left" vertical="center" wrapText="1"/>
    </xf>
    <xf numFmtId="2" fontId="53" fillId="0" borderId="0" xfId="0" applyNumberFormat="1" applyFont="1" applyBorder="1" applyAlignment="1">
      <alignment horizontal="left" vertical="center" wrapText="1"/>
    </xf>
    <xf numFmtId="0" fontId="50" fillId="0" borderId="0" xfId="752" applyFont="1" applyFill="1" applyAlignment="1">
      <alignment horizontal="center" vertical="center"/>
    </xf>
    <xf numFmtId="0" fontId="52" fillId="0" borderId="0" xfId="752" applyFont="1" applyFill="1" applyBorder="1" applyAlignment="1">
      <alignment horizontal="left" vertical="center" wrapText="1"/>
    </xf>
    <xf numFmtId="0" fontId="52" fillId="0" borderId="0" xfId="752" applyFont="1" applyFill="1"/>
    <xf numFmtId="166" fontId="52" fillId="53" borderId="0" xfId="752" applyNumberFormat="1" applyFont="1" applyFill="1" applyAlignment="1">
      <alignment horizontal="center" vertical="center"/>
    </xf>
    <xf numFmtId="166" fontId="52" fillId="55" borderId="0" xfId="752" applyNumberFormat="1" applyFont="1" applyFill="1" applyAlignment="1">
      <alignment horizontal="center" vertical="center"/>
    </xf>
    <xf numFmtId="166" fontId="52" fillId="0" borderId="0" xfId="752" applyNumberFormat="1" applyFont="1" applyFill="1" applyAlignment="1">
      <alignment horizontal="center" vertical="center"/>
    </xf>
    <xf numFmtId="0" fontId="52" fillId="0" borderId="0" xfId="752" applyFont="1" applyFill="1" applyAlignment="1">
      <alignment horizontal="center" vertical="center" wrapText="1"/>
    </xf>
    <xf numFmtId="0" fontId="50" fillId="0" borderId="0" xfId="752" applyFont="1" applyFill="1"/>
    <xf numFmtId="0" fontId="50" fillId="0" borderId="0" xfId="752" applyFont="1" applyFill="1" applyAlignment="1">
      <alignment horizontal="center" vertical="center" wrapText="1"/>
    </xf>
    <xf numFmtId="0" fontId="52" fillId="55" borderId="10" xfId="733" applyFont="1" applyFill="1" applyBorder="1" applyAlignment="1">
      <alignment horizontal="center" wrapText="1"/>
    </xf>
    <xf numFmtId="166" fontId="52" fillId="0" borderId="10" xfId="733" applyNumberFormat="1" applyFont="1" applyFill="1" applyBorder="1" applyAlignment="1">
      <alignment horizontal="center" wrapText="1"/>
    </xf>
    <xf numFmtId="0" fontId="52" fillId="55" borderId="10" xfId="738" applyFont="1" applyFill="1" applyBorder="1" applyAlignment="1">
      <alignment horizontal="center" wrapText="1"/>
    </xf>
    <xf numFmtId="0" fontId="55" fillId="0" borderId="0" xfId="752" applyFont="1" applyFill="1"/>
    <xf numFmtId="166" fontId="55" fillId="53" borderId="0" xfId="752" applyNumberFormat="1" applyFont="1" applyFill="1" applyAlignment="1">
      <alignment horizontal="center" vertical="center"/>
    </xf>
    <xf numFmtId="166" fontId="55" fillId="55" borderId="0" xfId="752" applyNumberFormat="1" applyFont="1" applyFill="1" applyAlignment="1">
      <alignment horizontal="center" vertical="center"/>
    </xf>
    <xf numFmtId="166" fontId="55" fillId="0" borderId="0" xfId="752" applyNumberFormat="1" applyFont="1" applyFill="1" applyAlignment="1">
      <alignment horizontal="center" vertical="center"/>
    </xf>
    <xf numFmtId="0" fontId="55" fillId="0" borderId="0" xfId="752" applyFont="1" applyFill="1" applyAlignment="1">
      <alignment horizontal="center" vertical="center" wrapText="1"/>
    </xf>
    <xf numFmtId="0" fontId="50" fillId="0" borderId="0" xfId="752" quotePrefix="1" applyFont="1" applyFill="1" applyAlignment="1">
      <alignment horizontal="center" vertical="center"/>
    </xf>
    <xf numFmtId="166" fontId="56" fillId="55" borderId="10" xfId="752" applyNumberFormat="1" applyFont="1" applyFill="1" applyBorder="1" applyAlignment="1">
      <alignment horizontal="center" wrapText="1"/>
    </xf>
    <xf numFmtId="0" fontId="52" fillId="56" borderId="39" xfId="752" applyFont="1" applyFill="1" applyBorder="1" applyAlignment="1">
      <alignment horizontal="center" vertical="center" wrapText="1"/>
    </xf>
    <xf numFmtId="0" fontId="52" fillId="56" borderId="39" xfId="733" applyFont="1" applyFill="1" applyBorder="1" applyAlignment="1">
      <alignment horizontal="left" vertical="center" wrapText="1"/>
    </xf>
    <xf numFmtId="166" fontId="52" fillId="56" borderId="39" xfId="733" applyNumberFormat="1" applyFont="1" applyFill="1" applyBorder="1" applyAlignment="1">
      <alignment horizontal="center" vertical="center" wrapText="1"/>
    </xf>
    <xf numFmtId="2" fontId="28" fillId="56" borderId="39" xfId="752" applyNumberFormat="1" applyFont="1" applyFill="1" applyBorder="1" applyAlignment="1">
      <alignment horizontal="center" vertical="center" wrapText="1"/>
    </xf>
    <xf numFmtId="0" fontId="52" fillId="55" borderId="41" xfId="752" applyFont="1" applyFill="1" applyBorder="1" applyAlignment="1">
      <alignment horizontal="center" vertical="center" wrapText="1"/>
    </xf>
    <xf numFmtId="0" fontId="54" fillId="55" borderId="41" xfId="0" applyFont="1" applyFill="1" applyBorder="1" applyAlignment="1">
      <alignment horizontal="left" vertical="center" wrapText="1"/>
    </xf>
    <xf numFmtId="0" fontId="52" fillId="55" borderId="41" xfId="733" applyNumberFormat="1" applyFont="1" applyFill="1" applyBorder="1" applyAlignment="1">
      <alignment horizontal="center" vertical="center" wrapText="1"/>
    </xf>
    <xf numFmtId="166" fontId="51" fillId="55" borderId="41" xfId="0" applyNumberFormat="1" applyFont="1" applyFill="1" applyBorder="1" applyAlignment="1">
      <alignment horizontal="center" vertical="center" wrapText="1"/>
    </xf>
    <xf numFmtId="166" fontId="54" fillId="55" borderId="41" xfId="0" applyNumberFormat="1" applyFont="1" applyFill="1" applyBorder="1" applyAlignment="1">
      <alignment horizontal="center" vertical="center" wrapText="1"/>
    </xf>
    <xf numFmtId="166" fontId="52" fillId="55" borderId="41" xfId="752" applyNumberFormat="1" applyFont="1" applyFill="1" applyBorder="1" applyAlignment="1">
      <alignment horizontal="center" vertical="center" wrapText="1"/>
    </xf>
    <xf numFmtId="2" fontId="28" fillId="55" borderId="41" xfId="752" applyNumberFormat="1" applyFont="1" applyFill="1" applyBorder="1" applyAlignment="1">
      <alignment horizontal="center" vertical="center" wrapText="1"/>
    </xf>
    <xf numFmtId="166" fontId="4" fillId="55" borderId="10" xfId="752" applyNumberFormat="1" applyFont="1" applyFill="1" applyBorder="1"/>
    <xf numFmtId="0" fontId="4" fillId="55" borderId="10" xfId="752" applyFont="1" applyFill="1" applyBorder="1"/>
    <xf numFmtId="166" fontId="4" fillId="55" borderId="0" xfId="752" applyNumberFormat="1" applyFont="1" applyFill="1" applyBorder="1"/>
    <xf numFmtId="0" fontId="4" fillId="55" borderId="0" xfId="752" applyFont="1" applyFill="1" applyBorder="1"/>
    <xf numFmtId="0" fontId="52" fillId="0" borderId="10" xfId="752" applyFont="1" applyFill="1" applyBorder="1" applyAlignment="1">
      <alignment horizontal="center" vertical="center" wrapText="1"/>
    </xf>
    <xf numFmtId="166" fontId="52" fillId="0" borderId="0" xfId="752" applyNumberFormat="1" applyFont="1" applyFill="1"/>
    <xf numFmtId="0" fontId="52" fillId="0" borderId="10" xfId="752" applyFont="1" applyFill="1" applyBorder="1" applyAlignment="1">
      <alignment horizontal="center" vertical="center" wrapText="1"/>
    </xf>
    <xf numFmtId="0" fontId="7" fillId="0" borderId="41" xfId="752" applyFont="1" applyFill="1" applyBorder="1" applyAlignment="1">
      <alignment horizontal="center" vertical="center"/>
    </xf>
    <xf numFmtId="2" fontId="52" fillId="0" borderId="0" xfId="0" applyNumberFormat="1" applyFont="1" applyFill="1" applyBorder="1" applyAlignment="1">
      <alignment horizontal="left" vertical="center" wrapText="1"/>
    </xf>
    <xf numFmtId="2" fontId="53" fillId="0" borderId="0" xfId="0" applyNumberFormat="1" applyFont="1" applyBorder="1" applyAlignment="1">
      <alignment horizontal="left" vertical="center" wrapText="1"/>
    </xf>
    <xf numFmtId="0" fontId="52" fillId="0" borderId="0" xfId="752" applyFont="1" applyFill="1" applyAlignment="1">
      <alignment horizontal="center" vertical="center"/>
    </xf>
    <xf numFmtId="0" fontId="52" fillId="0" borderId="10" xfId="752" applyFont="1" applyFill="1" applyBorder="1" applyAlignment="1">
      <alignment horizontal="center" vertical="center" wrapText="1"/>
    </xf>
    <xf numFmtId="0" fontId="7" fillId="0" borderId="41" xfId="752" applyFont="1" applyFill="1" applyBorder="1" applyAlignment="1">
      <alignment horizontal="center" vertical="center"/>
    </xf>
    <xf numFmtId="0" fontId="52" fillId="0" borderId="0" xfId="752" applyFont="1" applyFill="1" applyAlignment="1">
      <alignment horizontal="center" vertical="center"/>
    </xf>
    <xf numFmtId="0" fontId="52" fillId="0" borderId="10" xfId="752" applyFont="1" applyFill="1" applyBorder="1" applyAlignment="1">
      <alignment horizontal="center" vertical="center" wrapText="1"/>
    </xf>
    <xf numFmtId="2" fontId="52" fillId="0" borderId="0" xfId="0" applyNumberFormat="1" applyFont="1" applyFill="1" applyBorder="1" applyAlignment="1">
      <alignment horizontal="left" vertical="center" wrapText="1"/>
    </xf>
    <xf numFmtId="2" fontId="53" fillId="0" borderId="0" xfId="0" applyNumberFormat="1" applyFont="1" applyBorder="1" applyAlignment="1">
      <alignment horizontal="left" vertical="center" wrapText="1"/>
    </xf>
    <xf numFmtId="0" fontId="3" fillId="0" borderId="0" xfId="733" applyFont="1" applyAlignment="1">
      <alignment horizontal="center" vertical="center" wrapText="1"/>
    </xf>
    <xf numFmtId="0" fontId="4" fillId="0" borderId="0" xfId="733" applyFont="1" applyBorder="1" applyAlignment="1">
      <alignment horizontal="left" wrapText="1"/>
    </xf>
    <xf numFmtId="0" fontId="4" fillId="0" borderId="0" xfId="733" applyFont="1" applyAlignment="1">
      <alignment horizontal="left"/>
    </xf>
    <xf numFmtId="0" fontId="4" fillId="0" borderId="0" xfId="733" applyFont="1" applyAlignment="1">
      <alignment horizontal="center"/>
    </xf>
    <xf numFmtId="0" fontId="7" fillId="0" borderId="48" xfId="752" applyFont="1" applyFill="1" applyBorder="1" applyAlignment="1">
      <alignment horizontal="center"/>
    </xf>
    <xf numFmtId="0" fontId="7" fillId="0" borderId="49" xfId="752" applyFont="1" applyFill="1" applyBorder="1" applyAlignment="1">
      <alignment horizontal="center"/>
    </xf>
    <xf numFmtId="0" fontId="7" fillId="0" borderId="12" xfId="752" applyFont="1" applyFill="1" applyBorder="1" applyAlignment="1">
      <alignment horizontal="center"/>
    </xf>
    <xf numFmtId="2" fontId="40" fillId="0" borderId="0" xfId="0" applyNumberFormat="1" applyFont="1" applyFill="1" applyBorder="1" applyAlignment="1">
      <alignment horizontal="left" vertical="center" wrapText="1"/>
    </xf>
    <xf numFmtId="2" fontId="0" fillId="0" borderId="0" xfId="0" applyNumberFormat="1" applyBorder="1" applyAlignment="1">
      <alignment horizontal="left" vertical="center" wrapText="1"/>
    </xf>
    <xf numFmtId="0" fontId="7" fillId="0" borderId="39" xfId="752" applyFont="1" applyFill="1" applyBorder="1" applyAlignment="1">
      <alignment horizontal="center" vertical="center"/>
    </xf>
    <xf numFmtId="0" fontId="7" fillId="0" borderId="42" xfId="752" applyFont="1" applyFill="1" applyBorder="1" applyAlignment="1">
      <alignment horizontal="center" vertical="center"/>
    </xf>
    <xf numFmtId="0" fontId="7" fillId="0" borderId="41" xfId="752" applyFont="1" applyFill="1" applyBorder="1" applyAlignment="1">
      <alignment horizontal="center" vertical="center"/>
    </xf>
    <xf numFmtId="0" fontId="40" fillId="0" borderId="0" xfId="752" applyFont="1" applyFill="1" applyAlignment="1">
      <alignment horizontal="center" vertical="center"/>
    </xf>
    <xf numFmtId="0" fontId="40" fillId="0" borderId="47" xfId="752" applyFont="1" applyFill="1" applyBorder="1" applyAlignment="1">
      <alignment horizontal="center" vertical="center"/>
    </xf>
    <xf numFmtId="0" fontId="8" fillId="49" borderId="48" xfId="752" applyFont="1" applyFill="1" applyBorder="1" applyAlignment="1">
      <alignment horizontal="center" vertical="center" wrapText="1"/>
    </xf>
    <xf numFmtId="0" fontId="8" fillId="49" borderId="49" xfId="752" applyFont="1" applyFill="1" applyBorder="1" applyAlignment="1">
      <alignment horizontal="center" vertical="center" wrapText="1"/>
    </xf>
    <xf numFmtId="0" fontId="8" fillId="49" borderId="12" xfId="752" applyFont="1" applyFill="1" applyBorder="1" applyAlignment="1">
      <alignment horizontal="center" vertical="center" wrapText="1"/>
    </xf>
    <xf numFmtId="0" fontId="7" fillId="49" borderId="10" xfId="752" applyFont="1" applyFill="1" applyBorder="1" applyAlignment="1">
      <alignment horizontal="center" vertical="center" wrapText="1"/>
    </xf>
    <xf numFmtId="0" fontId="40" fillId="0" borderId="10" xfId="752" applyFont="1" applyFill="1" applyBorder="1" applyAlignment="1">
      <alignment horizontal="center" vertical="center" wrapText="1"/>
    </xf>
    <xf numFmtId="0" fontId="7" fillId="0" borderId="39" xfId="752" applyFont="1" applyFill="1" applyBorder="1" applyAlignment="1">
      <alignment horizontal="left" vertical="center"/>
    </xf>
    <xf numFmtId="0" fontId="7" fillId="0" borderId="41" xfId="752" applyFont="1" applyFill="1" applyBorder="1" applyAlignment="1">
      <alignment horizontal="left" vertical="center"/>
    </xf>
    <xf numFmtId="0" fontId="52" fillId="0" borderId="0" xfId="752" applyFont="1" applyFill="1" applyAlignment="1">
      <alignment horizontal="center" vertical="center"/>
    </xf>
    <xf numFmtId="0" fontId="52" fillId="0" borderId="47" xfId="752" applyFont="1" applyFill="1" applyBorder="1" applyAlignment="1">
      <alignment horizontal="center" vertical="center"/>
    </xf>
    <xf numFmtId="0" fontId="52" fillId="49" borderId="48" xfId="752" applyFont="1" applyFill="1" applyBorder="1" applyAlignment="1">
      <alignment horizontal="center" vertical="center" wrapText="1"/>
    </xf>
    <xf numFmtId="0" fontId="52" fillId="49" borderId="49" xfId="752" applyFont="1" applyFill="1" applyBorder="1" applyAlignment="1">
      <alignment horizontal="center" vertical="center" wrapText="1"/>
    </xf>
    <xf numFmtId="0" fontId="52" fillId="49" borderId="12" xfId="752" applyFont="1" applyFill="1" applyBorder="1" applyAlignment="1">
      <alignment horizontal="center" vertical="center" wrapText="1"/>
    </xf>
    <xf numFmtId="0" fontId="51" fillId="0" borderId="39" xfId="0" applyFont="1" applyBorder="1" applyAlignment="1">
      <alignment horizontal="left" vertical="center" wrapText="1"/>
    </xf>
    <xf numFmtId="0" fontId="53" fillId="0" borderId="41" xfId="0" applyFont="1" applyBorder="1" applyAlignment="1">
      <alignment horizontal="left" vertical="center" wrapText="1"/>
    </xf>
    <xf numFmtId="0" fontId="51" fillId="55" borderId="39" xfId="0" applyFont="1" applyFill="1" applyBorder="1" applyAlignment="1">
      <alignment horizontal="left" vertical="center" wrapText="1"/>
    </xf>
    <xf numFmtId="0" fontId="53" fillId="55" borderId="42" xfId="0" applyFont="1" applyFill="1" applyBorder="1" applyAlignment="1">
      <alignment horizontal="left" vertical="center" wrapText="1"/>
    </xf>
    <xf numFmtId="0" fontId="53" fillId="55" borderId="41" xfId="0" applyFont="1" applyFill="1" applyBorder="1" applyAlignment="1">
      <alignment horizontal="left" vertical="center" wrapText="1"/>
    </xf>
    <xf numFmtId="0" fontId="52" fillId="49" borderId="10" xfId="752" applyFont="1" applyFill="1" applyBorder="1" applyAlignment="1">
      <alignment horizontal="center" vertical="center" wrapText="1"/>
    </xf>
    <xf numFmtId="0" fontId="52" fillId="0" borderId="10" xfId="752" applyFont="1" applyFill="1" applyBorder="1" applyAlignment="1">
      <alignment horizontal="center" vertical="center" wrapText="1"/>
    </xf>
    <xf numFmtId="2" fontId="52" fillId="0" borderId="0" xfId="0" applyNumberFormat="1" applyFont="1" applyFill="1" applyBorder="1" applyAlignment="1">
      <alignment horizontal="left" vertical="center" wrapText="1"/>
    </xf>
    <xf numFmtId="2" fontId="53" fillId="0" borderId="0" xfId="0" applyNumberFormat="1" applyFont="1" applyBorder="1" applyAlignment="1">
      <alignment horizontal="left" vertical="center" wrapText="1"/>
    </xf>
    <xf numFmtId="0" fontId="8" fillId="0" borderId="10" xfId="752" applyFont="1" applyFill="1" applyBorder="1" applyAlignment="1">
      <alignment horizontal="center" vertical="center" wrapText="1"/>
    </xf>
    <xf numFmtId="0" fontId="8" fillId="0" borderId="0" xfId="752" applyFont="1" applyFill="1" applyAlignment="1">
      <alignment horizontal="center" vertical="center"/>
    </xf>
    <xf numFmtId="0" fontId="8" fillId="0" borderId="47" xfId="752" applyFont="1" applyFill="1" applyBorder="1" applyAlignment="1">
      <alignment horizontal="center" vertical="center"/>
    </xf>
    <xf numFmtId="0" fontId="8" fillId="0" borderId="48" xfId="752" applyFont="1" applyFill="1" applyBorder="1" applyAlignment="1">
      <alignment horizontal="center" vertical="center" wrapText="1"/>
    </xf>
    <xf numFmtId="0" fontId="8" fillId="0" borderId="49" xfId="752" applyFont="1" applyFill="1" applyBorder="1" applyAlignment="1">
      <alignment horizontal="center" vertical="center" wrapText="1"/>
    </xf>
    <xf numFmtId="0" fontId="8" fillId="0" borderId="12" xfId="752" applyFont="1" applyFill="1" applyBorder="1" applyAlignment="1">
      <alignment horizontal="center" vertical="center" wrapText="1"/>
    </xf>
    <xf numFmtId="0" fontId="28" fillId="0" borderId="39" xfId="733" applyFont="1" applyFill="1" applyBorder="1" applyAlignment="1">
      <alignment horizontal="left" vertical="center" wrapText="1"/>
    </xf>
    <xf numFmtId="0" fontId="28" fillId="0" borderId="41" xfId="733" applyFont="1" applyFill="1" applyBorder="1" applyAlignment="1">
      <alignment horizontal="left" vertical="center" wrapText="1"/>
    </xf>
    <xf numFmtId="0" fontId="28" fillId="0" borderId="39" xfId="752" applyFont="1" applyFill="1" applyBorder="1" applyAlignment="1">
      <alignment horizontal="left" vertical="center" wrapText="1"/>
    </xf>
    <xf numFmtId="0" fontId="28" fillId="0" borderId="41" xfId="752" applyFont="1" applyFill="1" applyBorder="1" applyAlignment="1">
      <alignment horizontal="left" vertical="center" wrapText="1"/>
    </xf>
    <xf numFmtId="0" fontId="6" fillId="0" borderId="0" xfId="752" applyFont="1" applyFill="1" applyAlignment="1">
      <alignment horizontal="center" vertical="center"/>
    </xf>
    <xf numFmtId="0" fontId="6" fillId="0" borderId="47" xfId="752" applyFont="1" applyFill="1" applyBorder="1" applyAlignment="1">
      <alignment horizontal="center" vertical="center"/>
    </xf>
    <xf numFmtId="0" fontId="7" fillId="51" borderId="39" xfId="752" applyFont="1" applyFill="1" applyBorder="1" applyAlignment="1">
      <alignment horizontal="left" vertical="center" wrapText="1"/>
    </xf>
    <xf numFmtId="0" fontId="7" fillId="51" borderId="41" xfId="752" applyFont="1" applyFill="1" applyBorder="1" applyAlignment="1">
      <alignment horizontal="left" vertical="center" wrapText="1"/>
    </xf>
  </cellXfs>
  <cellStyles count="908">
    <cellStyle name="20% - Акцент1 2" xfId="1"/>
    <cellStyle name="20% - Акцент1 2 2" xfId="2"/>
    <cellStyle name="20% - Акцент1 2 3" xfId="3"/>
    <cellStyle name="20% - Акцент1 2 4" xfId="4"/>
    <cellStyle name="20% - Акцент1 2 5" xfId="5"/>
    <cellStyle name="20% - Акцент1 3" xfId="6"/>
    <cellStyle name="20% - Акцент1 3 2" xfId="7"/>
    <cellStyle name="20% - Акцент1 3 3" xfId="8"/>
    <cellStyle name="20% - Акцент1 3 4" xfId="9"/>
    <cellStyle name="20% - Акцент1 3 5" xfId="10"/>
    <cellStyle name="20% - Акцент1 4" xfId="11"/>
    <cellStyle name="20% - Акцент1 4 2" xfId="12"/>
    <cellStyle name="20% - Акцент1 4 3" xfId="13"/>
    <cellStyle name="20% - Акцент1 4 4" xfId="14"/>
    <cellStyle name="20% - Акцент1 4 5" xfId="15"/>
    <cellStyle name="20% - Акцент1 5" xfId="16"/>
    <cellStyle name="20% - Акцент1 5 2" xfId="17"/>
    <cellStyle name="20% - Акцент1 5 3" xfId="18"/>
    <cellStyle name="20% - Акцент1 5 4" xfId="19"/>
    <cellStyle name="20% - Акцент1 5 5" xfId="20"/>
    <cellStyle name="20% - Акцент1 6" xfId="21"/>
    <cellStyle name="20% - Акцент2 2" xfId="22"/>
    <cellStyle name="20% - Акцент2 2 2" xfId="23"/>
    <cellStyle name="20% - Акцент2 2 3" xfId="24"/>
    <cellStyle name="20% - Акцент2 2 4" xfId="25"/>
    <cellStyle name="20% - Акцент2 2 5" xfId="26"/>
    <cellStyle name="20% - Акцент2 3" xfId="27"/>
    <cellStyle name="20% - Акцент2 3 2" xfId="28"/>
    <cellStyle name="20% - Акцент2 3 3" xfId="29"/>
    <cellStyle name="20% - Акцент2 3 4" xfId="30"/>
    <cellStyle name="20% - Акцент2 3 5" xfId="31"/>
    <cellStyle name="20% - Акцент2 4" xfId="32"/>
    <cellStyle name="20% - Акцент2 4 2" xfId="33"/>
    <cellStyle name="20% - Акцент2 4 3" xfId="34"/>
    <cellStyle name="20% - Акцент2 4 4" xfId="35"/>
    <cellStyle name="20% - Акцент2 4 5" xfId="36"/>
    <cellStyle name="20% - Акцент2 5" xfId="37"/>
    <cellStyle name="20% - Акцент2 5 2" xfId="38"/>
    <cellStyle name="20% - Акцент2 5 3" xfId="39"/>
    <cellStyle name="20% - Акцент2 5 4" xfId="40"/>
    <cellStyle name="20% - Акцент2 5 5" xfId="41"/>
    <cellStyle name="20% - Акцент2 6" xfId="42"/>
    <cellStyle name="20% - Акцент3 2" xfId="43"/>
    <cellStyle name="20% - Акцент3 2 2" xfId="44"/>
    <cellStyle name="20% - Акцент3 2 3" xfId="45"/>
    <cellStyle name="20% - Акцент3 2 4" xfId="46"/>
    <cellStyle name="20% - Акцент3 2 5" xfId="47"/>
    <cellStyle name="20% - Акцент3 3" xfId="48"/>
    <cellStyle name="20% - Акцент3 3 2" xfId="49"/>
    <cellStyle name="20% - Акцент3 3 3" xfId="50"/>
    <cellStyle name="20% - Акцент3 3 4" xfId="51"/>
    <cellStyle name="20% - Акцент3 3 5" xfId="52"/>
    <cellStyle name="20% - Акцент3 4" xfId="53"/>
    <cellStyle name="20% - Акцент3 4 2" xfId="54"/>
    <cellStyle name="20% - Акцент3 4 3" xfId="55"/>
    <cellStyle name="20% - Акцент3 4 4" xfId="56"/>
    <cellStyle name="20% - Акцент3 4 5" xfId="57"/>
    <cellStyle name="20% - Акцент3 5" xfId="58"/>
    <cellStyle name="20% - Акцент3 5 2" xfId="59"/>
    <cellStyle name="20% - Акцент3 5 3" xfId="60"/>
    <cellStyle name="20% - Акцент3 5 4" xfId="61"/>
    <cellStyle name="20% - Акцент3 5 5" xfId="62"/>
    <cellStyle name="20% - Акцент3 6" xfId="63"/>
    <cellStyle name="20% - Акцент4 2" xfId="64"/>
    <cellStyle name="20% - Акцент4 2 2" xfId="65"/>
    <cellStyle name="20% - Акцент4 2 3" xfId="66"/>
    <cellStyle name="20% - Акцент4 2 4" xfId="67"/>
    <cellStyle name="20% - Акцент4 2 5" xfId="68"/>
    <cellStyle name="20% - Акцент4 3" xfId="69"/>
    <cellStyle name="20% - Акцент4 3 2" xfId="70"/>
    <cellStyle name="20% - Акцент4 3 3" xfId="71"/>
    <cellStyle name="20% - Акцент4 3 4" xfId="72"/>
    <cellStyle name="20% - Акцент4 3 5" xfId="73"/>
    <cellStyle name="20% - Акцент4 4" xfId="74"/>
    <cellStyle name="20% - Акцент4 4 2" xfId="75"/>
    <cellStyle name="20% - Акцент4 4 3" xfId="76"/>
    <cellStyle name="20% - Акцент4 4 4" xfId="77"/>
    <cellStyle name="20% - Акцент4 4 5" xfId="78"/>
    <cellStyle name="20% - Акцент4 5" xfId="79"/>
    <cellStyle name="20% - Акцент4 5 2" xfId="80"/>
    <cellStyle name="20% - Акцент4 5 3" xfId="81"/>
    <cellStyle name="20% - Акцент4 5 4" xfId="82"/>
    <cellStyle name="20% - Акцент4 5 5" xfId="83"/>
    <cellStyle name="20% - Акцент4 6" xfId="84"/>
    <cellStyle name="20% - Акцент5 2" xfId="85"/>
    <cellStyle name="20% - Акцент5 2 2" xfId="86"/>
    <cellStyle name="20% - Акцент5 2 3" xfId="87"/>
    <cellStyle name="20% - Акцент5 2 4" xfId="88"/>
    <cellStyle name="20% - Акцент5 2 5" xfId="89"/>
    <cellStyle name="20% - Акцент5 3" xfId="90"/>
    <cellStyle name="20% - Акцент5 3 2" xfId="91"/>
    <cellStyle name="20% - Акцент5 3 3" xfId="92"/>
    <cellStyle name="20% - Акцент5 3 4" xfId="93"/>
    <cellStyle name="20% - Акцент5 3 5" xfId="94"/>
    <cellStyle name="20% - Акцент5 4" xfId="95"/>
    <cellStyle name="20% - Акцент5 4 2" xfId="96"/>
    <cellStyle name="20% - Акцент5 4 3" xfId="97"/>
    <cellStyle name="20% - Акцент5 4 4" xfId="98"/>
    <cellStyle name="20% - Акцент5 4 5" xfId="99"/>
    <cellStyle name="20% - Акцент5 5" xfId="100"/>
    <cellStyle name="20% - Акцент5 5 2" xfId="101"/>
    <cellStyle name="20% - Акцент5 5 3" xfId="102"/>
    <cellStyle name="20% - Акцент5 5 4" xfId="103"/>
    <cellStyle name="20% - Акцент5 5 5" xfId="104"/>
    <cellStyle name="20% - Акцент5 6" xfId="105"/>
    <cellStyle name="20% - Акцент6 2" xfId="106"/>
    <cellStyle name="20% - Акцент6 2 2" xfId="107"/>
    <cellStyle name="20% - Акцент6 2 3" xfId="108"/>
    <cellStyle name="20% - Акцент6 2 4" xfId="109"/>
    <cellStyle name="20% - Акцент6 2 5" xfId="110"/>
    <cellStyle name="20% - Акцент6 3" xfId="111"/>
    <cellStyle name="20% - Акцент6 3 2" xfId="112"/>
    <cellStyle name="20% - Акцент6 3 3" xfId="113"/>
    <cellStyle name="20% - Акцент6 3 4" xfId="114"/>
    <cellStyle name="20% - Акцент6 3 5" xfId="115"/>
    <cellStyle name="20% - Акцент6 4" xfId="116"/>
    <cellStyle name="20% - Акцент6 4 2" xfId="117"/>
    <cellStyle name="20% - Акцент6 4 3" xfId="118"/>
    <cellStyle name="20% - Акцент6 4 4" xfId="119"/>
    <cellStyle name="20% - Акцент6 4 5" xfId="120"/>
    <cellStyle name="20% - Акцент6 5" xfId="121"/>
    <cellStyle name="20% - Акцент6 5 2" xfId="122"/>
    <cellStyle name="20% - Акцент6 5 3" xfId="123"/>
    <cellStyle name="20% - Акцент6 5 4" xfId="124"/>
    <cellStyle name="20% - Акцент6 5 5" xfId="125"/>
    <cellStyle name="20% - Акцент6 6" xfId="126"/>
    <cellStyle name="40% - Акцент1 2" xfId="127"/>
    <cellStyle name="40% - Акцент1 2 2" xfId="128"/>
    <cellStyle name="40% - Акцент1 2 3" xfId="129"/>
    <cellStyle name="40% - Акцент1 2 4" xfId="130"/>
    <cellStyle name="40% - Акцент1 2 5" xfId="131"/>
    <cellStyle name="40% - Акцент1 3" xfId="132"/>
    <cellStyle name="40% - Акцент1 3 2" xfId="133"/>
    <cellStyle name="40% - Акцент1 3 3" xfId="134"/>
    <cellStyle name="40% - Акцент1 3 4" xfId="135"/>
    <cellStyle name="40% - Акцент1 3 5" xfId="136"/>
    <cellStyle name="40% - Акцент1 4" xfId="137"/>
    <cellStyle name="40% - Акцент1 4 2" xfId="138"/>
    <cellStyle name="40% - Акцент1 4 3" xfId="139"/>
    <cellStyle name="40% - Акцент1 4 4" xfId="140"/>
    <cellStyle name="40% - Акцент1 4 5" xfId="141"/>
    <cellStyle name="40% - Акцент1 5" xfId="142"/>
    <cellStyle name="40% - Акцент1 5 2" xfId="143"/>
    <cellStyle name="40% - Акцент1 5 3" xfId="144"/>
    <cellStyle name="40% - Акцент1 5 4" xfId="145"/>
    <cellStyle name="40% - Акцент1 5 5" xfId="146"/>
    <cellStyle name="40% - Акцент1 6" xfId="147"/>
    <cellStyle name="40% - Акцент2 2" xfId="148"/>
    <cellStyle name="40% - Акцент2 2 2" xfId="149"/>
    <cellStyle name="40% - Акцент2 2 3" xfId="150"/>
    <cellStyle name="40% - Акцент2 2 4" xfId="151"/>
    <cellStyle name="40% - Акцент2 2 5" xfId="152"/>
    <cellStyle name="40% - Акцент2 3" xfId="153"/>
    <cellStyle name="40% - Акцент2 3 2" xfId="154"/>
    <cellStyle name="40% - Акцент2 3 3" xfId="155"/>
    <cellStyle name="40% - Акцент2 3 4" xfId="156"/>
    <cellStyle name="40% - Акцент2 3 5" xfId="157"/>
    <cellStyle name="40% - Акцент2 4" xfId="158"/>
    <cellStyle name="40% - Акцент2 4 2" xfId="159"/>
    <cellStyle name="40% - Акцент2 4 3" xfId="160"/>
    <cellStyle name="40% - Акцент2 4 4" xfId="161"/>
    <cellStyle name="40% - Акцент2 4 5" xfId="162"/>
    <cellStyle name="40% - Акцент2 5" xfId="163"/>
    <cellStyle name="40% - Акцент2 5 2" xfId="164"/>
    <cellStyle name="40% - Акцент2 5 3" xfId="165"/>
    <cellStyle name="40% - Акцент2 5 4" xfId="166"/>
    <cellStyle name="40% - Акцент2 5 5" xfId="167"/>
    <cellStyle name="40% - Акцент2 6" xfId="168"/>
    <cellStyle name="40% - Акцент3 2" xfId="169"/>
    <cellStyle name="40% - Акцент3 2 2" xfId="170"/>
    <cellStyle name="40% - Акцент3 2 3" xfId="171"/>
    <cellStyle name="40% - Акцент3 2 4" xfId="172"/>
    <cellStyle name="40% - Акцент3 2 5" xfId="173"/>
    <cellStyle name="40% - Акцент3 3" xfId="174"/>
    <cellStyle name="40% - Акцент3 3 2" xfId="175"/>
    <cellStyle name="40% - Акцент3 3 3" xfId="176"/>
    <cellStyle name="40% - Акцент3 3 4" xfId="177"/>
    <cellStyle name="40% - Акцент3 3 5" xfId="178"/>
    <cellStyle name="40% - Акцент3 4" xfId="179"/>
    <cellStyle name="40% - Акцент3 4 2" xfId="180"/>
    <cellStyle name="40% - Акцент3 4 3" xfId="181"/>
    <cellStyle name="40% - Акцент3 4 4" xfId="182"/>
    <cellStyle name="40% - Акцент3 4 5" xfId="183"/>
    <cellStyle name="40% - Акцент3 5" xfId="184"/>
    <cellStyle name="40% - Акцент3 5 2" xfId="185"/>
    <cellStyle name="40% - Акцент3 5 3" xfId="186"/>
    <cellStyle name="40% - Акцент3 5 4" xfId="187"/>
    <cellStyle name="40% - Акцент3 5 5" xfId="188"/>
    <cellStyle name="40% - Акцент3 6" xfId="189"/>
    <cellStyle name="40% - Акцент4 2" xfId="190"/>
    <cellStyle name="40% - Акцент4 2 2" xfId="191"/>
    <cellStyle name="40% - Акцент4 2 3" xfId="192"/>
    <cellStyle name="40% - Акцент4 2 4" xfId="193"/>
    <cellStyle name="40% - Акцент4 2 5" xfId="194"/>
    <cellStyle name="40% - Акцент4 3" xfId="195"/>
    <cellStyle name="40% - Акцент4 3 2" xfId="196"/>
    <cellStyle name="40% - Акцент4 3 3" xfId="197"/>
    <cellStyle name="40% - Акцент4 3 4" xfId="198"/>
    <cellStyle name="40% - Акцент4 3 5" xfId="199"/>
    <cellStyle name="40% - Акцент4 4" xfId="200"/>
    <cellStyle name="40% - Акцент4 4 2" xfId="201"/>
    <cellStyle name="40% - Акцент4 4 3" xfId="202"/>
    <cellStyle name="40% - Акцент4 4 4" xfId="203"/>
    <cellStyle name="40% - Акцент4 4 5" xfId="204"/>
    <cellStyle name="40% - Акцент4 5" xfId="205"/>
    <cellStyle name="40% - Акцент4 5 2" xfId="206"/>
    <cellStyle name="40% - Акцент4 5 3" xfId="207"/>
    <cellStyle name="40% - Акцент4 5 4" xfId="208"/>
    <cellStyle name="40% - Акцент4 5 5" xfId="209"/>
    <cellStyle name="40% - Акцент4 6" xfId="210"/>
    <cellStyle name="40% - Акцент5 2" xfId="211"/>
    <cellStyle name="40% - Акцент5 2 2" xfId="212"/>
    <cellStyle name="40% - Акцент5 2 3" xfId="213"/>
    <cellStyle name="40% - Акцент5 2 4" xfId="214"/>
    <cellStyle name="40% - Акцент5 2 5" xfId="215"/>
    <cellStyle name="40% - Акцент5 3" xfId="216"/>
    <cellStyle name="40% - Акцент5 3 2" xfId="217"/>
    <cellStyle name="40% - Акцент5 3 3" xfId="218"/>
    <cellStyle name="40% - Акцент5 3 4" xfId="219"/>
    <cellStyle name="40% - Акцент5 3 5" xfId="220"/>
    <cellStyle name="40% - Акцент5 4" xfId="221"/>
    <cellStyle name="40% - Акцент5 4 2" xfId="222"/>
    <cellStyle name="40% - Акцент5 4 3" xfId="223"/>
    <cellStyle name="40% - Акцент5 4 4" xfId="224"/>
    <cellStyle name="40% - Акцент5 4 5" xfId="225"/>
    <cellStyle name="40% - Акцент5 5" xfId="226"/>
    <cellStyle name="40% - Акцент5 5 2" xfId="227"/>
    <cellStyle name="40% - Акцент5 5 3" xfId="228"/>
    <cellStyle name="40% - Акцент5 5 4" xfId="229"/>
    <cellStyle name="40% - Акцент5 5 5" xfId="230"/>
    <cellStyle name="40% - Акцент5 6" xfId="231"/>
    <cellStyle name="40% - Акцент6 2" xfId="232"/>
    <cellStyle name="40% - Акцент6 2 2" xfId="233"/>
    <cellStyle name="40% - Акцент6 2 3" xfId="234"/>
    <cellStyle name="40% - Акцент6 2 4" xfId="235"/>
    <cellStyle name="40% - Акцент6 2 5" xfId="236"/>
    <cellStyle name="40% - Акцент6 3" xfId="237"/>
    <cellStyle name="40% - Акцент6 3 2" xfId="238"/>
    <cellStyle name="40% - Акцент6 3 3" xfId="239"/>
    <cellStyle name="40% - Акцент6 3 4" xfId="240"/>
    <cellStyle name="40% - Акцент6 3 5" xfId="241"/>
    <cellStyle name="40% - Акцент6 4" xfId="242"/>
    <cellStyle name="40% - Акцент6 4 2" xfId="243"/>
    <cellStyle name="40% - Акцент6 4 3" xfId="244"/>
    <cellStyle name="40% - Акцент6 4 4" xfId="245"/>
    <cellStyle name="40% - Акцент6 4 5" xfId="246"/>
    <cellStyle name="40% - Акцент6 5" xfId="247"/>
    <cellStyle name="40% - Акцент6 5 2" xfId="248"/>
    <cellStyle name="40% - Акцент6 5 3" xfId="249"/>
    <cellStyle name="40% - Акцент6 5 4" xfId="250"/>
    <cellStyle name="40% - Акцент6 5 5" xfId="251"/>
    <cellStyle name="40% - Акцент6 6" xfId="252"/>
    <cellStyle name="60% - Акцент1 2" xfId="253"/>
    <cellStyle name="60% - Акцент1 2 2" xfId="254"/>
    <cellStyle name="60% - Акцент1 2 3" xfId="255"/>
    <cellStyle name="60% - Акцент1 2 4" xfId="256"/>
    <cellStyle name="60% - Акцент1 2 5" xfId="257"/>
    <cellStyle name="60% - Акцент1 3" xfId="258"/>
    <cellStyle name="60% - Акцент1 3 2" xfId="259"/>
    <cellStyle name="60% - Акцент1 3 3" xfId="260"/>
    <cellStyle name="60% - Акцент1 3 4" xfId="261"/>
    <cellStyle name="60% - Акцент1 3 5" xfId="262"/>
    <cellStyle name="60% - Акцент1 4" xfId="263"/>
    <cellStyle name="60% - Акцент1 4 2" xfId="264"/>
    <cellStyle name="60% - Акцент1 4 3" xfId="265"/>
    <cellStyle name="60% - Акцент1 4 4" xfId="266"/>
    <cellStyle name="60% - Акцент1 4 5" xfId="267"/>
    <cellStyle name="60% - Акцент1 5" xfId="268"/>
    <cellStyle name="60% - Акцент1 5 2" xfId="269"/>
    <cellStyle name="60% - Акцент1 5 3" xfId="270"/>
    <cellStyle name="60% - Акцент1 5 4" xfId="271"/>
    <cellStyle name="60% - Акцент1 5 5" xfId="272"/>
    <cellStyle name="60% - Акцент1 6" xfId="273"/>
    <cellStyle name="60% - Акцент2 2" xfId="274"/>
    <cellStyle name="60% - Акцент2 2 2" xfId="275"/>
    <cellStyle name="60% - Акцент2 2 3" xfId="276"/>
    <cellStyle name="60% - Акцент2 2 4" xfId="277"/>
    <cellStyle name="60% - Акцент2 2 5" xfId="278"/>
    <cellStyle name="60% - Акцент2 3" xfId="279"/>
    <cellStyle name="60% - Акцент2 3 2" xfId="280"/>
    <cellStyle name="60% - Акцент2 3 3" xfId="281"/>
    <cellStyle name="60% - Акцент2 3 4" xfId="282"/>
    <cellStyle name="60% - Акцент2 3 5" xfId="283"/>
    <cellStyle name="60% - Акцент2 4" xfId="284"/>
    <cellStyle name="60% - Акцент2 4 2" xfId="285"/>
    <cellStyle name="60% - Акцент2 4 3" xfId="286"/>
    <cellStyle name="60% - Акцент2 4 4" xfId="287"/>
    <cellStyle name="60% - Акцент2 4 5" xfId="288"/>
    <cellStyle name="60% - Акцент2 5" xfId="289"/>
    <cellStyle name="60% - Акцент2 5 2" xfId="290"/>
    <cellStyle name="60% - Акцент2 5 3" xfId="291"/>
    <cellStyle name="60% - Акцент2 5 4" xfId="292"/>
    <cellStyle name="60% - Акцент2 5 5" xfId="293"/>
    <cellStyle name="60% - Акцент2 6" xfId="294"/>
    <cellStyle name="60% - Акцент3 2" xfId="295"/>
    <cellStyle name="60% - Акцент3 2 2" xfId="296"/>
    <cellStyle name="60% - Акцент3 2 3" xfId="297"/>
    <cellStyle name="60% - Акцент3 2 4" xfId="298"/>
    <cellStyle name="60% - Акцент3 2 5" xfId="299"/>
    <cellStyle name="60% - Акцент3 3" xfId="300"/>
    <cellStyle name="60% - Акцент3 3 2" xfId="301"/>
    <cellStyle name="60% - Акцент3 3 3" xfId="302"/>
    <cellStyle name="60% - Акцент3 3 4" xfId="303"/>
    <cellStyle name="60% - Акцент3 3 5" xfId="304"/>
    <cellStyle name="60% - Акцент3 4" xfId="305"/>
    <cellStyle name="60% - Акцент3 4 2" xfId="306"/>
    <cellStyle name="60% - Акцент3 4 3" xfId="307"/>
    <cellStyle name="60% - Акцент3 4 4" xfId="308"/>
    <cellStyle name="60% - Акцент3 4 5" xfId="309"/>
    <cellStyle name="60% - Акцент3 5" xfId="310"/>
    <cellStyle name="60% - Акцент3 5 2" xfId="311"/>
    <cellStyle name="60% - Акцент3 5 3" xfId="312"/>
    <cellStyle name="60% - Акцент3 5 4" xfId="313"/>
    <cellStyle name="60% - Акцент3 5 5" xfId="314"/>
    <cellStyle name="60% - Акцент3 6" xfId="315"/>
    <cellStyle name="60% - Акцент4 2" xfId="316"/>
    <cellStyle name="60% - Акцент4 2 2" xfId="317"/>
    <cellStyle name="60% - Акцент4 2 3" xfId="318"/>
    <cellStyle name="60% - Акцент4 2 4" xfId="319"/>
    <cellStyle name="60% - Акцент4 2 5" xfId="320"/>
    <cellStyle name="60% - Акцент4 3" xfId="321"/>
    <cellStyle name="60% - Акцент4 3 2" xfId="322"/>
    <cellStyle name="60% - Акцент4 3 3" xfId="323"/>
    <cellStyle name="60% - Акцент4 3 4" xfId="324"/>
    <cellStyle name="60% - Акцент4 3 5" xfId="325"/>
    <cellStyle name="60% - Акцент4 4" xfId="326"/>
    <cellStyle name="60% - Акцент4 4 2" xfId="327"/>
    <cellStyle name="60% - Акцент4 4 3" xfId="328"/>
    <cellStyle name="60% - Акцент4 4 4" xfId="329"/>
    <cellStyle name="60% - Акцент4 4 5" xfId="330"/>
    <cellStyle name="60% - Акцент4 5" xfId="331"/>
    <cellStyle name="60% - Акцент4 5 2" xfId="332"/>
    <cellStyle name="60% - Акцент4 5 3" xfId="333"/>
    <cellStyle name="60% - Акцент4 5 4" xfId="334"/>
    <cellStyle name="60% - Акцент4 5 5" xfId="335"/>
    <cellStyle name="60% - Акцент4 6" xfId="336"/>
    <cellStyle name="60% - Акцент5 2" xfId="337"/>
    <cellStyle name="60% - Акцент5 2 2" xfId="338"/>
    <cellStyle name="60% - Акцент5 2 3" xfId="339"/>
    <cellStyle name="60% - Акцент5 2 4" xfId="340"/>
    <cellStyle name="60% - Акцент5 2 5" xfId="341"/>
    <cellStyle name="60% - Акцент5 3" xfId="342"/>
    <cellStyle name="60% - Акцент5 3 2" xfId="343"/>
    <cellStyle name="60% - Акцент5 3 3" xfId="344"/>
    <cellStyle name="60% - Акцент5 3 4" xfId="345"/>
    <cellStyle name="60% - Акцент5 3 5" xfId="346"/>
    <cellStyle name="60% - Акцент5 4" xfId="347"/>
    <cellStyle name="60% - Акцент5 4 2" xfId="348"/>
    <cellStyle name="60% - Акцент5 4 3" xfId="349"/>
    <cellStyle name="60% - Акцент5 4 4" xfId="350"/>
    <cellStyle name="60% - Акцент5 4 5" xfId="351"/>
    <cellStyle name="60% - Акцент5 5" xfId="352"/>
    <cellStyle name="60% - Акцент5 5 2" xfId="353"/>
    <cellStyle name="60% - Акцент5 5 3" xfId="354"/>
    <cellStyle name="60% - Акцент5 5 4" xfId="355"/>
    <cellStyle name="60% - Акцент5 5 5" xfId="356"/>
    <cellStyle name="60% - Акцент5 6" xfId="357"/>
    <cellStyle name="60% - Акцент6 2" xfId="358"/>
    <cellStyle name="60% - Акцент6 2 2" xfId="359"/>
    <cellStyle name="60% - Акцент6 2 3" xfId="360"/>
    <cellStyle name="60% - Акцент6 2 4" xfId="361"/>
    <cellStyle name="60% - Акцент6 2 5" xfId="362"/>
    <cellStyle name="60% - Акцент6 3" xfId="363"/>
    <cellStyle name="60% - Акцент6 3 2" xfId="364"/>
    <cellStyle name="60% - Акцент6 3 3" xfId="365"/>
    <cellStyle name="60% - Акцент6 3 4" xfId="366"/>
    <cellStyle name="60% - Акцент6 3 5" xfId="367"/>
    <cellStyle name="60% - Акцент6 4" xfId="368"/>
    <cellStyle name="60% - Акцент6 4 2" xfId="369"/>
    <cellStyle name="60% - Акцент6 4 3" xfId="370"/>
    <cellStyle name="60% - Акцент6 4 4" xfId="371"/>
    <cellStyle name="60% - Акцент6 4 5" xfId="372"/>
    <cellStyle name="60% - Акцент6 5" xfId="373"/>
    <cellStyle name="60% - Акцент6 5 2" xfId="374"/>
    <cellStyle name="60% - Акцент6 5 3" xfId="375"/>
    <cellStyle name="60% - Акцент6 5 4" xfId="376"/>
    <cellStyle name="60% - Акцент6 5 5" xfId="377"/>
    <cellStyle name="60% - Акцент6 6" xfId="378"/>
    <cellStyle name="Excel Built-in Normal" xfId="379"/>
    <cellStyle name="Excel Built-in Normal 2" xfId="380"/>
    <cellStyle name="Акцент1 2" xfId="381"/>
    <cellStyle name="Акцент1 2 2" xfId="382"/>
    <cellStyle name="Акцент1 2 3" xfId="383"/>
    <cellStyle name="Акцент1 2 4" xfId="384"/>
    <cellStyle name="Акцент1 2 5" xfId="385"/>
    <cellStyle name="Акцент1 3" xfId="386"/>
    <cellStyle name="Акцент1 3 2" xfId="387"/>
    <cellStyle name="Акцент1 3 3" xfId="388"/>
    <cellStyle name="Акцент1 3 4" xfId="389"/>
    <cellStyle name="Акцент1 3 5" xfId="390"/>
    <cellStyle name="Акцент1 4" xfId="391"/>
    <cellStyle name="Акцент1 4 2" xfId="392"/>
    <cellStyle name="Акцент1 4 3" xfId="393"/>
    <cellStyle name="Акцент1 4 4" xfId="394"/>
    <cellStyle name="Акцент1 4 5" xfId="395"/>
    <cellStyle name="Акцент1 5" xfId="396"/>
    <cellStyle name="Акцент1 5 2" xfId="397"/>
    <cellStyle name="Акцент1 5 3" xfId="398"/>
    <cellStyle name="Акцент1 5 4" xfId="399"/>
    <cellStyle name="Акцент1 5 5" xfId="400"/>
    <cellStyle name="Акцент1 6" xfId="401"/>
    <cellStyle name="Акцент2 2" xfId="402"/>
    <cellStyle name="Акцент2 2 2" xfId="403"/>
    <cellStyle name="Акцент2 2 3" xfId="404"/>
    <cellStyle name="Акцент2 2 4" xfId="405"/>
    <cellStyle name="Акцент2 2 5" xfId="406"/>
    <cellStyle name="Акцент2 3" xfId="407"/>
    <cellStyle name="Акцент2 3 2" xfId="408"/>
    <cellStyle name="Акцент2 3 3" xfId="409"/>
    <cellStyle name="Акцент2 3 4" xfId="410"/>
    <cellStyle name="Акцент2 3 5" xfId="411"/>
    <cellStyle name="Акцент2 4" xfId="412"/>
    <cellStyle name="Акцент2 4 2" xfId="413"/>
    <cellStyle name="Акцент2 4 3" xfId="414"/>
    <cellStyle name="Акцент2 4 4" xfId="415"/>
    <cellStyle name="Акцент2 4 5" xfId="416"/>
    <cellStyle name="Акцент2 5" xfId="417"/>
    <cellStyle name="Акцент2 5 2" xfId="418"/>
    <cellStyle name="Акцент2 5 3" xfId="419"/>
    <cellStyle name="Акцент2 5 4" xfId="420"/>
    <cellStyle name="Акцент2 5 5" xfId="421"/>
    <cellStyle name="Акцент2 6" xfId="422"/>
    <cellStyle name="Акцент3 2" xfId="423"/>
    <cellStyle name="Акцент3 2 2" xfId="424"/>
    <cellStyle name="Акцент3 2 3" xfId="425"/>
    <cellStyle name="Акцент3 2 4" xfId="426"/>
    <cellStyle name="Акцент3 2 5" xfId="427"/>
    <cellStyle name="Акцент3 3" xfId="428"/>
    <cellStyle name="Акцент3 3 2" xfId="429"/>
    <cellStyle name="Акцент3 3 3" xfId="430"/>
    <cellStyle name="Акцент3 3 4" xfId="431"/>
    <cellStyle name="Акцент3 3 5" xfId="432"/>
    <cellStyle name="Акцент3 4" xfId="433"/>
    <cellStyle name="Акцент3 4 2" xfId="434"/>
    <cellStyle name="Акцент3 4 3" xfId="435"/>
    <cellStyle name="Акцент3 4 4" xfId="436"/>
    <cellStyle name="Акцент3 4 5" xfId="437"/>
    <cellStyle name="Акцент3 5" xfId="438"/>
    <cellStyle name="Акцент3 5 2" xfId="439"/>
    <cellStyle name="Акцент3 5 3" xfId="440"/>
    <cellStyle name="Акцент3 5 4" xfId="441"/>
    <cellStyle name="Акцент3 5 5" xfId="442"/>
    <cellStyle name="Акцент3 6" xfId="443"/>
    <cellStyle name="Акцент4 2" xfId="444"/>
    <cellStyle name="Акцент4 2 2" xfId="445"/>
    <cellStyle name="Акцент4 2 3" xfId="446"/>
    <cellStyle name="Акцент4 2 4" xfId="447"/>
    <cellStyle name="Акцент4 2 5" xfId="448"/>
    <cellStyle name="Акцент4 3" xfId="449"/>
    <cellStyle name="Акцент4 3 2" xfId="450"/>
    <cellStyle name="Акцент4 3 3" xfId="451"/>
    <cellStyle name="Акцент4 3 4" xfId="452"/>
    <cellStyle name="Акцент4 3 5" xfId="453"/>
    <cellStyle name="Акцент4 4" xfId="454"/>
    <cellStyle name="Акцент4 4 2" xfId="455"/>
    <cellStyle name="Акцент4 4 3" xfId="456"/>
    <cellStyle name="Акцент4 4 4" xfId="457"/>
    <cellStyle name="Акцент4 4 5" xfId="458"/>
    <cellStyle name="Акцент4 5" xfId="459"/>
    <cellStyle name="Акцент4 5 2" xfId="460"/>
    <cellStyle name="Акцент4 5 3" xfId="461"/>
    <cellStyle name="Акцент4 5 4" xfId="462"/>
    <cellStyle name="Акцент4 5 5" xfId="463"/>
    <cellStyle name="Акцент4 6" xfId="464"/>
    <cellStyle name="Акцент5 2" xfId="465"/>
    <cellStyle name="Акцент5 2 2" xfId="466"/>
    <cellStyle name="Акцент5 2 3" xfId="467"/>
    <cellStyle name="Акцент5 2 4" xfId="468"/>
    <cellStyle name="Акцент5 2 5" xfId="469"/>
    <cellStyle name="Акцент5 3" xfId="470"/>
    <cellStyle name="Акцент5 3 2" xfId="471"/>
    <cellStyle name="Акцент5 3 3" xfId="472"/>
    <cellStyle name="Акцент5 3 4" xfId="473"/>
    <cellStyle name="Акцент5 3 5" xfId="474"/>
    <cellStyle name="Акцент5 4" xfId="475"/>
    <cellStyle name="Акцент5 4 2" xfId="476"/>
    <cellStyle name="Акцент5 4 3" xfId="477"/>
    <cellStyle name="Акцент5 4 4" xfId="478"/>
    <cellStyle name="Акцент5 4 5" xfId="479"/>
    <cellStyle name="Акцент5 5" xfId="480"/>
    <cellStyle name="Акцент5 5 2" xfId="481"/>
    <cellStyle name="Акцент5 5 3" xfId="482"/>
    <cellStyle name="Акцент5 5 4" xfId="483"/>
    <cellStyle name="Акцент5 5 5" xfId="484"/>
    <cellStyle name="Акцент5 6" xfId="485"/>
    <cellStyle name="Акцент6 2" xfId="486"/>
    <cellStyle name="Акцент6 2 2" xfId="487"/>
    <cellStyle name="Акцент6 2 3" xfId="488"/>
    <cellStyle name="Акцент6 2 4" xfId="489"/>
    <cellStyle name="Акцент6 2 5" xfId="490"/>
    <cellStyle name="Акцент6 3" xfId="491"/>
    <cellStyle name="Акцент6 3 2" xfId="492"/>
    <cellStyle name="Акцент6 3 3" xfId="493"/>
    <cellStyle name="Акцент6 3 4" xfId="494"/>
    <cellStyle name="Акцент6 3 5" xfId="495"/>
    <cellStyle name="Акцент6 4" xfId="496"/>
    <cellStyle name="Акцент6 4 2" xfId="497"/>
    <cellStyle name="Акцент6 4 3" xfId="498"/>
    <cellStyle name="Акцент6 4 4" xfId="499"/>
    <cellStyle name="Акцент6 4 5" xfId="500"/>
    <cellStyle name="Акцент6 5" xfId="501"/>
    <cellStyle name="Акцент6 5 2" xfId="502"/>
    <cellStyle name="Акцент6 5 3" xfId="503"/>
    <cellStyle name="Акцент6 5 4" xfId="504"/>
    <cellStyle name="Акцент6 5 5" xfId="505"/>
    <cellStyle name="Акцент6 6" xfId="506"/>
    <cellStyle name="Ввод  2" xfId="507"/>
    <cellStyle name="Ввод  2 2" xfId="508"/>
    <cellStyle name="Ввод  2 3" xfId="509"/>
    <cellStyle name="Ввод  2 4" xfId="510"/>
    <cellStyle name="Ввод  2 5" xfId="511"/>
    <cellStyle name="Ввод  3" xfId="512"/>
    <cellStyle name="Ввод  3 2" xfId="513"/>
    <cellStyle name="Ввод  3 3" xfId="514"/>
    <cellStyle name="Ввод  3 4" xfId="515"/>
    <cellStyle name="Ввод  3 5" xfId="516"/>
    <cellStyle name="Ввод  4" xfId="517"/>
    <cellStyle name="Ввод  4 2" xfId="518"/>
    <cellStyle name="Ввод  4 3" xfId="519"/>
    <cellStyle name="Ввод  4 4" xfId="520"/>
    <cellStyle name="Ввод  4 5" xfId="521"/>
    <cellStyle name="Ввод  5" xfId="522"/>
    <cellStyle name="Ввод  5 2" xfId="523"/>
    <cellStyle name="Ввод  5 3" xfId="524"/>
    <cellStyle name="Ввод  5 4" xfId="525"/>
    <cellStyle name="Ввод  5 5" xfId="526"/>
    <cellStyle name="Ввод  6" xfId="527"/>
    <cellStyle name="Вывод 2" xfId="528"/>
    <cellStyle name="Вывод 2 2" xfId="529"/>
    <cellStyle name="Вывод 2 3" xfId="530"/>
    <cellStyle name="Вывод 2 4" xfId="531"/>
    <cellStyle name="Вывод 2 5" xfId="532"/>
    <cellStyle name="Вывод 3" xfId="533"/>
    <cellStyle name="Вывод 3 2" xfId="534"/>
    <cellStyle name="Вывод 3 3" xfId="535"/>
    <cellStyle name="Вывод 3 4" xfId="536"/>
    <cellStyle name="Вывод 3 5" xfId="537"/>
    <cellStyle name="Вывод 4" xfId="538"/>
    <cellStyle name="Вывод 4 2" xfId="539"/>
    <cellStyle name="Вывод 4 3" xfId="540"/>
    <cellStyle name="Вывод 4 4" xfId="541"/>
    <cellStyle name="Вывод 4 5" xfId="542"/>
    <cellStyle name="Вывод 5" xfId="543"/>
    <cellStyle name="Вывод 5 2" xfId="544"/>
    <cellStyle name="Вывод 5 3" xfId="545"/>
    <cellStyle name="Вывод 5 4" xfId="546"/>
    <cellStyle name="Вывод 5 5" xfId="547"/>
    <cellStyle name="Вывод 6" xfId="548"/>
    <cellStyle name="Вычисление 2" xfId="549"/>
    <cellStyle name="Вычисление 2 2" xfId="550"/>
    <cellStyle name="Вычисление 2 3" xfId="551"/>
    <cellStyle name="Вычисление 2 4" xfId="552"/>
    <cellStyle name="Вычисление 2 5" xfId="553"/>
    <cellStyle name="Вычисление 3" xfId="554"/>
    <cellStyle name="Вычисление 3 2" xfId="555"/>
    <cellStyle name="Вычисление 3 3" xfId="556"/>
    <cellStyle name="Вычисление 3 4" xfId="557"/>
    <cellStyle name="Вычисление 3 5" xfId="558"/>
    <cellStyle name="Вычисление 4" xfId="559"/>
    <cellStyle name="Вычисление 4 2" xfId="560"/>
    <cellStyle name="Вычисление 4 3" xfId="561"/>
    <cellStyle name="Вычисление 4 4" xfId="562"/>
    <cellStyle name="Вычисление 4 5" xfId="563"/>
    <cellStyle name="Вычисление 5" xfId="564"/>
    <cellStyle name="Вычисление 5 2" xfId="565"/>
    <cellStyle name="Вычисление 5 3" xfId="566"/>
    <cellStyle name="Вычисление 5 4" xfId="567"/>
    <cellStyle name="Вычисление 5 5" xfId="568"/>
    <cellStyle name="Вычисление 6" xfId="569"/>
    <cellStyle name="Заголовок 1 2" xfId="570"/>
    <cellStyle name="Заголовок 1 2 2" xfId="571"/>
    <cellStyle name="Заголовок 1 2 3" xfId="572"/>
    <cellStyle name="Заголовок 1 2 4" xfId="573"/>
    <cellStyle name="Заголовок 1 2 5" xfId="574"/>
    <cellStyle name="Заголовок 1 3" xfId="575"/>
    <cellStyle name="Заголовок 1 3 2" xfId="576"/>
    <cellStyle name="Заголовок 1 3 3" xfId="577"/>
    <cellStyle name="Заголовок 1 3 4" xfId="578"/>
    <cellStyle name="Заголовок 1 3 5" xfId="579"/>
    <cellStyle name="Заголовок 1 4" xfId="580"/>
    <cellStyle name="Заголовок 1 4 2" xfId="581"/>
    <cellStyle name="Заголовок 1 4 3" xfId="582"/>
    <cellStyle name="Заголовок 1 4 4" xfId="583"/>
    <cellStyle name="Заголовок 1 4 5" xfId="584"/>
    <cellStyle name="Заголовок 1 5" xfId="585"/>
    <cellStyle name="Заголовок 1 5 2" xfId="586"/>
    <cellStyle name="Заголовок 1 5 3" xfId="587"/>
    <cellStyle name="Заголовок 1 5 4" xfId="588"/>
    <cellStyle name="Заголовок 1 5 5" xfId="589"/>
    <cellStyle name="Заголовок 2 2" xfId="590"/>
    <cellStyle name="Заголовок 2 2 2" xfId="591"/>
    <cellStyle name="Заголовок 2 2 3" xfId="592"/>
    <cellStyle name="Заголовок 2 2 4" xfId="593"/>
    <cellStyle name="Заголовок 2 2 5" xfId="594"/>
    <cellStyle name="Заголовок 2 3" xfId="595"/>
    <cellStyle name="Заголовок 2 3 2" xfId="596"/>
    <cellStyle name="Заголовок 2 3 3" xfId="597"/>
    <cellStyle name="Заголовок 2 3 4" xfId="598"/>
    <cellStyle name="Заголовок 2 3 5" xfId="599"/>
    <cellStyle name="Заголовок 2 4" xfId="600"/>
    <cellStyle name="Заголовок 2 4 2" xfId="601"/>
    <cellStyle name="Заголовок 2 4 3" xfId="602"/>
    <cellStyle name="Заголовок 2 4 4" xfId="603"/>
    <cellStyle name="Заголовок 2 4 5" xfId="604"/>
    <cellStyle name="Заголовок 2 5" xfId="605"/>
    <cellStyle name="Заголовок 2 5 2" xfId="606"/>
    <cellStyle name="Заголовок 2 5 3" xfId="607"/>
    <cellStyle name="Заголовок 2 5 4" xfId="608"/>
    <cellStyle name="Заголовок 2 5 5" xfId="609"/>
    <cellStyle name="Заголовок 3 2" xfId="610"/>
    <cellStyle name="Заголовок 3 2 2" xfId="611"/>
    <cellStyle name="Заголовок 3 2 3" xfId="612"/>
    <cellStyle name="Заголовок 3 2 4" xfId="613"/>
    <cellStyle name="Заголовок 3 2 5" xfId="614"/>
    <cellStyle name="Заголовок 3 3" xfId="615"/>
    <cellStyle name="Заголовок 3 3 2" xfId="616"/>
    <cellStyle name="Заголовок 3 3 3" xfId="617"/>
    <cellStyle name="Заголовок 3 3 4" xfId="618"/>
    <cellStyle name="Заголовок 3 3 5" xfId="619"/>
    <cellStyle name="Заголовок 3 4" xfId="620"/>
    <cellStyle name="Заголовок 3 4 2" xfId="621"/>
    <cellStyle name="Заголовок 3 4 3" xfId="622"/>
    <cellStyle name="Заголовок 3 4 4" xfId="623"/>
    <cellStyle name="Заголовок 3 4 5" xfId="624"/>
    <cellStyle name="Заголовок 3 5" xfId="625"/>
    <cellStyle name="Заголовок 3 5 2" xfId="626"/>
    <cellStyle name="Заголовок 3 5 3" xfId="627"/>
    <cellStyle name="Заголовок 3 5 4" xfId="628"/>
    <cellStyle name="Заголовок 3 5 5" xfId="629"/>
    <cellStyle name="Заголовок 4 2" xfId="630"/>
    <cellStyle name="Заголовок 4 2 2" xfId="631"/>
    <cellStyle name="Заголовок 4 2 3" xfId="632"/>
    <cellStyle name="Заголовок 4 2 4" xfId="633"/>
    <cellStyle name="Заголовок 4 2 5" xfId="634"/>
    <cellStyle name="Заголовок 4 3" xfId="635"/>
    <cellStyle name="Заголовок 4 3 2" xfId="636"/>
    <cellStyle name="Заголовок 4 3 3" xfId="637"/>
    <cellStyle name="Заголовок 4 3 4" xfId="638"/>
    <cellStyle name="Заголовок 4 3 5" xfId="639"/>
    <cellStyle name="Заголовок 4 4" xfId="640"/>
    <cellStyle name="Заголовок 4 4 2" xfId="641"/>
    <cellStyle name="Заголовок 4 4 3" xfId="642"/>
    <cellStyle name="Заголовок 4 4 4" xfId="643"/>
    <cellStyle name="Заголовок 4 4 5" xfId="644"/>
    <cellStyle name="Заголовок 4 5" xfId="645"/>
    <cellStyle name="Заголовок 4 5 2" xfId="646"/>
    <cellStyle name="Заголовок 4 5 3" xfId="647"/>
    <cellStyle name="Заголовок 4 5 4" xfId="648"/>
    <cellStyle name="Заголовок 4 5 5" xfId="649"/>
    <cellStyle name="Итог 2" xfId="650"/>
    <cellStyle name="Итог 2 2" xfId="651"/>
    <cellStyle name="Итог 2 3" xfId="652"/>
    <cellStyle name="Итог 2 4" xfId="653"/>
    <cellStyle name="Итог 2 5" xfId="654"/>
    <cellStyle name="Итог 3" xfId="655"/>
    <cellStyle name="Итог 3 2" xfId="656"/>
    <cellStyle name="Итог 3 3" xfId="657"/>
    <cellStyle name="Итог 3 4" xfId="658"/>
    <cellStyle name="Итог 3 5" xfId="659"/>
    <cellStyle name="Итог 4" xfId="660"/>
    <cellStyle name="Итог 4 2" xfId="661"/>
    <cellStyle name="Итог 4 3" xfId="662"/>
    <cellStyle name="Итог 4 4" xfId="663"/>
    <cellStyle name="Итог 4 5" xfId="664"/>
    <cellStyle name="Итог 5" xfId="665"/>
    <cellStyle name="Итог 5 2" xfId="666"/>
    <cellStyle name="Итог 5 3" xfId="667"/>
    <cellStyle name="Итог 5 4" xfId="668"/>
    <cellStyle name="Итог 5 5" xfId="669"/>
    <cellStyle name="Контрольная ячейка 2" xfId="670"/>
    <cellStyle name="Контрольная ячейка 2 2" xfId="671"/>
    <cellStyle name="Контрольная ячейка 2 3" xfId="672"/>
    <cellStyle name="Контрольная ячейка 2 4" xfId="673"/>
    <cellStyle name="Контрольная ячейка 2 5" xfId="674"/>
    <cellStyle name="Контрольная ячейка 3" xfId="675"/>
    <cellStyle name="Контрольная ячейка 3 2" xfId="676"/>
    <cellStyle name="Контрольная ячейка 3 3" xfId="677"/>
    <cellStyle name="Контрольная ячейка 3 4" xfId="678"/>
    <cellStyle name="Контрольная ячейка 3 5" xfId="679"/>
    <cellStyle name="Контрольная ячейка 4" xfId="680"/>
    <cellStyle name="Контрольная ячейка 4 2" xfId="681"/>
    <cellStyle name="Контрольная ячейка 4 3" xfId="682"/>
    <cellStyle name="Контрольная ячейка 4 4" xfId="683"/>
    <cellStyle name="Контрольная ячейка 4 5" xfId="684"/>
    <cellStyle name="Контрольная ячейка 5" xfId="685"/>
    <cellStyle name="Контрольная ячейка 5 2" xfId="686"/>
    <cellStyle name="Контрольная ячейка 5 3" xfId="687"/>
    <cellStyle name="Контрольная ячейка 5 4" xfId="688"/>
    <cellStyle name="Контрольная ячейка 5 5" xfId="689"/>
    <cellStyle name="Контрольная ячейка 6" xfId="690"/>
    <cellStyle name="Название 2" xfId="691"/>
    <cellStyle name="Название 2 2" xfId="692"/>
    <cellStyle name="Название 2 3" xfId="693"/>
    <cellStyle name="Название 2 4" xfId="694"/>
    <cellStyle name="Название 2 5" xfId="695"/>
    <cellStyle name="Название 3" xfId="696"/>
    <cellStyle name="Название 3 2" xfId="697"/>
    <cellStyle name="Название 3 3" xfId="698"/>
    <cellStyle name="Название 3 4" xfId="699"/>
    <cellStyle name="Название 3 5" xfId="700"/>
    <cellStyle name="Название 4" xfId="701"/>
    <cellStyle name="Название 4 2" xfId="702"/>
    <cellStyle name="Название 4 3" xfId="703"/>
    <cellStyle name="Название 4 4" xfId="704"/>
    <cellStyle name="Название 4 5" xfId="705"/>
    <cellStyle name="Название 5" xfId="706"/>
    <cellStyle name="Название 5 2" xfId="707"/>
    <cellStyle name="Название 5 3" xfId="708"/>
    <cellStyle name="Название 5 4" xfId="709"/>
    <cellStyle name="Название 5 5" xfId="710"/>
    <cellStyle name="Нейтральный 2" xfId="711"/>
    <cellStyle name="Нейтральный 2 2" xfId="712"/>
    <cellStyle name="Нейтральный 2 3" xfId="713"/>
    <cellStyle name="Нейтральный 2 4" xfId="714"/>
    <cellStyle name="Нейтральный 2 5" xfId="715"/>
    <cellStyle name="Нейтральный 3" xfId="716"/>
    <cellStyle name="Нейтральный 3 2" xfId="717"/>
    <cellStyle name="Нейтральный 3 3" xfId="718"/>
    <cellStyle name="Нейтральный 3 4" xfId="719"/>
    <cellStyle name="Нейтральный 3 5" xfId="720"/>
    <cellStyle name="Нейтральный 4" xfId="721"/>
    <cellStyle name="Нейтральный 4 2" xfId="722"/>
    <cellStyle name="Нейтральный 4 3" xfId="723"/>
    <cellStyle name="Нейтральный 4 4" xfId="724"/>
    <cellStyle name="Нейтральный 4 5" xfId="725"/>
    <cellStyle name="Нейтральный 5" xfId="726"/>
    <cellStyle name="Нейтральный 5 2" xfId="727"/>
    <cellStyle name="Нейтральный 5 3" xfId="728"/>
    <cellStyle name="Нейтральный 5 4" xfId="729"/>
    <cellStyle name="Нейтральный 5 5" xfId="730"/>
    <cellStyle name="Нейтральный 6" xfId="731"/>
    <cellStyle name="Обычный" xfId="0" builtinId="0"/>
    <cellStyle name="Обычный 10" xfId="732"/>
    <cellStyle name="Обычный 11" xfId="733"/>
    <cellStyle name="Обычный 11 2" xfId="734"/>
    <cellStyle name="Обычный 12" xfId="735"/>
    <cellStyle name="Обычный 13" xfId="736"/>
    <cellStyle name="Обычный 14" xfId="737"/>
    <cellStyle name="Обычный 2" xfId="738"/>
    <cellStyle name="Обычный 2 2" xfId="739"/>
    <cellStyle name="Обычный 2 3" xfId="740"/>
    <cellStyle name="Обычный 2 4" xfId="741"/>
    <cellStyle name="Обычный 2 5" xfId="742"/>
    <cellStyle name="Обычный 2_2240" xfId="743"/>
    <cellStyle name="Обычный 3" xfId="744"/>
    <cellStyle name="Обычный 4" xfId="745"/>
    <cellStyle name="Обычный 5" xfId="746"/>
    <cellStyle name="Обычный 5 2" xfId="747"/>
    <cellStyle name="Обычный 6" xfId="748"/>
    <cellStyle name="Обычный 7" xfId="749"/>
    <cellStyle name="Обычный 8" xfId="750"/>
    <cellStyle name="Обычный 9" xfId="751"/>
    <cellStyle name="Обычный_Предложения на сессию августа23082016" xfId="752"/>
    <cellStyle name="Плохой 2" xfId="753"/>
    <cellStyle name="Плохой 2 2" xfId="754"/>
    <cellStyle name="Плохой 2 3" xfId="755"/>
    <cellStyle name="Плохой 2 4" xfId="756"/>
    <cellStyle name="Плохой 2 5" xfId="757"/>
    <cellStyle name="Плохой 3" xfId="758"/>
    <cellStyle name="Плохой 3 2" xfId="759"/>
    <cellStyle name="Плохой 3 3" xfId="760"/>
    <cellStyle name="Плохой 3 4" xfId="761"/>
    <cellStyle name="Плохой 3 5" xfId="762"/>
    <cellStyle name="Плохой 4" xfId="763"/>
    <cellStyle name="Плохой 4 2" xfId="764"/>
    <cellStyle name="Плохой 4 3" xfId="765"/>
    <cellStyle name="Плохой 4 4" xfId="766"/>
    <cellStyle name="Плохой 4 5" xfId="767"/>
    <cellStyle name="Плохой 5" xfId="768"/>
    <cellStyle name="Плохой 5 2" xfId="769"/>
    <cellStyle name="Плохой 5 3" xfId="770"/>
    <cellStyle name="Плохой 5 4" xfId="771"/>
    <cellStyle name="Плохой 5 5" xfId="772"/>
    <cellStyle name="Плохой 6" xfId="773"/>
    <cellStyle name="Пояснение 2" xfId="774"/>
    <cellStyle name="Пояснение 2 2" xfId="775"/>
    <cellStyle name="Пояснение 2 3" xfId="776"/>
    <cellStyle name="Пояснение 2 4" xfId="777"/>
    <cellStyle name="Пояснение 2 5" xfId="778"/>
    <cellStyle name="Пояснение 3" xfId="779"/>
    <cellStyle name="Пояснение 3 2" xfId="780"/>
    <cellStyle name="Пояснение 3 3" xfId="781"/>
    <cellStyle name="Пояснение 3 4" xfId="782"/>
    <cellStyle name="Пояснение 3 5" xfId="783"/>
    <cellStyle name="Пояснение 4" xfId="784"/>
    <cellStyle name="Пояснение 4 2" xfId="785"/>
    <cellStyle name="Пояснение 4 3" xfId="786"/>
    <cellStyle name="Пояснение 4 4" xfId="787"/>
    <cellStyle name="Пояснение 4 5" xfId="788"/>
    <cellStyle name="Пояснение 5" xfId="789"/>
    <cellStyle name="Пояснение 5 2" xfId="790"/>
    <cellStyle name="Пояснение 5 3" xfId="791"/>
    <cellStyle name="Пояснение 5 4" xfId="792"/>
    <cellStyle name="Пояснение 5 5" xfId="793"/>
    <cellStyle name="Примечание 2" xfId="794"/>
    <cellStyle name="Примечание 2 2" xfId="795"/>
    <cellStyle name="Примечание 2 3" xfId="796"/>
    <cellStyle name="Примечание 2 4" xfId="797"/>
    <cellStyle name="Примечание 2 5" xfId="798"/>
    <cellStyle name="Примечание 3" xfId="799"/>
    <cellStyle name="Примечание 3 2" xfId="800"/>
    <cellStyle name="Примечание 3 3" xfId="801"/>
    <cellStyle name="Примечание 3 4" xfId="802"/>
    <cellStyle name="Примечание 3 5" xfId="803"/>
    <cellStyle name="Примечание 4" xfId="804"/>
    <cellStyle name="Примечание 4 2" xfId="805"/>
    <cellStyle name="Примечание 4 3" xfId="806"/>
    <cellStyle name="Примечание 4 4" xfId="807"/>
    <cellStyle name="Примечание 4 5" xfId="808"/>
    <cellStyle name="Примечание 5" xfId="809"/>
    <cellStyle name="Примечание 5 2" xfId="810"/>
    <cellStyle name="Примечание 5 3" xfId="811"/>
    <cellStyle name="Примечание 5 4" xfId="812"/>
    <cellStyle name="Примечание 5 5" xfId="813"/>
    <cellStyle name="Примечание 6" xfId="814"/>
    <cellStyle name="Процентный 2" xfId="815"/>
    <cellStyle name="Процентный 2 10" xfId="816"/>
    <cellStyle name="Процентный 2 11" xfId="817"/>
    <cellStyle name="Процентный 2 12" xfId="818"/>
    <cellStyle name="Процентный 2 13" xfId="819"/>
    <cellStyle name="Процентный 2 14" xfId="820"/>
    <cellStyle name="Процентный 2 15" xfId="821"/>
    <cellStyle name="Процентный 2 16" xfId="822"/>
    <cellStyle name="Процентный 2 17" xfId="823"/>
    <cellStyle name="Процентный 2 18" xfId="824"/>
    <cellStyle name="Процентный 2 19" xfId="825"/>
    <cellStyle name="Процентный 2 2" xfId="826"/>
    <cellStyle name="Процентный 2 20" xfId="827"/>
    <cellStyle name="Процентный 2 21" xfId="828"/>
    <cellStyle name="Процентный 2 22" xfId="829"/>
    <cellStyle name="Процентный 2 23" xfId="830"/>
    <cellStyle name="Процентный 2 24" xfId="831"/>
    <cellStyle name="Процентный 2 25" xfId="832"/>
    <cellStyle name="Процентный 2 26" xfId="833"/>
    <cellStyle name="Процентный 2 27" xfId="834"/>
    <cellStyle name="Процентный 2 3" xfId="835"/>
    <cellStyle name="Процентный 2 3 2" xfId="836"/>
    <cellStyle name="Процентный 2 4" xfId="837"/>
    <cellStyle name="Процентный 2 5" xfId="838"/>
    <cellStyle name="Процентный 2 6" xfId="839"/>
    <cellStyle name="Процентный 2 7" xfId="840"/>
    <cellStyle name="Процентный 2 8" xfId="841"/>
    <cellStyle name="Процентный 2 9" xfId="842"/>
    <cellStyle name="Процентный 5" xfId="843"/>
    <cellStyle name="Процентный 5 2" xfId="844"/>
    <cellStyle name="Связанная ячейка 2" xfId="845"/>
    <cellStyle name="Связанная ячейка 2 2" xfId="846"/>
    <cellStyle name="Связанная ячейка 2 3" xfId="847"/>
    <cellStyle name="Связанная ячейка 2 4" xfId="848"/>
    <cellStyle name="Связанная ячейка 2 5" xfId="849"/>
    <cellStyle name="Связанная ячейка 3" xfId="850"/>
    <cellStyle name="Связанная ячейка 3 2" xfId="851"/>
    <cellStyle name="Связанная ячейка 3 3" xfId="852"/>
    <cellStyle name="Связанная ячейка 3 4" xfId="853"/>
    <cellStyle name="Связанная ячейка 3 5" xfId="854"/>
    <cellStyle name="Связанная ячейка 4" xfId="855"/>
    <cellStyle name="Связанная ячейка 4 2" xfId="856"/>
    <cellStyle name="Связанная ячейка 4 3" xfId="857"/>
    <cellStyle name="Связанная ячейка 4 4" xfId="858"/>
    <cellStyle name="Связанная ячейка 4 5" xfId="859"/>
    <cellStyle name="Связанная ячейка 5" xfId="860"/>
    <cellStyle name="Связанная ячейка 5 2" xfId="861"/>
    <cellStyle name="Связанная ячейка 5 3" xfId="862"/>
    <cellStyle name="Связанная ячейка 5 4" xfId="863"/>
    <cellStyle name="Связанная ячейка 5 5" xfId="864"/>
    <cellStyle name="Текст предупреждения 2" xfId="865"/>
    <cellStyle name="Текст предупреждения 2 2" xfId="866"/>
    <cellStyle name="Текст предупреждения 2 3" xfId="867"/>
    <cellStyle name="Текст предупреждения 2 4" xfId="868"/>
    <cellStyle name="Текст предупреждения 2 5" xfId="869"/>
    <cellStyle name="Текст предупреждения 3" xfId="870"/>
    <cellStyle name="Текст предупреждения 3 2" xfId="871"/>
    <cellStyle name="Текст предупреждения 3 3" xfId="872"/>
    <cellStyle name="Текст предупреждения 3 4" xfId="873"/>
    <cellStyle name="Текст предупреждения 3 5" xfId="874"/>
    <cellStyle name="Текст предупреждения 4" xfId="875"/>
    <cellStyle name="Текст предупреждения 4 2" xfId="876"/>
    <cellStyle name="Текст предупреждения 4 3" xfId="877"/>
    <cellStyle name="Текст предупреждения 4 4" xfId="878"/>
    <cellStyle name="Текст предупреждения 4 5" xfId="879"/>
    <cellStyle name="Текст предупреждения 5" xfId="880"/>
    <cellStyle name="Текст предупреждения 5 2" xfId="881"/>
    <cellStyle name="Текст предупреждения 5 3" xfId="882"/>
    <cellStyle name="Текст предупреждения 5 4" xfId="883"/>
    <cellStyle name="Текст предупреждения 5 5" xfId="884"/>
    <cellStyle name="Финансовый 2" xfId="885"/>
    <cellStyle name="Финансовый 3" xfId="886"/>
    <cellStyle name="Хороший 2" xfId="887"/>
    <cellStyle name="Хороший 2 2" xfId="888"/>
    <cellStyle name="Хороший 2 3" xfId="889"/>
    <cellStyle name="Хороший 2 4" xfId="890"/>
    <cellStyle name="Хороший 2 5" xfId="891"/>
    <cellStyle name="Хороший 3" xfId="892"/>
    <cellStyle name="Хороший 3 2" xfId="893"/>
    <cellStyle name="Хороший 3 3" xfId="894"/>
    <cellStyle name="Хороший 3 4" xfId="895"/>
    <cellStyle name="Хороший 3 5" xfId="896"/>
    <cellStyle name="Хороший 4" xfId="897"/>
    <cellStyle name="Хороший 4 2" xfId="898"/>
    <cellStyle name="Хороший 4 3" xfId="899"/>
    <cellStyle name="Хороший 4 4" xfId="900"/>
    <cellStyle name="Хороший 4 5" xfId="901"/>
    <cellStyle name="Хороший 5" xfId="902"/>
    <cellStyle name="Хороший 5 2" xfId="903"/>
    <cellStyle name="Хороший 5 3" xfId="904"/>
    <cellStyle name="Хороший 5 4" xfId="905"/>
    <cellStyle name="Хороший 5 5" xfId="906"/>
    <cellStyle name="Хороший 6" xfId="90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AI292"/>
  <sheetViews>
    <sheetView view="pageBreakPreview" zoomScale="60" zoomScaleNormal="80" workbookViewId="0">
      <pane xSplit="1" ySplit="5" topLeftCell="B150" activePane="bottomRight" state="frozen"/>
      <selection pane="topRight" activeCell="B1" sqref="B1"/>
      <selection pane="bottomLeft" activeCell="A5" sqref="A5"/>
      <selection pane="bottomRight" activeCell="D122" sqref="D122"/>
    </sheetView>
  </sheetViews>
  <sheetFormatPr defaultColWidth="9.125" defaultRowHeight="13.6" x14ac:dyDescent="0.25"/>
  <cols>
    <col min="1" max="2" width="14.375" style="77" customWidth="1"/>
    <col min="3" max="7" width="12.875" style="77" customWidth="1"/>
    <col min="8" max="8" width="12.875" style="77" hidden="1" customWidth="1"/>
    <col min="9" max="21" width="12.875" style="77" customWidth="1"/>
    <col min="22" max="22" width="12.875" style="77" hidden="1" customWidth="1"/>
    <col min="23" max="29" width="12.875" style="77" customWidth="1"/>
    <col min="30" max="30" width="22.125" style="77" customWidth="1"/>
    <col min="31" max="31" width="16.375" style="76" customWidth="1"/>
    <col min="32" max="32" width="18.625" style="76" customWidth="1"/>
    <col min="33" max="33" width="9.125" style="76"/>
    <col min="34" max="16384" width="9.125" style="77"/>
  </cols>
  <sheetData>
    <row r="1" spans="1:31" ht="15.8" customHeight="1" x14ac:dyDescent="0.25">
      <c r="A1" s="74"/>
      <c r="B1" s="459" t="s">
        <v>55</v>
      </c>
      <c r="C1" s="459"/>
      <c r="D1" s="459"/>
      <c r="E1" s="459"/>
      <c r="F1" s="459"/>
      <c r="G1" s="459"/>
      <c r="H1" s="459"/>
      <c r="I1" s="459"/>
      <c r="J1" s="459"/>
      <c r="K1" s="459"/>
      <c r="L1" s="459"/>
      <c r="M1" s="459"/>
      <c r="N1" s="459"/>
      <c r="O1" s="459"/>
      <c r="P1" s="459"/>
      <c r="Q1" s="459"/>
      <c r="R1" s="459"/>
      <c r="S1" s="459"/>
      <c r="T1" s="459"/>
      <c r="U1" s="459"/>
      <c r="V1" s="459"/>
      <c r="W1" s="459"/>
      <c r="X1" s="459"/>
      <c r="Y1" s="459"/>
      <c r="Z1" s="459"/>
      <c r="AA1" s="459"/>
      <c r="AB1" s="459"/>
      <c r="AC1" s="459"/>
      <c r="AD1" s="75"/>
      <c r="AE1" s="75"/>
    </row>
    <row r="2" spans="1:31" ht="14.3" thickBot="1" x14ac:dyDescent="0.3">
      <c r="AC2" s="77" t="s">
        <v>85</v>
      </c>
    </row>
    <row r="3" spans="1:31" ht="16.3" x14ac:dyDescent="0.3">
      <c r="A3" s="78" t="s">
        <v>97</v>
      </c>
      <c r="B3" s="79"/>
      <c r="C3" s="79"/>
      <c r="D3" s="80"/>
      <c r="E3" s="80"/>
      <c r="F3" s="81"/>
      <c r="G3" s="81"/>
      <c r="H3" s="81"/>
      <c r="I3" s="81"/>
      <c r="J3" s="81"/>
      <c r="K3" s="81"/>
      <c r="L3" s="81"/>
      <c r="M3" s="81"/>
      <c r="N3" s="81"/>
      <c r="O3" s="81"/>
      <c r="P3" s="81"/>
      <c r="Q3" s="81"/>
      <c r="R3" s="81"/>
      <c r="S3" s="81"/>
      <c r="T3" s="81"/>
      <c r="U3" s="81"/>
      <c r="V3" s="81"/>
      <c r="W3" s="81"/>
      <c r="X3" s="81"/>
      <c r="Y3" s="81"/>
      <c r="Z3" s="81"/>
      <c r="AA3" s="81"/>
      <c r="AB3" s="81"/>
      <c r="AC3" s="82"/>
    </row>
    <row r="4" spans="1:31" ht="15.65" x14ac:dyDescent="0.25">
      <c r="A4" s="83" t="s">
        <v>56</v>
      </c>
      <c r="B4" s="83" t="s">
        <v>56</v>
      </c>
      <c r="C4" s="84">
        <v>2000</v>
      </c>
      <c r="D4" s="84">
        <v>2110</v>
      </c>
      <c r="E4" s="84">
        <v>2120</v>
      </c>
      <c r="F4" s="84">
        <v>2200</v>
      </c>
      <c r="G4" s="84">
        <v>2210</v>
      </c>
      <c r="H4" s="84">
        <v>2220</v>
      </c>
      <c r="I4" s="84">
        <v>2230</v>
      </c>
      <c r="J4" s="84">
        <v>2240</v>
      </c>
      <c r="K4" s="84">
        <v>2250</v>
      </c>
      <c r="L4" s="84">
        <v>2260</v>
      </c>
      <c r="M4" s="84">
        <v>2270</v>
      </c>
      <c r="N4" s="84">
        <v>2271</v>
      </c>
      <c r="O4" s="84">
        <v>2272</v>
      </c>
      <c r="P4" s="84">
        <v>2273</v>
      </c>
      <c r="Q4" s="84">
        <v>2274</v>
      </c>
      <c r="R4" s="84">
        <v>2275</v>
      </c>
      <c r="S4" s="84">
        <v>2282</v>
      </c>
      <c r="T4" s="84">
        <v>2720</v>
      </c>
      <c r="U4" s="84">
        <v>2730</v>
      </c>
      <c r="V4" s="84">
        <v>2800</v>
      </c>
      <c r="W4" s="84">
        <v>3000</v>
      </c>
      <c r="X4" s="84">
        <v>3110</v>
      </c>
      <c r="Y4" s="84">
        <v>3122</v>
      </c>
      <c r="Z4" s="84">
        <v>3132</v>
      </c>
      <c r="AA4" s="84">
        <v>3142</v>
      </c>
      <c r="AB4" s="84">
        <v>3210</v>
      </c>
      <c r="AC4" s="85" t="s">
        <v>57</v>
      </c>
    </row>
    <row r="5" spans="1:31" ht="15.65" x14ac:dyDescent="0.25">
      <c r="A5" s="46" t="s">
        <v>58</v>
      </c>
      <c r="B5" s="47" t="s">
        <v>87</v>
      </c>
      <c r="C5" s="48">
        <f>D5+E5+F5+T5+U5+V5</f>
        <v>0</v>
      </c>
      <c r="D5" s="45">
        <f t="shared" ref="D5:V5" si="0">D6+D7</f>
        <v>0</v>
      </c>
      <c r="E5" s="45">
        <f t="shared" si="0"/>
        <v>0</v>
      </c>
      <c r="F5" s="45">
        <f t="shared" si="0"/>
        <v>0</v>
      </c>
      <c r="G5" s="45">
        <f t="shared" si="0"/>
        <v>0</v>
      </c>
      <c r="H5" s="45">
        <f t="shared" si="0"/>
        <v>0</v>
      </c>
      <c r="I5" s="45">
        <f t="shared" si="0"/>
        <v>0</v>
      </c>
      <c r="J5" s="45">
        <f t="shared" si="0"/>
        <v>0</v>
      </c>
      <c r="K5" s="45">
        <f t="shared" si="0"/>
        <v>0</v>
      </c>
      <c r="L5" s="45">
        <f t="shared" si="0"/>
        <v>0</v>
      </c>
      <c r="M5" s="45">
        <f t="shared" si="0"/>
        <v>0</v>
      </c>
      <c r="N5" s="45">
        <f t="shared" si="0"/>
        <v>0</v>
      </c>
      <c r="O5" s="45">
        <f t="shared" si="0"/>
        <v>0</v>
      </c>
      <c r="P5" s="45">
        <f t="shared" si="0"/>
        <v>0</v>
      </c>
      <c r="Q5" s="45">
        <f t="shared" si="0"/>
        <v>0</v>
      </c>
      <c r="R5" s="45">
        <f t="shared" si="0"/>
        <v>0</v>
      </c>
      <c r="S5" s="45">
        <f t="shared" si="0"/>
        <v>0</v>
      </c>
      <c r="T5" s="45">
        <f t="shared" si="0"/>
        <v>0</v>
      </c>
      <c r="U5" s="45">
        <f t="shared" si="0"/>
        <v>0</v>
      </c>
      <c r="V5" s="45">
        <f t="shared" si="0"/>
        <v>0</v>
      </c>
      <c r="W5" s="48">
        <f t="shared" ref="W5:W25" si="1">X5+Z5+AB5</f>
        <v>0</v>
      </c>
      <c r="X5" s="45">
        <f>X6+X7</f>
        <v>0</v>
      </c>
      <c r="Y5" s="45">
        <f>Y6+Y7</f>
        <v>0</v>
      </c>
      <c r="Z5" s="45">
        <f>Z6+Z7</f>
        <v>0</v>
      </c>
      <c r="AA5" s="45">
        <f>AA6+AA7</f>
        <v>0</v>
      </c>
      <c r="AB5" s="45">
        <f>AB6+AB7</f>
        <v>0</v>
      </c>
      <c r="AC5" s="86">
        <f t="shared" ref="AC5:AC25" si="2">W5+C5</f>
        <v>0</v>
      </c>
    </row>
    <row r="6" spans="1:31" ht="15.65" x14ac:dyDescent="0.25">
      <c r="A6" s="88" t="s">
        <v>62</v>
      </c>
      <c r="B6" s="47"/>
      <c r="C6" s="48">
        <f>D6+E6+F6+T6+U6+V6</f>
        <v>0</v>
      </c>
      <c r="D6" s="45"/>
      <c r="E6" s="48"/>
      <c r="F6" s="45">
        <f t="shared" ref="F6:F25" si="3">G6+H6+I6+J6+K6+L6+M6+S6</f>
        <v>0</v>
      </c>
      <c r="G6" s="45"/>
      <c r="H6" s="45"/>
      <c r="I6" s="45"/>
      <c r="J6" s="48"/>
      <c r="K6" s="45"/>
      <c r="L6" s="45"/>
      <c r="M6" s="45"/>
      <c r="N6" s="45"/>
      <c r="O6" s="45"/>
      <c r="P6" s="45"/>
      <c r="Q6" s="45"/>
      <c r="R6" s="45"/>
      <c r="S6" s="45"/>
      <c r="T6" s="45"/>
      <c r="U6" s="45"/>
      <c r="V6" s="45"/>
      <c r="W6" s="48">
        <f t="shared" si="1"/>
        <v>0</v>
      </c>
      <c r="X6" s="45"/>
      <c r="Y6" s="45"/>
      <c r="Z6" s="45"/>
      <c r="AA6" s="45"/>
      <c r="AB6" s="45"/>
      <c r="AC6" s="86">
        <f t="shared" si="2"/>
        <v>0</v>
      </c>
    </row>
    <row r="7" spans="1:31" ht="27.2" x14ac:dyDescent="0.25">
      <c r="A7" s="88" t="s">
        <v>63</v>
      </c>
      <c r="B7" s="47"/>
      <c r="C7" s="48">
        <f>D7+E7+F7+T7+U7+V7</f>
        <v>0</v>
      </c>
      <c r="D7" s="45"/>
      <c r="E7" s="48"/>
      <c r="F7" s="45">
        <f t="shared" si="3"/>
        <v>0</v>
      </c>
      <c r="G7" s="45"/>
      <c r="H7" s="45"/>
      <c r="I7" s="45"/>
      <c r="J7" s="48">
        <v>0</v>
      </c>
      <c r="K7" s="45"/>
      <c r="L7" s="45"/>
      <c r="M7" s="45">
        <f>N7+O7+P7+Q7+R7</f>
        <v>0</v>
      </c>
      <c r="N7" s="45"/>
      <c r="O7" s="45"/>
      <c r="P7" s="45"/>
      <c r="Q7" s="45"/>
      <c r="R7" s="45"/>
      <c r="S7" s="45"/>
      <c r="T7" s="45"/>
      <c r="U7" s="45"/>
      <c r="V7" s="45"/>
      <c r="W7" s="48">
        <f t="shared" si="1"/>
        <v>0</v>
      </c>
      <c r="X7" s="45"/>
      <c r="Y7" s="45"/>
      <c r="Z7" s="45"/>
      <c r="AA7" s="45"/>
      <c r="AB7" s="45"/>
      <c r="AC7" s="86">
        <f t="shared" si="2"/>
        <v>0</v>
      </c>
    </row>
    <row r="8" spans="1:31" ht="15.65" x14ac:dyDescent="0.25">
      <c r="A8" s="46" t="s">
        <v>59</v>
      </c>
      <c r="B8" s="47" t="s">
        <v>88</v>
      </c>
      <c r="C8" s="48">
        <f>D8+E8+F8+T8+U8+V8</f>
        <v>0</v>
      </c>
      <c r="D8" s="48">
        <f>D9+D10</f>
        <v>0</v>
      </c>
      <c r="E8" s="48">
        <f>E9+E10</f>
        <v>0</v>
      </c>
      <c r="F8" s="45">
        <f t="shared" si="3"/>
        <v>0</v>
      </c>
      <c r="G8" s="48">
        <f t="shared" ref="G8:L8" si="4">G9+G10</f>
        <v>0</v>
      </c>
      <c r="H8" s="48">
        <f t="shared" si="4"/>
        <v>0</v>
      </c>
      <c r="I8" s="48">
        <f t="shared" si="4"/>
        <v>0</v>
      </c>
      <c r="J8" s="48">
        <f t="shared" si="4"/>
        <v>0</v>
      </c>
      <c r="K8" s="48">
        <f t="shared" si="4"/>
        <v>0</v>
      </c>
      <c r="L8" s="48">
        <f t="shared" si="4"/>
        <v>0</v>
      </c>
      <c r="M8" s="45">
        <f>M9+M10</f>
        <v>0</v>
      </c>
      <c r="N8" s="48">
        <f t="shared" ref="N8:V8" si="5">N9+N10</f>
        <v>0</v>
      </c>
      <c r="O8" s="48">
        <f t="shared" si="5"/>
        <v>0</v>
      </c>
      <c r="P8" s="48">
        <f t="shared" si="5"/>
        <v>0</v>
      </c>
      <c r="Q8" s="48">
        <f t="shared" si="5"/>
        <v>0</v>
      </c>
      <c r="R8" s="48">
        <f t="shared" si="5"/>
        <v>0</v>
      </c>
      <c r="S8" s="48">
        <f t="shared" si="5"/>
        <v>0</v>
      </c>
      <c r="T8" s="48">
        <f t="shared" si="5"/>
        <v>0</v>
      </c>
      <c r="U8" s="48">
        <f t="shared" si="5"/>
        <v>0</v>
      </c>
      <c r="V8" s="48">
        <f t="shared" si="5"/>
        <v>0</v>
      </c>
      <c r="W8" s="48">
        <f t="shared" si="1"/>
        <v>0</v>
      </c>
      <c r="X8" s="48">
        <f>X9+X10</f>
        <v>0</v>
      </c>
      <c r="Y8" s="48"/>
      <c r="Z8" s="48">
        <f>Z9+Z10</f>
        <v>0</v>
      </c>
      <c r="AA8" s="48">
        <f>AA9+AA10</f>
        <v>0</v>
      </c>
      <c r="AB8" s="48">
        <f>AB9+AB10</f>
        <v>0</v>
      </c>
      <c r="AC8" s="86">
        <f t="shared" si="2"/>
        <v>0</v>
      </c>
      <c r="AD8" s="87"/>
    </row>
    <row r="9" spans="1:31" ht="27.2" x14ac:dyDescent="0.25">
      <c r="A9" s="88" t="s">
        <v>60</v>
      </c>
      <c r="B9" s="88" t="s">
        <v>60</v>
      </c>
      <c r="C9" s="48">
        <f t="shared" ref="C9:C27" si="6">D9+E9+F9+T9+U9+V9</f>
        <v>0</v>
      </c>
      <c r="D9" s="48"/>
      <c r="E9" s="48"/>
      <c r="F9" s="45">
        <f t="shared" si="3"/>
        <v>0</v>
      </c>
      <c r="G9" s="45"/>
      <c r="H9" s="45"/>
      <c r="I9" s="45"/>
      <c r="J9" s="45"/>
      <c r="K9" s="45"/>
      <c r="L9" s="45"/>
      <c r="M9" s="45">
        <f t="shared" ref="M9:M25" si="7">N9+O9+P9+Q9+R9</f>
        <v>0</v>
      </c>
      <c r="N9" s="45"/>
      <c r="O9" s="45"/>
      <c r="P9" s="45"/>
      <c r="Q9" s="45"/>
      <c r="R9" s="45"/>
      <c r="S9" s="45"/>
      <c r="T9" s="45"/>
      <c r="U9" s="45"/>
      <c r="V9" s="45"/>
      <c r="W9" s="48">
        <f t="shared" si="1"/>
        <v>0</v>
      </c>
      <c r="X9" s="45"/>
      <c r="Y9" s="45"/>
      <c r="Z9" s="45"/>
      <c r="AA9" s="45"/>
      <c r="AB9" s="45"/>
      <c r="AC9" s="86">
        <f t="shared" si="2"/>
        <v>0</v>
      </c>
      <c r="AD9" s="87"/>
    </row>
    <row r="10" spans="1:31" ht="27.2" x14ac:dyDescent="0.25">
      <c r="A10" s="88" t="s">
        <v>61</v>
      </c>
      <c r="B10" s="88" t="s">
        <v>61</v>
      </c>
      <c r="C10" s="48">
        <f t="shared" si="6"/>
        <v>0</v>
      </c>
      <c r="D10" s="48">
        <f>D11+D12</f>
        <v>0</v>
      </c>
      <c r="E10" s="48">
        <f>E11+E12</f>
        <v>0</v>
      </c>
      <c r="F10" s="45">
        <f t="shared" si="3"/>
        <v>0</v>
      </c>
      <c r="G10" s="48">
        <f t="shared" ref="G10:L10" si="8">G11+G12</f>
        <v>0</v>
      </c>
      <c r="H10" s="48">
        <f t="shared" si="8"/>
        <v>0</v>
      </c>
      <c r="I10" s="48">
        <f t="shared" si="8"/>
        <v>0</v>
      </c>
      <c r="J10" s="48">
        <f t="shared" si="8"/>
        <v>0</v>
      </c>
      <c r="K10" s="48">
        <f t="shared" si="8"/>
        <v>0</v>
      </c>
      <c r="L10" s="48">
        <f t="shared" si="8"/>
        <v>0</v>
      </c>
      <c r="M10" s="45">
        <f t="shared" si="7"/>
        <v>0</v>
      </c>
      <c r="N10" s="48">
        <f t="shared" ref="N10:V10" si="9">N11+N12</f>
        <v>0</v>
      </c>
      <c r="O10" s="48">
        <f t="shared" si="9"/>
        <v>0</v>
      </c>
      <c r="P10" s="48">
        <f t="shared" si="9"/>
        <v>0</v>
      </c>
      <c r="Q10" s="48">
        <f t="shared" si="9"/>
        <v>0</v>
      </c>
      <c r="R10" s="48">
        <f t="shared" si="9"/>
        <v>0</v>
      </c>
      <c r="S10" s="48">
        <f t="shared" si="9"/>
        <v>0</v>
      </c>
      <c r="T10" s="48">
        <f t="shared" si="9"/>
        <v>0</v>
      </c>
      <c r="U10" s="48">
        <f t="shared" si="9"/>
        <v>0</v>
      </c>
      <c r="V10" s="48">
        <f t="shared" si="9"/>
        <v>0</v>
      </c>
      <c r="W10" s="48">
        <f t="shared" si="1"/>
        <v>0</v>
      </c>
      <c r="X10" s="48">
        <f>X11+X12</f>
        <v>0</v>
      </c>
      <c r="Y10" s="48"/>
      <c r="Z10" s="48">
        <f>Z11+Z12</f>
        <v>0</v>
      </c>
      <c r="AA10" s="48">
        <f>AA11+AA12</f>
        <v>0</v>
      </c>
      <c r="AB10" s="48">
        <f>AB11+AB12</f>
        <v>0</v>
      </c>
      <c r="AC10" s="86">
        <f t="shared" si="2"/>
        <v>0</v>
      </c>
      <c r="AD10" s="87"/>
    </row>
    <row r="11" spans="1:31" ht="15.65" x14ac:dyDescent="0.25">
      <c r="A11" s="88" t="s">
        <v>62</v>
      </c>
      <c r="B11" s="88" t="s">
        <v>62</v>
      </c>
      <c r="C11" s="48">
        <f t="shared" si="6"/>
        <v>0</v>
      </c>
      <c r="D11" s="48"/>
      <c r="E11" s="48"/>
      <c r="F11" s="45">
        <f t="shared" si="3"/>
        <v>0</v>
      </c>
      <c r="G11" s="45"/>
      <c r="H11" s="45"/>
      <c r="I11" s="45"/>
      <c r="J11" s="45"/>
      <c r="K11" s="45"/>
      <c r="L11" s="45"/>
      <c r="M11" s="45">
        <f t="shared" si="7"/>
        <v>0</v>
      </c>
      <c r="N11" s="45"/>
      <c r="O11" s="45"/>
      <c r="P11" s="45"/>
      <c r="Q11" s="45"/>
      <c r="R11" s="45"/>
      <c r="S11" s="45"/>
      <c r="T11" s="45"/>
      <c r="U11" s="45"/>
      <c r="V11" s="45"/>
      <c r="W11" s="48">
        <f t="shared" si="1"/>
        <v>0</v>
      </c>
      <c r="X11" s="45"/>
      <c r="Y11" s="45"/>
      <c r="Z11" s="45"/>
      <c r="AA11" s="45"/>
      <c r="AB11" s="45"/>
      <c r="AC11" s="86">
        <f t="shared" si="2"/>
        <v>0</v>
      </c>
      <c r="AD11" s="87"/>
    </row>
    <row r="12" spans="1:31" ht="27.2" x14ac:dyDescent="0.25">
      <c r="A12" s="88" t="s">
        <v>63</v>
      </c>
      <c r="B12" s="88" t="s">
        <v>63</v>
      </c>
      <c r="C12" s="48">
        <f t="shared" si="6"/>
        <v>0</v>
      </c>
      <c r="D12" s="48"/>
      <c r="E12" s="48"/>
      <c r="F12" s="45">
        <f t="shared" si="3"/>
        <v>0</v>
      </c>
      <c r="G12" s="45"/>
      <c r="H12" s="45"/>
      <c r="I12" s="45"/>
      <c r="J12" s="48"/>
      <c r="K12" s="45"/>
      <c r="L12" s="45"/>
      <c r="M12" s="45">
        <f t="shared" si="7"/>
        <v>0</v>
      </c>
      <c r="N12" s="45"/>
      <c r="O12" s="45"/>
      <c r="P12" s="45"/>
      <c r="Q12" s="45"/>
      <c r="R12" s="45"/>
      <c r="S12" s="45"/>
      <c r="T12" s="45"/>
      <c r="U12" s="45"/>
      <c r="V12" s="45"/>
      <c r="W12" s="48">
        <f t="shared" si="1"/>
        <v>0</v>
      </c>
      <c r="X12" s="45"/>
      <c r="Y12" s="45"/>
      <c r="Z12" s="45"/>
      <c r="AA12" s="45"/>
      <c r="AB12" s="45"/>
      <c r="AC12" s="86">
        <f t="shared" si="2"/>
        <v>0</v>
      </c>
      <c r="AD12" s="87"/>
    </row>
    <row r="13" spans="1:31" ht="15.65" x14ac:dyDescent="0.25">
      <c r="A13" s="46" t="s">
        <v>64</v>
      </c>
      <c r="B13" s="47" t="s">
        <v>89</v>
      </c>
      <c r="C13" s="48">
        <f t="shared" si="6"/>
        <v>0</v>
      </c>
      <c r="D13" s="48">
        <f>D14+D15</f>
        <v>0</v>
      </c>
      <c r="E13" s="48">
        <f>E14+E15</f>
        <v>0</v>
      </c>
      <c r="F13" s="45">
        <f t="shared" si="3"/>
        <v>0</v>
      </c>
      <c r="G13" s="48">
        <f t="shared" ref="G13:L13" si="10">G14+G15</f>
        <v>0</v>
      </c>
      <c r="H13" s="48">
        <f t="shared" si="10"/>
        <v>0</v>
      </c>
      <c r="I13" s="48">
        <f t="shared" si="10"/>
        <v>0</v>
      </c>
      <c r="J13" s="48">
        <f t="shared" si="10"/>
        <v>0</v>
      </c>
      <c r="K13" s="48">
        <f t="shared" si="10"/>
        <v>0</v>
      </c>
      <c r="L13" s="48">
        <f t="shared" si="10"/>
        <v>0</v>
      </c>
      <c r="M13" s="45">
        <f t="shared" si="7"/>
        <v>0</v>
      </c>
      <c r="N13" s="48">
        <f t="shared" ref="N13:V13" si="11">N14+N15</f>
        <v>0</v>
      </c>
      <c r="O13" s="48">
        <f t="shared" si="11"/>
        <v>0</v>
      </c>
      <c r="P13" s="48">
        <f t="shared" si="11"/>
        <v>0</v>
      </c>
      <c r="Q13" s="48">
        <f t="shared" si="11"/>
        <v>0</v>
      </c>
      <c r="R13" s="48">
        <f t="shared" si="11"/>
        <v>0</v>
      </c>
      <c r="S13" s="48">
        <f t="shared" si="11"/>
        <v>0</v>
      </c>
      <c r="T13" s="48">
        <f t="shared" si="11"/>
        <v>0</v>
      </c>
      <c r="U13" s="48">
        <f t="shared" si="11"/>
        <v>0</v>
      </c>
      <c r="V13" s="48">
        <f t="shared" si="11"/>
        <v>0</v>
      </c>
      <c r="W13" s="48">
        <f t="shared" si="1"/>
        <v>0</v>
      </c>
      <c r="X13" s="48">
        <f>X14+X15</f>
        <v>0</v>
      </c>
      <c r="Y13" s="48"/>
      <c r="Z13" s="48">
        <f>Z14+Z15</f>
        <v>0</v>
      </c>
      <c r="AA13" s="48">
        <f>AA14+AA15</f>
        <v>0</v>
      </c>
      <c r="AB13" s="48">
        <f>AB14+AB15</f>
        <v>0</v>
      </c>
      <c r="AC13" s="86">
        <f t="shared" si="2"/>
        <v>0</v>
      </c>
      <c r="AD13" s="89"/>
    </row>
    <row r="14" spans="1:31" ht="15.65" x14ac:dyDescent="0.25">
      <c r="A14" s="88" t="s">
        <v>62</v>
      </c>
      <c r="B14" s="88" t="s">
        <v>62</v>
      </c>
      <c r="C14" s="48">
        <f t="shared" si="6"/>
        <v>0</v>
      </c>
      <c r="D14" s="45"/>
      <c r="E14" s="48"/>
      <c r="F14" s="45">
        <f t="shared" si="3"/>
        <v>0</v>
      </c>
      <c r="G14" s="45"/>
      <c r="H14" s="45"/>
      <c r="I14" s="45"/>
      <c r="J14" s="45"/>
      <c r="K14" s="45"/>
      <c r="L14" s="45"/>
      <c r="M14" s="45">
        <f t="shared" si="7"/>
        <v>0</v>
      </c>
      <c r="N14" s="45"/>
      <c r="O14" s="45"/>
      <c r="P14" s="45"/>
      <c r="Q14" s="45"/>
      <c r="R14" s="45"/>
      <c r="S14" s="45"/>
      <c r="T14" s="45"/>
      <c r="U14" s="45"/>
      <c r="V14" s="45"/>
      <c r="W14" s="48">
        <f t="shared" si="1"/>
        <v>0</v>
      </c>
      <c r="X14" s="45"/>
      <c r="Y14" s="45"/>
      <c r="Z14" s="45"/>
      <c r="AA14" s="45"/>
      <c r="AB14" s="45"/>
      <c r="AC14" s="86">
        <f t="shared" si="2"/>
        <v>0</v>
      </c>
      <c r="AD14" s="89"/>
    </row>
    <row r="15" spans="1:31" ht="27.2" x14ac:dyDescent="0.25">
      <c r="A15" s="88" t="s">
        <v>63</v>
      </c>
      <c r="B15" s="88" t="s">
        <v>63</v>
      </c>
      <c r="C15" s="48">
        <f t="shared" si="6"/>
        <v>0</v>
      </c>
      <c r="D15" s="45"/>
      <c r="E15" s="48"/>
      <c r="F15" s="45">
        <f t="shared" si="3"/>
        <v>0</v>
      </c>
      <c r="G15" s="45"/>
      <c r="H15" s="45"/>
      <c r="I15" s="45"/>
      <c r="J15" s="45"/>
      <c r="K15" s="45"/>
      <c r="L15" s="45"/>
      <c r="M15" s="45">
        <f t="shared" si="7"/>
        <v>0</v>
      </c>
      <c r="N15" s="45"/>
      <c r="O15" s="45"/>
      <c r="P15" s="45"/>
      <c r="Q15" s="45"/>
      <c r="R15" s="45"/>
      <c r="S15" s="45"/>
      <c r="T15" s="45"/>
      <c r="U15" s="45"/>
      <c r="V15" s="45"/>
      <c r="W15" s="48">
        <f t="shared" si="1"/>
        <v>0</v>
      </c>
      <c r="X15" s="45"/>
      <c r="Y15" s="45"/>
      <c r="Z15" s="45"/>
      <c r="AA15" s="45"/>
      <c r="AB15" s="45"/>
      <c r="AC15" s="86">
        <f t="shared" si="2"/>
        <v>0</v>
      </c>
      <c r="AD15" s="89"/>
    </row>
    <row r="16" spans="1:31" ht="15.65" x14ac:dyDescent="0.25">
      <c r="A16" s="46" t="s">
        <v>65</v>
      </c>
      <c r="B16" s="47" t="s">
        <v>98</v>
      </c>
      <c r="C16" s="48">
        <f t="shared" si="6"/>
        <v>0</v>
      </c>
      <c r="D16" s="48">
        <f>D17+D18</f>
        <v>0</v>
      </c>
      <c r="E16" s="48">
        <f>E17+E18</f>
        <v>0</v>
      </c>
      <c r="F16" s="45">
        <f t="shared" si="3"/>
        <v>0</v>
      </c>
      <c r="G16" s="48">
        <f t="shared" ref="G16:L16" si="12">G17+G18</f>
        <v>0</v>
      </c>
      <c r="H16" s="48">
        <f t="shared" si="12"/>
        <v>0</v>
      </c>
      <c r="I16" s="48">
        <f t="shared" si="12"/>
        <v>0</v>
      </c>
      <c r="J16" s="48">
        <f t="shared" si="12"/>
        <v>0</v>
      </c>
      <c r="K16" s="48">
        <f t="shared" si="12"/>
        <v>0</v>
      </c>
      <c r="L16" s="48">
        <f t="shared" si="12"/>
        <v>0</v>
      </c>
      <c r="M16" s="45">
        <f t="shared" si="7"/>
        <v>0</v>
      </c>
      <c r="N16" s="48">
        <f t="shared" ref="N16:V16" si="13">N17+N18</f>
        <v>0</v>
      </c>
      <c r="O16" s="48">
        <f t="shared" si="13"/>
        <v>0</v>
      </c>
      <c r="P16" s="48">
        <f t="shared" si="13"/>
        <v>0</v>
      </c>
      <c r="Q16" s="48">
        <f t="shared" si="13"/>
        <v>0</v>
      </c>
      <c r="R16" s="48">
        <f t="shared" si="13"/>
        <v>0</v>
      </c>
      <c r="S16" s="48">
        <f t="shared" si="13"/>
        <v>0</v>
      </c>
      <c r="T16" s="48">
        <f t="shared" si="13"/>
        <v>0</v>
      </c>
      <c r="U16" s="48">
        <f t="shared" si="13"/>
        <v>0</v>
      </c>
      <c r="V16" s="48">
        <f t="shared" si="13"/>
        <v>0</v>
      </c>
      <c r="W16" s="48">
        <f t="shared" si="1"/>
        <v>0</v>
      </c>
      <c r="X16" s="48">
        <f>X17+X18</f>
        <v>0</v>
      </c>
      <c r="Y16" s="48"/>
      <c r="Z16" s="48">
        <f>Z17+Z18</f>
        <v>0</v>
      </c>
      <c r="AA16" s="48">
        <f>AA17+AA18</f>
        <v>0</v>
      </c>
      <c r="AB16" s="48">
        <f>AB17+AB18</f>
        <v>0</v>
      </c>
      <c r="AC16" s="86">
        <f t="shared" si="2"/>
        <v>0</v>
      </c>
      <c r="AD16" s="89"/>
    </row>
    <row r="17" spans="1:35" ht="15.65" x14ac:dyDescent="0.25">
      <c r="A17" s="88" t="s">
        <v>62</v>
      </c>
      <c r="B17" s="88" t="s">
        <v>62</v>
      </c>
      <c r="C17" s="48">
        <f t="shared" si="6"/>
        <v>0</v>
      </c>
      <c r="D17" s="48"/>
      <c r="E17" s="48"/>
      <c r="F17" s="45">
        <f t="shared" si="3"/>
        <v>0</v>
      </c>
      <c r="G17" s="45"/>
      <c r="H17" s="45"/>
      <c r="I17" s="45"/>
      <c r="J17" s="45"/>
      <c r="K17" s="45"/>
      <c r="L17" s="45"/>
      <c r="M17" s="45">
        <f t="shared" si="7"/>
        <v>0</v>
      </c>
      <c r="N17" s="45"/>
      <c r="O17" s="45"/>
      <c r="P17" s="45"/>
      <c r="Q17" s="45"/>
      <c r="R17" s="45"/>
      <c r="S17" s="45"/>
      <c r="T17" s="45"/>
      <c r="U17" s="45"/>
      <c r="V17" s="45"/>
      <c r="W17" s="48">
        <f t="shared" si="1"/>
        <v>0</v>
      </c>
      <c r="X17" s="45"/>
      <c r="Y17" s="45"/>
      <c r="Z17" s="45"/>
      <c r="AA17" s="45"/>
      <c r="AB17" s="45"/>
      <c r="AC17" s="86">
        <f t="shared" si="2"/>
        <v>0</v>
      </c>
      <c r="AD17" s="89"/>
    </row>
    <row r="18" spans="1:35" ht="27.2" x14ac:dyDescent="0.25">
      <c r="A18" s="88" t="s">
        <v>63</v>
      </c>
      <c r="B18" s="88" t="s">
        <v>63</v>
      </c>
      <c r="C18" s="48">
        <f t="shared" si="6"/>
        <v>0</v>
      </c>
      <c r="D18" s="48"/>
      <c r="E18" s="48"/>
      <c r="F18" s="45">
        <f t="shared" si="3"/>
        <v>0</v>
      </c>
      <c r="G18" s="45"/>
      <c r="H18" s="45"/>
      <c r="I18" s="45"/>
      <c r="J18" s="45"/>
      <c r="K18" s="45"/>
      <c r="L18" s="45"/>
      <c r="M18" s="45">
        <f t="shared" si="7"/>
        <v>0</v>
      </c>
      <c r="N18" s="45"/>
      <c r="O18" s="45"/>
      <c r="P18" s="45"/>
      <c r="Q18" s="45"/>
      <c r="R18" s="45"/>
      <c r="S18" s="45"/>
      <c r="T18" s="45"/>
      <c r="U18" s="45"/>
      <c r="V18" s="45"/>
      <c r="W18" s="48">
        <f t="shared" si="1"/>
        <v>0</v>
      </c>
      <c r="X18" s="45"/>
      <c r="Y18" s="45"/>
      <c r="Z18" s="45"/>
      <c r="AA18" s="45"/>
      <c r="AB18" s="45"/>
      <c r="AC18" s="86">
        <f t="shared" si="2"/>
        <v>0</v>
      </c>
      <c r="AD18" s="89"/>
    </row>
    <row r="19" spans="1:35" ht="15.65" x14ac:dyDescent="0.25">
      <c r="A19" s="46" t="s">
        <v>66</v>
      </c>
      <c r="B19" s="47" t="s">
        <v>90</v>
      </c>
      <c r="C19" s="48">
        <f t="shared" si="6"/>
        <v>0</v>
      </c>
      <c r="D19" s="48"/>
      <c r="E19" s="45"/>
      <c r="F19" s="45">
        <f t="shared" si="3"/>
        <v>0</v>
      </c>
      <c r="G19" s="45"/>
      <c r="H19" s="45"/>
      <c r="I19" s="45"/>
      <c r="J19" s="45"/>
      <c r="K19" s="45"/>
      <c r="L19" s="45"/>
      <c r="M19" s="45">
        <f t="shared" si="7"/>
        <v>0</v>
      </c>
      <c r="N19" s="45"/>
      <c r="O19" s="45"/>
      <c r="P19" s="45"/>
      <c r="Q19" s="45"/>
      <c r="R19" s="45"/>
      <c r="S19" s="45"/>
      <c r="T19" s="45"/>
      <c r="U19" s="45"/>
      <c r="V19" s="45"/>
      <c r="W19" s="48">
        <f t="shared" si="1"/>
        <v>0</v>
      </c>
      <c r="X19" s="45"/>
      <c r="Y19" s="45"/>
      <c r="Z19" s="45"/>
      <c r="AA19" s="45"/>
      <c r="AB19" s="45"/>
      <c r="AC19" s="86">
        <f t="shared" si="2"/>
        <v>0</v>
      </c>
      <c r="AD19" s="89"/>
    </row>
    <row r="20" spans="1:35" ht="15.65" x14ac:dyDescent="0.25">
      <c r="A20" s="46" t="s">
        <v>67</v>
      </c>
      <c r="B20" s="47" t="s">
        <v>91</v>
      </c>
      <c r="C20" s="48">
        <f t="shared" si="6"/>
        <v>0</v>
      </c>
      <c r="D20" s="48"/>
      <c r="E20" s="45"/>
      <c r="F20" s="45">
        <f t="shared" si="3"/>
        <v>0</v>
      </c>
      <c r="G20" s="45"/>
      <c r="H20" s="45"/>
      <c r="I20" s="45"/>
      <c r="J20" s="45"/>
      <c r="K20" s="45"/>
      <c r="L20" s="45"/>
      <c r="M20" s="45">
        <f t="shared" si="7"/>
        <v>0</v>
      </c>
      <c r="N20" s="45"/>
      <c r="O20" s="45"/>
      <c r="P20" s="45"/>
      <c r="Q20" s="45"/>
      <c r="R20" s="45"/>
      <c r="S20" s="45"/>
      <c r="T20" s="45"/>
      <c r="U20" s="45"/>
      <c r="V20" s="45"/>
      <c r="W20" s="48">
        <f t="shared" si="1"/>
        <v>0</v>
      </c>
      <c r="X20" s="45"/>
      <c r="Y20" s="45"/>
      <c r="Z20" s="45"/>
      <c r="AA20" s="45"/>
      <c r="AB20" s="45"/>
      <c r="AC20" s="86">
        <f t="shared" si="2"/>
        <v>0</v>
      </c>
      <c r="AD20" s="89"/>
    </row>
    <row r="21" spans="1:35" ht="15.65" x14ac:dyDescent="0.25">
      <c r="A21" s="46" t="s">
        <v>68</v>
      </c>
      <c r="B21" s="47" t="s">
        <v>99</v>
      </c>
      <c r="C21" s="48">
        <f t="shared" si="6"/>
        <v>0</v>
      </c>
      <c r="D21" s="48"/>
      <c r="E21" s="45"/>
      <c r="F21" s="45">
        <f t="shared" si="3"/>
        <v>0</v>
      </c>
      <c r="G21" s="45"/>
      <c r="H21" s="45"/>
      <c r="I21" s="45"/>
      <c r="J21" s="45"/>
      <c r="K21" s="45"/>
      <c r="L21" s="45"/>
      <c r="M21" s="45">
        <f t="shared" si="7"/>
        <v>0</v>
      </c>
      <c r="N21" s="45"/>
      <c r="O21" s="45"/>
      <c r="P21" s="45"/>
      <c r="Q21" s="45"/>
      <c r="R21" s="45"/>
      <c r="S21" s="45"/>
      <c r="T21" s="45"/>
      <c r="U21" s="45"/>
      <c r="V21" s="45"/>
      <c r="W21" s="48">
        <f t="shared" si="1"/>
        <v>0</v>
      </c>
      <c r="X21" s="45"/>
      <c r="Y21" s="45"/>
      <c r="Z21" s="45"/>
      <c r="AA21" s="45"/>
      <c r="AB21" s="45"/>
      <c r="AC21" s="86">
        <f t="shared" si="2"/>
        <v>0</v>
      </c>
      <c r="AD21" s="89"/>
    </row>
    <row r="22" spans="1:35" ht="15.65" x14ac:dyDescent="0.25">
      <c r="A22" s="46" t="s">
        <v>69</v>
      </c>
      <c r="B22" s="47" t="s">
        <v>92</v>
      </c>
      <c r="C22" s="48">
        <f t="shared" si="6"/>
        <v>0</v>
      </c>
      <c r="D22" s="48"/>
      <c r="E22" s="45"/>
      <c r="F22" s="45">
        <f t="shared" si="3"/>
        <v>0</v>
      </c>
      <c r="G22" s="45"/>
      <c r="H22" s="45"/>
      <c r="I22" s="45"/>
      <c r="J22" s="45"/>
      <c r="K22" s="45"/>
      <c r="L22" s="45"/>
      <c r="M22" s="45">
        <f t="shared" si="7"/>
        <v>0</v>
      </c>
      <c r="N22" s="45"/>
      <c r="O22" s="45"/>
      <c r="P22" s="45"/>
      <c r="Q22" s="45"/>
      <c r="R22" s="45"/>
      <c r="S22" s="45"/>
      <c r="T22" s="45"/>
      <c r="U22" s="45"/>
      <c r="V22" s="45"/>
      <c r="W22" s="48">
        <f t="shared" si="1"/>
        <v>0</v>
      </c>
      <c r="X22" s="45"/>
      <c r="Y22" s="45"/>
      <c r="Z22" s="45"/>
      <c r="AA22" s="45"/>
      <c r="AB22" s="45"/>
      <c r="AC22" s="86">
        <f t="shared" si="2"/>
        <v>0</v>
      </c>
      <c r="AD22" s="89"/>
    </row>
    <row r="23" spans="1:35" ht="18" customHeight="1" x14ac:dyDescent="0.25">
      <c r="A23" s="46" t="s">
        <v>70</v>
      </c>
      <c r="B23" s="47" t="s">
        <v>93</v>
      </c>
      <c r="C23" s="48">
        <f t="shared" si="6"/>
        <v>0</v>
      </c>
      <c r="D23" s="48"/>
      <c r="E23" s="48"/>
      <c r="F23" s="45">
        <f t="shared" si="3"/>
        <v>0</v>
      </c>
      <c r="G23" s="45"/>
      <c r="H23" s="45"/>
      <c r="I23" s="45"/>
      <c r="J23" s="45"/>
      <c r="K23" s="45"/>
      <c r="L23" s="45"/>
      <c r="M23" s="45">
        <f t="shared" si="7"/>
        <v>0</v>
      </c>
      <c r="N23" s="45"/>
      <c r="O23" s="45"/>
      <c r="P23" s="45"/>
      <c r="Q23" s="45"/>
      <c r="R23" s="45"/>
      <c r="S23" s="45"/>
      <c r="T23" s="45"/>
      <c r="U23" s="45"/>
      <c r="V23" s="45"/>
      <c r="W23" s="48">
        <f t="shared" si="1"/>
        <v>0</v>
      </c>
      <c r="X23" s="45"/>
      <c r="Y23" s="45"/>
      <c r="Z23" s="45"/>
      <c r="AA23" s="45"/>
      <c r="AB23" s="45"/>
      <c r="AC23" s="86">
        <f t="shared" si="2"/>
        <v>0</v>
      </c>
      <c r="AD23" s="89"/>
    </row>
    <row r="24" spans="1:35" ht="19.55" customHeight="1" x14ac:dyDescent="0.25">
      <c r="A24" s="46" t="s">
        <v>71</v>
      </c>
      <c r="B24" s="47" t="s">
        <v>94</v>
      </c>
      <c r="C24" s="48">
        <f t="shared" si="6"/>
        <v>0</v>
      </c>
      <c r="D24" s="48"/>
      <c r="E24" s="48"/>
      <c r="F24" s="45">
        <f t="shared" si="3"/>
        <v>0</v>
      </c>
      <c r="G24" s="45"/>
      <c r="H24" s="45"/>
      <c r="I24" s="45"/>
      <c r="J24" s="45"/>
      <c r="K24" s="45"/>
      <c r="L24" s="45"/>
      <c r="M24" s="45">
        <f t="shared" si="7"/>
        <v>0</v>
      </c>
      <c r="N24" s="45"/>
      <c r="O24" s="45"/>
      <c r="P24" s="45"/>
      <c r="Q24" s="45"/>
      <c r="R24" s="45"/>
      <c r="S24" s="45"/>
      <c r="T24" s="45"/>
      <c r="U24" s="45"/>
      <c r="V24" s="45"/>
      <c r="W24" s="48">
        <f t="shared" si="1"/>
        <v>0</v>
      </c>
      <c r="X24" s="45"/>
      <c r="Y24" s="45"/>
      <c r="Z24" s="45"/>
      <c r="AA24" s="45"/>
      <c r="AB24" s="45"/>
      <c r="AC24" s="86">
        <f t="shared" si="2"/>
        <v>0</v>
      </c>
      <c r="AD24" s="89"/>
    </row>
    <row r="25" spans="1:35" ht="18" customHeight="1" thickBot="1" x14ac:dyDescent="0.3">
      <c r="A25" s="46" t="s">
        <v>72</v>
      </c>
      <c r="B25" s="47" t="s">
        <v>100</v>
      </c>
      <c r="C25" s="48">
        <f t="shared" si="6"/>
        <v>0</v>
      </c>
      <c r="D25" s="48"/>
      <c r="E25" s="45"/>
      <c r="F25" s="45">
        <f t="shared" si="3"/>
        <v>0</v>
      </c>
      <c r="G25" s="45"/>
      <c r="H25" s="45"/>
      <c r="I25" s="45"/>
      <c r="J25" s="45"/>
      <c r="K25" s="45"/>
      <c r="L25" s="45"/>
      <c r="M25" s="45">
        <f t="shared" si="7"/>
        <v>0</v>
      </c>
      <c r="N25" s="45"/>
      <c r="O25" s="45"/>
      <c r="P25" s="45"/>
      <c r="Q25" s="45"/>
      <c r="R25" s="45"/>
      <c r="S25" s="45"/>
      <c r="T25" s="45"/>
      <c r="U25" s="45"/>
      <c r="V25" s="45"/>
      <c r="W25" s="90">
        <f t="shared" si="1"/>
        <v>0</v>
      </c>
      <c r="X25" s="45"/>
      <c r="Y25" s="45"/>
      <c r="Z25" s="45"/>
      <c r="AA25" s="45"/>
      <c r="AB25" s="45"/>
      <c r="AC25" s="86">
        <f t="shared" si="2"/>
        <v>0</v>
      </c>
      <c r="AD25" s="89"/>
    </row>
    <row r="26" spans="1:35" s="76" customFormat="1" ht="17.5" customHeight="1" thickBot="1" x14ac:dyDescent="0.3">
      <c r="A26" s="56" t="s">
        <v>73</v>
      </c>
      <c r="B26" s="57" t="s">
        <v>101</v>
      </c>
      <c r="C26" s="52">
        <f t="shared" ref="C26:AC26" si="14">C5+C8+C13+C16+C19+C20+C21+C22+C23+C24+C25</f>
        <v>0</v>
      </c>
      <c r="D26" s="52">
        <f t="shared" si="14"/>
        <v>0</v>
      </c>
      <c r="E26" s="52">
        <f t="shared" si="14"/>
        <v>0</v>
      </c>
      <c r="F26" s="52">
        <f t="shared" si="14"/>
        <v>0</v>
      </c>
      <c r="G26" s="52">
        <f t="shared" si="14"/>
        <v>0</v>
      </c>
      <c r="H26" s="52">
        <f t="shared" si="14"/>
        <v>0</v>
      </c>
      <c r="I26" s="52">
        <f t="shared" si="14"/>
        <v>0</v>
      </c>
      <c r="J26" s="52">
        <f t="shared" si="14"/>
        <v>0</v>
      </c>
      <c r="K26" s="52">
        <f t="shared" si="14"/>
        <v>0</v>
      </c>
      <c r="L26" s="52">
        <f t="shared" si="14"/>
        <v>0</v>
      </c>
      <c r="M26" s="52">
        <f t="shared" si="14"/>
        <v>0</v>
      </c>
      <c r="N26" s="52">
        <f t="shared" si="14"/>
        <v>0</v>
      </c>
      <c r="O26" s="52">
        <f t="shared" si="14"/>
        <v>0</v>
      </c>
      <c r="P26" s="52">
        <f t="shared" si="14"/>
        <v>0</v>
      </c>
      <c r="Q26" s="52">
        <f t="shared" si="14"/>
        <v>0</v>
      </c>
      <c r="R26" s="52">
        <f t="shared" si="14"/>
        <v>0</v>
      </c>
      <c r="S26" s="52">
        <f t="shared" si="14"/>
        <v>0</v>
      </c>
      <c r="T26" s="52">
        <f t="shared" si="14"/>
        <v>0</v>
      </c>
      <c r="U26" s="52">
        <f t="shared" si="14"/>
        <v>0</v>
      </c>
      <c r="V26" s="52">
        <f t="shared" si="14"/>
        <v>0</v>
      </c>
      <c r="W26" s="52">
        <f t="shared" si="14"/>
        <v>0</v>
      </c>
      <c r="X26" s="52">
        <f t="shared" si="14"/>
        <v>0</v>
      </c>
      <c r="Y26" s="52">
        <f t="shared" si="14"/>
        <v>0</v>
      </c>
      <c r="Z26" s="52">
        <f t="shared" si="14"/>
        <v>0</v>
      </c>
      <c r="AA26" s="52">
        <f t="shared" si="14"/>
        <v>0</v>
      </c>
      <c r="AB26" s="52">
        <f t="shared" si="14"/>
        <v>0</v>
      </c>
      <c r="AC26" s="52">
        <f t="shared" si="14"/>
        <v>0</v>
      </c>
      <c r="AD26" s="53"/>
      <c r="AH26" s="77"/>
      <c r="AI26" s="77"/>
    </row>
    <row r="27" spans="1:35" s="76" customFormat="1" ht="16.3" thickBot="1" x14ac:dyDescent="0.3">
      <c r="A27" s="54" t="s">
        <v>74</v>
      </c>
      <c r="B27" s="55" t="s">
        <v>102</v>
      </c>
      <c r="C27" s="61">
        <f t="shared" si="6"/>
        <v>0</v>
      </c>
      <c r="D27" s="49"/>
      <c r="E27" s="49"/>
      <c r="F27" s="63">
        <f>G27+H27+I27+J27+K27+L27+M27+S27</f>
        <v>0</v>
      </c>
      <c r="G27" s="63"/>
      <c r="H27" s="63"/>
      <c r="I27" s="63"/>
      <c r="J27" s="63"/>
      <c r="K27" s="63"/>
      <c r="L27" s="63"/>
      <c r="M27" s="63">
        <f>N27+O27+P27+Q27+R27</f>
        <v>0</v>
      </c>
      <c r="N27" s="63"/>
      <c r="O27" s="63"/>
      <c r="P27" s="63"/>
      <c r="Q27" s="63"/>
      <c r="R27" s="91"/>
      <c r="S27" s="91"/>
      <c r="T27" s="91"/>
      <c r="U27" s="91"/>
      <c r="V27" s="91"/>
      <c r="W27" s="92">
        <f>X27+Z27+AB27</f>
        <v>0</v>
      </c>
      <c r="X27" s="91"/>
      <c r="Y27" s="91"/>
      <c r="Z27" s="91"/>
      <c r="AA27" s="91"/>
      <c r="AB27" s="92"/>
      <c r="AC27" s="93">
        <f>W27+C27</f>
        <v>0</v>
      </c>
      <c r="AD27" s="53"/>
      <c r="AH27" s="77"/>
      <c r="AI27" s="77"/>
    </row>
    <row r="28" spans="1:35" s="76" customFormat="1" ht="16.3" x14ac:dyDescent="0.3">
      <c r="A28" s="78" t="s">
        <v>103</v>
      </c>
      <c r="B28" s="79"/>
      <c r="C28" s="79"/>
      <c r="D28" s="94"/>
      <c r="E28" s="95"/>
      <c r="F28" s="95"/>
      <c r="G28" s="95"/>
      <c r="H28" s="95"/>
      <c r="I28" s="95"/>
      <c r="J28" s="95"/>
      <c r="K28" s="95"/>
      <c r="L28" s="95"/>
      <c r="M28" s="95"/>
      <c r="N28" s="95"/>
      <c r="O28" s="95"/>
      <c r="P28" s="95"/>
      <c r="Q28" s="95"/>
      <c r="R28" s="81"/>
      <c r="S28" s="81"/>
      <c r="T28" s="81"/>
      <c r="U28" s="81"/>
      <c r="V28" s="81"/>
      <c r="W28" s="81"/>
      <c r="X28" s="81"/>
      <c r="Y28" s="81"/>
      <c r="Z28" s="81"/>
      <c r="AA28" s="81"/>
      <c r="AB28" s="81"/>
      <c r="AC28" s="82"/>
      <c r="AH28" s="77"/>
      <c r="AI28" s="77"/>
    </row>
    <row r="29" spans="1:35" s="76" customFormat="1" ht="15.8" customHeight="1" x14ac:dyDescent="0.25">
      <c r="A29" s="83" t="s">
        <v>56</v>
      </c>
      <c r="B29" s="83" t="s">
        <v>56</v>
      </c>
      <c r="C29" s="84">
        <v>2000</v>
      </c>
      <c r="D29" s="84">
        <v>2110</v>
      </c>
      <c r="E29" s="84">
        <v>2120</v>
      </c>
      <c r="F29" s="84">
        <v>2200</v>
      </c>
      <c r="G29" s="84">
        <v>2210</v>
      </c>
      <c r="H29" s="84">
        <v>2220</v>
      </c>
      <c r="I29" s="84">
        <v>2230</v>
      </c>
      <c r="J29" s="84">
        <v>2240</v>
      </c>
      <c r="K29" s="84">
        <v>2250</v>
      </c>
      <c r="L29" s="84">
        <v>2260</v>
      </c>
      <c r="M29" s="84">
        <v>2270</v>
      </c>
      <c r="N29" s="84">
        <v>2271</v>
      </c>
      <c r="O29" s="84">
        <v>2272</v>
      </c>
      <c r="P29" s="84">
        <v>2273</v>
      </c>
      <c r="Q29" s="84">
        <v>2274</v>
      </c>
      <c r="R29" s="84">
        <v>2275</v>
      </c>
      <c r="S29" s="84">
        <v>2282</v>
      </c>
      <c r="T29" s="84">
        <v>2720</v>
      </c>
      <c r="U29" s="84">
        <v>2730</v>
      </c>
      <c r="V29" s="84">
        <v>2800</v>
      </c>
      <c r="W29" s="84">
        <v>3000</v>
      </c>
      <c r="X29" s="84">
        <v>3110</v>
      </c>
      <c r="Y29" s="84">
        <v>3122</v>
      </c>
      <c r="Z29" s="84">
        <v>3132</v>
      </c>
      <c r="AA29" s="84">
        <v>3142</v>
      </c>
      <c r="AB29" s="84">
        <v>3210</v>
      </c>
      <c r="AC29" s="85" t="s">
        <v>57</v>
      </c>
      <c r="AD29" s="89"/>
      <c r="AH29" s="77"/>
      <c r="AI29" s="77"/>
    </row>
    <row r="30" spans="1:35" s="76" customFormat="1" ht="15.8" customHeight="1" x14ac:dyDescent="0.25">
      <c r="A30" s="46" t="s">
        <v>58</v>
      </c>
      <c r="B30" s="47" t="s">
        <v>87</v>
      </c>
      <c r="C30" s="48">
        <f t="shared" ref="C30:C50" si="15">D30+E30+F30+T30+U30+V30</f>
        <v>0</v>
      </c>
      <c r="D30" s="48">
        <f>D31+D32</f>
        <v>0</v>
      </c>
      <c r="E30" s="48">
        <f>E31+E32</f>
        <v>0</v>
      </c>
      <c r="F30" s="45">
        <f t="shared" ref="F30:F50" si="16">G30+H30+I30+J30+K30+L30+M30+S30</f>
        <v>0</v>
      </c>
      <c r="G30" s="48">
        <f t="shared" ref="G30:U30" si="17">G31+G32</f>
        <v>0</v>
      </c>
      <c r="H30" s="48">
        <f t="shared" si="17"/>
        <v>0</v>
      </c>
      <c r="I30" s="48">
        <f t="shared" si="17"/>
        <v>0</v>
      </c>
      <c r="J30" s="48">
        <f t="shared" si="17"/>
        <v>0</v>
      </c>
      <c r="K30" s="48">
        <f t="shared" si="17"/>
        <v>0</v>
      </c>
      <c r="L30" s="48">
        <f t="shared" si="17"/>
        <v>0</v>
      </c>
      <c r="M30" s="48">
        <f t="shared" si="17"/>
        <v>0</v>
      </c>
      <c r="N30" s="48">
        <f t="shared" si="17"/>
        <v>0</v>
      </c>
      <c r="O30" s="48">
        <f t="shared" si="17"/>
        <v>0</v>
      </c>
      <c r="P30" s="48">
        <f t="shared" si="17"/>
        <v>0</v>
      </c>
      <c r="Q30" s="48">
        <f t="shared" si="17"/>
        <v>0</v>
      </c>
      <c r="R30" s="48">
        <f t="shared" si="17"/>
        <v>0</v>
      </c>
      <c r="S30" s="48">
        <f t="shared" si="17"/>
        <v>0</v>
      </c>
      <c r="T30" s="48">
        <f t="shared" si="17"/>
        <v>0</v>
      </c>
      <c r="U30" s="48">
        <f t="shared" si="17"/>
        <v>0</v>
      </c>
      <c r="V30" s="45"/>
      <c r="W30" s="90">
        <f t="shared" ref="W30:W50" si="18">X30+Z30+AB30</f>
        <v>0</v>
      </c>
      <c r="X30" s="48">
        <f>X31+X32</f>
        <v>0</v>
      </c>
      <c r="Y30" s="48">
        <f>Y31+Y32</f>
        <v>0</v>
      </c>
      <c r="Z30" s="48">
        <f>Z31+Z32</f>
        <v>0</v>
      </c>
      <c r="AA30" s="48">
        <f>AA31+AA32</f>
        <v>0</v>
      </c>
      <c r="AB30" s="48">
        <f>AB31+AB32</f>
        <v>0</v>
      </c>
      <c r="AC30" s="86">
        <f t="shared" ref="AC30:AC50" si="19">W30+C30</f>
        <v>0</v>
      </c>
      <c r="AD30" s="89"/>
      <c r="AH30" s="77"/>
      <c r="AI30" s="77"/>
    </row>
    <row r="31" spans="1:35" ht="16.5" customHeight="1" x14ac:dyDescent="0.25">
      <c r="A31" s="88" t="s">
        <v>62</v>
      </c>
      <c r="B31" s="88" t="s">
        <v>62</v>
      </c>
      <c r="C31" s="48">
        <f>D31+E31+F31+T31+U31+V31</f>
        <v>0</v>
      </c>
      <c r="D31" s="48"/>
      <c r="E31" s="48"/>
      <c r="F31" s="45">
        <f>G31+H31+I31+J31+K31+L31+M31+S31</f>
        <v>0</v>
      </c>
      <c r="G31" s="45"/>
      <c r="H31" s="45"/>
      <c r="I31" s="45"/>
      <c r="J31" s="45"/>
      <c r="K31" s="45"/>
      <c r="L31" s="45"/>
      <c r="M31" s="45">
        <f>N31+O31+P31+Q31+R31</f>
        <v>0</v>
      </c>
      <c r="N31" s="45"/>
      <c r="O31" s="45"/>
      <c r="P31" s="45"/>
      <c r="Q31" s="45"/>
      <c r="R31" s="45"/>
      <c r="S31" s="45"/>
      <c r="T31" s="45"/>
      <c r="U31" s="45"/>
      <c r="V31" s="45"/>
      <c r="W31" s="48">
        <f>X31+Z31+AB31</f>
        <v>0</v>
      </c>
      <c r="X31" s="45"/>
      <c r="Y31" s="45"/>
      <c r="Z31" s="45"/>
      <c r="AA31" s="45"/>
      <c r="AB31" s="45"/>
      <c r="AC31" s="58">
        <f>W31+C31</f>
        <v>0</v>
      </c>
    </row>
    <row r="32" spans="1:35" ht="26.5" customHeight="1" x14ac:dyDescent="0.25">
      <c r="A32" s="88" t="s">
        <v>63</v>
      </c>
      <c r="B32" s="88" t="s">
        <v>63</v>
      </c>
      <c r="C32" s="48">
        <f>D32+E32+F32+T32+U32+V32</f>
        <v>0</v>
      </c>
      <c r="D32" s="48"/>
      <c r="E32" s="48"/>
      <c r="F32" s="45">
        <f>G32+H32+I32+J32+K32+L32+M32+S32</f>
        <v>0</v>
      </c>
      <c r="G32" s="45"/>
      <c r="H32" s="45"/>
      <c r="I32" s="45"/>
      <c r="J32" s="48"/>
      <c r="K32" s="45"/>
      <c r="L32" s="45"/>
      <c r="M32" s="45">
        <f>N32+O32+P32+Q32+R32</f>
        <v>0</v>
      </c>
      <c r="N32" s="45"/>
      <c r="O32" s="45"/>
      <c r="P32" s="45"/>
      <c r="Q32" s="45"/>
      <c r="R32" s="45"/>
      <c r="S32" s="45"/>
      <c r="T32" s="45"/>
      <c r="U32" s="45"/>
      <c r="V32" s="45"/>
      <c r="W32" s="48">
        <f>X32+Z32+AB32</f>
        <v>0</v>
      </c>
      <c r="X32" s="45"/>
      <c r="Y32" s="45"/>
      <c r="Z32" s="45"/>
      <c r="AA32" s="45"/>
      <c r="AB32" s="45"/>
      <c r="AC32" s="58">
        <f>W32+C32</f>
        <v>0</v>
      </c>
    </row>
    <row r="33" spans="1:35" s="76" customFormat="1" ht="15.8" customHeight="1" x14ac:dyDescent="0.25">
      <c r="A33" s="46" t="s">
        <v>59</v>
      </c>
      <c r="B33" s="47" t="s">
        <v>88</v>
      </c>
      <c r="C33" s="48">
        <f t="shared" si="15"/>
        <v>0</v>
      </c>
      <c r="D33" s="48">
        <f>D34+D35</f>
        <v>0</v>
      </c>
      <c r="E33" s="48">
        <f>E34+E35</f>
        <v>0</v>
      </c>
      <c r="F33" s="45">
        <f t="shared" si="16"/>
        <v>0</v>
      </c>
      <c r="G33" s="48">
        <f t="shared" ref="G33:L33" si="20">G34+G35</f>
        <v>0</v>
      </c>
      <c r="H33" s="48">
        <f t="shared" si="20"/>
        <v>0</v>
      </c>
      <c r="I33" s="48">
        <f t="shared" si="20"/>
        <v>0</v>
      </c>
      <c r="J33" s="48">
        <f t="shared" si="20"/>
        <v>0</v>
      </c>
      <c r="K33" s="48">
        <f t="shared" si="20"/>
        <v>0</v>
      </c>
      <c r="L33" s="48">
        <f t="shared" si="20"/>
        <v>0</v>
      </c>
      <c r="M33" s="45">
        <f t="shared" ref="M33:M50" si="21">N33+O33+P33+Q33+R33</f>
        <v>0</v>
      </c>
      <c r="N33" s="48">
        <f t="shared" ref="N33:V33" si="22">N34+N35</f>
        <v>0</v>
      </c>
      <c r="O33" s="48">
        <f t="shared" si="22"/>
        <v>0</v>
      </c>
      <c r="P33" s="48">
        <f t="shared" si="22"/>
        <v>0</v>
      </c>
      <c r="Q33" s="48">
        <f t="shared" si="22"/>
        <v>0</v>
      </c>
      <c r="R33" s="48">
        <f t="shared" si="22"/>
        <v>0</v>
      </c>
      <c r="S33" s="48">
        <f t="shared" si="22"/>
        <v>0</v>
      </c>
      <c r="T33" s="48">
        <f t="shared" si="22"/>
        <v>0</v>
      </c>
      <c r="U33" s="48">
        <f t="shared" si="22"/>
        <v>0</v>
      </c>
      <c r="V33" s="48">
        <f t="shared" si="22"/>
        <v>0</v>
      </c>
      <c r="W33" s="90">
        <f t="shared" si="18"/>
        <v>0</v>
      </c>
      <c r="X33" s="48">
        <f>X34+X35</f>
        <v>0</v>
      </c>
      <c r="Y33" s="48"/>
      <c r="Z33" s="48">
        <f>Z34+Z35</f>
        <v>0</v>
      </c>
      <c r="AA33" s="48"/>
      <c r="AB33" s="48">
        <f>AB34+AB35</f>
        <v>0</v>
      </c>
      <c r="AC33" s="86">
        <f t="shared" si="19"/>
        <v>0</v>
      </c>
      <c r="AD33" s="77"/>
      <c r="AH33" s="77"/>
      <c r="AI33" s="77"/>
    </row>
    <row r="34" spans="1:35" s="76" customFormat="1" ht="26.5" customHeight="1" x14ac:dyDescent="0.25">
      <c r="A34" s="88" t="s">
        <v>60</v>
      </c>
      <c r="B34" s="88" t="s">
        <v>60</v>
      </c>
      <c r="C34" s="48">
        <f t="shared" si="15"/>
        <v>0</v>
      </c>
      <c r="D34" s="48"/>
      <c r="E34" s="48"/>
      <c r="F34" s="45">
        <f t="shared" si="16"/>
        <v>0</v>
      </c>
      <c r="G34" s="45"/>
      <c r="H34" s="45"/>
      <c r="I34" s="45"/>
      <c r="J34" s="45"/>
      <c r="K34" s="45"/>
      <c r="L34" s="45"/>
      <c r="M34" s="45">
        <f t="shared" si="21"/>
        <v>0</v>
      </c>
      <c r="N34" s="45"/>
      <c r="O34" s="45"/>
      <c r="P34" s="45"/>
      <c r="Q34" s="45"/>
      <c r="R34" s="45"/>
      <c r="S34" s="45"/>
      <c r="T34" s="45"/>
      <c r="U34" s="45"/>
      <c r="V34" s="45"/>
      <c r="W34" s="48">
        <f t="shared" si="18"/>
        <v>0</v>
      </c>
      <c r="X34" s="45"/>
      <c r="Y34" s="45"/>
      <c r="Z34" s="45"/>
      <c r="AA34" s="45"/>
      <c r="AB34" s="45"/>
      <c r="AC34" s="58">
        <f t="shared" si="19"/>
        <v>0</v>
      </c>
      <c r="AD34" s="77"/>
      <c r="AH34" s="77"/>
      <c r="AI34" s="77"/>
    </row>
    <row r="35" spans="1:35" s="76" customFormat="1" ht="26.5" customHeight="1" x14ac:dyDescent="0.25">
      <c r="A35" s="88" t="s">
        <v>61</v>
      </c>
      <c r="B35" s="88" t="s">
        <v>61</v>
      </c>
      <c r="C35" s="48">
        <f t="shared" si="15"/>
        <v>0</v>
      </c>
      <c r="D35" s="48">
        <f>D36+D37</f>
        <v>0</v>
      </c>
      <c r="E35" s="48">
        <f>E36+E37</f>
        <v>0</v>
      </c>
      <c r="F35" s="45">
        <f t="shared" si="16"/>
        <v>0</v>
      </c>
      <c r="G35" s="48">
        <f t="shared" ref="G35:L35" si="23">G36+G37</f>
        <v>0</v>
      </c>
      <c r="H35" s="48">
        <f t="shared" si="23"/>
        <v>0</v>
      </c>
      <c r="I35" s="48">
        <f t="shared" si="23"/>
        <v>0</v>
      </c>
      <c r="J35" s="48">
        <f t="shared" si="23"/>
        <v>0</v>
      </c>
      <c r="K35" s="48">
        <f t="shared" si="23"/>
        <v>0</v>
      </c>
      <c r="L35" s="48">
        <f t="shared" si="23"/>
        <v>0</v>
      </c>
      <c r="M35" s="45">
        <f t="shared" si="21"/>
        <v>0</v>
      </c>
      <c r="N35" s="48">
        <f t="shared" ref="N35:V35" si="24">N36+N37</f>
        <v>0</v>
      </c>
      <c r="O35" s="48">
        <f t="shared" si="24"/>
        <v>0</v>
      </c>
      <c r="P35" s="48">
        <f t="shared" si="24"/>
        <v>0</v>
      </c>
      <c r="Q35" s="48">
        <f t="shared" si="24"/>
        <v>0</v>
      </c>
      <c r="R35" s="48">
        <f t="shared" si="24"/>
        <v>0</v>
      </c>
      <c r="S35" s="48">
        <f t="shared" si="24"/>
        <v>0</v>
      </c>
      <c r="T35" s="48">
        <f t="shared" si="24"/>
        <v>0</v>
      </c>
      <c r="U35" s="48">
        <f t="shared" si="24"/>
        <v>0</v>
      </c>
      <c r="V35" s="48">
        <f t="shared" si="24"/>
        <v>0</v>
      </c>
      <c r="W35" s="48">
        <f t="shared" si="18"/>
        <v>0</v>
      </c>
      <c r="X35" s="48">
        <f>X36+X37</f>
        <v>0</v>
      </c>
      <c r="Y35" s="48"/>
      <c r="Z35" s="48">
        <f>Z36+Z37</f>
        <v>0</v>
      </c>
      <c r="AA35" s="48"/>
      <c r="AB35" s="48">
        <f>AB36+AB37</f>
        <v>0</v>
      </c>
      <c r="AC35" s="58">
        <f t="shared" si="19"/>
        <v>0</v>
      </c>
      <c r="AD35" s="77"/>
      <c r="AH35" s="77"/>
      <c r="AI35" s="77"/>
    </row>
    <row r="36" spans="1:35" ht="16.5" customHeight="1" x14ac:dyDescent="0.25">
      <c r="A36" s="88" t="s">
        <v>62</v>
      </c>
      <c r="B36" s="88" t="s">
        <v>62</v>
      </c>
      <c r="C36" s="48">
        <f t="shared" si="15"/>
        <v>0</v>
      </c>
      <c r="D36" s="48"/>
      <c r="E36" s="48"/>
      <c r="F36" s="45">
        <f t="shared" si="16"/>
        <v>0</v>
      </c>
      <c r="G36" s="45"/>
      <c r="H36" s="45"/>
      <c r="I36" s="45"/>
      <c r="J36" s="45"/>
      <c r="K36" s="45"/>
      <c r="L36" s="45"/>
      <c r="M36" s="45">
        <f t="shared" si="21"/>
        <v>0</v>
      </c>
      <c r="N36" s="45"/>
      <c r="O36" s="45"/>
      <c r="P36" s="45"/>
      <c r="Q36" s="45"/>
      <c r="R36" s="45"/>
      <c r="S36" s="45"/>
      <c r="T36" s="45"/>
      <c r="U36" s="45"/>
      <c r="V36" s="45"/>
      <c r="W36" s="48">
        <f t="shared" si="18"/>
        <v>0</v>
      </c>
      <c r="X36" s="45"/>
      <c r="Y36" s="45"/>
      <c r="Z36" s="45"/>
      <c r="AA36" s="45"/>
      <c r="AB36" s="45"/>
      <c r="AC36" s="58">
        <f t="shared" si="19"/>
        <v>0</v>
      </c>
    </row>
    <row r="37" spans="1:35" ht="26.5" customHeight="1" x14ac:dyDescent="0.25">
      <c r="A37" s="88" t="s">
        <v>63</v>
      </c>
      <c r="B37" s="88" t="s">
        <v>63</v>
      </c>
      <c r="C37" s="48">
        <f t="shared" si="15"/>
        <v>0</v>
      </c>
      <c r="D37" s="48"/>
      <c r="E37" s="48"/>
      <c r="F37" s="48">
        <f>G37+H37+I37+J37+K37+L37+M37+S37</f>
        <v>0</v>
      </c>
      <c r="G37" s="45"/>
      <c r="H37" s="45"/>
      <c r="I37" s="45"/>
      <c r="J37" s="48">
        <v>0</v>
      </c>
      <c r="K37" s="45"/>
      <c r="L37" s="45"/>
      <c r="M37" s="45">
        <f t="shared" si="21"/>
        <v>0</v>
      </c>
      <c r="N37" s="45"/>
      <c r="O37" s="45"/>
      <c r="P37" s="45"/>
      <c r="Q37" s="45"/>
      <c r="R37" s="45"/>
      <c r="S37" s="45"/>
      <c r="T37" s="45"/>
      <c r="U37" s="45"/>
      <c r="V37" s="45"/>
      <c r="W37" s="48">
        <f t="shared" si="18"/>
        <v>0</v>
      </c>
      <c r="X37" s="45"/>
      <c r="Y37" s="45"/>
      <c r="Z37" s="45"/>
      <c r="AA37" s="45"/>
      <c r="AB37" s="45"/>
      <c r="AC37" s="58">
        <f t="shared" si="19"/>
        <v>0</v>
      </c>
    </row>
    <row r="38" spans="1:35" ht="15.8" customHeight="1" x14ac:dyDescent="0.25">
      <c r="A38" s="46" t="s">
        <v>64</v>
      </c>
      <c r="B38" s="47" t="s">
        <v>89</v>
      </c>
      <c r="C38" s="48">
        <f t="shared" si="15"/>
        <v>0</v>
      </c>
      <c r="D38" s="48">
        <f>D39+D40</f>
        <v>0</v>
      </c>
      <c r="E38" s="48">
        <f>E39+E40</f>
        <v>0</v>
      </c>
      <c r="F38" s="45">
        <f t="shared" si="16"/>
        <v>0</v>
      </c>
      <c r="G38" s="48">
        <f t="shared" ref="G38:L38" si="25">G39+G40</f>
        <v>0</v>
      </c>
      <c r="H38" s="48">
        <f t="shared" si="25"/>
        <v>0</v>
      </c>
      <c r="I38" s="48">
        <f t="shared" si="25"/>
        <v>0</v>
      </c>
      <c r="J38" s="48">
        <f t="shared" si="25"/>
        <v>0</v>
      </c>
      <c r="K38" s="48">
        <f t="shared" si="25"/>
        <v>0</v>
      </c>
      <c r="L38" s="48">
        <f t="shared" si="25"/>
        <v>0</v>
      </c>
      <c r="M38" s="45">
        <f t="shared" si="21"/>
        <v>0</v>
      </c>
      <c r="N38" s="48">
        <f t="shared" ref="N38:V38" si="26">N39+N40</f>
        <v>0</v>
      </c>
      <c r="O38" s="48">
        <f t="shared" si="26"/>
        <v>0</v>
      </c>
      <c r="P38" s="48">
        <f t="shared" si="26"/>
        <v>0</v>
      </c>
      <c r="Q38" s="48">
        <f t="shared" si="26"/>
        <v>0</v>
      </c>
      <c r="R38" s="48">
        <f t="shared" si="26"/>
        <v>0</v>
      </c>
      <c r="S38" s="48">
        <f t="shared" si="26"/>
        <v>0</v>
      </c>
      <c r="T38" s="48">
        <f t="shared" si="26"/>
        <v>0</v>
      </c>
      <c r="U38" s="48">
        <f t="shared" si="26"/>
        <v>0</v>
      </c>
      <c r="V38" s="48">
        <f t="shared" si="26"/>
        <v>0</v>
      </c>
      <c r="W38" s="48">
        <f t="shared" si="18"/>
        <v>0</v>
      </c>
      <c r="X38" s="48">
        <f>X39+X40</f>
        <v>0</v>
      </c>
      <c r="Y38" s="48"/>
      <c r="Z38" s="48">
        <f>Z39+Z40</f>
        <v>0</v>
      </c>
      <c r="AA38" s="48"/>
      <c r="AB38" s="48">
        <f>AB39+AB40</f>
        <v>0</v>
      </c>
      <c r="AC38" s="58">
        <f t="shared" si="19"/>
        <v>0</v>
      </c>
    </row>
    <row r="39" spans="1:35" ht="15.8" customHeight="1" x14ac:dyDescent="0.25">
      <c r="A39" s="88" t="s">
        <v>62</v>
      </c>
      <c r="B39" s="88" t="s">
        <v>62</v>
      </c>
      <c r="C39" s="48">
        <f t="shared" si="15"/>
        <v>0</v>
      </c>
      <c r="D39" s="45"/>
      <c r="E39" s="48"/>
      <c r="F39" s="45">
        <f t="shared" si="16"/>
        <v>0</v>
      </c>
      <c r="G39" s="45"/>
      <c r="H39" s="45"/>
      <c r="I39" s="45"/>
      <c r="J39" s="45"/>
      <c r="K39" s="45"/>
      <c r="L39" s="45"/>
      <c r="M39" s="45">
        <f t="shared" si="21"/>
        <v>0</v>
      </c>
      <c r="N39" s="45"/>
      <c r="O39" s="45"/>
      <c r="P39" s="45"/>
      <c r="Q39" s="45"/>
      <c r="R39" s="45"/>
      <c r="S39" s="45"/>
      <c r="T39" s="45"/>
      <c r="U39" s="45"/>
      <c r="V39" s="45"/>
      <c r="W39" s="48">
        <f t="shared" si="18"/>
        <v>0</v>
      </c>
      <c r="X39" s="45"/>
      <c r="Y39" s="45"/>
      <c r="Z39" s="45"/>
      <c r="AA39" s="45"/>
      <c r="AB39" s="45"/>
      <c r="AC39" s="58">
        <f t="shared" si="19"/>
        <v>0</v>
      </c>
    </row>
    <row r="40" spans="1:35" ht="31.75" customHeight="1" x14ac:dyDescent="0.25">
      <c r="A40" s="88" t="s">
        <v>63</v>
      </c>
      <c r="B40" s="88" t="s">
        <v>63</v>
      </c>
      <c r="C40" s="48">
        <f t="shared" si="15"/>
        <v>0</v>
      </c>
      <c r="D40" s="45"/>
      <c r="E40" s="48"/>
      <c r="F40" s="45">
        <f t="shared" si="16"/>
        <v>0</v>
      </c>
      <c r="G40" s="45"/>
      <c r="H40" s="45"/>
      <c r="I40" s="45"/>
      <c r="J40" s="45"/>
      <c r="K40" s="45"/>
      <c r="L40" s="45"/>
      <c r="M40" s="45">
        <f t="shared" si="21"/>
        <v>0</v>
      </c>
      <c r="N40" s="45"/>
      <c r="O40" s="45"/>
      <c r="P40" s="45"/>
      <c r="Q40" s="45"/>
      <c r="R40" s="45"/>
      <c r="S40" s="45"/>
      <c r="T40" s="45"/>
      <c r="U40" s="45"/>
      <c r="V40" s="45"/>
      <c r="W40" s="48">
        <f t="shared" si="18"/>
        <v>0</v>
      </c>
      <c r="X40" s="45"/>
      <c r="Y40" s="45"/>
      <c r="Z40" s="45"/>
      <c r="AA40" s="45"/>
      <c r="AB40" s="45"/>
      <c r="AC40" s="58">
        <f t="shared" si="19"/>
        <v>0</v>
      </c>
    </row>
    <row r="41" spans="1:35" ht="15.8" customHeight="1" x14ac:dyDescent="0.25">
      <c r="A41" s="46" t="s">
        <v>65</v>
      </c>
      <c r="B41" s="47" t="s">
        <v>98</v>
      </c>
      <c r="C41" s="48">
        <f t="shared" si="15"/>
        <v>0</v>
      </c>
      <c r="D41" s="48">
        <f>D42+D43</f>
        <v>0</v>
      </c>
      <c r="E41" s="48">
        <f>E42+E43</f>
        <v>0</v>
      </c>
      <c r="F41" s="45">
        <f t="shared" si="16"/>
        <v>0</v>
      </c>
      <c r="G41" s="48">
        <f t="shared" ref="G41:L41" si="27">G42+G43</f>
        <v>0</v>
      </c>
      <c r="H41" s="48">
        <f t="shared" si="27"/>
        <v>0</v>
      </c>
      <c r="I41" s="48">
        <f t="shared" si="27"/>
        <v>0</v>
      </c>
      <c r="J41" s="48">
        <f t="shared" si="27"/>
        <v>0</v>
      </c>
      <c r="K41" s="48">
        <f t="shared" si="27"/>
        <v>0</v>
      </c>
      <c r="L41" s="48">
        <f t="shared" si="27"/>
        <v>0</v>
      </c>
      <c r="M41" s="45">
        <f t="shared" si="21"/>
        <v>0</v>
      </c>
      <c r="N41" s="48">
        <f t="shared" ref="N41:V41" si="28">N42+N43</f>
        <v>0</v>
      </c>
      <c r="O41" s="48">
        <f t="shared" si="28"/>
        <v>0</v>
      </c>
      <c r="P41" s="48">
        <f t="shared" si="28"/>
        <v>0</v>
      </c>
      <c r="Q41" s="48">
        <f t="shared" si="28"/>
        <v>0</v>
      </c>
      <c r="R41" s="48">
        <f t="shared" si="28"/>
        <v>0</v>
      </c>
      <c r="S41" s="48">
        <f t="shared" si="28"/>
        <v>0</v>
      </c>
      <c r="T41" s="48">
        <f t="shared" si="28"/>
        <v>0</v>
      </c>
      <c r="U41" s="48">
        <f t="shared" si="28"/>
        <v>0</v>
      </c>
      <c r="V41" s="48">
        <f t="shared" si="28"/>
        <v>0</v>
      </c>
      <c r="W41" s="90">
        <f t="shared" si="18"/>
        <v>0</v>
      </c>
      <c r="X41" s="48">
        <f>X42+X43</f>
        <v>0</v>
      </c>
      <c r="Y41" s="48"/>
      <c r="Z41" s="48">
        <f>Z42+Z43</f>
        <v>0</v>
      </c>
      <c r="AA41" s="48"/>
      <c r="AB41" s="48">
        <f>AB42+AB43</f>
        <v>0</v>
      </c>
      <c r="AC41" s="86">
        <f t="shared" si="19"/>
        <v>0</v>
      </c>
    </row>
    <row r="42" spans="1:35" ht="15.8" customHeight="1" x14ac:dyDescent="0.25">
      <c r="A42" s="88" t="s">
        <v>62</v>
      </c>
      <c r="B42" s="88" t="s">
        <v>62</v>
      </c>
      <c r="C42" s="48">
        <f t="shared" si="15"/>
        <v>0</v>
      </c>
      <c r="D42" s="48"/>
      <c r="E42" s="48"/>
      <c r="F42" s="45">
        <f t="shared" si="16"/>
        <v>0</v>
      </c>
      <c r="G42" s="45"/>
      <c r="H42" s="45"/>
      <c r="I42" s="45"/>
      <c r="J42" s="45"/>
      <c r="K42" s="45"/>
      <c r="L42" s="45"/>
      <c r="M42" s="45">
        <f t="shared" si="21"/>
        <v>0</v>
      </c>
      <c r="N42" s="45"/>
      <c r="O42" s="45"/>
      <c r="P42" s="45"/>
      <c r="Q42" s="45"/>
      <c r="R42" s="45"/>
      <c r="S42" s="45"/>
      <c r="T42" s="45"/>
      <c r="U42" s="45"/>
      <c r="V42" s="45"/>
      <c r="W42" s="90">
        <f t="shared" si="18"/>
        <v>0</v>
      </c>
      <c r="X42" s="45"/>
      <c r="Y42" s="45"/>
      <c r="Z42" s="45"/>
      <c r="AA42" s="45"/>
      <c r="AB42" s="45"/>
      <c r="AC42" s="86">
        <f t="shared" si="19"/>
        <v>0</v>
      </c>
    </row>
    <row r="43" spans="1:35" ht="29.25" customHeight="1" x14ac:dyDescent="0.25">
      <c r="A43" s="88" t="s">
        <v>63</v>
      </c>
      <c r="B43" s="88" t="s">
        <v>63</v>
      </c>
      <c r="C43" s="48">
        <f t="shared" si="15"/>
        <v>0</v>
      </c>
      <c r="D43" s="48"/>
      <c r="E43" s="48"/>
      <c r="F43" s="45">
        <f t="shared" si="16"/>
        <v>0</v>
      </c>
      <c r="G43" s="45"/>
      <c r="H43" s="45"/>
      <c r="I43" s="45"/>
      <c r="J43" s="45"/>
      <c r="K43" s="45"/>
      <c r="L43" s="45"/>
      <c r="M43" s="45">
        <f t="shared" si="21"/>
        <v>0</v>
      </c>
      <c r="N43" s="45"/>
      <c r="O43" s="45"/>
      <c r="P43" s="45"/>
      <c r="Q43" s="45"/>
      <c r="R43" s="45"/>
      <c r="S43" s="45"/>
      <c r="T43" s="45"/>
      <c r="U43" s="45"/>
      <c r="V43" s="45"/>
      <c r="W43" s="90">
        <f t="shared" si="18"/>
        <v>0</v>
      </c>
      <c r="X43" s="45"/>
      <c r="Y43" s="45"/>
      <c r="Z43" s="45"/>
      <c r="AA43" s="45"/>
      <c r="AB43" s="45"/>
      <c r="AC43" s="86">
        <f t="shared" si="19"/>
        <v>0</v>
      </c>
    </row>
    <row r="44" spans="1:35" ht="15.8" customHeight="1" x14ac:dyDescent="0.25">
      <c r="A44" s="46" t="s">
        <v>66</v>
      </c>
      <c r="B44" s="47" t="s">
        <v>90</v>
      </c>
      <c r="C44" s="48">
        <f t="shared" si="15"/>
        <v>0</v>
      </c>
      <c r="D44" s="48"/>
      <c r="E44" s="45"/>
      <c r="F44" s="45">
        <f t="shared" si="16"/>
        <v>0</v>
      </c>
      <c r="G44" s="45"/>
      <c r="H44" s="45"/>
      <c r="I44" s="45"/>
      <c r="J44" s="45"/>
      <c r="K44" s="45"/>
      <c r="L44" s="45"/>
      <c r="M44" s="45">
        <f t="shared" si="21"/>
        <v>0</v>
      </c>
      <c r="N44" s="45"/>
      <c r="O44" s="45"/>
      <c r="P44" s="45"/>
      <c r="Q44" s="45"/>
      <c r="R44" s="45"/>
      <c r="S44" s="45"/>
      <c r="T44" s="45"/>
      <c r="U44" s="45"/>
      <c r="V44" s="45"/>
      <c r="W44" s="90">
        <f t="shared" si="18"/>
        <v>0</v>
      </c>
      <c r="X44" s="45"/>
      <c r="Y44" s="45"/>
      <c r="Z44" s="45"/>
      <c r="AA44" s="45"/>
      <c r="AB44" s="45"/>
      <c r="AC44" s="86">
        <f t="shared" si="19"/>
        <v>0</v>
      </c>
    </row>
    <row r="45" spans="1:35" ht="15.8" customHeight="1" x14ac:dyDescent="0.25">
      <c r="A45" s="46" t="s">
        <v>67</v>
      </c>
      <c r="B45" s="47" t="s">
        <v>91</v>
      </c>
      <c r="C45" s="48">
        <f t="shared" si="15"/>
        <v>0</v>
      </c>
      <c r="D45" s="48"/>
      <c r="E45" s="45"/>
      <c r="F45" s="45">
        <f t="shared" si="16"/>
        <v>0</v>
      </c>
      <c r="G45" s="45"/>
      <c r="H45" s="45"/>
      <c r="I45" s="45"/>
      <c r="J45" s="45"/>
      <c r="K45" s="45"/>
      <c r="L45" s="45"/>
      <c r="M45" s="45">
        <f t="shared" si="21"/>
        <v>0</v>
      </c>
      <c r="N45" s="45"/>
      <c r="O45" s="45"/>
      <c r="P45" s="45"/>
      <c r="Q45" s="45"/>
      <c r="R45" s="45"/>
      <c r="S45" s="45"/>
      <c r="T45" s="45"/>
      <c r="U45" s="45"/>
      <c r="V45" s="45"/>
      <c r="W45" s="90">
        <f t="shared" si="18"/>
        <v>0</v>
      </c>
      <c r="X45" s="45"/>
      <c r="Y45" s="45"/>
      <c r="Z45" s="45"/>
      <c r="AA45" s="45"/>
      <c r="AB45" s="45"/>
      <c r="AC45" s="86">
        <f t="shared" si="19"/>
        <v>0</v>
      </c>
    </row>
    <row r="46" spans="1:35" ht="15.8" customHeight="1" x14ac:dyDescent="0.25">
      <c r="A46" s="46" t="s">
        <v>68</v>
      </c>
      <c r="B46" s="47" t="s">
        <v>99</v>
      </c>
      <c r="C46" s="48">
        <f t="shared" si="15"/>
        <v>0</v>
      </c>
      <c r="D46" s="48"/>
      <c r="E46" s="45"/>
      <c r="F46" s="45">
        <f t="shared" si="16"/>
        <v>0</v>
      </c>
      <c r="G46" s="45"/>
      <c r="H46" s="45"/>
      <c r="I46" s="45"/>
      <c r="J46" s="45"/>
      <c r="K46" s="45"/>
      <c r="L46" s="45"/>
      <c r="M46" s="45">
        <f t="shared" si="21"/>
        <v>0</v>
      </c>
      <c r="N46" s="45"/>
      <c r="O46" s="45"/>
      <c r="P46" s="45"/>
      <c r="Q46" s="45"/>
      <c r="R46" s="45"/>
      <c r="S46" s="45"/>
      <c r="T46" s="45"/>
      <c r="U46" s="45"/>
      <c r="V46" s="45"/>
      <c r="W46" s="90">
        <f t="shared" si="18"/>
        <v>0</v>
      </c>
      <c r="X46" s="45"/>
      <c r="Y46" s="45"/>
      <c r="Z46" s="45"/>
      <c r="AA46" s="45"/>
      <c r="AB46" s="45"/>
      <c r="AC46" s="86">
        <f t="shared" si="19"/>
        <v>0</v>
      </c>
    </row>
    <row r="47" spans="1:35" ht="16.5" customHeight="1" x14ac:dyDescent="0.25">
      <c r="A47" s="46" t="s">
        <v>69</v>
      </c>
      <c r="B47" s="47" t="s">
        <v>92</v>
      </c>
      <c r="C47" s="48">
        <f t="shared" si="15"/>
        <v>0</v>
      </c>
      <c r="D47" s="48"/>
      <c r="E47" s="45"/>
      <c r="F47" s="45">
        <f t="shared" si="16"/>
        <v>0</v>
      </c>
      <c r="G47" s="45"/>
      <c r="H47" s="45"/>
      <c r="I47" s="45"/>
      <c r="J47" s="48"/>
      <c r="K47" s="45"/>
      <c r="L47" s="45"/>
      <c r="M47" s="45">
        <f t="shared" si="21"/>
        <v>0</v>
      </c>
      <c r="N47" s="45"/>
      <c r="O47" s="45"/>
      <c r="P47" s="45"/>
      <c r="Q47" s="45"/>
      <c r="R47" s="45"/>
      <c r="S47" s="45"/>
      <c r="T47" s="45"/>
      <c r="U47" s="45"/>
      <c r="V47" s="45"/>
      <c r="W47" s="90">
        <f t="shared" si="18"/>
        <v>0</v>
      </c>
      <c r="X47" s="45"/>
      <c r="Y47" s="45"/>
      <c r="Z47" s="45"/>
      <c r="AA47" s="45"/>
      <c r="AB47" s="45"/>
      <c r="AC47" s="86">
        <f t="shared" si="19"/>
        <v>0</v>
      </c>
    </row>
    <row r="48" spans="1:35" ht="15.65" x14ac:dyDescent="0.25">
      <c r="A48" s="46" t="s">
        <v>70</v>
      </c>
      <c r="B48" s="47" t="s">
        <v>93</v>
      </c>
      <c r="C48" s="48">
        <f t="shared" si="15"/>
        <v>0</v>
      </c>
      <c r="D48" s="48"/>
      <c r="E48" s="48"/>
      <c r="F48" s="45">
        <f t="shared" si="16"/>
        <v>0</v>
      </c>
      <c r="G48" s="45"/>
      <c r="H48" s="45"/>
      <c r="I48" s="45"/>
      <c r="J48" s="45"/>
      <c r="K48" s="45"/>
      <c r="L48" s="45"/>
      <c r="M48" s="45">
        <f t="shared" si="21"/>
        <v>0</v>
      </c>
      <c r="N48" s="45"/>
      <c r="O48" s="45"/>
      <c r="P48" s="45"/>
      <c r="Q48" s="45"/>
      <c r="R48" s="45"/>
      <c r="S48" s="45"/>
      <c r="T48" s="45"/>
      <c r="U48" s="45"/>
      <c r="V48" s="45"/>
      <c r="W48" s="90">
        <f t="shared" si="18"/>
        <v>0</v>
      </c>
      <c r="X48" s="45"/>
      <c r="Y48" s="45"/>
      <c r="Z48" s="45"/>
      <c r="AA48" s="45"/>
      <c r="AB48" s="45"/>
      <c r="AC48" s="86">
        <f t="shared" si="19"/>
        <v>0</v>
      </c>
    </row>
    <row r="49" spans="1:35" ht="15.8" customHeight="1" x14ac:dyDescent="0.25">
      <c r="A49" s="46" t="s">
        <v>71</v>
      </c>
      <c r="B49" s="47" t="s">
        <v>94</v>
      </c>
      <c r="C49" s="48">
        <f t="shared" si="15"/>
        <v>0</v>
      </c>
      <c r="D49" s="48"/>
      <c r="E49" s="48"/>
      <c r="F49" s="45">
        <f t="shared" si="16"/>
        <v>0</v>
      </c>
      <c r="G49" s="45"/>
      <c r="H49" s="45"/>
      <c r="I49" s="45"/>
      <c r="J49" s="45"/>
      <c r="K49" s="45"/>
      <c r="L49" s="45"/>
      <c r="M49" s="45">
        <f t="shared" si="21"/>
        <v>0</v>
      </c>
      <c r="N49" s="45"/>
      <c r="O49" s="45"/>
      <c r="P49" s="45"/>
      <c r="Q49" s="45"/>
      <c r="R49" s="45"/>
      <c r="S49" s="45"/>
      <c r="T49" s="45"/>
      <c r="U49" s="45"/>
      <c r="V49" s="45"/>
      <c r="W49" s="90">
        <f t="shared" si="18"/>
        <v>0</v>
      </c>
      <c r="X49" s="45"/>
      <c r="Y49" s="45"/>
      <c r="Z49" s="45"/>
      <c r="AA49" s="45"/>
      <c r="AB49" s="45"/>
      <c r="AC49" s="86">
        <f t="shared" si="19"/>
        <v>0</v>
      </c>
    </row>
    <row r="50" spans="1:35" ht="15.8" customHeight="1" thickBot="1" x14ac:dyDescent="0.3">
      <c r="A50" s="46" t="s">
        <v>72</v>
      </c>
      <c r="B50" s="47" t="s">
        <v>100</v>
      </c>
      <c r="C50" s="48">
        <f t="shared" si="15"/>
        <v>0</v>
      </c>
      <c r="D50" s="48"/>
      <c r="E50" s="45"/>
      <c r="F50" s="45">
        <f t="shared" si="16"/>
        <v>0</v>
      </c>
      <c r="G50" s="45"/>
      <c r="H50" s="45"/>
      <c r="I50" s="45"/>
      <c r="J50" s="45"/>
      <c r="K50" s="45"/>
      <c r="L50" s="45"/>
      <c r="M50" s="45">
        <f t="shared" si="21"/>
        <v>0</v>
      </c>
      <c r="N50" s="45"/>
      <c r="O50" s="45"/>
      <c r="P50" s="45"/>
      <c r="Q50" s="45"/>
      <c r="R50" s="45"/>
      <c r="S50" s="45"/>
      <c r="T50" s="45"/>
      <c r="U50" s="45"/>
      <c r="V50" s="45"/>
      <c r="W50" s="90">
        <f t="shared" si="18"/>
        <v>0</v>
      </c>
      <c r="X50" s="45"/>
      <c r="Y50" s="45"/>
      <c r="Z50" s="45"/>
      <c r="AA50" s="45"/>
      <c r="AB50" s="45"/>
      <c r="AC50" s="86">
        <f t="shared" si="19"/>
        <v>0</v>
      </c>
    </row>
    <row r="51" spans="1:35" s="76" customFormat="1" ht="16.3" thickBot="1" x14ac:dyDescent="0.3">
      <c r="A51" s="56" t="s">
        <v>73</v>
      </c>
      <c r="B51" s="57" t="s">
        <v>101</v>
      </c>
      <c r="C51" s="52">
        <f t="shared" ref="C51:AC51" si="29">C30+C33+C38+C41+C44+C45+C46+C47+C48+C49+C50</f>
        <v>0</v>
      </c>
      <c r="D51" s="52">
        <f t="shared" si="29"/>
        <v>0</v>
      </c>
      <c r="E51" s="52">
        <f t="shared" si="29"/>
        <v>0</v>
      </c>
      <c r="F51" s="52">
        <f t="shared" si="29"/>
        <v>0</v>
      </c>
      <c r="G51" s="52">
        <f t="shared" si="29"/>
        <v>0</v>
      </c>
      <c r="H51" s="52">
        <f t="shared" si="29"/>
        <v>0</v>
      </c>
      <c r="I51" s="52">
        <f t="shared" si="29"/>
        <v>0</v>
      </c>
      <c r="J51" s="52">
        <f t="shared" si="29"/>
        <v>0</v>
      </c>
      <c r="K51" s="52">
        <f t="shared" si="29"/>
        <v>0</v>
      </c>
      <c r="L51" s="52">
        <f t="shared" si="29"/>
        <v>0</v>
      </c>
      <c r="M51" s="52">
        <f t="shared" si="29"/>
        <v>0</v>
      </c>
      <c r="N51" s="52">
        <f t="shared" si="29"/>
        <v>0</v>
      </c>
      <c r="O51" s="52">
        <f t="shared" si="29"/>
        <v>0</v>
      </c>
      <c r="P51" s="52">
        <f t="shared" si="29"/>
        <v>0</v>
      </c>
      <c r="Q51" s="52">
        <f t="shared" si="29"/>
        <v>0</v>
      </c>
      <c r="R51" s="52">
        <f t="shared" si="29"/>
        <v>0</v>
      </c>
      <c r="S51" s="52">
        <f t="shared" si="29"/>
        <v>0</v>
      </c>
      <c r="T51" s="52">
        <f t="shared" si="29"/>
        <v>0</v>
      </c>
      <c r="U51" s="52">
        <f t="shared" si="29"/>
        <v>0</v>
      </c>
      <c r="V51" s="52">
        <f t="shared" si="29"/>
        <v>0</v>
      </c>
      <c r="W51" s="52">
        <f t="shared" si="29"/>
        <v>0</v>
      </c>
      <c r="X51" s="52">
        <f t="shared" si="29"/>
        <v>0</v>
      </c>
      <c r="Y51" s="52">
        <f t="shared" si="29"/>
        <v>0</v>
      </c>
      <c r="Z51" s="52">
        <f t="shared" si="29"/>
        <v>0</v>
      </c>
      <c r="AA51" s="52">
        <f t="shared" si="29"/>
        <v>0</v>
      </c>
      <c r="AB51" s="52">
        <f t="shared" si="29"/>
        <v>0</v>
      </c>
      <c r="AC51" s="52">
        <f t="shared" si="29"/>
        <v>0</v>
      </c>
      <c r="AD51" s="53"/>
      <c r="AE51" s="96"/>
      <c r="AH51" s="77"/>
      <c r="AI51" s="77"/>
    </row>
    <row r="52" spans="1:35" s="76" customFormat="1" ht="16.3" thickBot="1" x14ac:dyDescent="0.3">
      <c r="A52" s="54" t="s">
        <v>74</v>
      </c>
      <c r="B52" s="55" t="s">
        <v>102</v>
      </c>
      <c r="C52" s="61">
        <f>D52+E52+F52+T52+U52+V52</f>
        <v>0</v>
      </c>
      <c r="D52" s="49"/>
      <c r="E52" s="49"/>
      <c r="F52" s="63">
        <f>G52+H52+I52+J52+K52+L52+M52+S52</f>
        <v>0</v>
      </c>
      <c r="G52" s="63"/>
      <c r="H52" s="63"/>
      <c r="I52" s="63"/>
      <c r="J52" s="63"/>
      <c r="K52" s="63"/>
      <c r="L52" s="63"/>
      <c r="M52" s="63">
        <f>N52+O52+P52+Q52+R52</f>
        <v>0</v>
      </c>
      <c r="N52" s="63"/>
      <c r="O52" s="63"/>
      <c r="P52" s="63"/>
      <c r="Q52" s="63"/>
      <c r="R52" s="91"/>
      <c r="S52" s="91"/>
      <c r="T52" s="91"/>
      <c r="U52" s="91"/>
      <c r="V52" s="91"/>
      <c r="W52" s="92">
        <f>X52+Z52+AB52</f>
        <v>0</v>
      </c>
      <c r="X52" s="91"/>
      <c r="Y52" s="91"/>
      <c r="Z52" s="91"/>
      <c r="AA52" s="91"/>
      <c r="AB52" s="92"/>
      <c r="AC52" s="93">
        <f>W52+C52</f>
        <v>0</v>
      </c>
      <c r="AD52" s="53"/>
      <c r="AE52" s="96"/>
      <c r="AH52" s="77"/>
      <c r="AI52" s="77"/>
    </row>
    <row r="53" spans="1:35" s="76" customFormat="1" ht="16.3" x14ac:dyDescent="0.3">
      <c r="A53" s="78" t="s">
        <v>75</v>
      </c>
      <c r="B53" s="79"/>
      <c r="C53" s="97"/>
      <c r="D53" s="98"/>
      <c r="E53" s="98"/>
      <c r="F53" s="98"/>
      <c r="G53" s="98"/>
      <c r="H53" s="98"/>
      <c r="I53" s="98"/>
      <c r="J53" s="98"/>
      <c r="K53" s="98"/>
      <c r="L53" s="98"/>
      <c r="M53" s="98"/>
      <c r="N53" s="98"/>
      <c r="O53" s="98"/>
      <c r="P53" s="98"/>
      <c r="Q53" s="98"/>
      <c r="R53" s="99"/>
      <c r="S53" s="99"/>
      <c r="T53" s="99"/>
      <c r="U53" s="99"/>
      <c r="V53" s="99"/>
      <c r="W53" s="99"/>
      <c r="X53" s="99"/>
      <c r="Y53" s="99"/>
      <c r="Z53" s="99"/>
      <c r="AA53" s="99"/>
      <c r="AB53" s="99"/>
      <c r="AC53" s="100"/>
      <c r="AD53" s="101"/>
      <c r="AH53" s="77"/>
      <c r="AI53" s="77"/>
    </row>
    <row r="54" spans="1:35" s="76" customFormat="1" ht="15.65" x14ac:dyDescent="0.25">
      <c r="A54" s="83" t="s">
        <v>56</v>
      </c>
      <c r="B54" s="83" t="s">
        <v>56</v>
      </c>
      <c r="C54" s="84">
        <v>2000</v>
      </c>
      <c r="D54" s="84">
        <v>2110</v>
      </c>
      <c r="E54" s="84">
        <v>2120</v>
      </c>
      <c r="F54" s="84">
        <v>2200</v>
      </c>
      <c r="G54" s="84">
        <v>2210</v>
      </c>
      <c r="H54" s="84">
        <v>2220</v>
      </c>
      <c r="I54" s="84">
        <v>2230</v>
      </c>
      <c r="J54" s="84">
        <v>2240</v>
      </c>
      <c r="K54" s="84">
        <v>2250</v>
      </c>
      <c r="L54" s="84">
        <v>2260</v>
      </c>
      <c r="M54" s="84">
        <v>2270</v>
      </c>
      <c r="N54" s="84">
        <v>2271</v>
      </c>
      <c r="O54" s="84">
        <v>2272</v>
      </c>
      <c r="P54" s="84">
        <v>2273</v>
      </c>
      <c r="Q54" s="84">
        <v>2274</v>
      </c>
      <c r="R54" s="84">
        <v>2275</v>
      </c>
      <c r="S54" s="84">
        <v>2282</v>
      </c>
      <c r="T54" s="84">
        <v>2720</v>
      </c>
      <c r="U54" s="84">
        <v>2730</v>
      </c>
      <c r="V54" s="84">
        <v>2800</v>
      </c>
      <c r="W54" s="84">
        <v>3000</v>
      </c>
      <c r="X54" s="84">
        <v>3110</v>
      </c>
      <c r="Y54" s="84">
        <v>3122</v>
      </c>
      <c r="Z54" s="84">
        <v>3132</v>
      </c>
      <c r="AA54" s="84">
        <v>3142</v>
      </c>
      <c r="AB54" s="84">
        <v>3210</v>
      </c>
      <c r="AC54" s="85" t="s">
        <v>57</v>
      </c>
      <c r="AD54" s="77"/>
      <c r="AH54" s="77"/>
      <c r="AI54" s="77"/>
    </row>
    <row r="55" spans="1:35" s="76" customFormat="1" ht="15.65" x14ac:dyDescent="0.25">
      <c r="A55" s="46" t="s">
        <v>58</v>
      </c>
      <c r="B55" s="47" t="s">
        <v>87</v>
      </c>
      <c r="C55" s="48">
        <f t="shared" ref="C55:C75" si="30">D55+E55+F55+T55+U55+V55</f>
        <v>0</v>
      </c>
      <c r="D55" s="48">
        <f>D56+D57</f>
        <v>0</v>
      </c>
      <c r="E55" s="48">
        <f>E56+E57</f>
        <v>0</v>
      </c>
      <c r="F55" s="45">
        <f>G55+H55+I55+J55+K55+L55+M55+S55</f>
        <v>0</v>
      </c>
      <c r="G55" s="48">
        <f t="shared" ref="G55:U55" si="31">G56+G57</f>
        <v>0</v>
      </c>
      <c r="H55" s="48">
        <f t="shared" si="31"/>
        <v>0</v>
      </c>
      <c r="I55" s="48">
        <f t="shared" si="31"/>
        <v>0</v>
      </c>
      <c r="J55" s="48">
        <f t="shared" si="31"/>
        <v>0</v>
      </c>
      <c r="K55" s="48">
        <f t="shared" si="31"/>
        <v>0</v>
      </c>
      <c r="L55" s="48">
        <f t="shared" si="31"/>
        <v>0</v>
      </c>
      <c r="M55" s="48">
        <f t="shared" si="31"/>
        <v>0</v>
      </c>
      <c r="N55" s="48">
        <f t="shared" si="31"/>
        <v>0</v>
      </c>
      <c r="O55" s="48">
        <f t="shared" si="31"/>
        <v>0</v>
      </c>
      <c r="P55" s="48">
        <f t="shared" si="31"/>
        <v>0</v>
      </c>
      <c r="Q55" s="48">
        <f t="shared" si="31"/>
        <v>0</v>
      </c>
      <c r="R55" s="48">
        <f t="shared" si="31"/>
        <v>0</v>
      </c>
      <c r="S55" s="48">
        <f t="shared" si="31"/>
        <v>0</v>
      </c>
      <c r="T55" s="48">
        <f t="shared" si="31"/>
        <v>0</v>
      </c>
      <c r="U55" s="48">
        <f t="shared" si="31"/>
        <v>0</v>
      </c>
      <c r="V55" s="45"/>
      <c r="W55" s="90">
        <f>X55+Z55+AB55</f>
        <v>0</v>
      </c>
      <c r="X55" s="48">
        <f>X56+X57</f>
        <v>0</v>
      </c>
      <c r="Y55" s="48">
        <f>Y56+Y57</f>
        <v>0</v>
      </c>
      <c r="Z55" s="48">
        <f>Z56+Z57</f>
        <v>0</v>
      </c>
      <c r="AA55" s="48">
        <f>AA56+AA57</f>
        <v>0</v>
      </c>
      <c r="AB55" s="48">
        <f>AB56+AB57</f>
        <v>0</v>
      </c>
      <c r="AC55" s="86">
        <f>W55+C55</f>
        <v>0</v>
      </c>
      <c r="AD55" s="77"/>
      <c r="AH55" s="77"/>
      <c r="AI55" s="77"/>
    </row>
    <row r="56" spans="1:35" ht="16.5" customHeight="1" x14ac:dyDescent="0.25">
      <c r="A56" s="88" t="s">
        <v>62</v>
      </c>
      <c r="B56" s="88" t="s">
        <v>62</v>
      </c>
      <c r="C56" s="48">
        <f t="shared" si="30"/>
        <v>0</v>
      </c>
      <c r="D56" s="48"/>
      <c r="E56" s="48"/>
      <c r="F56" s="45">
        <f t="shared" ref="F56:F75" si="32">G56+H56+I56+J56+K56+L56+M56+S56</f>
        <v>0</v>
      </c>
      <c r="G56" s="45"/>
      <c r="H56" s="45"/>
      <c r="I56" s="45"/>
      <c r="J56" s="45"/>
      <c r="K56" s="45"/>
      <c r="L56" s="45"/>
      <c r="M56" s="45">
        <f t="shared" ref="M56:M75" si="33">N56+O56+P56+Q56+R56</f>
        <v>0</v>
      </c>
      <c r="N56" s="45"/>
      <c r="O56" s="45"/>
      <c r="P56" s="45"/>
      <c r="Q56" s="45"/>
      <c r="R56" s="45"/>
      <c r="S56" s="45"/>
      <c r="T56" s="45"/>
      <c r="U56" s="45"/>
      <c r="V56" s="45"/>
      <c r="W56" s="48">
        <f t="shared" ref="W56:W75" si="34">X56+Z56+AB56</f>
        <v>0</v>
      </c>
      <c r="X56" s="45"/>
      <c r="Y56" s="45"/>
      <c r="Z56" s="45"/>
      <c r="AA56" s="45"/>
      <c r="AB56" s="45"/>
      <c r="AC56" s="58">
        <f t="shared" ref="AC56:AC75" si="35">W56+C56</f>
        <v>0</v>
      </c>
    </row>
    <row r="57" spans="1:35" ht="26.5" customHeight="1" x14ac:dyDescent="0.25">
      <c r="A57" s="88" t="s">
        <v>63</v>
      </c>
      <c r="B57" s="88" t="s">
        <v>63</v>
      </c>
      <c r="C57" s="48">
        <f t="shared" si="30"/>
        <v>0</v>
      </c>
      <c r="D57" s="48"/>
      <c r="E57" s="48"/>
      <c r="F57" s="45">
        <f t="shared" si="32"/>
        <v>0</v>
      </c>
      <c r="G57" s="45"/>
      <c r="H57" s="45"/>
      <c r="I57" s="45"/>
      <c r="J57" s="45"/>
      <c r="K57" s="45"/>
      <c r="L57" s="45"/>
      <c r="M57" s="45">
        <f t="shared" si="33"/>
        <v>0</v>
      </c>
      <c r="N57" s="45"/>
      <c r="O57" s="45"/>
      <c r="P57" s="45"/>
      <c r="Q57" s="45"/>
      <c r="R57" s="45"/>
      <c r="S57" s="45"/>
      <c r="T57" s="45"/>
      <c r="U57" s="45"/>
      <c r="V57" s="45"/>
      <c r="W57" s="48">
        <f t="shared" si="34"/>
        <v>0</v>
      </c>
      <c r="X57" s="45"/>
      <c r="Y57" s="45"/>
      <c r="Z57" s="45"/>
      <c r="AA57" s="45"/>
      <c r="AB57" s="45"/>
      <c r="AC57" s="58">
        <f t="shared" si="35"/>
        <v>0</v>
      </c>
    </row>
    <row r="58" spans="1:35" s="76" customFormat="1" ht="15.65" x14ac:dyDescent="0.25">
      <c r="A58" s="46" t="s">
        <v>59</v>
      </c>
      <c r="B58" s="47" t="s">
        <v>88</v>
      </c>
      <c r="C58" s="48">
        <f t="shared" si="30"/>
        <v>0</v>
      </c>
      <c r="D58" s="48">
        <f>D59+D60</f>
        <v>0</v>
      </c>
      <c r="E58" s="48">
        <f>E59+E60</f>
        <v>0</v>
      </c>
      <c r="F58" s="45">
        <f t="shared" si="32"/>
        <v>0</v>
      </c>
      <c r="G58" s="48">
        <f t="shared" ref="G58:L58" si="36">G59+G60</f>
        <v>0</v>
      </c>
      <c r="H58" s="48">
        <f t="shared" si="36"/>
        <v>0</v>
      </c>
      <c r="I58" s="48">
        <f t="shared" si="36"/>
        <v>0</v>
      </c>
      <c r="J58" s="48">
        <f t="shared" si="36"/>
        <v>0</v>
      </c>
      <c r="K58" s="48">
        <f t="shared" si="36"/>
        <v>0</v>
      </c>
      <c r="L58" s="48">
        <f t="shared" si="36"/>
        <v>0</v>
      </c>
      <c r="M58" s="45">
        <f t="shared" si="33"/>
        <v>0</v>
      </c>
      <c r="N58" s="48">
        <f t="shared" ref="N58:V58" si="37">N59+N60</f>
        <v>0</v>
      </c>
      <c r="O58" s="48">
        <f t="shared" si="37"/>
        <v>0</v>
      </c>
      <c r="P58" s="48">
        <f t="shared" si="37"/>
        <v>0</v>
      </c>
      <c r="Q58" s="48">
        <f t="shared" si="37"/>
        <v>0</v>
      </c>
      <c r="R58" s="48">
        <f t="shared" si="37"/>
        <v>0</v>
      </c>
      <c r="S58" s="48">
        <f t="shared" si="37"/>
        <v>0</v>
      </c>
      <c r="T58" s="48">
        <f t="shared" si="37"/>
        <v>0</v>
      </c>
      <c r="U58" s="48">
        <f t="shared" si="37"/>
        <v>0</v>
      </c>
      <c r="V58" s="48">
        <f t="shared" si="37"/>
        <v>0</v>
      </c>
      <c r="W58" s="90">
        <f t="shared" si="34"/>
        <v>0</v>
      </c>
      <c r="X58" s="48">
        <f>X59+X60</f>
        <v>0</v>
      </c>
      <c r="Y58" s="48"/>
      <c r="Z58" s="48">
        <f>Z59+Z60</f>
        <v>0</v>
      </c>
      <c r="AA58" s="48"/>
      <c r="AB58" s="48">
        <f>AB59+AB60</f>
        <v>0</v>
      </c>
      <c r="AC58" s="86">
        <f t="shared" si="35"/>
        <v>0</v>
      </c>
      <c r="AD58" s="77"/>
      <c r="AH58" s="77"/>
      <c r="AI58" s="77"/>
    </row>
    <row r="59" spans="1:35" s="76" customFormat="1" ht="27.2" x14ac:dyDescent="0.25">
      <c r="A59" s="88" t="s">
        <v>60</v>
      </c>
      <c r="B59" s="88" t="s">
        <v>60</v>
      </c>
      <c r="C59" s="48">
        <f t="shared" si="30"/>
        <v>0</v>
      </c>
      <c r="D59" s="48"/>
      <c r="E59" s="48"/>
      <c r="F59" s="45">
        <f t="shared" si="32"/>
        <v>0</v>
      </c>
      <c r="G59" s="45"/>
      <c r="H59" s="45"/>
      <c r="I59" s="45"/>
      <c r="J59" s="45"/>
      <c r="K59" s="45"/>
      <c r="L59" s="45"/>
      <c r="M59" s="45">
        <f t="shared" si="33"/>
        <v>0</v>
      </c>
      <c r="N59" s="45"/>
      <c r="O59" s="45"/>
      <c r="P59" s="45"/>
      <c r="Q59" s="45"/>
      <c r="R59" s="45"/>
      <c r="S59" s="45"/>
      <c r="T59" s="45"/>
      <c r="U59" s="45"/>
      <c r="V59" s="45"/>
      <c r="W59" s="90">
        <f t="shared" si="34"/>
        <v>0</v>
      </c>
      <c r="X59" s="45"/>
      <c r="Y59" s="45"/>
      <c r="Z59" s="45"/>
      <c r="AA59" s="45"/>
      <c r="AB59" s="45"/>
      <c r="AC59" s="86">
        <f t="shared" si="35"/>
        <v>0</v>
      </c>
      <c r="AD59" s="77"/>
      <c r="AH59" s="77"/>
      <c r="AI59" s="77"/>
    </row>
    <row r="60" spans="1:35" s="76" customFormat="1" ht="27.2" x14ac:dyDescent="0.25">
      <c r="A60" s="88" t="s">
        <v>61</v>
      </c>
      <c r="B60" s="88" t="s">
        <v>61</v>
      </c>
      <c r="C60" s="48">
        <f t="shared" si="30"/>
        <v>0</v>
      </c>
      <c r="D60" s="48">
        <f>D61+D62</f>
        <v>0</v>
      </c>
      <c r="E60" s="48">
        <f>E61+E62</f>
        <v>0</v>
      </c>
      <c r="F60" s="45">
        <f t="shared" si="32"/>
        <v>0</v>
      </c>
      <c r="G60" s="48">
        <f t="shared" ref="G60:L60" si="38">G61+G62</f>
        <v>0</v>
      </c>
      <c r="H60" s="48">
        <f t="shared" si="38"/>
        <v>0</v>
      </c>
      <c r="I60" s="48">
        <f t="shared" si="38"/>
        <v>0</v>
      </c>
      <c r="J60" s="48">
        <f t="shared" si="38"/>
        <v>0</v>
      </c>
      <c r="K60" s="48">
        <f t="shared" si="38"/>
        <v>0</v>
      </c>
      <c r="L60" s="48">
        <f t="shared" si="38"/>
        <v>0</v>
      </c>
      <c r="M60" s="45">
        <f t="shared" si="33"/>
        <v>0</v>
      </c>
      <c r="N60" s="48">
        <f t="shared" ref="N60:V60" si="39">N61+N62</f>
        <v>0</v>
      </c>
      <c r="O60" s="48">
        <f t="shared" si="39"/>
        <v>0</v>
      </c>
      <c r="P60" s="48">
        <f t="shared" si="39"/>
        <v>0</v>
      </c>
      <c r="Q60" s="48">
        <f t="shared" si="39"/>
        <v>0</v>
      </c>
      <c r="R60" s="48">
        <f t="shared" si="39"/>
        <v>0</v>
      </c>
      <c r="S60" s="48">
        <f t="shared" si="39"/>
        <v>0</v>
      </c>
      <c r="T60" s="48">
        <f t="shared" si="39"/>
        <v>0</v>
      </c>
      <c r="U60" s="48">
        <f t="shared" si="39"/>
        <v>0</v>
      </c>
      <c r="V60" s="48">
        <f t="shared" si="39"/>
        <v>0</v>
      </c>
      <c r="W60" s="90">
        <f t="shared" si="34"/>
        <v>0</v>
      </c>
      <c r="X60" s="48">
        <f>X61+X62</f>
        <v>0</v>
      </c>
      <c r="Y60" s="48"/>
      <c r="Z60" s="48">
        <f>Z61+Z62</f>
        <v>0</v>
      </c>
      <c r="AA60" s="48"/>
      <c r="AB60" s="48">
        <f>AB61+AB62</f>
        <v>0</v>
      </c>
      <c r="AC60" s="86">
        <f t="shared" si="35"/>
        <v>0</v>
      </c>
      <c r="AD60" s="77"/>
      <c r="AH60" s="77"/>
      <c r="AI60" s="77"/>
    </row>
    <row r="61" spans="1:35" s="76" customFormat="1" ht="15.65" x14ac:dyDescent="0.25">
      <c r="A61" s="88" t="s">
        <v>62</v>
      </c>
      <c r="B61" s="88" t="s">
        <v>62</v>
      </c>
      <c r="C61" s="48">
        <f t="shared" si="30"/>
        <v>0</v>
      </c>
      <c r="D61" s="48"/>
      <c r="E61" s="48"/>
      <c r="F61" s="45">
        <f t="shared" si="32"/>
        <v>0</v>
      </c>
      <c r="G61" s="45"/>
      <c r="H61" s="45"/>
      <c r="I61" s="45"/>
      <c r="J61" s="45"/>
      <c r="K61" s="45"/>
      <c r="L61" s="45"/>
      <c r="M61" s="45">
        <f t="shared" si="33"/>
        <v>0</v>
      </c>
      <c r="N61" s="45"/>
      <c r="O61" s="45"/>
      <c r="P61" s="45"/>
      <c r="Q61" s="45"/>
      <c r="R61" s="45"/>
      <c r="S61" s="45"/>
      <c r="T61" s="45"/>
      <c r="U61" s="45"/>
      <c r="V61" s="45"/>
      <c r="W61" s="90">
        <f t="shared" si="34"/>
        <v>0</v>
      </c>
      <c r="X61" s="45"/>
      <c r="Y61" s="45"/>
      <c r="Z61" s="45"/>
      <c r="AA61" s="45"/>
      <c r="AB61" s="45"/>
      <c r="AC61" s="86">
        <f t="shared" si="35"/>
        <v>0</v>
      </c>
      <c r="AD61" s="77"/>
      <c r="AH61" s="77"/>
      <c r="AI61" s="77"/>
    </row>
    <row r="62" spans="1:35" s="76" customFormat="1" ht="27.2" x14ac:dyDescent="0.25">
      <c r="A62" s="88" t="s">
        <v>63</v>
      </c>
      <c r="B62" s="88" t="s">
        <v>63</v>
      </c>
      <c r="C62" s="48">
        <f t="shared" si="30"/>
        <v>0</v>
      </c>
      <c r="D62" s="48"/>
      <c r="E62" s="48"/>
      <c r="F62" s="45">
        <f t="shared" si="32"/>
        <v>0</v>
      </c>
      <c r="G62" s="45"/>
      <c r="H62" s="45"/>
      <c r="I62" s="45"/>
      <c r="J62" s="45"/>
      <c r="K62" s="45"/>
      <c r="L62" s="45"/>
      <c r="M62" s="45">
        <f t="shared" si="33"/>
        <v>0</v>
      </c>
      <c r="N62" s="45"/>
      <c r="O62" s="45"/>
      <c r="P62" s="45"/>
      <c r="Q62" s="45"/>
      <c r="R62" s="45"/>
      <c r="S62" s="45"/>
      <c r="T62" s="45"/>
      <c r="U62" s="45"/>
      <c r="V62" s="45"/>
      <c r="W62" s="90">
        <f t="shared" si="34"/>
        <v>0</v>
      </c>
      <c r="X62" s="45"/>
      <c r="Y62" s="45"/>
      <c r="Z62" s="45"/>
      <c r="AA62" s="45"/>
      <c r="AB62" s="45"/>
      <c r="AC62" s="86">
        <f t="shared" si="35"/>
        <v>0</v>
      </c>
      <c r="AD62" s="77"/>
      <c r="AH62" s="77"/>
      <c r="AI62" s="77"/>
    </row>
    <row r="63" spans="1:35" s="76" customFormat="1" ht="15.65" x14ac:dyDescent="0.25">
      <c r="A63" s="46" t="s">
        <v>64</v>
      </c>
      <c r="B63" s="47" t="s">
        <v>89</v>
      </c>
      <c r="C63" s="48">
        <f t="shared" si="30"/>
        <v>0</v>
      </c>
      <c r="D63" s="48">
        <f>D64+D65</f>
        <v>0</v>
      </c>
      <c r="E63" s="48">
        <f>E64+E65</f>
        <v>0</v>
      </c>
      <c r="F63" s="45">
        <f t="shared" si="32"/>
        <v>0</v>
      </c>
      <c r="G63" s="48">
        <f t="shared" ref="G63:L63" si="40">G64+G65</f>
        <v>0</v>
      </c>
      <c r="H63" s="48">
        <f t="shared" si="40"/>
        <v>0</v>
      </c>
      <c r="I63" s="48">
        <f t="shared" si="40"/>
        <v>0</v>
      </c>
      <c r="J63" s="48">
        <f t="shared" si="40"/>
        <v>0</v>
      </c>
      <c r="K63" s="48">
        <f t="shared" si="40"/>
        <v>0</v>
      </c>
      <c r="L63" s="48">
        <f t="shared" si="40"/>
        <v>0</v>
      </c>
      <c r="M63" s="45">
        <f t="shared" si="33"/>
        <v>0</v>
      </c>
      <c r="N63" s="48">
        <f t="shared" ref="N63:V63" si="41">N64+N65</f>
        <v>0</v>
      </c>
      <c r="O63" s="48">
        <f t="shared" si="41"/>
        <v>0</v>
      </c>
      <c r="P63" s="48">
        <f t="shared" si="41"/>
        <v>0</v>
      </c>
      <c r="Q63" s="48">
        <f t="shared" si="41"/>
        <v>0</v>
      </c>
      <c r="R63" s="48">
        <f t="shared" si="41"/>
        <v>0</v>
      </c>
      <c r="S63" s="48">
        <f t="shared" si="41"/>
        <v>0</v>
      </c>
      <c r="T63" s="48">
        <f t="shared" si="41"/>
        <v>0</v>
      </c>
      <c r="U63" s="48">
        <f t="shared" si="41"/>
        <v>0</v>
      </c>
      <c r="V63" s="48">
        <f t="shared" si="41"/>
        <v>0</v>
      </c>
      <c r="W63" s="90">
        <f t="shared" si="34"/>
        <v>0</v>
      </c>
      <c r="X63" s="48">
        <f>X64+X65</f>
        <v>0</v>
      </c>
      <c r="Y63" s="48"/>
      <c r="Z63" s="48">
        <f>Z64+Z65</f>
        <v>0</v>
      </c>
      <c r="AA63" s="48"/>
      <c r="AB63" s="48">
        <f>AB64+AB65</f>
        <v>0</v>
      </c>
      <c r="AC63" s="86">
        <f t="shared" si="35"/>
        <v>0</v>
      </c>
      <c r="AD63" s="77"/>
      <c r="AH63" s="77"/>
      <c r="AI63" s="77"/>
    </row>
    <row r="64" spans="1:35" s="76" customFormat="1" ht="15.65" x14ac:dyDescent="0.25">
      <c r="A64" s="88" t="s">
        <v>62</v>
      </c>
      <c r="B64" s="88" t="s">
        <v>62</v>
      </c>
      <c r="C64" s="48">
        <f t="shared" si="30"/>
        <v>0</v>
      </c>
      <c r="D64" s="45"/>
      <c r="E64" s="48"/>
      <c r="F64" s="45">
        <f t="shared" si="32"/>
        <v>0</v>
      </c>
      <c r="G64" s="45"/>
      <c r="H64" s="45"/>
      <c r="I64" s="45"/>
      <c r="J64" s="45"/>
      <c r="K64" s="45"/>
      <c r="L64" s="45"/>
      <c r="M64" s="45">
        <f t="shared" si="33"/>
        <v>0</v>
      </c>
      <c r="N64" s="45"/>
      <c r="O64" s="45"/>
      <c r="P64" s="45"/>
      <c r="Q64" s="45"/>
      <c r="R64" s="45"/>
      <c r="S64" s="45"/>
      <c r="T64" s="45"/>
      <c r="U64" s="45"/>
      <c r="V64" s="45"/>
      <c r="W64" s="90">
        <f t="shared" si="34"/>
        <v>0</v>
      </c>
      <c r="X64" s="45"/>
      <c r="Y64" s="45"/>
      <c r="Z64" s="45"/>
      <c r="AA64" s="45"/>
      <c r="AB64" s="45"/>
      <c r="AC64" s="86">
        <f t="shared" si="35"/>
        <v>0</v>
      </c>
      <c r="AD64" s="77"/>
      <c r="AH64" s="77"/>
      <c r="AI64" s="77"/>
    </row>
    <row r="65" spans="1:35" s="76" customFormat="1" ht="27.2" x14ac:dyDescent="0.25">
      <c r="A65" s="88" t="s">
        <v>63</v>
      </c>
      <c r="B65" s="88" t="s">
        <v>63</v>
      </c>
      <c r="C65" s="48">
        <f t="shared" si="30"/>
        <v>0</v>
      </c>
      <c r="D65" s="45"/>
      <c r="E65" s="48"/>
      <c r="F65" s="45">
        <f t="shared" si="32"/>
        <v>0</v>
      </c>
      <c r="G65" s="45"/>
      <c r="H65" s="45"/>
      <c r="I65" s="45"/>
      <c r="J65" s="45"/>
      <c r="K65" s="45"/>
      <c r="L65" s="45"/>
      <c r="M65" s="45">
        <f t="shared" si="33"/>
        <v>0</v>
      </c>
      <c r="N65" s="45"/>
      <c r="O65" s="45"/>
      <c r="P65" s="45"/>
      <c r="Q65" s="45"/>
      <c r="R65" s="45"/>
      <c r="S65" s="45"/>
      <c r="T65" s="45"/>
      <c r="U65" s="45"/>
      <c r="V65" s="45"/>
      <c r="W65" s="90">
        <f t="shared" si="34"/>
        <v>0</v>
      </c>
      <c r="X65" s="45"/>
      <c r="Y65" s="45"/>
      <c r="Z65" s="45"/>
      <c r="AA65" s="45"/>
      <c r="AB65" s="45"/>
      <c r="AC65" s="86">
        <f t="shared" si="35"/>
        <v>0</v>
      </c>
      <c r="AD65" s="77"/>
      <c r="AH65" s="77"/>
      <c r="AI65" s="77"/>
    </row>
    <row r="66" spans="1:35" s="76" customFormat="1" ht="15.65" x14ac:dyDescent="0.25">
      <c r="A66" s="46" t="s">
        <v>65</v>
      </c>
      <c r="B66" s="47" t="s">
        <v>98</v>
      </c>
      <c r="C66" s="48">
        <f t="shared" si="30"/>
        <v>0</v>
      </c>
      <c r="D66" s="48">
        <f>D67+D68</f>
        <v>0</v>
      </c>
      <c r="E66" s="48">
        <f>E67+E68</f>
        <v>0</v>
      </c>
      <c r="F66" s="45">
        <f t="shared" si="32"/>
        <v>0</v>
      </c>
      <c r="G66" s="48">
        <f t="shared" ref="G66:L66" si="42">G67+G68</f>
        <v>0</v>
      </c>
      <c r="H66" s="48">
        <f t="shared" si="42"/>
        <v>0</v>
      </c>
      <c r="I66" s="48">
        <f t="shared" si="42"/>
        <v>0</v>
      </c>
      <c r="J66" s="48">
        <f t="shared" si="42"/>
        <v>0</v>
      </c>
      <c r="K66" s="48">
        <f t="shared" si="42"/>
        <v>0</v>
      </c>
      <c r="L66" s="48">
        <f t="shared" si="42"/>
        <v>0</v>
      </c>
      <c r="M66" s="45">
        <f t="shared" si="33"/>
        <v>0</v>
      </c>
      <c r="N66" s="48">
        <f t="shared" ref="N66:V66" si="43">N67+N68</f>
        <v>0</v>
      </c>
      <c r="O66" s="48">
        <f t="shared" si="43"/>
        <v>0</v>
      </c>
      <c r="P66" s="48">
        <f t="shared" si="43"/>
        <v>0</v>
      </c>
      <c r="Q66" s="48">
        <f t="shared" si="43"/>
        <v>0</v>
      </c>
      <c r="R66" s="48">
        <f t="shared" si="43"/>
        <v>0</v>
      </c>
      <c r="S66" s="48">
        <f t="shared" si="43"/>
        <v>0</v>
      </c>
      <c r="T66" s="48">
        <f t="shared" si="43"/>
        <v>0</v>
      </c>
      <c r="U66" s="48">
        <f t="shared" si="43"/>
        <v>0</v>
      </c>
      <c r="V66" s="48">
        <f t="shared" si="43"/>
        <v>0</v>
      </c>
      <c r="W66" s="90">
        <f t="shared" si="34"/>
        <v>0</v>
      </c>
      <c r="X66" s="48">
        <f>X67+X68</f>
        <v>0</v>
      </c>
      <c r="Y66" s="48"/>
      <c r="Z66" s="48">
        <f>Z67+Z68</f>
        <v>0</v>
      </c>
      <c r="AA66" s="48"/>
      <c r="AB66" s="48">
        <f>AB67+AB68</f>
        <v>0</v>
      </c>
      <c r="AC66" s="86">
        <f t="shared" si="35"/>
        <v>0</v>
      </c>
      <c r="AD66" s="77"/>
      <c r="AH66" s="77"/>
      <c r="AI66" s="77"/>
    </row>
    <row r="67" spans="1:35" s="76" customFormat="1" ht="15.65" x14ac:dyDescent="0.25">
      <c r="A67" s="88" t="s">
        <v>62</v>
      </c>
      <c r="B67" s="88" t="s">
        <v>62</v>
      </c>
      <c r="C67" s="48">
        <f t="shared" si="30"/>
        <v>0</v>
      </c>
      <c r="D67" s="48"/>
      <c r="E67" s="48"/>
      <c r="F67" s="45">
        <f t="shared" si="32"/>
        <v>0</v>
      </c>
      <c r="G67" s="45"/>
      <c r="H67" s="45"/>
      <c r="I67" s="45"/>
      <c r="J67" s="45"/>
      <c r="K67" s="45"/>
      <c r="L67" s="45"/>
      <c r="M67" s="45">
        <f t="shared" si="33"/>
        <v>0</v>
      </c>
      <c r="N67" s="45"/>
      <c r="O67" s="45"/>
      <c r="P67" s="45"/>
      <c r="Q67" s="45"/>
      <c r="R67" s="45"/>
      <c r="S67" s="45"/>
      <c r="T67" s="45"/>
      <c r="U67" s="45"/>
      <c r="V67" s="45"/>
      <c r="W67" s="90">
        <f t="shared" si="34"/>
        <v>0</v>
      </c>
      <c r="X67" s="45"/>
      <c r="Y67" s="45"/>
      <c r="Z67" s="45"/>
      <c r="AA67" s="45"/>
      <c r="AB67" s="45"/>
      <c r="AC67" s="86">
        <f t="shared" si="35"/>
        <v>0</v>
      </c>
      <c r="AD67" s="77"/>
      <c r="AH67" s="77"/>
      <c r="AI67" s="77"/>
    </row>
    <row r="68" spans="1:35" s="76" customFormat="1" ht="27.2" x14ac:dyDescent="0.25">
      <c r="A68" s="88" t="s">
        <v>63</v>
      </c>
      <c r="B68" s="88" t="s">
        <v>63</v>
      </c>
      <c r="C68" s="48">
        <f t="shared" si="30"/>
        <v>0</v>
      </c>
      <c r="D68" s="48"/>
      <c r="E68" s="48"/>
      <c r="F68" s="45">
        <f t="shared" si="32"/>
        <v>0</v>
      </c>
      <c r="G68" s="45"/>
      <c r="H68" s="45"/>
      <c r="I68" s="45"/>
      <c r="J68" s="45"/>
      <c r="K68" s="45"/>
      <c r="L68" s="45"/>
      <c r="M68" s="45">
        <f t="shared" si="33"/>
        <v>0</v>
      </c>
      <c r="N68" s="45"/>
      <c r="O68" s="45"/>
      <c r="P68" s="45"/>
      <c r="Q68" s="45"/>
      <c r="R68" s="45"/>
      <c r="S68" s="45"/>
      <c r="T68" s="45"/>
      <c r="U68" s="45"/>
      <c r="V68" s="45"/>
      <c r="W68" s="90">
        <f t="shared" si="34"/>
        <v>0</v>
      </c>
      <c r="X68" s="45"/>
      <c r="Y68" s="45"/>
      <c r="Z68" s="45"/>
      <c r="AA68" s="45"/>
      <c r="AB68" s="45"/>
      <c r="AC68" s="86">
        <f t="shared" si="35"/>
        <v>0</v>
      </c>
      <c r="AD68" s="77"/>
      <c r="AH68" s="77"/>
      <c r="AI68" s="77"/>
    </row>
    <row r="69" spans="1:35" s="76" customFormat="1" ht="15.65" x14ac:dyDescent="0.25">
      <c r="A69" s="46" t="s">
        <v>66</v>
      </c>
      <c r="B69" s="47" t="s">
        <v>90</v>
      </c>
      <c r="C69" s="48">
        <f t="shared" si="30"/>
        <v>0</v>
      </c>
      <c r="D69" s="48"/>
      <c r="E69" s="45"/>
      <c r="F69" s="45">
        <f t="shared" si="32"/>
        <v>0</v>
      </c>
      <c r="G69" s="45"/>
      <c r="H69" s="45"/>
      <c r="I69" s="45"/>
      <c r="J69" s="45"/>
      <c r="K69" s="45"/>
      <c r="L69" s="45"/>
      <c r="M69" s="45">
        <f t="shared" si="33"/>
        <v>0</v>
      </c>
      <c r="N69" s="45"/>
      <c r="O69" s="45"/>
      <c r="P69" s="45"/>
      <c r="Q69" s="45"/>
      <c r="R69" s="45"/>
      <c r="S69" s="45"/>
      <c r="T69" s="45"/>
      <c r="U69" s="45"/>
      <c r="V69" s="45"/>
      <c r="W69" s="90">
        <f t="shared" si="34"/>
        <v>0</v>
      </c>
      <c r="X69" s="45"/>
      <c r="Y69" s="45"/>
      <c r="Z69" s="45"/>
      <c r="AA69" s="45"/>
      <c r="AB69" s="45"/>
      <c r="AC69" s="86">
        <f t="shared" si="35"/>
        <v>0</v>
      </c>
      <c r="AD69" s="77"/>
      <c r="AH69" s="77"/>
      <c r="AI69" s="77"/>
    </row>
    <row r="70" spans="1:35" s="76" customFormat="1" ht="15.65" x14ac:dyDescent="0.25">
      <c r="A70" s="46" t="s">
        <v>67</v>
      </c>
      <c r="B70" s="47" t="s">
        <v>91</v>
      </c>
      <c r="C70" s="48">
        <f t="shared" si="30"/>
        <v>0</v>
      </c>
      <c r="D70" s="48"/>
      <c r="E70" s="45"/>
      <c r="F70" s="45">
        <f t="shared" si="32"/>
        <v>0</v>
      </c>
      <c r="G70" s="45"/>
      <c r="H70" s="45"/>
      <c r="I70" s="45"/>
      <c r="J70" s="45"/>
      <c r="K70" s="45"/>
      <c r="L70" s="45"/>
      <c r="M70" s="45">
        <f t="shared" si="33"/>
        <v>0</v>
      </c>
      <c r="N70" s="45"/>
      <c r="O70" s="45"/>
      <c r="P70" s="45"/>
      <c r="Q70" s="45"/>
      <c r="R70" s="45"/>
      <c r="S70" s="45"/>
      <c r="T70" s="45"/>
      <c r="U70" s="45"/>
      <c r="V70" s="45"/>
      <c r="W70" s="90">
        <f t="shared" si="34"/>
        <v>0</v>
      </c>
      <c r="X70" s="45"/>
      <c r="Y70" s="45"/>
      <c r="Z70" s="45"/>
      <c r="AA70" s="45"/>
      <c r="AB70" s="45"/>
      <c r="AC70" s="86">
        <f t="shared" si="35"/>
        <v>0</v>
      </c>
      <c r="AD70" s="77"/>
      <c r="AH70" s="77"/>
      <c r="AI70" s="77"/>
    </row>
    <row r="71" spans="1:35" s="76" customFormat="1" ht="15.65" x14ac:dyDescent="0.25">
      <c r="A71" s="46" t="s">
        <v>68</v>
      </c>
      <c r="B71" s="47" t="s">
        <v>99</v>
      </c>
      <c r="C71" s="48">
        <f t="shared" si="30"/>
        <v>0</v>
      </c>
      <c r="D71" s="48"/>
      <c r="E71" s="45"/>
      <c r="F71" s="45">
        <f t="shared" si="32"/>
        <v>0</v>
      </c>
      <c r="G71" s="45"/>
      <c r="H71" s="45"/>
      <c r="I71" s="45"/>
      <c r="J71" s="45"/>
      <c r="K71" s="45"/>
      <c r="L71" s="45"/>
      <c r="M71" s="45">
        <f t="shared" si="33"/>
        <v>0</v>
      </c>
      <c r="N71" s="45"/>
      <c r="O71" s="45"/>
      <c r="P71" s="45"/>
      <c r="Q71" s="45"/>
      <c r="R71" s="45"/>
      <c r="S71" s="45"/>
      <c r="T71" s="45"/>
      <c r="U71" s="45"/>
      <c r="V71" s="45"/>
      <c r="W71" s="90">
        <f t="shared" si="34"/>
        <v>0</v>
      </c>
      <c r="X71" s="45"/>
      <c r="Y71" s="45"/>
      <c r="Z71" s="45"/>
      <c r="AA71" s="45"/>
      <c r="AB71" s="45"/>
      <c r="AC71" s="86">
        <f t="shared" si="35"/>
        <v>0</v>
      </c>
      <c r="AD71" s="77"/>
      <c r="AH71" s="77"/>
      <c r="AI71" s="77"/>
    </row>
    <row r="72" spans="1:35" s="76" customFormat="1" ht="15.65" x14ac:dyDescent="0.25">
      <c r="A72" s="46" t="s">
        <v>69</v>
      </c>
      <c r="B72" s="47" t="s">
        <v>92</v>
      </c>
      <c r="C72" s="48">
        <f t="shared" si="30"/>
        <v>0</v>
      </c>
      <c r="D72" s="48"/>
      <c r="E72" s="45"/>
      <c r="F72" s="45">
        <f t="shared" si="32"/>
        <v>0</v>
      </c>
      <c r="G72" s="45"/>
      <c r="H72" s="45"/>
      <c r="I72" s="45"/>
      <c r="J72" s="48"/>
      <c r="K72" s="45"/>
      <c r="L72" s="45"/>
      <c r="M72" s="45">
        <f t="shared" si="33"/>
        <v>0</v>
      </c>
      <c r="N72" s="45"/>
      <c r="O72" s="45"/>
      <c r="P72" s="45"/>
      <c r="Q72" s="45"/>
      <c r="R72" s="45"/>
      <c r="S72" s="45"/>
      <c r="T72" s="45"/>
      <c r="U72" s="45"/>
      <c r="V72" s="45"/>
      <c r="W72" s="90">
        <f t="shared" si="34"/>
        <v>0</v>
      </c>
      <c r="X72" s="45"/>
      <c r="Y72" s="45"/>
      <c r="Z72" s="45"/>
      <c r="AA72" s="45"/>
      <c r="AB72" s="45"/>
      <c r="AC72" s="86">
        <f t="shared" si="35"/>
        <v>0</v>
      </c>
      <c r="AD72" s="77"/>
      <c r="AH72" s="77"/>
      <c r="AI72" s="77"/>
    </row>
    <row r="73" spans="1:35" s="76" customFormat="1" ht="15.65" x14ac:dyDescent="0.25">
      <c r="A73" s="46" t="s">
        <v>70</v>
      </c>
      <c r="B73" s="47" t="s">
        <v>93</v>
      </c>
      <c r="C73" s="48">
        <f t="shared" si="30"/>
        <v>0</v>
      </c>
      <c r="D73" s="48"/>
      <c r="E73" s="48"/>
      <c r="F73" s="45">
        <f t="shared" si="32"/>
        <v>0</v>
      </c>
      <c r="G73" s="45"/>
      <c r="H73" s="45"/>
      <c r="I73" s="45"/>
      <c r="J73" s="48"/>
      <c r="K73" s="45"/>
      <c r="L73" s="45"/>
      <c r="M73" s="45">
        <f t="shared" si="33"/>
        <v>0</v>
      </c>
      <c r="N73" s="45"/>
      <c r="O73" s="45"/>
      <c r="P73" s="45"/>
      <c r="Q73" s="45"/>
      <c r="R73" s="45"/>
      <c r="S73" s="45"/>
      <c r="T73" s="45"/>
      <c r="U73" s="45"/>
      <c r="V73" s="45"/>
      <c r="W73" s="90">
        <f t="shared" si="34"/>
        <v>0</v>
      </c>
      <c r="X73" s="45"/>
      <c r="Y73" s="45"/>
      <c r="Z73" s="45"/>
      <c r="AA73" s="45"/>
      <c r="AB73" s="45"/>
      <c r="AC73" s="86">
        <f t="shared" si="35"/>
        <v>0</v>
      </c>
      <c r="AD73" s="77"/>
      <c r="AH73" s="77"/>
      <c r="AI73" s="77"/>
    </row>
    <row r="74" spans="1:35" s="76" customFormat="1" ht="15.65" x14ac:dyDescent="0.25">
      <c r="A74" s="46" t="s">
        <v>71</v>
      </c>
      <c r="B74" s="47" t="s">
        <v>94</v>
      </c>
      <c r="C74" s="48">
        <f t="shared" si="30"/>
        <v>0</v>
      </c>
      <c r="D74" s="48"/>
      <c r="E74" s="48"/>
      <c r="F74" s="45">
        <f t="shared" si="32"/>
        <v>0</v>
      </c>
      <c r="G74" s="45"/>
      <c r="H74" s="45"/>
      <c r="I74" s="45"/>
      <c r="J74" s="48"/>
      <c r="K74" s="45"/>
      <c r="L74" s="45"/>
      <c r="M74" s="45">
        <f t="shared" si="33"/>
        <v>0</v>
      </c>
      <c r="N74" s="45"/>
      <c r="O74" s="45"/>
      <c r="P74" s="45"/>
      <c r="Q74" s="45"/>
      <c r="R74" s="45"/>
      <c r="S74" s="45"/>
      <c r="T74" s="45"/>
      <c r="U74" s="45"/>
      <c r="V74" s="45"/>
      <c r="W74" s="90">
        <f t="shared" si="34"/>
        <v>0</v>
      </c>
      <c r="X74" s="45"/>
      <c r="Y74" s="45"/>
      <c r="Z74" s="45"/>
      <c r="AA74" s="45"/>
      <c r="AB74" s="45"/>
      <c r="AC74" s="86">
        <f t="shared" si="35"/>
        <v>0</v>
      </c>
      <c r="AD74" s="77"/>
      <c r="AH74" s="77"/>
      <c r="AI74" s="77"/>
    </row>
    <row r="75" spans="1:35" s="76" customFormat="1" ht="16.3" thickBot="1" x14ac:dyDescent="0.3">
      <c r="A75" s="46" t="s">
        <v>72</v>
      </c>
      <c r="B75" s="47" t="s">
        <v>100</v>
      </c>
      <c r="C75" s="48">
        <f t="shared" si="30"/>
        <v>0</v>
      </c>
      <c r="D75" s="48"/>
      <c r="E75" s="45"/>
      <c r="F75" s="45">
        <f t="shared" si="32"/>
        <v>0</v>
      </c>
      <c r="G75" s="45"/>
      <c r="H75" s="45"/>
      <c r="I75" s="45"/>
      <c r="J75" s="45"/>
      <c r="K75" s="45"/>
      <c r="L75" s="45"/>
      <c r="M75" s="45">
        <f t="shared" si="33"/>
        <v>0</v>
      </c>
      <c r="N75" s="45"/>
      <c r="O75" s="45"/>
      <c r="P75" s="45"/>
      <c r="Q75" s="45"/>
      <c r="R75" s="45"/>
      <c r="S75" s="45"/>
      <c r="T75" s="45"/>
      <c r="U75" s="45"/>
      <c r="V75" s="45"/>
      <c r="W75" s="90">
        <f t="shared" si="34"/>
        <v>0</v>
      </c>
      <c r="X75" s="45"/>
      <c r="Y75" s="45"/>
      <c r="Z75" s="45"/>
      <c r="AA75" s="45"/>
      <c r="AB75" s="45"/>
      <c r="AC75" s="86">
        <f t="shared" si="35"/>
        <v>0</v>
      </c>
      <c r="AD75" s="77"/>
      <c r="AH75" s="77"/>
      <c r="AI75" s="77"/>
    </row>
    <row r="76" spans="1:35" s="76" customFormat="1" ht="16.3" thickBot="1" x14ac:dyDescent="0.3">
      <c r="A76" s="56" t="s">
        <v>73</v>
      </c>
      <c r="B76" s="57" t="s">
        <v>101</v>
      </c>
      <c r="C76" s="52">
        <f t="shared" ref="C76:AC76" si="44">C55+C58+C63+C66+C69+C70+C71+C72+C73+C74+C75</f>
        <v>0</v>
      </c>
      <c r="D76" s="52">
        <f t="shared" si="44"/>
        <v>0</v>
      </c>
      <c r="E76" s="52">
        <f t="shared" si="44"/>
        <v>0</v>
      </c>
      <c r="F76" s="52">
        <f t="shared" si="44"/>
        <v>0</v>
      </c>
      <c r="G76" s="52">
        <f t="shared" si="44"/>
        <v>0</v>
      </c>
      <c r="H76" s="52">
        <f t="shared" si="44"/>
        <v>0</v>
      </c>
      <c r="I76" s="52">
        <f t="shared" si="44"/>
        <v>0</v>
      </c>
      <c r="J76" s="52">
        <f t="shared" si="44"/>
        <v>0</v>
      </c>
      <c r="K76" s="52">
        <f t="shared" si="44"/>
        <v>0</v>
      </c>
      <c r="L76" s="52">
        <f t="shared" si="44"/>
        <v>0</v>
      </c>
      <c r="M76" s="52">
        <f t="shared" si="44"/>
        <v>0</v>
      </c>
      <c r="N76" s="52">
        <f t="shared" si="44"/>
        <v>0</v>
      </c>
      <c r="O76" s="52">
        <f t="shared" si="44"/>
        <v>0</v>
      </c>
      <c r="P76" s="52">
        <f t="shared" si="44"/>
        <v>0</v>
      </c>
      <c r="Q76" s="52">
        <f t="shared" si="44"/>
        <v>0</v>
      </c>
      <c r="R76" s="52">
        <f t="shared" si="44"/>
        <v>0</v>
      </c>
      <c r="S76" s="52">
        <f t="shared" si="44"/>
        <v>0</v>
      </c>
      <c r="T76" s="52">
        <f t="shared" si="44"/>
        <v>0</v>
      </c>
      <c r="U76" s="52">
        <f t="shared" si="44"/>
        <v>0</v>
      </c>
      <c r="V76" s="52">
        <f t="shared" si="44"/>
        <v>0</v>
      </c>
      <c r="W76" s="52">
        <f t="shared" si="44"/>
        <v>0</v>
      </c>
      <c r="X76" s="52">
        <f t="shared" si="44"/>
        <v>0</v>
      </c>
      <c r="Y76" s="52">
        <f t="shared" si="44"/>
        <v>0</v>
      </c>
      <c r="Z76" s="52">
        <f t="shared" si="44"/>
        <v>0</v>
      </c>
      <c r="AA76" s="52">
        <f t="shared" si="44"/>
        <v>0</v>
      </c>
      <c r="AB76" s="52">
        <f t="shared" si="44"/>
        <v>0</v>
      </c>
      <c r="AC76" s="52">
        <f t="shared" si="44"/>
        <v>0</v>
      </c>
      <c r="AD76" s="60"/>
      <c r="AH76" s="77"/>
      <c r="AI76" s="77"/>
    </row>
    <row r="77" spans="1:35" s="76" customFormat="1" ht="16.3" thickBot="1" x14ac:dyDescent="0.3">
      <c r="A77" s="54" t="s">
        <v>74</v>
      </c>
      <c r="B77" s="55" t="s">
        <v>102</v>
      </c>
      <c r="C77" s="61">
        <f>D77+E77+F77+T77+U77+V77</f>
        <v>0</v>
      </c>
      <c r="D77" s="49"/>
      <c r="E77" s="49"/>
      <c r="F77" s="63">
        <f>G77+H77+I77+J77+K77+L77+M77+S77</f>
        <v>0</v>
      </c>
      <c r="G77" s="63"/>
      <c r="H77" s="63"/>
      <c r="I77" s="63"/>
      <c r="J77" s="63"/>
      <c r="K77" s="63"/>
      <c r="L77" s="63"/>
      <c r="M77" s="63">
        <f>N77+O77+P77+Q77+R77</f>
        <v>0</v>
      </c>
      <c r="N77" s="63"/>
      <c r="O77" s="63"/>
      <c r="P77" s="63"/>
      <c r="Q77" s="63"/>
      <c r="R77" s="91"/>
      <c r="S77" s="91"/>
      <c r="T77" s="91"/>
      <c r="U77" s="91"/>
      <c r="V77" s="91"/>
      <c r="W77" s="92">
        <f>X77+Z77+AB77</f>
        <v>0</v>
      </c>
      <c r="X77" s="91"/>
      <c r="Y77" s="91"/>
      <c r="Z77" s="91"/>
      <c r="AA77" s="91"/>
      <c r="AB77" s="92"/>
      <c r="AC77" s="93">
        <f>W77+C77</f>
        <v>0</v>
      </c>
      <c r="AD77" s="60"/>
      <c r="AH77" s="77"/>
      <c r="AI77" s="77"/>
    </row>
    <row r="78" spans="1:35" s="76" customFormat="1" ht="16.3" x14ac:dyDescent="0.3">
      <c r="A78" s="102" t="s">
        <v>76</v>
      </c>
      <c r="B78" s="97"/>
      <c r="C78" s="97"/>
      <c r="D78" s="98"/>
      <c r="E78" s="98"/>
      <c r="F78" s="98"/>
      <c r="G78" s="98"/>
      <c r="H78" s="98"/>
      <c r="I78" s="98"/>
      <c r="J78" s="98"/>
      <c r="K78" s="98"/>
      <c r="L78" s="98"/>
      <c r="M78" s="98"/>
      <c r="N78" s="98"/>
      <c r="O78" s="98"/>
      <c r="P78" s="98"/>
      <c r="Q78" s="98"/>
      <c r="R78" s="99"/>
      <c r="S78" s="99"/>
      <c r="T78" s="99"/>
      <c r="U78" s="99"/>
      <c r="V78" s="99"/>
      <c r="W78" s="99"/>
      <c r="X78" s="99"/>
      <c r="Y78" s="99"/>
      <c r="Z78" s="99"/>
      <c r="AA78" s="99"/>
      <c r="AB78" s="99"/>
      <c r="AC78" s="100"/>
      <c r="AD78" s="101"/>
      <c r="AH78" s="77"/>
      <c r="AI78" s="77"/>
    </row>
    <row r="79" spans="1:35" s="76" customFormat="1" ht="15.65" x14ac:dyDescent="0.25">
      <c r="A79" s="83" t="s">
        <v>56</v>
      </c>
      <c r="B79" s="83" t="s">
        <v>56</v>
      </c>
      <c r="C79" s="84">
        <v>2000</v>
      </c>
      <c r="D79" s="84">
        <v>2110</v>
      </c>
      <c r="E79" s="84">
        <v>2120</v>
      </c>
      <c r="F79" s="84">
        <v>2200</v>
      </c>
      <c r="G79" s="84">
        <v>2210</v>
      </c>
      <c r="H79" s="84">
        <v>2220</v>
      </c>
      <c r="I79" s="84">
        <v>2230</v>
      </c>
      <c r="J79" s="84">
        <v>2240</v>
      </c>
      <c r="K79" s="84">
        <v>2250</v>
      </c>
      <c r="L79" s="84">
        <v>2260</v>
      </c>
      <c r="M79" s="84">
        <v>2270</v>
      </c>
      <c r="N79" s="84">
        <v>2271</v>
      </c>
      <c r="O79" s="84">
        <v>2272</v>
      </c>
      <c r="P79" s="84">
        <v>2273</v>
      </c>
      <c r="Q79" s="84">
        <v>2274</v>
      </c>
      <c r="R79" s="84">
        <v>2275</v>
      </c>
      <c r="S79" s="84">
        <v>2282</v>
      </c>
      <c r="T79" s="84">
        <v>2720</v>
      </c>
      <c r="U79" s="84">
        <v>2730</v>
      </c>
      <c r="V79" s="84">
        <v>2800</v>
      </c>
      <c r="W79" s="84">
        <v>3000</v>
      </c>
      <c r="X79" s="84">
        <v>3110</v>
      </c>
      <c r="Y79" s="84">
        <v>3122</v>
      </c>
      <c r="Z79" s="84">
        <v>3132</v>
      </c>
      <c r="AA79" s="84">
        <v>3142</v>
      </c>
      <c r="AB79" s="84">
        <v>3210</v>
      </c>
      <c r="AC79" s="85" t="s">
        <v>57</v>
      </c>
      <c r="AD79" s="77"/>
      <c r="AH79" s="77"/>
      <c r="AI79" s="77"/>
    </row>
    <row r="80" spans="1:35" s="76" customFormat="1" ht="15.65" x14ac:dyDescent="0.25">
      <c r="A80" s="46" t="s">
        <v>58</v>
      </c>
      <c r="B80" s="47" t="s">
        <v>87</v>
      </c>
      <c r="C80" s="48">
        <f t="shared" ref="C80:C100" si="45">D80+E80+F80+T80+U80+V80</f>
        <v>0</v>
      </c>
      <c r="D80" s="48">
        <f>D81+D82</f>
        <v>0</v>
      </c>
      <c r="E80" s="48">
        <f>E81+E82</f>
        <v>0</v>
      </c>
      <c r="F80" s="45">
        <f>G80+H80+I80+J80+K80+L80+M80+S80</f>
        <v>0</v>
      </c>
      <c r="G80" s="48">
        <f t="shared" ref="G80:U80" si="46">G81+G82</f>
        <v>0</v>
      </c>
      <c r="H80" s="48">
        <f t="shared" si="46"/>
        <v>0</v>
      </c>
      <c r="I80" s="48">
        <f t="shared" si="46"/>
        <v>0</v>
      </c>
      <c r="J80" s="48">
        <f t="shared" si="46"/>
        <v>0</v>
      </c>
      <c r="K80" s="48">
        <f t="shared" si="46"/>
        <v>0</v>
      </c>
      <c r="L80" s="48">
        <f t="shared" si="46"/>
        <v>0</v>
      </c>
      <c r="M80" s="48">
        <f t="shared" si="46"/>
        <v>0</v>
      </c>
      <c r="N80" s="48">
        <f t="shared" si="46"/>
        <v>0</v>
      </c>
      <c r="O80" s="48">
        <f t="shared" si="46"/>
        <v>0</v>
      </c>
      <c r="P80" s="48">
        <f t="shared" si="46"/>
        <v>0</v>
      </c>
      <c r="Q80" s="48">
        <f t="shared" si="46"/>
        <v>0</v>
      </c>
      <c r="R80" s="48">
        <f t="shared" si="46"/>
        <v>0</v>
      </c>
      <c r="S80" s="48">
        <f t="shared" si="46"/>
        <v>0</v>
      </c>
      <c r="T80" s="48">
        <f t="shared" si="46"/>
        <v>0</v>
      </c>
      <c r="U80" s="48">
        <f t="shared" si="46"/>
        <v>0</v>
      </c>
      <c r="V80" s="45"/>
      <c r="W80" s="90">
        <f>X80+Z80+AB80</f>
        <v>0</v>
      </c>
      <c r="X80" s="48">
        <f>X81+X82</f>
        <v>0</v>
      </c>
      <c r="Y80" s="48">
        <f>Y81+Y82</f>
        <v>0</v>
      </c>
      <c r="Z80" s="48">
        <f>Z81+Z82</f>
        <v>0</v>
      </c>
      <c r="AA80" s="48">
        <f>AA81+AA82</f>
        <v>0</v>
      </c>
      <c r="AB80" s="48">
        <f>AB81+AB82</f>
        <v>0</v>
      </c>
      <c r="AC80" s="86">
        <f>W80+C80</f>
        <v>0</v>
      </c>
      <c r="AD80" s="89"/>
      <c r="AH80" s="77"/>
      <c r="AI80" s="77"/>
    </row>
    <row r="81" spans="1:35" ht="16.5" customHeight="1" x14ac:dyDescent="0.25">
      <c r="A81" s="88" t="s">
        <v>62</v>
      </c>
      <c r="B81" s="88" t="s">
        <v>62</v>
      </c>
      <c r="C81" s="48">
        <f t="shared" si="45"/>
        <v>0</v>
      </c>
      <c r="D81" s="48"/>
      <c r="E81" s="48"/>
      <c r="F81" s="45">
        <f t="shared" ref="F81:F100" si="47">G81+H81+I81+J81+K81+L81+M81+S81</f>
        <v>0</v>
      </c>
      <c r="G81" s="45"/>
      <c r="H81" s="45"/>
      <c r="I81" s="45"/>
      <c r="J81" s="45"/>
      <c r="K81" s="45"/>
      <c r="L81" s="45"/>
      <c r="M81" s="45">
        <f t="shared" ref="M81:M100" si="48">N81+O81+P81+Q81+R81</f>
        <v>0</v>
      </c>
      <c r="N81" s="45"/>
      <c r="O81" s="45"/>
      <c r="P81" s="45"/>
      <c r="Q81" s="45"/>
      <c r="R81" s="45"/>
      <c r="S81" s="45"/>
      <c r="T81" s="45"/>
      <c r="U81" s="45"/>
      <c r="V81" s="45"/>
      <c r="W81" s="48">
        <f t="shared" ref="W81:W100" si="49">X81+Z81+AB81</f>
        <v>0</v>
      </c>
      <c r="X81" s="45"/>
      <c r="Y81" s="45"/>
      <c r="Z81" s="45"/>
      <c r="AA81" s="45"/>
      <c r="AB81" s="45"/>
      <c r="AC81" s="58">
        <f t="shared" ref="AC81:AC100" si="50">W81+C81</f>
        <v>0</v>
      </c>
    </row>
    <row r="82" spans="1:35" ht="26.5" customHeight="1" x14ac:dyDescent="0.25">
      <c r="A82" s="88" t="s">
        <v>63</v>
      </c>
      <c r="B82" s="88" t="s">
        <v>63</v>
      </c>
      <c r="C82" s="48">
        <f t="shared" si="45"/>
        <v>0</v>
      </c>
      <c r="D82" s="48"/>
      <c r="E82" s="48"/>
      <c r="F82" s="45">
        <f t="shared" si="47"/>
        <v>0</v>
      </c>
      <c r="G82" s="45"/>
      <c r="H82" s="45"/>
      <c r="I82" s="45"/>
      <c r="J82" s="45"/>
      <c r="K82" s="45"/>
      <c r="L82" s="45"/>
      <c r="M82" s="45">
        <f t="shared" si="48"/>
        <v>0</v>
      </c>
      <c r="N82" s="45"/>
      <c r="O82" s="45"/>
      <c r="P82" s="45"/>
      <c r="Q82" s="45"/>
      <c r="R82" s="45"/>
      <c r="S82" s="45"/>
      <c r="T82" s="45"/>
      <c r="U82" s="45"/>
      <c r="V82" s="45"/>
      <c r="W82" s="48">
        <f t="shared" si="49"/>
        <v>0</v>
      </c>
      <c r="X82" s="45"/>
      <c r="Y82" s="45"/>
      <c r="Z82" s="45"/>
      <c r="AA82" s="45"/>
      <c r="AB82" s="45"/>
      <c r="AC82" s="58">
        <f t="shared" si="50"/>
        <v>0</v>
      </c>
    </row>
    <row r="83" spans="1:35" s="76" customFormat="1" ht="15.65" x14ac:dyDescent="0.25">
      <c r="A83" s="46" t="s">
        <v>59</v>
      </c>
      <c r="B83" s="47" t="s">
        <v>88</v>
      </c>
      <c r="C83" s="48">
        <f t="shared" si="45"/>
        <v>0</v>
      </c>
      <c r="D83" s="48">
        <f>D84+D85</f>
        <v>0</v>
      </c>
      <c r="E83" s="48">
        <f>E84+E85</f>
        <v>0</v>
      </c>
      <c r="F83" s="45">
        <f t="shared" si="47"/>
        <v>0</v>
      </c>
      <c r="G83" s="48">
        <f t="shared" ref="G83:L83" si="51">G84+G85</f>
        <v>0</v>
      </c>
      <c r="H83" s="48">
        <f t="shared" si="51"/>
        <v>0</v>
      </c>
      <c r="I83" s="48">
        <f t="shared" si="51"/>
        <v>0</v>
      </c>
      <c r="J83" s="48">
        <f t="shared" si="51"/>
        <v>0</v>
      </c>
      <c r="K83" s="48">
        <f t="shared" si="51"/>
        <v>0</v>
      </c>
      <c r="L83" s="48">
        <f t="shared" si="51"/>
        <v>0</v>
      </c>
      <c r="M83" s="45">
        <f t="shared" si="48"/>
        <v>0</v>
      </c>
      <c r="N83" s="48">
        <f t="shared" ref="N83:V83" si="52">N84+N85</f>
        <v>0</v>
      </c>
      <c r="O83" s="48">
        <f t="shared" si="52"/>
        <v>0</v>
      </c>
      <c r="P83" s="48">
        <f t="shared" si="52"/>
        <v>0</v>
      </c>
      <c r="Q83" s="48">
        <f t="shared" si="52"/>
        <v>0</v>
      </c>
      <c r="R83" s="48">
        <f t="shared" si="52"/>
        <v>0</v>
      </c>
      <c r="S83" s="48">
        <f t="shared" si="52"/>
        <v>0</v>
      </c>
      <c r="T83" s="48">
        <f t="shared" si="52"/>
        <v>0</v>
      </c>
      <c r="U83" s="48">
        <f t="shared" si="52"/>
        <v>0</v>
      </c>
      <c r="V83" s="48">
        <f t="shared" si="52"/>
        <v>0</v>
      </c>
      <c r="W83" s="90">
        <f t="shared" si="49"/>
        <v>0</v>
      </c>
      <c r="X83" s="48">
        <f>X84+X85</f>
        <v>0</v>
      </c>
      <c r="Y83" s="48"/>
      <c r="Z83" s="48">
        <f>Z84+Z85</f>
        <v>0</v>
      </c>
      <c r="AA83" s="48"/>
      <c r="AB83" s="48">
        <f>AB84+AB85</f>
        <v>0</v>
      </c>
      <c r="AC83" s="86">
        <f t="shared" si="50"/>
        <v>0</v>
      </c>
      <c r="AD83" s="89"/>
      <c r="AH83" s="77"/>
      <c r="AI83" s="77"/>
    </row>
    <row r="84" spans="1:35" s="76" customFormat="1" ht="27.2" x14ac:dyDescent="0.25">
      <c r="A84" s="88" t="s">
        <v>60</v>
      </c>
      <c r="B84" s="88" t="s">
        <v>60</v>
      </c>
      <c r="C84" s="48">
        <f t="shared" si="45"/>
        <v>0</v>
      </c>
      <c r="D84" s="48"/>
      <c r="E84" s="48"/>
      <c r="F84" s="45">
        <f t="shared" si="47"/>
        <v>0</v>
      </c>
      <c r="G84" s="45"/>
      <c r="H84" s="45"/>
      <c r="I84" s="45"/>
      <c r="J84" s="45"/>
      <c r="K84" s="45"/>
      <c r="L84" s="45"/>
      <c r="M84" s="45">
        <f t="shared" si="48"/>
        <v>0</v>
      </c>
      <c r="N84" s="45"/>
      <c r="O84" s="45"/>
      <c r="P84" s="45"/>
      <c r="Q84" s="45"/>
      <c r="R84" s="45"/>
      <c r="S84" s="45"/>
      <c r="T84" s="45"/>
      <c r="U84" s="45"/>
      <c r="V84" s="45"/>
      <c r="W84" s="90">
        <f t="shared" si="49"/>
        <v>0</v>
      </c>
      <c r="X84" s="45"/>
      <c r="Y84" s="45"/>
      <c r="Z84" s="45"/>
      <c r="AA84" s="45"/>
      <c r="AB84" s="45"/>
      <c r="AC84" s="86">
        <f t="shared" si="50"/>
        <v>0</v>
      </c>
      <c r="AD84" s="89"/>
      <c r="AH84" s="77"/>
      <c r="AI84" s="77"/>
    </row>
    <row r="85" spans="1:35" s="76" customFormat="1" ht="27.2" x14ac:dyDescent="0.25">
      <c r="A85" s="88" t="s">
        <v>61</v>
      </c>
      <c r="B85" s="88" t="s">
        <v>61</v>
      </c>
      <c r="C85" s="48">
        <f t="shared" si="45"/>
        <v>0</v>
      </c>
      <c r="D85" s="48">
        <f>D86+D87</f>
        <v>0</v>
      </c>
      <c r="E85" s="48">
        <f>E86+E87</f>
        <v>0</v>
      </c>
      <c r="F85" s="45">
        <f t="shared" si="47"/>
        <v>0</v>
      </c>
      <c r="G85" s="48"/>
      <c r="H85" s="48">
        <f>H86+H87</f>
        <v>0</v>
      </c>
      <c r="I85" s="48">
        <f>I86+I87</f>
        <v>0</v>
      </c>
      <c r="J85" s="48">
        <f>J86+J87</f>
        <v>0</v>
      </c>
      <c r="K85" s="48">
        <f>K86+K87</f>
        <v>0</v>
      </c>
      <c r="L85" s="48">
        <f>L86+L87</f>
        <v>0</v>
      </c>
      <c r="M85" s="45">
        <f t="shared" si="48"/>
        <v>0</v>
      </c>
      <c r="N85" s="48">
        <f t="shared" ref="N85:V85" si="53">N86+N87</f>
        <v>0</v>
      </c>
      <c r="O85" s="48">
        <f t="shared" si="53"/>
        <v>0</v>
      </c>
      <c r="P85" s="48">
        <f t="shared" si="53"/>
        <v>0</v>
      </c>
      <c r="Q85" s="48">
        <f t="shared" si="53"/>
        <v>0</v>
      </c>
      <c r="R85" s="48">
        <f t="shared" si="53"/>
        <v>0</v>
      </c>
      <c r="S85" s="48">
        <f t="shared" si="53"/>
        <v>0</v>
      </c>
      <c r="T85" s="48">
        <f t="shared" si="53"/>
        <v>0</v>
      </c>
      <c r="U85" s="48">
        <f t="shared" si="53"/>
        <v>0</v>
      </c>
      <c r="V85" s="48">
        <f t="shared" si="53"/>
        <v>0</v>
      </c>
      <c r="W85" s="90">
        <f t="shared" si="49"/>
        <v>0</v>
      </c>
      <c r="X85" s="48"/>
      <c r="Y85" s="48"/>
      <c r="Z85" s="48">
        <f>Z86+Z87</f>
        <v>0</v>
      </c>
      <c r="AA85" s="48"/>
      <c r="AB85" s="48">
        <f>AB86+AB87</f>
        <v>0</v>
      </c>
      <c r="AC85" s="86">
        <f t="shared" si="50"/>
        <v>0</v>
      </c>
      <c r="AD85" s="89"/>
      <c r="AH85" s="77"/>
      <c r="AI85" s="77"/>
    </row>
    <row r="86" spans="1:35" s="76" customFormat="1" ht="15.65" x14ac:dyDescent="0.25">
      <c r="A86" s="88" t="s">
        <v>62</v>
      </c>
      <c r="B86" s="88" t="s">
        <v>62</v>
      </c>
      <c r="C86" s="48">
        <f t="shared" si="45"/>
        <v>0</v>
      </c>
      <c r="D86" s="48"/>
      <c r="E86" s="48"/>
      <c r="F86" s="45">
        <f t="shared" si="47"/>
        <v>0</v>
      </c>
      <c r="G86" s="45"/>
      <c r="H86" s="45"/>
      <c r="I86" s="45"/>
      <c r="J86" s="45"/>
      <c r="K86" s="45"/>
      <c r="L86" s="45"/>
      <c r="M86" s="45">
        <f t="shared" si="48"/>
        <v>0</v>
      </c>
      <c r="N86" s="45"/>
      <c r="O86" s="45"/>
      <c r="P86" s="45"/>
      <c r="Q86" s="45"/>
      <c r="R86" s="45"/>
      <c r="S86" s="45"/>
      <c r="T86" s="45"/>
      <c r="U86" s="45"/>
      <c r="V86" s="45"/>
      <c r="W86" s="90">
        <f t="shared" si="49"/>
        <v>0</v>
      </c>
      <c r="X86" s="45"/>
      <c r="Y86" s="45"/>
      <c r="Z86" s="45"/>
      <c r="AA86" s="45"/>
      <c r="AB86" s="45"/>
      <c r="AC86" s="86">
        <f t="shared" si="50"/>
        <v>0</v>
      </c>
      <c r="AD86" s="89"/>
      <c r="AH86" s="77"/>
      <c r="AI86" s="77"/>
    </row>
    <row r="87" spans="1:35" s="76" customFormat="1" ht="27.2" x14ac:dyDescent="0.25">
      <c r="A87" s="88" t="s">
        <v>63</v>
      </c>
      <c r="B87" s="88" t="s">
        <v>63</v>
      </c>
      <c r="C87" s="48">
        <f t="shared" si="45"/>
        <v>0</v>
      </c>
      <c r="D87" s="48"/>
      <c r="E87" s="48"/>
      <c r="F87" s="45">
        <f t="shared" si="47"/>
        <v>0</v>
      </c>
      <c r="G87" s="45"/>
      <c r="H87" s="45"/>
      <c r="I87" s="45"/>
      <c r="J87" s="45">
        <v>0</v>
      </c>
      <c r="K87" s="45"/>
      <c r="L87" s="45"/>
      <c r="M87" s="45">
        <f t="shared" si="48"/>
        <v>0</v>
      </c>
      <c r="N87" s="45"/>
      <c r="O87" s="45"/>
      <c r="P87" s="45"/>
      <c r="Q87" s="45"/>
      <c r="R87" s="45"/>
      <c r="S87" s="45"/>
      <c r="T87" s="45"/>
      <c r="U87" s="45"/>
      <c r="V87" s="45"/>
      <c r="W87" s="90">
        <f t="shared" si="49"/>
        <v>0</v>
      </c>
      <c r="X87" s="45"/>
      <c r="Y87" s="45"/>
      <c r="Z87" s="45"/>
      <c r="AA87" s="45"/>
      <c r="AB87" s="45"/>
      <c r="AC87" s="86">
        <f t="shared" si="50"/>
        <v>0</v>
      </c>
      <c r="AD87" s="89"/>
      <c r="AH87" s="77"/>
      <c r="AI87" s="77"/>
    </row>
    <row r="88" spans="1:35" s="76" customFormat="1" ht="15.65" x14ac:dyDescent="0.25">
      <c r="A88" s="46" t="s">
        <v>64</v>
      </c>
      <c r="B88" s="47" t="s">
        <v>89</v>
      </c>
      <c r="C88" s="48">
        <f t="shared" si="45"/>
        <v>0</v>
      </c>
      <c r="D88" s="48">
        <f>D89+D90</f>
        <v>0</v>
      </c>
      <c r="E88" s="48">
        <f>E89+E90</f>
        <v>0</v>
      </c>
      <c r="F88" s="45">
        <f t="shared" si="47"/>
        <v>0</v>
      </c>
      <c r="G88" s="48">
        <f t="shared" ref="G88:L88" si="54">G89+G90</f>
        <v>0</v>
      </c>
      <c r="H88" s="48">
        <f t="shared" si="54"/>
        <v>0</v>
      </c>
      <c r="I88" s="48">
        <f t="shared" si="54"/>
        <v>0</v>
      </c>
      <c r="J88" s="48">
        <f t="shared" si="54"/>
        <v>0</v>
      </c>
      <c r="K88" s="48">
        <f t="shared" si="54"/>
        <v>0</v>
      </c>
      <c r="L88" s="48">
        <f t="shared" si="54"/>
        <v>0</v>
      </c>
      <c r="M88" s="45">
        <f t="shared" si="48"/>
        <v>0</v>
      </c>
      <c r="N88" s="48">
        <f t="shared" ref="N88:V88" si="55">N89+N90</f>
        <v>0</v>
      </c>
      <c r="O88" s="48">
        <f t="shared" si="55"/>
        <v>0</v>
      </c>
      <c r="P88" s="48">
        <f t="shared" si="55"/>
        <v>0</v>
      </c>
      <c r="Q88" s="48">
        <f t="shared" si="55"/>
        <v>0</v>
      </c>
      <c r="R88" s="48">
        <f t="shared" si="55"/>
        <v>0</v>
      </c>
      <c r="S88" s="48">
        <f t="shared" si="55"/>
        <v>0</v>
      </c>
      <c r="T88" s="48">
        <f t="shared" si="55"/>
        <v>0</v>
      </c>
      <c r="U88" s="48">
        <f t="shared" si="55"/>
        <v>0</v>
      </c>
      <c r="V88" s="48">
        <f t="shared" si="55"/>
        <v>0</v>
      </c>
      <c r="W88" s="90">
        <f t="shared" si="49"/>
        <v>0</v>
      </c>
      <c r="X88" s="48">
        <f>X89+X90</f>
        <v>0</v>
      </c>
      <c r="Y88" s="48"/>
      <c r="Z88" s="48">
        <f>Z89+Z90</f>
        <v>0</v>
      </c>
      <c r="AA88" s="48"/>
      <c r="AB88" s="48">
        <f>AB89+AB90</f>
        <v>0</v>
      </c>
      <c r="AC88" s="86">
        <f t="shared" si="50"/>
        <v>0</v>
      </c>
      <c r="AD88" s="89"/>
      <c r="AH88" s="77"/>
      <c r="AI88" s="77"/>
    </row>
    <row r="89" spans="1:35" s="76" customFormat="1" ht="15.65" x14ac:dyDescent="0.25">
      <c r="A89" s="88" t="s">
        <v>62</v>
      </c>
      <c r="B89" s="88" t="s">
        <v>62</v>
      </c>
      <c r="C89" s="48">
        <f t="shared" si="45"/>
        <v>0</v>
      </c>
      <c r="D89" s="45"/>
      <c r="E89" s="48"/>
      <c r="F89" s="45">
        <f t="shared" si="47"/>
        <v>0</v>
      </c>
      <c r="G89" s="45"/>
      <c r="H89" s="45"/>
      <c r="I89" s="45"/>
      <c r="J89" s="45"/>
      <c r="K89" s="45"/>
      <c r="L89" s="45"/>
      <c r="M89" s="45">
        <f t="shared" si="48"/>
        <v>0</v>
      </c>
      <c r="N89" s="45"/>
      <c r="O89" s="45"/>
      <c r="P89" s="45"/>
      <c r="Q89" s="45"/>
      <c r="R89" s="45"/>
      <c r="S89" s="45"/>
      <c r="T89" s="45"/>
      <c r="U89" s="45"/>
      <c r="V89" s="45"/>
      <c r="W89" s="90">
        <f t="shared" si="49"/>
        <v>0</v>
      </c>
      <c r="X89" s="45"/>
      <c r="Y89" s="45"/>
      <c r="Z89" s="45"/>
      <c r="AA89" s="45"/>
      <c r="AB89" s="45"/>
      <c r="AC89" s="86">
        <f t="shared" si="50"/>
        <v>0</v>
      </c>
      <c r="AD89" s="89"/>
      <c r="AH89" s="77"/>
      <c r="AI89" s="77"/>
    </row>
    <row r="90" spans="1:35" s="76" customFormat="1" ht="27.2" x14ac:dyDescent="0.25">
      <c r="A90" s="88" t="s">
        <v>63</v>
      </c>
      <c r="B90" s="88" t="s">
        <v>63</v>
      </c>
      <c r="C90" s="48">
        <f t="shared" si="45"/>
        <v>0</v>
      </c>
      <c r="D90" s="45"/>
      <c r="E90" s="48"/>
      <c r="F90" s="45">
        <f t="shared" si="47"/>
        <v>0</v>
      </c>
      <c r="G90" s="45"/>
      <c r="H90" s="45"/>
      <c r="I90" s="45"/>
      <c r="J90" s="45"/>
      <c r="K90" s="45"/>
      <c r="L90" s="45"/>
      <c r="M90" s="45">
        <f t="shared" si="48"/>
        <v>0</v>
      </c>
      <c r="N90" s="45"/>
      <c r="O90" s="45"/>
      <c r="P90" s="45"/>
      <c r="Q90" s="45"/>
      <c r="R90" s="45"/>
      <c r="S90" s="45"/>
      <c r="T90" s="45"/>
      <c r="U90" s="45"/>
      <c r="V90" s="45"/>
      <c r="W90" s="90">
        <f t="shared" si="49"/>
        <v>0</v>
      </c>
      <c r="X90" s="45"/>
      <c r="Y90" s="45"/>
      <c r="Z90" s="45"/>
      <c r="AA90" s="45"/>
      <c r="AB90" s="45"/>
      <c r="AC90" s="86">
        <f t="shared" si="50"/>
        <v>0</v>
      </c>
      <c r="AD90" s="89"/>
      <c r="AH90" s="77"/>
      <c r="AI90" s="77"/>
    </row>
    <row r="91" spans="1:35" s="76" customFormat="1" ht="15.65" x14ac:dyDescent="0.25">
      <c r="A91" s="46" t="s">
        <v>65</v>
      </c>
      <c r="B91" s="47" t="s">
        <v>98</v>
      </c>
      <c r="C91" s="48">
        <f t="shared" si="45"/>
        <v>0</v>
      </c>
      <c r="D91" s="48">
        <f>D92+D93</f>
        <v>0</v>
      </c>
      <c r="E91" s="48">
        <f>E92+E93</f>
        <v>0</v>
      </c>
      <c r="F91" s="45">
        <f t="shared" si="47"/>
        <v>0</v>
      </c>
      <c r="G91" s="48">
        <f t="shared" ref="G91:L91" si="56">G92+G93</f>
        <v>0</v>
      </c>
      <c r="H91" s="48">
        <f t="shared" si="56"/>
        <v>0</v>
      </c>
      <c r="I91" s="48">
        <f t="shared" si="56"/>
        <v>0</v>
      </c>
      <c r="J91" s="48">
        <f t="shared" si="56"/>
        <v>0</v>
      </c>
      <c r="K91" s="48">
        <f t="shared" si="56"/>
        <v>0</v>
      </c>
      <c r="L91" s="48">
        <f t="shared" si="56"/>
        <v>0</v>
      </c>
      <c r="M91" s="45">
        <f t="shared" si="48"/>
        <v>0</v>
      </c>
      <c r="N91" s="48">
        <f t="shared" ref="N91:V91" si="57">N92+N93</f>
        <v>0</v>
      </c>
      <c r="O91" s="48">
        <f t="shared" si="57"/>
        <v>0</v>
      </c>
      <c r="P91" s="48">
        <f t="shared" si="57"/>
        <v>0</v>
      </c>
      <c r="Q91" s="48">
        <f t="shared" si="57"/>
        <v>0</v>
      </c>
      <c r="R91" s="48">
        <f t="shared" si="57"/>
        <v>0</v>
      </c>
      <c r="S91" s="48">
        <f t="shared" si="57"/>
        <v>0</v>
      </c>
      <c r="T91" s="48">
        <f t="shared" si="57"/>
        <v>0</v>
      </c>
      <c r="U91" s="48">
        <f t="shared" si="57"/>
        <v>0</v>
      </c>
      <c r="V91" s="48">
        <f t="shared" si="57"/>
        <v>0</v>
      </c>
      <c r="W91" s="90">
        <f t="shared" si="49"/>
        <v>0</v>
      </c>
      <c r="X91" s="48">
        <f>X92+X93</f>
        <v>0</v>
      </c>
      <c r="Y91" s="48"/>
      <c r="Z91" s="48">
        <f>Z92+Z93</f>
        <v>0</v>
      </c>
      <c r="AA91" s="48"/>
      <c r="AB91" s="48">
        <f>AB92+AB93</f>
        <v>0</v>
      </c>
      <c r="AC91" s="86">
        <f t="shared" si="50"/>
        <v>0</v>
      </c>
      <c r="AD91" s="89"/>
      <c r="AH91" s="77"/>
      <c r="AI91" s="77"/>
    </row>
    <row r="92" spans="1:35" s="76" customFormat="1" ht="15.65" x14ac:dyDescent="0.25">
      <c r="A92" s="88" t="s">
        <v>62</v>
      </c>
      <c r="B92" s="88" t="s">
        <v>62</v>
      </c>
      <c r="C92" s="48">
        <f t="shared" si="45"/>
        <v>0</v>
      </c>
      <c r="D92" s="48"/>
      <c r="E92" s="48"/>
      <c r="F92" s="45">
        <f t="shared" si="47"/>
        <v>0</v>
      </c>
      <c r="G92" s="45"/>
      <c r="H92" s="45"/>
      <c r="I92" s="45"/>
      <c r="J92" s="45"/>
      <c r="K92" s="45"/>
      <c r="L92" s="45"/>
      <c r="M92" s="45">
        <f t="shared" si="48"/>
        <v>0</v>
      </c>
      <c r="N92" s="45"/>
      <c r="O92" s="45"/>
      <c r="P92" s="45"/>
      <c r="Q92" s="45"/>
      <c r="R92" s="45"/>
      <c r="S92" s="45"/>
      <c r="T92" s="45"/>
      <c r="U92" s="45"/>
      <c r="V92" s="45"/>
      <c r="W92" s="90">
        <f t="shared" si="49"/>
        <v>0</v>
      </c>
      <c r="X92" s="45"/>
      <c r="Y92" s="45"/>
      <c r="Z92" s="45"/>
      <c r="AA92" s="45"/>
      <c r="AB92" s="45"/>
      <c r="AC92" s="86">
        <f t="shared" si="50"/>
        <v>0</v>
      </c>
      <c r="AD92" s="89"/>
      <c r="AH92" s="77"/>
      <c r="AI92" s="77"/>
    </row>
    <row r="93" spans="1:35" s="76" customFormat="1" ht="27.2" x14ac:dyDescent="0.25">
      <c r="A93" s="88" t="s">
        <v>63</v>
      </c>
      <c r="B93" s="88" t="s">
        <v>63</v>
      </c>
      <c r="C93" s="48">
        <f t="shared" si="45"/>
        <v>0</v>
      </c>
      <c r="D93" s="48"/>
      <c r="E93" s="48"/>
      <c r="F93" s="45">
        <f t="shared" si="47"/>
        <v>0</v>
      </c>
      <c r="G93" s="45"/>
      <c r="H93" s="45"/>
      <c r="I93" s="45"/>
      <c r="J93" s="45"/>
      <c r="K93" s="45"/>
      <c r="L93" s="45"/>
      <c r="M93" s="45">
        <f t="shared" si="48"/>
        <v>0</v>
      </c>
      <c r="N93" s="45"/>
      <c r="O93" s="45"/>
      <c r="P93" s="45"/>
      <c r="Q93" s="45"/>
      <c r="R93" s="45"/>
      <c r="S93" s="45"/>
      <c r="T93" s="45"/>
      <c r="U93" s="45"/>
      <c r="V93" s="45"/>
      <c r="W93" s="90">
        <f t="shared" si="49"/>
        <v>0</v>
      </c>
      <c r="X93" s="45"/>
      <c r="Y93" s="45"/>
      <c r="Z93" s="45"/>
      <c r="AA93" s="45"/>
      <c r="AB93" s="45"/>
      <c r="AC93" s="86">
        <f t="shared" si="50"/>
        <v>0</v>
      </c>
      <c r="AD93" s="89"/>
      <c r="AH93" s="77"/>
      <c r="AI93" s="77"/>
    </row>
    <row r="94" spans="1:35" s="76" customFormat="1" ht="15.65" x14ac:dyDescent="0.25">
      <c r="A94" s="46" t="s">
        <v>66</v>
      </c>
      <c r="B94" s="47" t="s">
        <v>90</v>
      </c>
      <c r="C94" s="48">
        <f t="shared" si="45"/>
        <v>0</v>
      </c>
      <c r="D94" s="48"/>
      <c r="E94" s="45"/>
      <c r="F94" s="45">
        <f t="shared" si="47"/>
        <v>0</v>
      </c>
      <c r="G94" s="45"/>
      <c r="H94" s="45"/>
      <c r="I94" s="45"/>
      <c r="J94" s="45"/>
      <c r="K94" s="45"/>
      <c r="L94" s="45"/>
      <c r="M94" s="45">
        <f t="shared" si="48"/>
        <v>0</v>
      </c>
      <c r="N94" s="45"/>
      <c r="O94" s="45"/>
      <c r="P94" s="45"/>
      <c r="Q94" s="45"/>
      <c r="R94" s="45"/>
      <c r="S94" s="45"/>
      <c r="T94" s="45"/>
      <c r="U94" s="45"/>
      <c r="V94" s="45"/>
      <c r="W94" s="90">
        <f t="shared" si="49"/>
        <v>0</v>
      </c>
      <c r="X94" s="45"/>
      <c r="Y94" s="45"/>
      <c r="Z94" s="45"/>
      <c r="AA94" s="45"/>
      <c r="AB94" s="45"/>
      <c r="AC94" s="86">
        <f t="shared" si="50"/>
        <v>0</v>
      </c>
      <c r="AD94" s="89"/>
      <c r="AH94" s="77"/>
      <c r="AI94" s="77"/>
    </row>
    <row r="95" spans="1:35" s="76" customFormat="1" ht="15.65" x14ac:dyDescent="0.25">
      <c r="A95" s="46" t="s">
        <v>67</v>
      </c>
      <c r="B95" s="47" t="s">
        <v>91</v>
      </c>
      <c r="C95" s="48">
        <f t="shared" si="45"/>
        <v>0</v>
      </c>
      <c r="D95" s="48"/>
      <c r="E95" s="45"/>
      <c r="F95" s="45">
        <f t="shared" si="47"/>
        <v>0</v>
      </c>
      <c r="G95" s="45"/>
      <c r="H95" s="45"/>
      <c r="I95" s="45"/>
      <c r="J95" s="45"/>
      <c r="K95" s="45"/>
      <c r="L95" s="45"/>
      <c r="M95" s="45">
        <f t="shared" si="48"/>
        <v>0</v>
      </c>
      <c r="N95" s="45"/>
      <c r="O95" s="45"/>
      <c r="P95" s="45"/>
      <c r="Q95" s="45"/>
      <c r="R95" s="45"/>
      <c r="S95" s="45"/>
      <c r="T95" s="45"/>
      <c r="U95" s="45"/>
      <c r="V95" s="45"/>
      <c r="W95" s="90">
        <f t="shared" si="49"/>
        <v>0</v>
      </c>
      <c r="X95" s="45"/>
      <c r="Y95" s="45"/>
      <c r="Z95" s="45"/>
      <c r="AA95" s="45"/>
      <c r="AB95" s="45"/>
      <c r="AC95" s="86">
        <f t="shared" si="50"/>
        <v>0</v>
      </c>
      <c r="AD95" s="89"/>
      <c r="AH95" s="77"/>
      <c r="AI95" s="77"/>
    </row>
    <row r="96" spans="1:35" s="76" customFormat="1" ht="15.65" x14ac:dyDescent="0.25">
      <c r="A96" s="46" t="s">
        <v>68</v>
      </c>
      <c r="B96" s="47" t="s">
        <v>99</v>
      </c>
      <c r="C96" s="48">
        <f t="shared" si="45"/>
        <v>0</v>
      </c>
      <c r="D96" s="48"/>
      <c r="E96" s="45"/>
      <c r="F96" s="45">
        <f t="shared" si="47"/>
        <v>0</v>
      </c>
      <c r="G96" s="45"/>
      <c r="H96" s="45"/>
      <c r="I96" s="45"/>
      <c r="J96" s="45"/>
      <c r="K96" s="45"/>
      <c r="L96" s="45"/>
      <c r="M96" s="45">
        <f t="shared" si="48"/>
        <v>0</v>
      </c>
      <c r="N96" s="45"/>
      <c r="O96" s="45"/>
      <c r="P96" s="45"/>
      <c r="Q96" s="45"/>
      <c r="R96" s="45"/>
      <c r="S96" s="45"/>
      <c r="T96" s="45"/>
      <c r="U96" s="45"/>
      <c r="V96" s="45"/>
      <c r="W96" s="90">
        <f t="shared" si="49"/>
        <v>0</v>
      </c>
      <c r="X96" s="45"/>
      <c r="Y96" s="45"/>
      <c r="Z96" s="45"/>
      <c r="AA96" s="45"/>
      <c r="AB96" s="45"/>
      <c r="AC96" s="86">
        <f t="shared" si="50"/>
        <v>0</v>
      </c>
      <c r="AD96" s="89"/>
      <c r="AH96" s="77"/>
      <c r="AI96" s="77"/>
    </row>
    <row r="97" spans="1:35" s="76" customFormat="1" ht="21.25" customHeight="1" x14ac:dyDescent="0.25">
      <c r="A97" s="46" t="s">
        <v>69</v>
      </c>
      <c r="B97" s="47" t="s">
        <v>92</v>
      </c>
      <c r="C97" s="48">
        <f t="shared" si="45"/>
        <v>0</v>
      </c>
      <c r="D97" s="48"/>
      <c r="E97" s="45"/>
      <c r="F97" s="45">
        <f t="shared" si="47"/>
        <v>0</v>
      </c>
      <c r="G97" s="45"/>
      <c r="H97" s="45"/>
      <c r="I97" s="45"/>
      <c r="J97" s="48"/>
      <c r="K97" s="45"/>
      <c r="L97" s="45"/>
      <c r="M97" s="45">
        <f t="shared" si="48"/>
        <v>0</v>
      </c>
      <c r="N97" s="45"/>
      <c r="O97" s="45"/>
      <c r="P97" s="45"/>
      <c r="Q97" s="45"/>
      <c r="R97" s="45"/>
      <c r="S97" s="45"/>
      <c r="T97" s="45"/>
      <c r="U97" s="45"/>
      <c r="V97" s="45"/>
      <c r="W97" s="90">
        <f t="shared" si="49"/>
        <v>0</v>
      </c>
      <c r="X97" s="45"/>
      <c r="Y97" s="45"/>
      <c r="Z97" s="45"/>
      <c r="AA97" s="45"/>
      <c r="AB97" s="45"/>
      <c r="AC97" s="86">
        <f t="shared" si="50"/>
        <v>0</v>
      </c>
      <c r="AD97" s="89"/>
      <c r="AH97" s="77"/>
      <c r="AI97" s="77"/>
    </row>
    <row r="98" spans="1:35" s="76" customFormat="1" ht="15.65" x14ac:dyDescent="0.25">
      <c r="A98" s="46" t="s">
        <v>70</v>
      </c>
      <c r="B98" s="47" t="s">
        <v>93</v>
      </c>
      <c r="C98" s="48">
        <f t="shared" si="45"/>
        <v>0</v>
      </c>
      <c r="D98" s="48"/>
      <c r="E98" s="48"/>
      <c r="F98" s="45">
        <f t="shared" si="47"/>
        <v>0</v>
      </c>
      <c r="G98" s="45"/>
      <c r="H98" s="45"/>
      <c r="I98" s="45"/>
      <c r="J98" s="45"/>
      <c r="K98" s="45"/>
      <c r="L98" s="45"/>
      <c r="M98" s="45">
        <f t="shared" si="48"/>
        <v>0</v>
      </c>
      <c r="N98" s="45"/>
      <c r="O98" s="45"/>
      <c r="P98" s="45"/>
      <c r="Q98" s="45"/>
      <c r="R98" s="45"/>
      <c r="S98" s="45"/>
      <c r="T98" s="45"/>
      <c r="U98" s="45"/>
      <c r="V98" s="45"/>
      <c r="W98" s="90">
        <f t="shared" si="49"/>
        <v>0</v>
      </c>
      <c r="X98" s="45"/>
      <c r="Y98" s="45"/>
      <c r="Z98" s="45"/>
      <c r="AA98" s="45"/>
      <c r="AB98" s="45"/>
      <c r="AC98" s="86">
        <f t="shared" si="50"/>
        <v>0</v>
      </c>
      <c r="AD98" s="89"/>
      <c r="AH98" s="77"/>
      <c r="AI98" s="77"/>
    </row>
    <row r="99" spans="1:35" s="76" customFormat="1" ht="15.65" x14ac:dyDescent="0.25">
      <c r="A99" s="46" t="s">
        <v>71</v>
      </c>
      <c r="B99" s="47" t="s">
        <v>94</v>
      </c>
      <c r="C99" s="48">
        <f t="shared" si="45"/>
        <v>0</v>
      </c>
      <c r="D99" s="48"/>
      <c r="E99" s="48"/>
      <c r="F99" s="45">
        <f t="shared" si="47"/>
        <v>0</v>
      </c>
      <c r="G99" s="45"/>
      <c r="H99" s="45"/>
      <c r="I99" s="45"/>
      <c r="J99" s="45"/>
      <c r="K99" s="45"/>
      <c r="L99" s="45"/>
      <c r="M99" s="45">
        <f t="shared" si="48"/>
        <v>0</v>
      </c>
      <c r="N99" s="45"/>
      <c r="O99" s="45"/>
      <c r="P99" s="45"/>
      <c r="Q99" s="45"/>
      <c r="R99" s="45"/>
      <c r="S99" s="45"/>
      <c r="T99" s="45"/>
      <c r="U99" s="45"/>
      <c r="V99" s="45"/>
      <c r="W99" s="90">
        <f t="shared" si="49"/>
        <v>0</v>
      </c>
      <c r="X99" s="45"/>
      <c r="Y99" s="45"/>
      <c r="Z99" s="45"/>
      <c r="AA99" s="45"/>
      <c r="AB99" s="45"/>
      <c r="AC99" s="86">
        <f t="shared" si="50"/>
        <v>0</v>
      </c>
      <c r="AD99" s="89"/>
      <c r="AH99" s="77"/>
      <c r="AI99" s="77"/>
    </row>
    <row r="100" spans="1:35" s="76" customFormat="1" ht="16.3" thickBot="1" x14ac:dyDescent="0.3">
      <c r="A100" s="46" t="s">
        <v>72</v>
      </c>
      <c r="B100" s="47" t="s">
        <v>100</v>
      </c>
      <c r="C100" s="48">
        <f t="shared" si="45"/>
        <v>0</v>
      </c>
      <c r="D100" s="48"/>
      <c r="E100" s="45"/>
      <c r="F100" s="45">
        <f t="shared" si="47"/>
        <v>0</v>
      </c>
      <c r="G100" s="45"/>
      <c r="H100" s="45"/>
      <c r="I100" s="45"/>
      <c r="J100" s="45"/>
      <c r="K100" s="45"/>
      <c r="L100" s="45"/>
      <c r="M100" s="45">
        <f t="shared" si="48"/>
        <v>0</v>
      </c>
      <c r="N100" s="45"/>
      <c r="O100" s="45"/>
      <c r="P100" s="45"/>
      <c r="Q100" s="45"/>
      <c r="R100" s="45"/>
      <c r="S100" s="45"/>
      <c r="T100" s="45"/>
      <c r="U100" s="45"/>
      <c r="V100" s="45"/>
      <c r="W100" s="90">
        <f t="shared" si="49"/>
        <v>0</v>
      </c>
      <c r="X100" s="45"/>
      <c r="Y100" s="45"/>
      <c r="Z100" s="45"/>
      <c r="AA100" s="45"/>
      <c r="AB100" s="45"/>
      <c r="AC100" s="86">
        <f t="shared" si="50"/>
        <v>0</v>
      </c>
      <c r="AD100" s="89"/>
      <c r="AH100" s="77"/>
      <c r="AI100" s="77"/>
    </row>
    <row r="101" spans="1:35" s="76" customFormat="1" ht="16.3" thickBot="1" x14ac:dyDescent="0.3">
      <c r="A101" s="56" t="s">
        <v>73</v>
      </c>
      <c r="B101" s="57" t="s">
        <v>101</v>
      </c>
      <c r="C101" s="52">
        <f t="shared" ref="C101:AC101" si="58">C80+C83+C88+C91+C94+C95+C96+C97+C98+C99+C100</f>
        <v>0</v>
      </c>
      <c r="D101" s="52">
        <f t="shared" si="58"/>
        <v>0</v>
      </c>
      <c r="E101" s="52">
        <f t="shared" si="58"/>
        <v>0</v>
      </c>
      <c r="F101" s="52">
        <f t="shared" si="58"/>
        <v>0</v>
      </c>
      <c r="G101" s="52">
        <f t="shared" si="58"/>
        <v>0</v>
      </c>
      <c r="H101" s="52">
        <f t="shared" si="58"/>
        <v>0</v>
      </c>
      <c r="I101" s="52">
        <f t="shared" si="58"/>
        <v>0</v>
      </c>
      <c r="J101" s="52">
        <f t="shared" si="58"/>
        <v>0</v>
      </c>
      <c r="K101" s="52">
        <f t="shared" si="58"/>
        <v>0</v>
      </c>
      <c r="L101" s="52">
        <f t="shared" si="58"/>
        <v>0</v>
      </c>
      <c r="M101" s="52">
        <f t="shared" si="58"/>
        <v>0</v>
      </c>
      <c r="N101" s="52">
        <f t="shared" si="58"/>
        <v>0</v>
      </c>
      <c r="O101" s="52">
        <f t="shared" si="58"/>
        <v>0</v>
      </c>
      <c r="P101" s="52">
        <f t="shared" si="58"/>
        <v>0</v>
      </c>
      <c r="Q101" s="52">
        <f t="shared" si="58"/>
        <v>0</v>
      </c>
      <c r="R101" s="52">
        <f t="shared" si="58"/>
        <v>0</v>
      </c>
      <c r="S101" s="52">
        <f t="shared" si="58"/>
        <v>0</v>
      </c>
      <c r="T101" s="52">
        <f t="shared" si="58"/>
        <v>0</v>
      </c>
      <c r="U101" s="52">
        <f t="shared" si="58"/>
        <v>0</v>
      </c>
      <c r="V101" s="52">
        <f t="shared" si="58"/>
        <v>0</v>
      </c>
      <c r="W101" s="52">
        <f t="shared" si="58"/>
        <v>0</v>
      </c>
      <c r="X101" s="52">
        <f t="shared" si="58"/>
        <v>0</v>
      </c>
      <c r="Y101" s="52">
        <f t="shared" si="58"/>
        <v>0</v>
      </c>
      <c r="Z101" s="52">
        <f t="shared" si="58"/>
        <v>0</v>
      </c>
      <c r="AA101" s="52">
        <f t="shared" si="58"/>
        <v>0</v>
      </c>
      <c r="AB101" s="52">
        <f t="shared" si="58"/>
        <v>0</v>
      </c>
      <c r="AC101" s="52">
        <f t="shared" si="58"/>
        <v>0</v>
      </c>
      <c r="AD101" s="103"/>
      <c r="AE101" s="53"/>
      <c r="AH101" s="77"/>
      <c r="AI101" s="77"/>
    </row>
    <row r="102" spans="1:35" s="76" customFormat="1" ht="16.3" thickBot="1" x14ac:dyDescent="0.3">
      <c r="A102" s="54" t="s">
        <v>74</v>
      </c>
      <c r="B102" s="55" t="s">
        <v>102</v>
      </c>
      <c r="C102" s="61">
        <f>D102+E102+F102+T102+U102+V102</f>
        <v>0</v>
      </c>
      <c r="D102" s="49"/>
      <c r="E102" s="49"/>
      <c r="F102" s="63">
        <f>G102+H102+I102+J102+K102+L102+M102+S102</f>
        <v>0</v>
      </c>
      <c r="G102" s="63"/>
      <c r="H102" s="63"/>
      <c r="I102" s="63"/>
      <c r="J102" s="63"/>
      <c r="K102" s="63"/>
      <c r="L102" s="63"/>
      <c r="M102" s="63">
        <f>N102+O102+P102+Q102+R102</f>
        <v>0</v>
      </c>
      <c r="N102" s="63"/>
      <c r="O102" s="63"/>
      <c r="P102" s="63"/>
      <c r="Q102" s="63"/>
      <c r="R102" s="91"/>
      <c r="S102" s="91"/>
      <c r="T102" s="91"/>
      <c r="U102" s="91"/>
      <c r="V102" s="91"/>
      <c r="W102" s="92">
        <f>X102+Z102+AB102</f>
        <v>0</v>
      </c>
      <c r="X102" s="91"/>
      <c r="Y102" s="91"/>
      <c r="Z102" s="91"/>
      <c r="AA102" s="91"/>
      <c r="AB102" s="92"/>
      <c r="AC102" s="93">
        <f>W102+C102</f>
        <v>0</v>
      </c>
      <c r="AD102" s="60"/>
      <c r="AE102" s="53"/>
      <c r="AH102" s="77"/>
      <c r="AI102" s="77"/>
    </row>
    <row r="103" spans="1:35" s="76" customFormat="1" ht="16.3" x14ac:dyDescent="0.3">
      <c r="A103" s="102" t="s">
        <v>104</v>
      </c>
      <c r="B103" s="97"/>
      <c r="C103" s="97"/>
      <c r="D103" s="98"/>
      <c r="E103" s="98"/>
      <c r="F103" s="98"/>
      <c r="G103" s="98"/>
      <c r="H103" s="98"/>
      <c r="I103" s="98"/>
      <c r="J103" s="98"/>
      <c r="K103" s="98"/>
      <c r="L103" s="98"/>
      <c r="M103" s="98"/>
      <c r="N103" s="98"/>
      <c r="O103" s="98"/>
      <c r="P103" s="98"/>
      <c r="Q103" s="98"/>
      <c r="R103" s="99"/>
      <c r="S103" s="99"/>
      <c r="T103" s="99"/>
      <c r="U103" s="99"/>
      <c r="V103" s="99"/>
      <c r="W103" s="99"/>
      <c r="X103" s="99"/>
      <c r="Y103" s="99"/>
      <c r="Z103" s="99"/>
      <c r="AA103" s="99"/>
      <c r="AB103" s="99"/>
      <c r="AC103" s="100"/>
      <c r="AD103" s="89"/>
      <c r="AH103" s="77"/>
      <c r="AI103" s="77"/>
    </row>
    <row r="104" spans="1:35" s="76" customFormat="1" ht="15.65" x14ac:dyDescent="0.25">
      <c r="A104" s="83" t="s">
        <v>56</v>
      </c>
      <c r="B104" s="83" t="s">
        <v>56</v>
      </c>
      <c r="C104" s="84">
        <v>2000</v>
      </c>
      <c r="D104" s="84">
        <v>2110</v>
      </c>
      <c r="E104" s="84">
        <v>2120</v>
      </c>
      <c r="F104" s="84">
        <v>2200</v>
      </c>
      <c r="G104" s="84">
        <v>2210</v>
      </c>
      <c r="H104" s="84">
        <v>2220</v>
      </c>
      <c r="I104" s="84">
        <v>2230</v>
      </c>
      <c r="J104" s="84">
        <v>2240</v>
      </c>
      <c r="K104" s="84">
        <v>2250</v>
      </c>
      <c r="L104" s="84">
        <v>2260</v>
      </c>
      <c r="M104" s="84">
        <v>2270</v>
      </c>
      <c r="N104" s="84">
        <v>2271</v>
      </c>
      <c r="O104" s="84">
        <v>2272</v>
      </c>
      <c r="P104" s="84">
        <v>2273</v>
      </c>
      <c r="Q104" s="84">
        <v>2274</v>
      </c>
      <c r="R104" s="84">
        <v>2275</v>
      </c>
      <c r="S104" s="84">
        <v>2282</v>
      </c>
      <c r="T104" s="84">
        <v>2720</v>
      </c>
      <c r="U104" s="84">
        <v>2730</v>
      </c>
      <c r="V104" s="84">
        <v>2800</v>
      </c>
      <c r="W104" s="84">
        <v>3000</v>
      </c>
      <c r="X104" s="84">
        <v>3110</v>
      </c>
      <c r="Y104" s="84">
        <v>3122</v>
      </c>
      <c r="Z104" s="84">
        <v>3132</v>
      </c>
      <c r="AA104" s="84">
        <v>3142</v>
      </c>
      <c r="AB104" s="84">
        <v>3210</v>
      </c>
      <c r="AC104" s="85" t="s">
        <v>57</v>
      </c>
      <c r="AD104" s="89"/>
      <c r="AH104" s="77"/>
      <c r="AI104" s="77"/>
    </row>
    <row r="105" spans="1:35" s="76" customFormat="1" ht="15.65" x14ac:dyDescent="0.25">
      <c r="A105" s="46" t="s">
        <v>58</v>
      </c>
      <c r="B105" s="47" t="s">
        <v>87</v>
      </c>
      <c r="C105" s="48">
        <f t="shared" ref="C105:C125" si="59">D105+E105+F105+T105+U105+V105</f>
        <v>0</v>
      </c>
      <c r="D105" s="48">
        <f>D106+D107</f>
        <v>0</v>
      </c>
      <c r="E105" s="48">
        <f>E106+E107</f>
        <v>0</v>
      </c>
      <c r="F105" s="45">
        <f>G105+H105+I105+J105+K105+L105+M105+S105</f>
        <v>0</v>
      </c>
      <c r="G105" s="48">
        <f t="shared" ref="G105:U105" si="60">G106+G107</f>
        <v>0</v>
      </c>
      <c r="H105" s="48">
        <f t="shared" si="60"/>
        <v>0</v>
      </c>
      <c r="I105" s="48">
        <f t="shared" si="60"/>
        <v>0</v>
      </c>
      <c r="J105" s="48">
        <f t="shared" si="60"/>
        <v>0</v>
      </c>
      <c r="K105" s="48">
        <f t="shared" si="60"/>
        <v>0</v>
      </c>
      <c r="L105" s="48">
        <f t="shared" si="60"/>
        <v>0</v>
      </c>
      <c r="M105" s="48">
        <f t="shared" si="60"/>
        <v>0</v>
      </c>
      <c r="N105" s="48">
        <f t="shared" si="60"/>
        <v>0</v>
      </c>
      <c r="O105" s="48">
        <f t="shared" si="60"/>
        <v>0</v>
      </c>
      <c r="P105" s="48">
        <f t="shared" si="60"/>
        <v>0</v>
      </c>
      <c r="Q105" s="48">
        <f t="shared" si="60"/>
        <v>0</v>
      </c>
      <c r="R105" s="48">
        <f t="shared" si="60"/>
        <v>0</v>
      </c>
      <c r="S105" s="48">
        <f t="shared" si="60"/>
        <v>0</v>
      </c>
      <c r="T105" s="48">
        <f t="shared" si="60"/>
        <v>0</v>
      </c>
      <c r="U105" s="48">
        <f t="shared" si="60"/>
        <v>0</v>
      </c>
      <c r="V105" s="45"/>
      <c r="W105" s="90">
        <f>X105+Z105+AB105</f>
        <v>0</v>
      </c>
      <c r="X105" s="48">
        <f>X106+X107</f>
        <v>0</v>
      </c>
      <c r="Y105" s="48">
        <f>Y106+Y107</f>
        <v>0</v>
      </c>
      <c r="Z105" s="48">
        <f>Z106+Z107</f>
        <v>0</v>
      </c>
      <c r="AA105" s="48">
        <f>AA106+AA107</f>
        <v>0</v>
      </c>
      <c r="AB105" s="48">
        <f>AB106+AB107</f>
        <v>0</v>
      </c>
      <c r="AC105" s="86">
        <f>W105+C105</f>
        <v>0</v>
      </c>
      <c r="AD105" s="89"/>
      <c r="AH105" s="77"/>
      <c r="AI105" s="77"/>
    </row>
    <row r="106" spans="1:35" s="76" customFormat="1" ht="15.65" x14ac:dyDescent="0.25">
      <c r="A106" s="88" t="s">
        <v>62</v>
      </c>
      <c r="B106" s="47"/>
      <c r="C106" s="48">
        <f t="shared" si="59"/>
        <v>0</v>
      </c>
      <c r="D106" s="45"/>
      <c r="E106" s="48"/>
      <c r="F106" s="45">
        <f t="shared" ref="F106:F125" si="61">G106+H106+I106+J106+K106+L106+M106+S106</f>
        <v>0</v>
      </c>
      <c r="G106" s="45"/>
      <c r="H106" s="45"/>
      <c r="I106" s="45"/>
      <c r="J106" s="45"/>
      <c r="K106" s="45"/>
      <c r="L106" s="45"/>
      <c r="M106" s="45"/>
      <c r="N106" s="45"/>
      <c r="O106" s="45"/>
      <c r="P106" s="45"/>
      <c r="Q106" s="45"/>
      <c r="R106" s="45"/>
      <c r="S106" s="45"/>
      <c r="T106" s="45"/>
      <c r="U106" s="45"/>
      <c r="V106" s="45"/>
      <c r="W106" s="48">
        <f t="shared" ref="W106:W125" si="62">X106+Z106+AB106</f>
        <v>0</v>
      </c>
      <c r="X106" s="45"/>
      <c r="Y106" s="45"/>
      <c r="Z106" s="45"/>
      <c r="AA106" s="45"/>
      <c r="AB106" s="45"/>
      <c r="AC106" s="86">
        <f>W106+C106</f>
        <v>0</v>
      </c>
      <c r="AD106" s="89"/>
      <c r="AH106" s="77"/>
      <c r="AI106" s="77"/>
    </row>
    <row r="107" spans="1:35" s="76" customFormat="1" ht="31.75" customHeight="1" x14ac:dyDescent="0.25">
      <c r="A107" s="88" t="s">
        <v>63</v>
      </c>
      <c r="B107" s="88" t="s">
        <v>63</v>
      </c>
      <c r="C107" s="48">
        <f t="shared" si="59"/>
        <v>0</v>
      </c>
      <c r="D107" s="45"/>
      <c r="E107" s="48"/>
      <c r="F107" s="45">
        <f t="shared" si="61"/>
        <v>0</v>
      </c>
      <c r="G107" s="45"/>
      <c r="H107" s="45"/>
      <c r="I107" s="45"/>
      <c r="J107" s="45"/>
      <c r="K107" s="45"/>
      <c r="L107" s="45"/>
      <c r="M107" s="45">
        <f>N107+O107+P107+Q107+R107</f>
        <v>0</v>
      </c>
      <c r="N107" s="45"/>
      <c r="O107" s="45"/>
      <c r="P107" s="45"/>
      <c r="Q107" s="45"/>
      <c r="R107" s="45"/>
      <c r="S107" s="45"/>
      <c r="T107" s="45"/>
      <c r="U107" s="45"/>
      <c r="V107" s="45"/>
      <c r="W107" s="48">
        <f t="shared" si="62"/>
        <v>0</v>
      </c>
      <c r="X107" s="45"/>
      <c r="Y107" s="45"/>
      <c r="Z107" s="45"/>
      <c r="AA107" s="45"/>
      <c r="AB107" s="45"/>
      <c r="AC107" s="86">
        <f t="shared" ref="AC107:AC125" si="63">W107+C107</f>
        <v>0</v>
      </c>
      <c r="AD107" s="89"/>
      <c r="AH107" s="77"/>
      <c r="AI107" s="77"/>
    </row>
    <row r="108" spans="1:35" s="76" customFormat="1" ht="18.7" customHeight="1" x14ac:dyDescent="0.25">
      <c r="A108" s="46" t="s">
        <v>59</v>
      </c>
      <c r="B108" s="47" t="s">
        <v>88</v>
      </c>
      <c r="C108" s="48">
        <f t="shared" si="59"/>
        <v>0</v>
      </c>
      <c r="D108" s="48">
        <f>D109+D110</f>
        <v>0</v>
      </c>
      <c r="E108" s="48">
        <f>E109+E110</f>
        <v>0</v>
      </c>
      <c r="F108" s="45">
        <f t="shared" si="61"/>
        <v>0</v>
      </c>
      <c r="G108" s="48">
        <f t="shared" ref="G108:L108" si="64">G109+G110</f>
        <v>0</v>
      </c>
      <c r="H108" s="48">
        <f t="shared" si="64"/>
        <v>0</v>
      </c>
      <c r="I108" s="48">
        <f t="shared" si="64"/>
        <v>0</v>
      </c>
      <c r="J108" s="48">
        <f t="shared" si="64"/>
        <v>0</v>
      </c>
      <c r="K108" s="48">
        <f t="shared" si="64"/>
        <v>0</v>
      </c>
      <c r="L108" s="48">
        <f t="shared" si="64"/>
        <v>0</v>
      </c>
      <c r="M108" s="45">
        <f t="shared" ref="M108:M125" si="65">N108+O108+P108+Q108+R108</f>
        <v>0</v>
      </c>
      <c r="N108" s="48">
        <f t="shared" ref="N108:V108" si="66">N109+N110</f>
        <v>0</v>
      </c>
      <c r="O108" s="48">
        <f t="shared" si="66"/>
        <v>0</v>
      </c>
      <c r="P108" s="48">
        <f t="shared" si="66"/>
        <v>0</v>
      </c>
      <c r="Q108" s="48">
        <f t="shared" si="66"/>
        <v>0</v>
      </c>
      <c r="R108" s="48">
        <f t="shared" si="66"/>
        <v>0</v>
      </c>
      <c r="S108" s="48">
        <f t="shared" si="66"/>
        <v>0</v>
      </c>
      <c r="T108" s="48">
        <f t="shared" si="66"/>
        <v>0</v>
      </c>
      <c r="U108" s="48">
        <f t="shared" si="66"/>
        <v>0</v>
      </c>
      <c r="V108" s="48">
        <f t="shared" si="66"/>
        <v>0</v>
      </c>
      <c r="W108" s="48">
        <f t="shared" si="62"/>
        <v>0</v>
      </c>
      <c r="X108" s="48">
        <f>X109+X110</f>
        <v>0</v>
      </c>
      <c r="Y108" s="48"/>
      <c r="Z108" s="48">
        <f>Z109+Z110</f>
        <v>0</v>
      </c>
      <c r="AA108" s="48"/>
      <c r="AB108" s="48">
        <f>AB109+AB110</f>
        <v>0</v>
      </c>
      <c r="AC108" s="86">
        <f t="shared" si="63"/>
        <v>0</v>
      </c>
      <c r="AD108" s="89"/>
      <c r="AH108" s="77"/>
      <c r="AI108" s="77"/>
    </row>
    <row r="109" spans="1:35" s="76" customFormat="1" ht="28.55" customHeight="1" x14ac:dyDescent="0.25">
      <c r="A109" s="88" t="s">
        <v>60</v>
      </c>
      <c r="B109" s="88" t="s">
        <v>60</v>
      </c>
      <c r="C109" s="48">
        <f t="shared" si="59"/>
        <v>0</v>
      </c>
      <c r="D109" s="48"/>
      <c r="E109" s="48"/>
      <c r="F109" s="45">
        <f t="shared" si="61"/>
        <v>0</v>
      </c>
      <c r="G109" s="45"/>
      <c r="H109" s="45"/>
      <c r="I109" s="45"/>
      <c r="J109" s="45"/>
      <c r="K109" s="45"/>
      <c r="L109" s="45"/>
      <c r="M109" s="45">
        <f t="shared" si="65"/>
        <v>0</v>
      </c>
      <c r="N109" s="45"/>
      <c r="O109" s="45"/>
      <c r="P109" s="45"/>
      <c r="Q109" s="45"/>
      <c r="R109" s="45"/>
      <c r="S109" s="45"/>
      <c r="T109" s="45"/>
      <c r="U109" s="45"/>
      <c r="V109" s="45"/>
      <c r="W109" s="48">
        <f t="shared" si="62"/>
        <v>0</v>
      </c>
      <c r="X109" s="45"/>
      <c r="Y109" s="45"/>
      <c r="Z109" s="45"/>
      <c r="AA109" s="45"/>
      <c r="AB109" s="45"/>
      <c r="AC109" s="86">
        <f t="shared" si="63"/>
        <v>0</v>
      </c>
      <c r="AD109" s="89"/>
      <c r="AH109" s="77"/>
      <c r="AI109" s="77"/>
    </row>
    <row r="110" spans="1:35" s="76" customFormat="1" ht="26.5" customHeight="1" x14ac:dyDescent="0.25">
      <c r="A110" s="88" t="s">
        <v>61</v>
      </c>
      <c r="B110" s="88" t="s">
        <v>61</v>
      </c>
      <c r="C110" s="48">
        <f t="shared" si="59"/>
        <v>0</v>
      </c>
      <c r="D110" s="48">
        <f>D111+D112</f>
        <v>0</v>
      </c>
      <c r="E110" s="48">
        <f>E111+E112</f>
        <v>0</v>
      </c>
      <c r="F110" s="45">
        <f t="shared" si="61"/>
        <v>0</v>
      </c>
      <c r="G110" s="48">
        <f t="shared" ref="G110:L110" si="67">G111+G112</f>
        <v>0</v>
      </c>
      <c r="H110" s="48">
        <f t="shared" si="67"/>
        <v>0</v>
      </c>
      <c r="I110" s="48">
        <f t="shared" si="67"/>
        <v>0</v>
      </c>
      <c r="J110" s="48">
        <f t="shared" si="67"/>
        <v>0</v>
      </c>
      <c r="K110" s="48">
        <f t="shared" si="67"/>
        <v>0</v>
      </c>
      <c r="L110" s="48">
        <f t="shared" si="67"/>
        <v>0</v>
      </c>
      <c r="M110" s="45">
        <f t="shared" si="65"/>
        <v>0</v>
      </c>
      <c r="N110" s="48">
        <f t="shared" ref="N110:V110" si="68">N111+N112</f>
        <v>0</v>
      </c>
      <c r="O110" s="48">
        <f t="shared" si="68"/>
        <v>0</v>
      </c>
      <c r="P110" s="48">
        <f t="shared" si="68"/>
        <v>0</v>
      </c>
      <c r="Q110" s="48">
        <f t="shared" si="68"/>
        <v>0</v>
      </c>
      <c r="R110" s="48">
        <f t="shared" si="68"/>
        <v>0</v>
      </c>
      <c r="S110" s="48">
        <f t="shared" si="68"/>
        <v>0</v>
      </c>
      <c r="T110" s="48">
        <f t="shared" si="68"/>
        <v>0</v>
      </c>
      <c r="U110" s="48">
        <f t="shared" si="68"/>
        <v>0</v>
      </c>
      <c r="V110" s="48">
        <f t="shared" si="68"/>
        <v>0</v>
      </c>
      <c r="W110" s="48">
        <f t="shared" si="62"/>
        <v>0</v>
      </c>
      <c r="X110" s="48"/>
      <c r="Y110" s="48"/>
      <c r="Z110" s="48">
        <f>Z111+Z112</f>
        <v>0</v>
      </c>
      <c r="AA110" s="48"/>
      <c r="AB110" s="48">
        <f>AB111+AB112</f>
        <v>0</v>
      </c>
      <c r="AC110" s="86">
        <f t="shared" si="63"/>
        <v>0</v>
      </c>
      <c r="AD110" s="89"/>
      <c r="AH110" s="77"/>
      <c r="AI110" s="77"/>
    </row>
    <row r="111" spans="1:35" s="76" customFormat="1" ht="18.7" customHeight="1" x14ac:dyDescent="0.25">
      <c r="A111" s="88" t="s">
        <v>62</v>
      </c>
      <c r="B111" s="88" t="s">
        <v>62</v>
      </c>
      <c r="C111" s="48">
        <f t="shared" si="59"/>
        <v>0</v>
      </c>
      <c r="D111" s="48"/>
      <c r="E111" s="48"/>
      <c r="F111" s="45">
        <f t="shared" si="61"/>
        <v>0</v>
      </c>
      <c r="G111" s="45"/>
      <c r="H111" s="45"/>
      <c r="I111" s="45"/>
      <c r="J111" s="45"/>
      <c r="K111" s="45"/>
      <c r="L111" s="45"/>
      <c r="M111" s="45">
        <f t="shared" si="65"/>
        <v>0</v>
      </c>
      <c r="N111" s="45"/>
      <c r="O111" s="45"/>
      <c r="P111" s="45"/>
      <c r="Q111" s="45"/>
      <c r="R111" s="45"/>
      <c r="S111" s="45"/>
      <c r="T111" s="45"/>
      <c r="U111" s="45"/>
      <c r="V111" s="45"/>
      <c r="W111" s="48">
        <f t="shared" si="62"/>
        <v>0</v>
      </c>
      <c r="X111" s="45"/>
      <c r="Y111" s="45"/>
      <c r="Z111" s="45"/>
      <c r="AA111" s="45"/>
      <c r="AB111" s="45"/>
      <c r="AC111" s="86">
        <f t="shared" si="63"/>
        <v>0</v>
      </c>
      <c r="AD111" s="89"/>
      <c r="AH111" s="77"/>
      <c r="AI111" s="77"/>
    </row>
    <row r="112" spans="1:35" s="76" customFormat="1" ht="24.8" customHeight="1" x14ac:dyDescent="0.25">
      <c r="A112" s="88" t="s">
        <v>63</v>
      </c>
      <c r="B112" s="88" t="s">
        <v>63</v>
      </c>
      <c r="C112" s="48">
        <f t="shared" si="59"/>
        <v>0</v>
      </c>
      <c r="D112" s="48"/>
      <c r="E112" s="48"/>
      <c r="F112" s="45">
        <f t="shared" si="61"/>
        <v>0</v>
      </c>
      <c r="G112" s="48"/>
      <c r="H112" s="45"/>
      <c r="I112" s="45"/>
      <c r="J112" s="45"/>
      <c r="K112" s="45"/>
      <c r="L112" s="45"/>
      <c r="M112" s="45">
        <f t="shared" si="65"/>
        <v>0</v>
      </c>
      <c r="N112" s="45"/>
      <c r="O112" s="45"/>
      <c r="P112" s="45"/>
      <c r="Q112" s="45"/>
      <c r="R112" s="45"/>
      <c r="S112" s="45"/>
      <c r="T112" s="45"/>
      <c r="U112" s="45"/>
      <c r="V112" s="45"/>
      <c r="W112" s="48">
        <f t="shared" si="62"/>
        <v>0</v>
      </c>
      <c r="X112" s="45"/>
      <c r="Y112" s="45"/>
      <c r="Z112" s="45"/>
      <c r="AA112" s="45"/>
      <c r="AB112" s="45"/>
      <c r="AC112" s="86">
        <f t="shared" si="63"/>
        <v>0</v>
      </c>
      <c r="AD112" s="89"/>
      <c r="AH112" s="77"/>
      <c r="AI112" s="77"/>
    </row>
    <row r="113" spans="1:35" s="76" customFormat="1" ht="21.25" customHeight="1" x14ac:dyDescent="0.25">
      <c r="A113" s="46" t="s">
        <v>64</v>
      </c>
      <c r="B113" s="47" t="s">
        <v>89</v>
      </c>
      <c r="C113" s="48">
        <f t="shared" si="59"/>
        <v>0</v>
      </c>
      <c r="D113" s="48">
        <f>D114+D115</f>
        <v>0</v>
      </c>
      <c r="E113" s="48">
        <f>E114+E115</f>
        <v>0</v>
      </c>
      <c r="F113" s="45">
        <f t="shared" si="61"/>
        <v>0</v>
      </c>
      <c r="G113" s="48">
        <f t="shared" ref="G113:L113" si="69">G114+G115</f>
        <v>0</v>
      </c>
      <c r="H113" s="48">
        <f t="shared" si="69"/>
        <v>0</v>
      </c>
      <c r="I113" s="48">
        <f t="shared" si="69"/>
        <v>0</v>
      </c>
      <c r="J113" s="48">
        <f t="shared" si="69"/>
        <v>0</v>
      </c>
      <c r="K113" s="48">
        <f t="shared" si="69"/>
        <v>0</v>
      </c>
      <c r="L113" s="48">
        <f t="shared" si="69"/>
        <v>0</v>
      </c>
      <c r="M113" s="45">
        <f t="shared" si="65"/>
        <v>0</v>
      </c>
      <c r="N113" s="48">
        <f t="shared" ref="N113:V113" si="70">N114+N115</f>
        <v>0</v>
      </c>
      <c r="O113" s="48">
        <f t="shared" si="70"/>
        <v>0</v>
      </c>
      <c r="P113" s="48">
        <f t="shared" si="70"/>
        <v>0</v>
      </c>
      <c r="Q113" s="48">
        <f t="shared" si="70"/>
        <v>0</v>
      </c>
      <c r="R113" s="48">
        <f t="shared" si="70"/>
        <v>0</v>
      </c>
      <c r="S113" s="48">
        <f t="shared" si="70"/>
        <v>0</v>
      </c>
      <c r="T113" s="48">
        <f t="shared" si="70"/>
        <v>0</v>
      </c>
      <c r="U113" s="48">
        <f t="shared" si="70"/>
        <v>0</v>
      </c>
      <c r="V113" s="48">
        <f t="shared" si="70"/>
        <v>0</v>
      </c>
      <c r="W113" s="48">
        <f t="shared" si="62"/>
        <v>0</v>
      </c>
      <c r="X113" s="48">
        <f>X114+X115</f>
        <v>0</v>
      </c>
      <c r="Y113" s="48"/>
      <c r="Z113" s="48">
        <f>Z114+Z115</f>
        <v>0</v>
      </c>
      <c r="AA113" s="48"/>
      <c r="AB113" s="48">
        <f>AB114+AB115</f>
        <v>0</v>
      </c>
      <c r="AC113" s="86">
        <f t="shared" si="63"/>
        <v>0</v>
      </c>
      <c r="AD113" s="89"/>
      <c r="AH113" s="77"/>
      <c r="AI113" s="77"/>
    </row>
    <row r="114" spans="1:35" s="76" customFormat="1" ht="21.25" customHeight="1" x14ac:dyDescent="0.25">
      <c r="A114" s="88" t="s">
        <v>62</v>
      </c>
      <c r="B114" s="88" t="s">
        <v>62</v>
      </c>
      <c r="C114" s="48">
        <f t="shared" si="59"/>
        <v>0</v>
      </c>
      <c r="D114" s="45"/>
      <c r="E114" s="48"/>
      <c r="F114" s="45">
        <f t="shared" si="61"/>
        <v>0</v>
      </c>
      <c r="G114" s="45"/>
      <c r="H114" s="45"/>
      <c r="I114" s="45"/>
      <c r="J114" s="45"/>
      <c r="K114" s="45"/>
      <c r="L114" s="45"/>
      <c r="M114" s="45">
        <f t="shared" si="65"/>
        <v>0</v>
      </c>
      <c r="N114" s="45"/>
      <c r="O114" s="45"/>
      <c r="P114" s="45"/>
      <c r="Q114" s="45"/>
      <c r="R114" s="45"/>
      <c r="S114" s="45"/>
      <c r="T114" s="45"/>
      <c r="U114" s="45"/>
      <c r="V114" s="45"/>
      <c r="W114" s="48">
        <f t="shared" si="62"/>
        <v>0</v>
      </c>
      <c r="X114" s="45"/>
      <c r="Y114" s="45"/>
      <c r="Z114" s="45"/>
      <c r="AA114" s="45"/>
      <c r="AB114" s="45"/>
      <c r="AC114" s="86">
        <f t="shared" si="63"/>
        <v>0</v>
      </c>
      <c r="AD114" s="89"/>
      <c r="AH114" s="77"/>
      <c r="AI114" s="77"/>
    </row>
    <row r="115" spans="1:35" s="76" customFormat="1" ht="31.75" customHeight="1" x14ac:dyDescent="0.25">
      <c r="A115" s="88" t="s">
        <v>63</v>
      </c>
      <c r="B115" s="88" t="s">
        <v>63</v>
      </c>
      <c r="C115" s="48">
        <f t="shared" si="59"/>
        <v>0</v>
      </c>
      <c r="D115" s="45"/>
      <c r="E115" s="48"/>
      <c r="F115" s="45">
        <f t="shared" si="61"/>
        <v>0</v>
      </c>
      <c r="G115" s="45"/>
      <c r="H115" s="45"/>
      <c r="I115" s="45"/>
      <c r="J115" s="45"/>
      <c r="K115" s="45"/>
      <c r="L115" s="45"/>
      <c r="M115" s="45">
        <f t="shared" si="65"/>
        <v>0</v>
      </c>
      <c r="N115" s="45"/>
      <c r="O115" s="45"/>
      <c r="P115" s="45"/>
      <c r="Q115" s="45"/>
      <c r="R115" s="45"/>
      <c r="S115" s="45"/>
      <c r="T115" s="45"/>
      <c r="U115" s="45"/>
      <c r="V115" s="45"/>
      <c r="W115" s="48">
        <f t="shared" si="62"/>
        <v>0</v>
      </c>
      <c r="X115" s="45"/>
      <c r="Y115" s="45"/>
      <c r="Z115" s="45"/>
      <c r="AA115" s="45"/>
      <c r="AB115" s="45"/>
      <c r="AC115" s="86">
        <f t="shared" si="63"/>
        <v>0</v>
      </c>
      <c r="AD115" s="89"/>
      <c r="AH115" s="77"/>
      <c r="AI115" s="77"/>
    </row>
    <row r="116" spans="1:35" s="76" customFormat="1" ht="18" customHeight="1" x14ac:dyDescent="0.25">
      <c r="A116" s="46" t="s">
        <v>65</v>
      </c>
      <c r="B116" s="47" t="s">
        <v>98</v>
      </c>
      <c r="C116" s="48">
        <f t="shared" si="59"/>
        <v>0</v>
      </c>
      <c r="D116" s="48">
        <f>D117+D118</f>
        <v>0</v>
      </c>
      <c r="E116" s="48">
        <f>E117+E118</f>
        <v>0</v>
      </c>
      <c r="F116" s="45">
        <f t="shared" si="61"/>
        <v>0</v>
      </c>
      <c r="G116" s="48">
        <f t="shared" ref="G116:L116" si="71">G117+G118</f>
        <v>0</v>
      </c>
      <c r="H116" s="48">
        <f t="shared" si="71"/>
        <v>0</v>
      </c>
      <c r="I116" s="48">
        <f t="shared" si="71"/>
        <v>0</v>
      </c>
      <c r="J116" s="48">
        <f t="shared" si="71"/>
        <v>0</v>
      </c>
      <c r="K116" s="48">
        <f t="shared" si="71"/>
        <v>0</v>
      </c>
      <c r="L116" s="48">
        <f t="shared" si="71"/>
        <v>0</v>
      </c>
      <c r="M116" s="45">
        <f t="shared" si="65"/>
        <v>0</v>
      </c>
      <c r="N116" s="48">
        <f t="shared" ref="N116:V116" si="72">N117+N118</f>
        <v>0</v>
      </c>
      <c r="O116" s="48">
        <f t="shared" si="72"/>
        <v>0</v>
      </c>
      <c r="P116" s="48">
        <f t="shared" si="72"/>
        <v>0</v>
      </c>
      <c r="Q116" s="48">
        <f t="shared" si="72"/>
        <v>0</v>
      </c>
      <c r="R116" s="48">
        <f t="shared" si="72"/>
        <v>0</v>
      </c>
      <c r="S116" s="48">
        <f t="shared" si="72"/>
        <v>0</v>
      </c>
      <c r="T116" s="48">
        <f t="shared" si="72"/>
        <v>0</v>
      </c>
      <c r="U116" s="48">
        <f t="shared" si="72"/>
        <v>0</v>
      </c>
      <c r="V116" s="48">
        <f t="shared" si="72"/>
        <v>0</v>
      </c>
      <c r="W116" s="48">
        <f t="shared" si="62"/>
        <v>0</v>
      </c>
      <c r="X116" s="48">
        <f>X117+X118</f>
        <v>0</v>
      </c>
      <c r="Y116" s="48"/>
      <c r="Z116" s="48">
        <f>Z117+Z118</f>
        <v>0</v>
      </c>
      <c r="AA116" s="48"/>
      <c r="AB116" s="48">
        <f>AB117+AB118</f>
        <v>0</v>
      </c>
      <c r="AC116" s="86">
        <f t="shared" si="63"/>
        <v>0</v>
      </c>
      <c r="AD116" s="89"/>
      <c r="AH116" s="77"/>
      <c r="AI116" s="77"/>
    </row>
    <row r="117" spans="1:35" s="76" customFormat="1" ht="18" customHeight="1" x14ac:dyDescent="0.25">
      <c r="A117" s="88" t="s">
        <v>62</v>
      </c>
      <c r="B117" s="88" t="s">
        <v>62</v>
      </c>
      <c r="C117" s="48">
        <f t="shared" si="59"/>
        <v>0</v>
      </c>
      <c r="D117" s="48"/>
      <c r="E117" s="48"/>
      <c r="F117" s="45">
        <f t="shared" si="61"/>
        <v>0</v>
      </c>
      <c r="G117" s="45"/>
      <c r="H117" s="45"/>
      <c r="I117" s="45"/>
      <c r="J117" s="45"/>
      <c r="K117" s="45"/>
      <c r="L117" s="45"/>
      <c r="M117" s="45">
        <f t="shared" si="65"/>
        <v>0</v>
      </c>
      <c r="N117" s="45"/>
      <c r="O117" s="45"/>
      <c r="P117" s="45"/>
      <c r="Q117" s="45"/>
      <c r="R117" s="45"/>
      <c r="S117" s="45"/>
      <c r="T117" s="45"/>
      <c r="U117" s="45"/>
      <c r="V117" s="45"/>
      <c r="W117" s="90">
        <f t="shared" si="62"/>
        <v>0</v>
      </c>
      <c r="X117" s="45"/>
      <c r="Y117" s="45"/>
      <c r="Z117" s="45"/>
      <c r="AA117" s="45"/>
      <c r="AB117" s="45"/>
      <c r="AC117" s="86">
        <f t="shared" si="63"/>
        <v>0</v>
      </c>
      <c r="AD117" s="89"/>
      <c r="AH117" s="77"/>
      <c r="AI117" s="77"/>
    </row>
    <row r="118" spans="1:35" s="76" customFormat="1" ht="24.8" customHeight="1" x14ac:dyDescent="0.25">
      <c r="A118" s="88" t="s">
        <v>63</v>
      </c>
      <c r="B118" s="88" t="s">
        <v>63</v>
      </c>
      <c r="C118" s="48">
        <f t="shared" si="59"/>
        <v>0</v>
      </c>
      <c r="D118" s="48"/>
      <c r="E118" s="48"/>
      <c r="F118" s="45">
        <f t="shared" si="61"/>
        <v>0</v>
      </c>
      <c r="G118" s="45"/>
      <c r="H118" s="45"/>
      <c r="I118" s="45"/>
      <c r="J118" s="45"/>
      <c r="K118" s="45"/>
      <c r="L118" s="45"/>
      <c r="M118" s="45">
        <f t="shared" si="65"/>
        <v>0</v>
      </c>
      <c r="N118" s="45"/>
      <c r="O118" s="45"/>
      <c r="P118" s="45"/>
      <c r="Q118" s="45"/>
      <c r="R118" s="45"/>
      <c r="S118" s="45"/>
      <c r="T118" s="45"/>
      <c r="U118" s="45"/>
      <c r="V118" s="45"/>
      <c r="W118" s="90">
        <f t="shared" si="62"/>
        <v>0</v>
      </c>
      <c r="X118" s="45"/>
      <c r="Y118" s="45"/>
      <c r="Z118" s="45"/>
      <c r="AA118" s="45"/>
      <c r="AB118" s="45"/>
      <c r="AC118" s="86">
        <f t="shared" si="63"/>
        <v>0</v>
      </c>
      <c r="AD118" s="89"/>
      <c r="AH118" s="77"/>
      <c r="AI118" s="77"/>
    </row>
    <row r="119" spans="1:35" s="76" customFormat="1" ht="17.5" customHeight="1" x14ac:dyDescent="0.25">
      <c r="A119" s="46" t="s">
        <v>66</v>
      </c>
      <c r="B119" s="47" t="s">
        <v>90</v>
      </c>
      <c r="C119" s="48">
        <f t="shared" si="59"/>
        <v>0</v>
      </c>
      <c r="D119" s="48"/>
      <c r="E119" s="45"/>
      <c r="F119" s="45">
        <f t="shared" si="61"/>
        <v>0</v>
      </c>
      <c r="G119" s="45"/>
      <c r="H119" s="45"/>
      <c r="I119" s="45"/>
      <c r="J119" s="45"/>
      <c r="K119" s="45"/>
      <c r="L119" s="45"/>
      <c r="M119" s="45">
        <f t="shared" si="65"/>
        <v>0</v>
      </c>
      <c r="N119" s="45"/>
      <c r="O119" s="45"/>
      <c r="P119" s="45"/>
      <c r="Q119" s="45"/>
      <c r="R119" s="45"/>
      <c r="S119" s="45"/>
      <c r="T119" s="45"/>
      <c r="U119" s="45"/>
      <c r="V119" s="45"/>
      <c r="W119" s="90">
        <f t="shared" si="62"/>
        <v>0</v>
      </c>
      <c r="X119" s="45"/>
      <c r="Y119" s="45"/>
      <c r="Z119" s="45"/>
      <c r="AA119" s="45"/>
      <c r="AB119" s="45"/>
      <c r="AC119" s="86">
        <f t="shared" si="63"/>
        <v>0</v>
      </c>
      <c r="AD119" s="89"/>
      <c r="AH119" s="77"/>
      <c r="AI119" s="77"/>
    </row>
    <row r="120" spans="1:35" s="76" customFormat="1" ht="17.5" customHeight="1" x14ac:dyDescent="0.25">
      <c r="A120" s="46" t="s">
        <v>67</v>
      </c>
      <c r="B120" s="47" t="s">
        <v>91</v>
      </c>
      <c r="C120" s="48">
        <f t="shared" si="59"/>
        <v>0</v>
      </c>
      <c r="D120" s="48"/>
      <c r="E120" s="45"/>
      <c r="F120" s="45">
        <f t="shared" si="61"/>
        <v>0</v>
      </c>
      <c r="G120" s="45"/>
      <c r="H120" s="45"/>
      <c r="I120" s="45"/>
      <c r="J120" s="45"/>
      <c r="K120" s="45"/>
      <c r="L120" s="45"/>
      <c r="M120" s="45">
        <f t="shared" si="65"/>
        <v>0</v>
      </c>
      <c r="N120" s="45"/>
      <c r="O120" s="45"/>
      <c r="P120" s="45"/>
      <c r="Q120" s="45"/>
      <c r="R120" s="45"/>
      <c r="S120" s="45"/>
      <c r="T120" s="45"/>
      <c r="U120" s="45"/>
      <c r="V120" s="45"/>
      <c r="W120" s="90">
        <f t="shared" si="62"/>
        <v>0</v>
      </c>
      <c r="X120" s="45"/>
      <c r="Y120" s="45"/>
      <c r="Z120" s="45"/>
      <c r="AA120" s="45"/>
      <c r="AB120" s="45"/>
      <c r="AC120" s="86">
        <f t="shared" si="63"/>
        <v>0</v>
      </c>
      <c r="AD120" s="89"/>
      <c r="AH120" s="77"/>
      <c r="AI120" s="77"/>
    </row>
    <row r="121" spans="1:35" s="76" customFormat="1" ht="15.8" customHeight="1" x14ac:dyDescent="0.25">
      <c r="A121" s="46" t="s">
        <v>68</v>
      </c>
      <c r="B121" s="47" t="s">
        <v>99</v>
      </c>
      <c r="C121" s="48">
        <f t="shared" si="59"/>
        <v>0</v>
      </c>
      <c r="D121" s="48"/>
      <c r="E121" s="45"/>
      <c r="F121" s="45">
        <f t="shared" si="61"/>
        <v>0</v>
      </c>
      <c r="G121" s="45"/>
      <c r="H121" s="45"/>
      <c r="I121" s="45"/>
      <c r="J121" s="45"/>
      <c r="K121" s="45"/>
      <c r="L121" s="45"/>
      <c r="M121" s="45">
        <f t="shared" si="65"/>
        <v>0</v>
      </c>
      <c r="N121" s="45"/>
      <c r="O121" s="45"/>
      <c r="P121" s="45"/>
      <c r="Q121" s="45"/>
      <c r="R121" s="45"/>
      <c r="S121" s="45"/>
      <c r="T121" s="45"/>
      <c r="U121" s="45"/>
      <c r="V121" s="45"/>
      <c r="W121" s="90">
        <f t="shared" si="62"/>
        <v>0</v>
      </c>
      <c r="X121" s="45"/>
      <c r="Y121" s="45"/>
      <c r="Z121" s="45"/>
      <c r="AA121" s="45"/>
      <c r="AB121" s="45"/>
      <c r="AC121" s="86">
        <f t="shared" si="63"/>
        <v>0</v>
      </c>
      <c r="AD121" s="89"/>
      <c r="AH121" s="77"/>
      <c r="AI121" s="77"/>
    </row>
    <row r="122" spans="1:35" s="76" customFormat="1" ht="15.65" x14ac:dyDescent="0.25">
      <c r="A122" s="46" t="s">
        <v>69</v>
      </c>
      <c r="B122" s="47" t="s">
        <v>92</v>
      </c>
      <c r="C122" s="48">
        <f t="shared" si="59"/>
        <v>0</v>
      </c>
      <c r="D122" s="48"/>
      <c r="E122" s="45"/>
      <c r="F122" s="45">
        <f t="shared" si="61"/>
        <v>0</v>
      </c>
      <c r="G122" s="45"/>
      <c r="H122" s="45"/>
      <c r="I122" s="45"/>
      <c r="J122" s="45"/>
      <c r="K122" s="45"/>
      <c r="L122" s="45"/>
      <c r="M122" s="45">
        <f t="shared" si="65"/>
        <v>0</v>
      </c>
      <c r="N122" s="45"/>
      <c r="O122" s="45"/>
      <c r="P122" s="45"/>
      <c r="Q122" s="45"/>
      <c r="R122" s="45"/>
      <c r="S122" s="45"/>
      <c r="T122" s="45"/>
      <c r="U122" s="45"/>
      <c r="V122" s="45"/>
      <c r="W122" s="90">
        <f t="shared" si="62"/>
        <v>0</v>
      </c>
      <c r="X122" s="45"/>
      <c r="Y122" s="45"/>
      <c r="Z122" s="45"/>
      <c r="AA122" s="45"/>
      <c r="AB122" s="45"/>
      <c r="AC122" s="86">
        <f t="shared" si="63"/>
        <v>0</v>
      </c>
      <c r="AD122" s="89"/>
      <c r="AH122" s="77"/>
      <c r="AI122" s="77"/>
    </row>
    <row r="123" spans="1:35" s="76" customFormat="1" ht="15.65" x14ac:dyDescent="0.25">
      <c r="A123" s="46" t="s">
        <v>70</v>
      </c>
      <c r="B123" s="47" t="s">
        <v>93</v>
      </c>
      <c r="C123" s="48">
        <f t="shared" si="59"/>
        <v>0</v>
      </c>
      <c r="D123" s="48"/>
      <c r="E123" s="48"/>
      <c r="F123" s="48">
        <f t="shared" si="61"/>
        <v>0</v>
      </c>
      <c r="G123" s="48"/>
      <c r="H123" s="48"/>
      <c r="I123" s="45"/>
      <c r="J123" s="48"/>
      <c r="K123" s="45"/>
      <c r="L123" s="45"/>
      <c r="M123" s="45">
        <f t="shared" si="65"/>
        <v>0</v>
      </c>
      <c r="N123" s="45"/>
      <c r="O123" s="45"/>
      <c r="P123" s="45"/>
      <c r="Q123" s="45"/>
      <c r="R123" s="45"/>
      <c r="S123" s="45"/>
      <c r="T123" s="45"/>
      <c r="U123" s="45"/>
      <c r="V123" s="45"/>
      <c r="W123" s="90">
        <f t="shared" si="62"/>
        <v>0</v>
      </c>
      <c r="X123" s="45"/>
      <c r="Y123" s="45"/>
      <c r="Z123" s="45"/>
      <c r="AA123" s="45"/>
      <c r="AB123" s="45"/>
      <c r="AC123" s="86">
        <f t="shared" si="63"/>
        <v>0</v>
      </c>
      <c r="AD123" s="89"/>
      <c r="AH123" s="77"/>
      <c r="AI123" s="77"/>
    </row>
    <row r="124" spans="1:35" s="76" customFormat="1" ht="15.65" x14ac:dyDescent="0.25">
      <c r="A124" s="46" t="s">
        <v>71</v>
      </c>
      <c r="B124" s="47" t="s">
        <v>94</v>
      </c>
      <c r="C124" s="48">
        <f t="shared" si="59"/>
        <v>0</v>
      </c>
      <c r="D124" s="48"/>
      <c r="E124" s="48"/>
      <c r="F124" s="45">
        <f t="shared" si="61"/>
        <v>0</v>
      </c>
      <c r="G124" s="45"/>
      <c r="H124" s="45"/>
      <c r="I124" s="45"/>
      <c r="J124" s="45"/>
      <c r="K124" s="45"/>
      <c r="L124" s="45"/>
      <c r="M124" s="45">
        <f t="shared" si="65"/>
        <v>0</v>
      </c>
      <c r="N124" s="45"/>
      <c r="O124" s="45"/>
      <c r="P124" s="45"/>
      <c r="Q124" s="45"/>
      <c r="R124" s="45"/>
      <c r="S124" s="45"/>
      <c r="T124" s="45"/>
      <c r="U124" s="45"/>
      <c r="V124" s="45"/>
      <c r="W124" s="90">
        <f t="shared" si="62"/>
        <v>0</v>
      </c>
      <c r="X124" s="45"/>
      <c r="Y124" s="45"/>
      <c r="Z124" s="45"/>
      <c r="AA124" s="45"/>
      <c r="AB124" s="45"/>
      <c r="AC124" s="86">
        <f t="shared" si="63"/>
        <v>0</v>
      </c>
      <c r="AD124" s="89"/>
      <c r="AH124" s="77"/>
      <c r="AI124" s="77"/>
    </row>
    <row r="125" spans="1:35" s="76" customFormat="1" ht="18.7" customHeight="1" thickBot="1" x14ac:dyDescent="0.3">
      <c r="A125" s="46" t="s">
        <v>72</v>
      </c>
      <c r="B125" s="47" t="s">
        <v>100</v>
      </c>
      <c r="C125" s="48">
        <f t="shared" si="59"/>
        <v>0</v>
      </c>
      <c r="D125" s="48"/>
      <c r="E125" s="45"/>
      <c r="F125" s="45">
        <f t="shared" si="61"/>
        <v>0</v>
      </c>
      <c r="G125" s="45"/>
      <c r="H125" s="45"/>
      <c r="I125" s="45"/>
      <c r="J125" s="45"/>
      <c r="K125" s="45"/>
      <c r="L125" s="45"/>
      <c r="M125" s="45">
        <f t="shared" si="65"/>
        <v>0</v>
      </c>
      <c r="N125" s="45"/>
      <c r="O125" s="45"/>
      <c r="P125" s="45"/>
      <c r="Q125" s="45"/>
      <c r="R125" s="45"/>
      <c r="S125" s="45"/>
      <c r="T125" s="45"/>
      <c r="U125" s="45"/>
      <c r="V125" s="45"/>
      <c r="W125" s="90">
        <f t="shared" si="62"/>
        <v>0</v>
      </c>
      <c r="X125" s="45"/>
      <c r="Y125" s="45"/>
      <c r="Z125" s="45"/>
      <c r="AA125" s="45"/>
      <c r="AB125" s="45"/>
      <c r="AC125" s="86">
        <f t="shared" si="63"/>
        <v>0</v>
      </c>
      <c r="AD125" s="89"/>
      <c r="AH125" s="77"/>
      <c r="AI125" s="77"/>
    </row>
    <row r="126" spans="1:35" s="76" customFormat="1" ht="16.3" thickBot="1" x14ac:dyDescent="0.3">
      <c r="A126" s="56" t="s">
        <v>73</v>
      </c>
      <c r="B126" s="57" t="s">
        <v>101</v>
      </c>
      <c r="C126" s="52">
        <f t="shared" ref="C126:AC126" si="73">C105+C108+C113+C116+C119+C120+C121+C122+C123+C124+C125</f>
        <v>0</v>
      </c>
      <c r="D126" s="52">
        <f t="shared" si="73"/>
        <v>0</v>
      </c>
      <c r="E126" s="52">
        <f t="shared" si="73"/>
        <v>0</v>
      </c>
      <c r="F126" s="52">
        <f t="shared" si="73"/>
        <v>0</v>
      </c>
      <c r="G126" s="52">
        <f t="shared" si="73"/>
        <v>0</v>
      </c>
      <c r="H126" s="52">
        <f t="shared" si="73"/>
        <v>0</v>
      </c>
      <c r="I126" s="52">
        <f t="shared" si="73"/>
        <v>0</v>
      </c>
      <c r="J126" s="52">
        <f t="shared" si="73"/>
        <v>0</v>
      </c>
      <c r="K126" s="52">
        <f t="shared" si="73"/>
        <v>0</v>
      </c>
      <c r="L126" s="52">
        <f t="shared" si="73"/>
        <v>0</v>
      </c>
      <c r="M126" s="52">
        <f t="shared" si="73"/>
        <v>0</v>
      </c>
      <c r="N126" s="52">
        <f t="shared" si="73"/>
        <v>0</v>
      </c>
      <c r="O126" s="52">
        <f t="shared" si="73"/>
        <v>0</v>
      </c>
      <c r="P126" s="52">
        <f t="shared" si="73"/>
        <v>0</v>
      </c>
      <c r="Q126" s="52">
        <f t="shared" si="73"/>
        <v>0</v>
      </c>
      <c r="R126" s="52">
        <f t="shared" si="73"/>
        <v>0</v>
      </c>
      <c r="S126" s="52">
        <f t="shared" si="73"/>
        <v>0</v>
      </c>
      <c r="T126" s="52">
        <f t="shared" si="73"/>
        <v>0</v>
      </c>
      <c r="U126" s="52">
        <f t="shared" si="73"/>
        <v>0</v>
      </c>
      <c r="V126" s="52">
        <f t="shared" si="73"/>
        <v>0</v>
      </c>
      <c r="W126" s="52">
        <f t="shared" si="73"/>
        <v>0</v>
      </c>
      <c r="X126" s="52">
        <f t="shared" si="73"/>
        <v>0</v>
      </c>
      <c r="Y126" s="52">
        <f t="shared" si="73"/>
        <v>0</v>
      </c>
      <c r="Z126" s="52">
        <f t="shared" si="73"/>
        <v>0</v>
      </c>
      <c r="AA126" s="52">
        <f t="shared" si="73"/>
        <v>0</v>
      </c>
      <c r="AB126" s="52">
        <f t="shared" si="73"/>
        <v>0</v>
      </c>
      <c r="AC126" s="52">
        <f t="shared" si="73"/>
        <v>0</v>
      </c>
      <c r="AD126" s="53"/>
      <c r="AH126" s="77"/>
      <c r="AI126" s="77"/>
    </row>
    <row r="127" spans="1:35" s="76" customFormat="1" ht="16.3" thickBot="1" x14ac:dyDescent="0.3">
      <c r="A127" s="54" t="s">
        <v>74</v>
      </c>
      <c r="B127" s="55" t="s">
        <v>102</v>
      </c>
      <c r="C127" s="61">
        <f>D127+E127+F127+T127+U127+V127</f>
        <v>0</v>
      </c>
      <c r="D127" s="49"/>
      <c r="E127" s="49"/>
      <c r="F127" s="63">
        <f>G127+H127+I127+J127+K127+L127+M127+S127</f>
        <v>0</v>
      </c>
      <c r="G127" s="63"/>
      <c r="H127" s="63"/>
      <c r="I127" s="63"/>
      <c r="J127" s="63"/>
      <c r="K127" s="63"/>
      <c r="L127" s="63"/>
      <c r="M127" s="63">
        <f>N127+O127+P127+Q127+R127</f>
        <v>0</v>
      </c>
      <c r="N127" s="63"/>
      <c r="O127" s="63"/>
      <c r="P127" s="63"/>
      <c r="Q127" s="63"/>
      <c r="R127" s="91"/>
      <c r="S127" s="91"/>
      <c r="T127" s="91"/>
      <c r="U127" s="91"/>
      <c r="V127" s="91"/>
      <c r="W127" s="92">
        <f>X127+Z127+AB127</f>
        <v>0</v>
      </c>
      <c r="X127" s="91"/>
      <c r="Y127" s="91"/>
      <c r="Z127" s="91"/>
      <c r="AA127" s="91"/>
      <c r="AB127" s="92"/>
      <c r="AC127" s="93">
        <f>W127+C127</f>
        <v>0</v>
      </c>
      <c r="AD127" s="53"/>
      <c r="AH127" s="77"/>
      <c r="AI127" s="77"/>
    </row>
    <row r="128" spans="1:35" s="76" customFormat="1" ht="16.3" x14ac:dyDescent="0.3">
      <c r="A128" s="102" t="s">
        <v>77</v>
      </c>
      <c r="B128" s="97"/>
      <c r="C128" s="97"/>
      <c r="D128" s="104"/>
      <c r="E128" s="98"/>
      <c r="F128" s="98"/>
      <c r="G128" s="98"/>
      <c r="H128" s="98"/>
      <c r="I128" s="98"/>
      <c r="J128" s="98"/>
      <c r="K128" s="98"/>
      <c r="L128" s="98"/>
      <c r="M128" s="98"/>
      <c r="N128" s="98"/>
      <c r="O128" s="98"/>
      <c r="P128" s="98"/>
      <c r="Q128" s="98"/>
      <c r="R128" s="99"/>
      <c r="S128" s="99"/>
      <c r="T128" s="99"/>
      <c r="U128" s="99"/>
      <c r="V128" s="99"/>
      <c r="W128" s="99"/>
      <c r="X128" s="99"/>
      <c r="Y128" s="99"/>
      <c r="Z128" s="99"/>
      <c r="AA128" s="99"/>
      <c r="AB128" s="99"/>
      <c r="AC128" s="100"/>
      <c r="AH128" s="77"/>
      <c r="AI128" s="77"/>
    </row>
    <row r="129" spans="1:35" s="76" customFormat="1" ht="15.65" x14ac:dyDescent="0.25">
      <c r="A129" s="83" t="s">
        <v>56</v>
      </c>
      <c r="B129" s="83" t="s">
        <v>56</v>
      </c>
      <c r="C129" s="84">
        <v>2000</v>
      </c>
      <c r="D129" s="84">
        <v>2110</v>
      </c>
      <c r="E129" s="84">
        <v>2120</v>
      </c>
      <c r="F129" s="84">
        <v>2200</v>
      </c>
      <c r="G129" s="84">
        <v>2210</v>
      </c>
      <c r="H129" s="84">
        <v>2220</v>
      </c>
      <c r="I129" s="84">
        <v>2230</v>
      </c>
      <c r="J129" s="84">
        <v>2240</v>
      </c>
      <c r="K129" s="84">
        <v>2250</v>
      </c>
      <c r="L129" s="84">
        <v>2260</v>
      </c>
      <c r="M129" s="84">
        <v>2270</v>
      </c>
      <c r="N129" s="84">
        <v>2271</v>
      </c>
      <c r="O129" s="84">
        <v>2272</v>
      </c>
      <c r="P129" s="84">
        <v>2273</v>
      </c>
      <c r="Q129" s="84">
        <v>2274</v>
      </c>
      <c r="R129" s="84">
        <v>2275</v>
      </c>
      <c r="S129" s="84">
        <v>2282</v>
      </c>
      <c r="T129" s="84">
        <v>2720</v>
      </c>
      <c r="U129" s="84">
        <v>2730</v>
      </c>
      <c r="V129" s="84">
        <v>2800</v>
      </c>
      <c r="W129" s="84">
        <v>3000</v>
      </c>
      <c r="X129" s="84">
        <v>3110</v>
      </c>
      <c r="Y129" s="84"/>
      <c r="Z129" s="84">
        <v>3132</v>
      </c>
      <c r="AA129" s="84">
        <v>3142</v>
      </c>
      <c r="AB129" s="84">
        <v>3210</v>
      </c>
      <c r="AC129" s="85" t="s">
        <v>57</v>
      </c>
      <c r="AD129" s="89"/>
      <c r="AH129" s="77"/>
      <c r="AI129" s="77"/>
    </row>
    <row r="130" spans="1:35" s="76" customFormat="1" ht="15.65" x14ac:dyDescent="0.25">
      <c r="A130" s="46" t="s">
        <v>58</v>
      </c>
      <c r="B130" s="47" t="s">
        <v>87</v>
      </c>
      <c r="C130" s="48">
        <f t="shared" ref="C130:C150" si="74">D130+E130+F130+T130+U130+V130</f>
        <v>0</v>
      </c>
      <c r="D130" s="48">
        <f>D131+D132</f>
        <v>0</v>
      </c>
      <c r="E130" s="48">
        <f>E131+E132</f>
        <v>0</v>
      </c>
      <c r="F130" s="45">
        <f>G130+H130+I130+J130+K130+L130+M130+S130</f>
        <v>0</v>
      </c>
      <c r="G130" s="48">
        <f t="shared" ref="G130:U130" si="75">G131+G132</f>
        <v>0</v>
      </c>
      <c r="H130" s="48">
        <f t="shared" si="75"/>
        <v>0</v>
      </c>
      <c r="I130" s="48">
        <f t="shared" si="75"/>
        <v>0</v>
      </c>
      <c r="J130" s="48">
        <f t="shared" si="75"/>
        <v>0</v>
      </c>
      <c r="K130" s="48">
        <f t="shared" si="75"/>
        <v>0</v>
      </c>
      <c r="L130" s="48">
        <f t="shared" si="75"/>
        <v>0</v>
      </c>
      <c r="M130" s="48">
        <f t="shared" si="75"/>
        <v>0</v>
      </c>
      <c r="N130" s="48">
        <f t="shared" si="75"/>
        <v>0</v>
      </c>
      <c r="O130" s="48">
        <f t="shared" si="75"/>
        <v>0</v>
      </c>
      <c r="P130" s="48">
        <f t="shared" si="75"/>
        <v>0</v>
      </c>
      <c r="Q130" s="48">
        <f t="shared" si="75"/>
        <v>0</v>
      </c>
      <c r="R130" s="48">
        <f t="shared" si="75"/>
        <v>0</v>
      </c>
      <c r="S130" s="48">
        <f t="shared" si="75"/>
        <v>0</v>
      </c>
      <c r="T130" s="48">
        <f t="shared" si="75"/>
        <v>0</v>
      </c>
      <c r="U130" s="48">
        <f t="shared" si="75"/>
        <v>0</v>
      </c>
      <c r="V130" s="45"/>
      <c r="W130" s="90">
        <f>X130+Z130+AB130</f>
        <v>0</v>
      </c>
      <c r="X130" s="48">
        <f>X131+X132</f>
        <v>0</v>
      </c>
      <c r="Y130" s="48">
        <f>Y131+Y132</f>
        <v>0</v>
      </c>
      <c r="Z130" s="48">
        <f>Z131+Z132</f>
        <v>0</v>
      </c>
      <c r="AA130" s="48">
        <f>AA131+AA132</f>
        <v>0</v>
      </c>
      <c r="AB130" s="48">
        <f>AB131+AB132</f>
        <v>0</v>
      </c>
      <c r="AC130" s="86">
        <f>W130+C130</f>
        <v>0</v>
      </c>
      <c r="AD130" s="77"/>
      <c r="AH130" s="77"/>
      <c r="AI130" s="77"/>
    </row>
    <row r="131" spans="1:35" ht="16.5" customHeight="1" x14ac:dyDescent="0.25">
      <c r="A131" s="88" t="s">
        <v>62</v>
      </c>
      <c r="B131" s="88" t="s">
        <v>62</v>
      </c>
      <c r="C131" s="48">
        <f t="shared" si="74"/>
        <v>0</v>
      </c>
      <c r="D131" s="48"/>
      <c r="E131" s="48"/>
      <c r="F131" s="45">
        <f t="shared" ref="F131:F150" si="76">G131+H131+I131+J131+K131+L131+M131+S131</f>
        <v>0</v>
      </c>
      <c r="G131" s="45"/>
      <c r="H131" s="45"/>
      <c r="I131" s="45"/>
      <c r="J131" s="45"/>
      <c r="K131" s="45"/>
      <c r="L131" s="45"/>
      <c r="M131" s="45">
        <f t="shared" ref="M131:M150" si="77">N131+O131+P131+Q131+R131</f>
        <v>0</v>
      </c>
      <c r="N131" s="45"/>
      <c r="O131" s="45"/>
      <c r="P131" s="45"/>
      <c r="Q131" s="45"/>
      <c r="R131" s="45"/>
      <c r="S131" s="45"/>
      <c r="T131" s="45"/>
      <c r="U131" s="45"/>
      <c r="V131" s="45"/>
      <c r="W131" s="48">
        <f t="shared" ref="W131:W150" si="78">X131+Z131+AB131</f>
        <v>0</v>
      </c>
      <c r="X131" s="45"/>
      <c r="Y131" s="45"/>
      <c r="Z131" s="45"/>
      <c r="AA131" s="45"/>
      <c r="AB131" s="45"/>
      <c r="AC131" s="58">
        <f t="shared" ref="AC131:AC150" si="79">W131+C131</f>
        <v>0</v>
      </c>
    </row>
    <row r="132" spans="1:35" ht="26.5" customHeight="1" x14ac:dyDescent="0.25">
      <c r="A132" s="88" t="s">
        <v>63</v>
      </c>
      <c r="B132" s="88" t="s">
        <v>63</v>
      </c>
      <c r="C132" s="48">
        <f t="shared" si="74"/>
        <v>0</v>
      </c>
      <c r="D132" s="48"/>
      <c r="E132" s="48"/>
      <c r="F132" s="45">
        <f t="shared" si="76"/>
        <v>0</v>
      </c>
      <c r="G132" s="45"/>
      <c r="H132" s="45"/>
      <c r="I132" s="45"/>
      <c r="J132" s="45"/>
      <c r="K132" s="45"/>
      <c r="L132" s="45"/>
      <c r="M132" s="45">
        <f t="shared" si="77"/>
        <v>0</v>
      </c>
      <c r="N132" s="45"/>
      <c r="O132" s="45"/>
      <c r="P132" s="45"/>
      <c r="Q132" s="45"/>
      <c r="R132" s="45"/>
      <c r="S132" s="45"/>
      <c r="T132" s="45"/>
      <c r="U132" s="45"/>
      <c r="V132" s="45"/>
      <c r="W132" s="48">
        <f t="shared" si="78"/>
        <v>0</v>
      </c>
      <c r="X132" s="45"/>
      <c r="Y132" s="45"/>
      <c r="Z132" s="45"/>
      <c r="AA132" s="45"/>
      <c r="AB132" s="45"/>
      <c r="AC132" s="58">
        <f t="shared" si="79"/>
        <v>0</v>
      </c>
    </row>
    <row r="133" spans="1:35" s="76" customFormat="1" ht="15.65" x14ac:dyDescent="0.25">
      <c r="A133" s="46" t="s">
        <v>59</v>
      </c>
      <c r="B133" s="47" t="s">
        <v>88</v>
      </c>
      <c r="C133" s="48">
        <f t="shared" si="74"/>
        <v>0</v>
      </c>
      <c r="D133" s="48">
        <f>D134+D135</f>
        <v>0</v>
      </c>
      <c r="E133" s="48">
        <f>E134+E135</f>
        <v>0</v>
      </c>
      <c r="F133" s="45">
        <f t="shared" si="76"/>
        <v>0</v>
      </c>
      <c r="G133" s="48">
        <f t="shared" ref="G133:L133" si="80">G134+G135</f>
        <v>0</v>
      </c>
      <c r="H133" s="48">
        <f t="shared" si="80"/>
        <v>0</v>
      </c>
      <c r="I133" s="48">
        <f t="shared" si="80"/>
        <v>0</v>
      </c>
      <c r="J133" s="48">
        <f t="shared" si="80"/>
        <v>0</v>
      </c>
      <c r="K133" s="48">
        <f t="shared" si="80"/>
        <v>0</v>
      </c>
      <c r="L133" s="48">
        <f t="shared" si="80"/>
        <v>0</v>
      </c>
      <c r="M133" s="45">
        <f t="shared" si="77"/>
        <v>0</v>
      </c>
      <c r="N133" s="48">
        <f t="shared" ref="N133:V133" si="81">N134+N135</f>
        <v>0</v>
      </c>
      <c r="O133" s="48">
        <f t="shared" si="81"/>
        <v>0</v>
      </c>
      <c r="P133" s="48">
        <f t="shared" si="81"/>
        <v>0</v>
      </c>
      <c r="Q133" s="48">
        <f t="shared" si="81"/>
        <v>0</v>
      </c>
      <c r="R133" s="48">
        <f t="shared" si="81"/>
        <v>0</v>
      </c>
      <c r="S133" s="48">
        <f t="shared" si="81"/>
        <v>0</v>
      </c>
      <c r="T133" s="48">
        <f t="shared" si="81"/>
        <v>0</v>
      </c>
      <c r="U133" s="48">
        <f t="shared" si="81"/>
        <v>0</v>
      </c>
      <c r="V133" s="48">
        <f t="shared" si="81"/>
        <v>0</v>
      </c>
      <c r="W133" s="90">
        <f t="shared" si="78"/>
        <v>0</v>
      </c>
      <c r="X133" s="48">
        <f>X134+X135</f>
        <v>0</v>
      </c>
      <c r="Y133" s="48"/>
      <c r="Z133" s="48">
        <f>Z134+Z135</f>
        <v>0</v>
      </c>
      <c r="AA133" s="48"/>
      <c r="AB133" s="48">
        <f>AB134+AB135</f>
        <v>0</v>
      </c>
      <c r="AC133" s="86">
        <f t="shared" si="79"/>
        <v>0</v>
      </c>
      <c r="AD133" s="105"/>
      <c r="AH133" s="77"/>
      <c r="AI133" s="77"/>
    </row>
    <row r="134" spans="1:35" s="76" customFormat="1" ht="27.2" x14ac:dyDescent="0.25">
      <c r="A134" s="88" t="s">
        <v>60</v>
      </c>
      <c r="B134" s="88" t="s">
        <v>60</v>
      </c>
      <c r="C134" s="48">
        <f t="shared" si="74"/>
        <v>0</v>
      </c>
      <c r="D134" s="48"/>
      <c r="E134" s="48"/>
      <c r="F134" s="45">
        <f t="shared" si="76"/>
        <v>0</v>
      </c>
      <c r="G134" s="45"/>
      <c r="H134" s="45"/>
      <c r="I134" s="45"/>
      <c r="J134" s="45"/>
      <c r="K134" s="45"/>
      <c r="L134" s="45"/>
      <c r="M134" s="45">
        <f t="shared" si="77"/>
        <v>0</v>
      </c>
      <c r="N134" s="45"/>
      <c r="O134" s="45"/>
      <c r="P134" s="45"/>
      <c r="Q134" s="45"/>
      <c r="R134" s="45"/>
      <c r="S134" s="45"/>
      <c r="T134" s="45"/>
      <c r="U134" s="45"/>
      <c r="V134" s="45"/>
      <c r="W134" s="90">
        <f t="shared" si="78"/>
        <v>0</v>
      </c>
      <c r="X134" s="45"/>
      <c r="Y134" s="45"/>
      <c r="Z134" s="45"/>
      <c r="AA134" s="45"/>
      <c r="AB134" s="45"/>
      <c r="AC134" s="86">
        <f t="shared" si="79"/>
        <v>0</v>
      </c>
      <c r="AD134" s="106"/>
      <c r="AH134" s="77"/>
      <c r="AI134" s="77"/>
    </row>
    <row r="135" spans="1:35" s="76" customFormat="1" ht="27.2" x14ac:dyDescent="0.25">
      <c r="A135" s="88" t="s">
        <v>61</v>
      </c>
      <c r="B135" s="88" t="s">
        <v>61</v>
      </c>
      <c r="C135" s="48">
        <f t="shared" si="74"/>
        <v>0</v>
      </c>
      <c r="D135" s="48">
        <f>D136+D137</f>
        <v>0</v>
      </c>
      <c r="E135" s="48">
        <f>E136+E137</f>
        <v>0</v>
      </c>
      <c r="F135" s="45">
        <f t="shared" si="76"/>
        <v>0</v>
      </c>
      <c r="G135" s="48">
        <f t="shared" ref="G135:L135" si="82">G136+G137</f>
        <v>0</v>
      </c>
      <c r="H135" s="48">
        <f t="shared" si="82"/>
        <v>0</v>
      </c>
      <c r="I135" s="48">
        <f t="shared" si="82"/>
        <v>0</v>
      </c>
      <c r="J135" s="48">
        <f t="shared" si="82"/>
        <v>0</v>
      </c>
      <c r="K135" s="48">
        <f t="shared" si="82"/>
        <v>0</v>
      </c>
      <c r="L135" s="48">
        <f t="shared" si="82"/>
        <v>0</v>
      </c>
      <c r="M135" s="45">
        <f t="shared" si="77"/>
        <v>0</v>
      </c>
      <c r="N135" s="48">
        <f t="shared" ref="N135:V135" si="83">N136+N137</f>
        <v>0</v>
      </c>
      <c r="O135" s="48">
        <f t="shared" si="83"/>
        <v>0</v>
      </c>
      <c r="P135" s="48">
        <f t="shared" si="83"/>
        <v>0</v>
      </c>
      <c r="Q135" s="48">
        <f t="shared" si="83"/>
        <v>0</v>
      </c>
      <c r="R135" s="48">
        <f t="shared" si="83"/>
        <v>0</v>
      </c>
      <c r="S135" s="48">
        <f t="shared" si="83"/>
        <v>0</v>
      </c>
      <c r="T135" s="48">
        <f t="shared" si="83"/>
        <v>0</v>
      </c>
      <c r="U135" s="48">
        <f t="shared" si="83"/>
        <v>0</v>
      </c>
      <c r="V135" s="48">
        <f t="shared" si="83"/>
        <v>0</v>
      </c>
      <c r="W135" s="90">
        <f t="shared" si="78"/>
        <v>0</v>
      </c>
      <c r="X135" s="48">
        <f>X136+X137</f>
        <v>0</v>
      </c>
      <c r="Y135" s="48"/>
      <c r="Z135" s="48">
        <f>Z136+Z137</f>
        <v>0</v>
      </c>
      <c r="AA135" s="48"/>
      <c r="AB135" s="48">
        <f>AB136+AB137</f>
        <v>0</v>
      </c>
      <c r="AC135" s="86">
        <f t="shared" si="79"/>
        <v>0</v>
      </c>
      <c r="AD135" s="106"/>
      <c r="AH135" s="77"/>
      <c r="AI135" s="77"/>
    </row>
    <row r="136" spans="1:35" s="76" customFormat="1" ht="15.65" x14ac:dyDescent="0.25">
      <c r="A136" s="88" t="s">
        <v>62</v>
      </c>
      <c r="B136" s="88" t="s">
        <v>62</v>
      </c>
      <c r="C136" s="48">
        <f t="shared" si="74"/>
        <v>0</v>
      </c>
      <c r="D136" s="48"/>
      <c r="E136" s="48"/>
      <c r="F136" s="45">
        <f t="shared" si="76"/>
        <v>0</v>
      </c>
      <c r="G136" s="45"/>
      <c r="H136" s="45"/>
      <c r="I136" s="45"/>
      <c r="J136" s="45"/>
      <c r="K136" s="45"/>
      <c r="L136" s="45"/>
      <c r="M136" s="45">
        <f t="shared" si="77"/>
        <v>0</v>
      </c>
      <c r="N136" s="45"/>
      <c r="O136" s="45"/>
      <c r="P136" s="45"/>
      <c r="Q136" s="45"/>
      <c r="R136" s="45"/>
      <c r="S136" s="45"/>
      <c r="T136" s="45"/>
      <c r="U136" s="45"/>
      <c r="V136" s="45"/>
      <c r="W136" s="90">
        <f t="shared" si="78"/>
        <v>0</v>
      </c>
      <c r="X136" s="45"/>
      <c r="Y136" s="45"/>
      <c r="Z136" s="45"/>
      <c r="AA136" s="45"/>
      <c r="AB136" s="45"/>
      <c r="AC136" s="86">
        <f t="shared" si="79"/>
        <v>0</v>
      </c>
      <c r="AD136" s="106"/>
      <c r="AH136" s="77"/>
      <c r="AI136" s="77"/>
    </row>
    <row r="137" spans="1:35" s="76" customFormat="1" ht="27.2" x14ac:dyDescent="0.25">
      <c r="A137" s="88" t="s">
        <v>63</v>
      </c>
      <c r="B137" s="88" t="s">
        <v>63</v>
      </c>
      <c r="C137" s="48">
        <f t="shared" si="74"/>
        <v>0</v>
      </c>
      <c r="D137" s="48"/>
      <c r="E137" s="48"/>
      <c r="F137" s="45">
        <f t="shared" si="76"/>
        <v>0</v>
      </c>
      <c r="G137" s="45"/>
      <c r="H137" s="45"/>
      <c r="I137" s="45"/>
      <c r="J137" s="45"/>
      <c r="K137" s="45"/>
      <c r="L137" s="45"/>
      <c r="M137" s="45">
        <f t="shared" si="77"/>
        <v>0</v>
      </c>
      <c r="N137" s="45"/>
      <c r="O137" s="45"/>
      <c r="P137" s="45"/>
      <c r="Q137" s="45"/>
      <c r="R137" s="45"/>
      <c r="S137" s="45"/>
      <c r="T137" s="45"/>
      <c r="U137" s="45"/>
      <c r="V137" s="45"/>
      <c r="W137" s="90">
        <f t="shared" si="78"/>
        <v>0</v>
      </c>
      <c r="X137" s="45"/>
      <c r="Y137" s="45"/>
      <c r="Z137" s="45"/>
      <c r="AA137" s="45"/>
      <c r="AB137" s="45"/>
      <c r="AC137" s="86">
        <f t="shared" si="79"/>
        <v>0</v>
      </c>
      <c r="AD137" s="106"/>
      <c r="AH137" s="77"/>
      <c r="AI137" s="77"/>
    </row>
    <row r="138" spans="1:35" s="76" customFormat="1" ht="15.65" x14ac:dyDescent="0.25">
      <c r="A138" s="46" t="s">
        <v>64</v>
      </c>
      <c r="B138" s="47" t="s">
        <v>89</v>
      </c>
      <c r="C138" s="48">
        <f t="shared" si="74"/>
        <v>0</v>
      </c>
      <c r="D138" s="48">
        <f>D139+D140</f>
        <v>0</v>
      </c>
      <c r="E138" s="48">
        <f>E139+E140</f>
        <v>0</v>
      </c>
      <c r="F138" s="45">
        <f t="shared" si="76"/>
        <v>0</v>
      </c>
      <c r="G138" s="48">
        <f t="shared" ref="G138:L138" si="84">G139+G140</f>
        <v>0</v>
      </c>
      <c r="H138" s="48">
        <f t="shared" si="84"/>
        <v>0</v>
      </c>
      <c r="I138" s="48">
        <f t="shared" si="84"/>
        <v>0</v>
      </c>
      <c r="J138" s="48">
        <f t="shared" si="84"/>
        <v>0</v>
      </c>
      <c r="K138" s="48">
        <f t="shared" si="84"/>
        <v>0</v>
      </c>
      <c r="L138" s="48">
        <f t="shared" si="84"/>
        <v>0</v>
      </c>
      <c r="M138" s="45">
        <f t="shared" si="77"/>
        <v>0</v>
      </c>
      <c r="N138" s="48">
        <f t="shared" ref="N138:V138" si="85">N139+N140</f>
        <v>0</v>
      </c>
      <c r="O138" s="48">
        <f t="shared" si="85"/>
        <v>0</v>
      </c>
      <c r="P138" s="48">
        <f t="shared" si="85"/>
        <v>0</v>
      </c>
      <c r="Q138" s="48">
        <f t="shared" si="85"/>
        <v>0</v>
      </c>
      <c r="R138" s="48">
        <f t="shared" si="85"/>
        <v>0</v>
      </c>
      <c r="S138" s="48">
        <f t="shared" si="85"/>
        <v>0</v>
      </c>
      <c r="T138" s="48">
        <f t="shared" si="85"/>
        <v>0</v>
      </c>
      <c r="U138" s="48">
        <f t="shared" si="85"/>
        <v>0</v>
      </c>
      <c r="V138" s="48">
        <f t="shared" si="85"/>
        <v>0</v>
      </c>
      <c r="W138" s="90">
        <f t="shared" si="78"/>
        <v>0</v>
      </c>
      <c r="X138" s="48">
        <f>X139+X140</f>
        <v>0</v>
      </c>
      <c r="Y138" s="48"/>
      <c r="Z138" s="48">
        <f>Z139+Z140</f>
        <v>0</v>
      </c>
      <c r="AA138" s="48"/>
      <c r="AB138" s="48">
        <f>AB139+AB140</f>
        <v>0</v>
      </c>
      <c r="AC138" s="86">
        <f t="shared" si="79"/>
        <v>0</v>
      </c>
      <c r="AD138" s="89"/>
      <c r="AH138" s="77"/>
      <c r="AI138" s="77"/>
    </row>
    <row r="139" spans="1:35" s="76" customFormat="1" ht="15.65" x14ac:dyDescent="0.25">
      <c r="A139" s="88" t="s">
        <v>62</v>
      </c>
      <c r="B139" s="88" t="s">
        <v>62</v>
      </c>
      <c r="C139" s="48">
        <f t="shared" si="74"/>
        <v>0</v>
      </c>
      <c r="D139" s="45"/>
      <c r="E139" s="48"/>
      <c r="F139" s="45">
        <f t="shared" si="76"/>
        <v>0</v>
      </c>
      <c r="G139" s="45"/>
      <c r="H139" s="45"/>
      <c r="I139" s="45"/>
      <c r="J139" s="45"/>
      <c r="K139" s="45"/>
      <c r="L139" s="45"/>
      <c r="M139" s="45">
        <f t="shared" si="77"/>
        <v>0</v>
      </c>
      <c r="N139" s="45"/>
      <c r="O139" s="45"/>
      <c r="P139" s="45"/>
      <c r="Q139" s="45"/>
      <c r="R139" s="45"/>
      <c r="S139" s="45"/>
      <c r="T139" s="45"/>
      <c r="U139" s="45"/>
      <c r="V139" s="45"/>
      <c r="W139" s="90">
        <f t="shared" si="78"/>
        <v>0</v>
      </c>
      <c r="X139" s="45"/>
      <c r="Y139" s="45"/>
      <c r="Z139" s="45"/>
      <c r="AA139" s="45"/>
      <c r="AB139" s="45"/>
      <c r="AC139" s="86">
        <f t="shared" si="79"/>
        <v>0</v>
      </c>
      <c r="AD139" s="89"/>
      <c r="AH139" s="77"/>
      <c r="AI139" s="77"/>
    </row>
    <row r="140" spans="1:35" s="76" customFormat="1" ht="27.2" x14ac:dyDescent="0.25">
      <c r="A140" s="88" t="s">
        <v>63</v>
      </c>
      <c r="B140" s="88" t="s">
        <v>63</v>
      </c>
      <c r="C140" s="48">
        <f t="shared" si="74"/>
        <v>0</v>
      </c>
      <c r="D140" s="45"/>
      <c r="E140" s="48"/>
      <c r="F140" s="45">
        <f t="shared" si="76"/>
        <v>0</v>
      </c>
      <c r="G140" s="45"/>
      <c r="H140" s="45"/>
      <c r="I140" s="45"/>
      <c r="J140" s="45"/>
      <c r="K140" s="45"/>
      <c r="L140" s="45"/>
      <c r="M140" s="45">
        <f t="shared" si="77"/>
        <v>0</v>
      </c>
      <c r="N140" s="45"/>
      <c r="O140" s="45"/>
      <c r="P140" s="45"/>
      <c r="Q140" s="45"/>
      <c r="R140" s="45"/>
      <c r="S140" s="45"/>
      <c r="T140" s="45"/>
      <c r="U140" s="45"/>
      <c r="V140" s="45"/>
      <c r="W140" s="90">
        <f t="shared" si="78"/>
        <v>0</v>
      </c>
      <c r="X140" s="45"/>
      <c r="Y140" s="45"/>
      <c r="Z140" s="45"/>
      <c r="AA140" s="45"/>
      <c r="AB140" s="45"/>
      <c r="AC140" s="86">
        <f t="shared" si="79"/>
        <v>0</v>
      </c>
      <c r="AD140" s="89"/>
      <c r="AH140" s="77"/>
      <c r="AI140" s="77"/>
    </row>
    <row r="141" spans="1:35" s="76" customFormat="1" ht="15.65" x14ac:dyDescent="0.25">
      <c r="A141" s="46" t="s">
        <v>65</v>
      </c>
      <c r="B141" s="47" t="s">
        <v>98</v>
      </c>
      <c r="C141" s="48">
        <f t="shared" si="74"/>
        <v>0</v>
      </c>
      <c r="D141" s="48">
        <f>D142+D143</f>
        <v>0</v>
      </c>
      <c r="E141" s="48">
        <f>E142+E143</f>
        <v>0</v>
      </c>
      <c r="F141" s="45">
        <f t="shared" si="76"/>
        <v>0</v>
      </c>
      <c r="G141" s="48">
        <f t="shared" ref="G141:L141" si="86">G142+G143</f>
        <v>0</v>
      </c>
      <c r="H141" s="48">
        <f t="shared" si="86"/>
        <v>0</v>
      </c>
      <c r="I141" s="48">
        <f t="shared" si="86"/>
        <v>0</v>
      </c>
      <c r="J141" s="48">
        <f t="shared" si="86"/>
        <v>0</v>
      </c>
      <c r="K141" s="48">
        <f t="shared" si="86"/>
        <v>0</v>
      </c>
      <c r="L141" s="48">
        <f t="shared" si="86"/>
        <v>0</v>
      </c>
      <c r="M141" s="45">
        <f t="shared" si="77"/>
        <v>0</v>
      </c>
      <c r="N141" s="48">
        <f t="shared" ref="N141:V141" si="87">N142+N143</f>
        <v>0</v>
      </c>
      <c r="O141" s="48">
        <f t="shared" si="87"/>
        <v>0</v>
      </c>
      <c r="P141" s="48">
        <f t="shared" si="87"/>
        <v>0</v>
      </c>
      <c r="Q141" s="48">
        <f t="shared" si="87"/>
        <v>0</v>
      </c>
      <c r="R141" s="48">
        <f t="shared" si="87"/>
        <v>0</v>
      </c>
      <c r="S141" s="48">
        <f t="shared" si="87"/>
        <v>0</v>
      </c>
      <c r="T141" s="48">
        <f t="shared" si="87"/>
        <v>0</v>
      </c>
      <c r="U141" s="48">
        <f t="shared" si="87"/>
        <v>0</v>
      </c>
      <c r="V141" s="48">
        <f t="shared" si="87"/>
        <v>0</v>
      </c>
      <c r="W141" s="90">
        <f t="shared" si="78"/>
        <v>0</v>
      </c>
      <c r="X141" s="48">
        <f>X142+X143</f>
        <v>0</v>
      </c>
      <c r="Y141" s="48"/>
      <c r="Z141" s="48">
        <f>Z142+Z143</f>
        <v>0</v>
      </c>
      <c r="AA141" s="48"/>
      <c r="AB141" s="48">
        <f>AB142+AB143</f>
        <v>0</v>
      </c>
      <c r="AC141" s="86">
        <f t="shared" si="79"/>
        <v>0</v>
      </c>
      <c r="AD141" s="89"/>
      <c r="AH141" s="77"/>
      <c r="AI141" s="77"/>
    </row>
    <row r="142" spans="1:35" s="76" customFormat="1" ht="15.65" x14ac:dyDescent="0.25">
      <c r="A142" s="88" t="s">
        <v>62</v>
      </c>
      <c r="B142" s="88" t="s">
        <v>62</v>
      </c>
      <c r="C142" s="48">
        <f t="shared" si="74"/>
        <v>0</v>
      </c>
      <c r="D142" s="48"/>
      <c r="E142" s="48"/>
      <c r="F142" s="45">
        <f t="shared" si="76"/>
        <v>0</v>
      </c>
      <c r="G142" s="45"/>
      <c r="H142" s="45"/>
      <c r="I142" s="45"/>
      <c r="J142" s="45"/>
      <c r="K142" s="45"/>
      <c r="L142" s="45"/>
      <c r="M142" s="45">
        <f t="shared" si="77"/>
        <v>0</v>
      </c>
      <c r="N142" s="45"/>
      <c r="O142" s="45"/>
      <c r="P142" s="45"/>
      <c r="Q142" s="45"/>
      <c r="R142" s="45"/>
      <c r="S142" s="45"/>
      <c r="T142" s="45"/>
      <c r="U142" s="45"/>
      <c r="V142" s="45"/>
      <c r="W142" s="90">
        <f t="shared" si="78"/>
        <v>0</v>
      </c>
      <c r="X142" s="45"/>
      <c r="Y142" s="45"/>
      <c r="Z142" s="45"/>
      <c r="AA142" s="45"/>
      <c r="AB142" s="45"/>
      <c r="AC142" s="86">
        <f t="shared" si="79"/>
        <v>0</v>
      </c>
      <c r="AD142" s="89"/>
      <c r="AH142" s="77"/>
      <c r="AI142" s="77"/>
    </row>
    <row r="143" spans="1:35" s="76" customFormat="1" ht="27.2" x14ac:dyDescent="0.25">
      <c r="A143" s="88" t="s">
        <v>63</v>
      </c>
      <c r="B143" s="88" t="s">
        <v>63</v>
      </c>
      <c r="C143" s="48">
        <f t="shared" si="74"/>
        <v>0</v>
      </c>
      <c r="D143" s="48"/>
      <c r="E143" s="48"/>
      <c r="F143" s="45">
        <f t="shared" si="76"/>
        <v>0</v>
      </c>
      <c r="G143" s="45"/>
      <c r="H143" s="45"/>
      <c r="I143" s="45"/>
      <c r="J143" s="45"/>
      <c r="K143" s="45"/>
      <c r="L143" s="45"/>
      <c r="M143" s="45">
        <f t="shared" si="77"/>
        <v>0</v>
      </c>
      <c r="N143" s="45"/>
      <c r="O143" s="45"/>
      <c r="P143" s="45"/>
      <c r="Q143" s="45"/>
      <c r="R143" s="45"/>
      <c r="S143" s="45"/>
      <c r="T143" s="45"/>
      <c r="U143" s="45"/>
      <c r="V143" s="45"/>
      <c r="W143" s="90">
        <f t="shared" si="78"/>
        <v>0</v>
      </c>
      <c r="X143" s="45"/>
      <c r="Y143" s="45"/>
      <c r="Z143" s="45"/>
      <c r="AA143" s="45"/>
      <c r="AB143" s="45"/>
      <c r="AC143" s="86">
        <f t="shared" si="79"/>
        <v>0</v>
      </c>
      <c r="AD143" s="89"/>
      <c r="AH143" s="77"/>
      <c r="AI143" s="77"/>
    </row>
    <row r="144" spans="1:35" s="76" customFormat="1" ht="15.65" x14ac:dyDescent="0.25">
      <c r="A144" s="46" t="s">
        <v>66</v>
      </c>
      <c r="B144" s="47" t="s">
        <v>90</v>
      </c>
      <c r="C144" s="48">
        <f t="shared" si="74"/>
        <v>0</v>
      </c>
      <c r="D144" s="48"/>
      <c r="E144" s="45"/>
      <c r="F144" s="45">
        <f t="shared" si="76"/>
        <v>0</v>
      </c>
      <c r="G144" s="45"/>
      <c r="H144" s="45"/>
      <c r="I144" s="45"/>
      <c r="J144" s="45"/>
      <c r="K144" s="45"/>
      <c r="L144" s="45"/>
      <c r="M144" s="45">
        <f t="shared" si="77"/>
        <v>0</v>
      </c>
      <c r="N144" s="45"/>
      <c r="O144" s="45"/>
      <c r="P144" s="45"/>
      <c r="Q144" s="45"/>
      <c r="R144" s="45"/>
      <c r="S144" s="45"/>
      <c r="T144" s="45"/>
      <c r="U144" s="45"/>
      <c r="V144" s="45"/>
      <c r="W144" s="90">
        <f t="shared" si="78"/>
        <v>0</v>
      </c>
      <c r="X144" s="45"/>
      <c r="Y144" s="45"/>
      <c r="Z144" s="45"/>
      <c r="AA144" s="45"/>
      <c r="AB144" s="45"/>
      <c r="AC144" s="86">
        <f t="shared" si="79"/>
        <v>0</v>
      </c>
      <c r="AD144" s="89"/>
      <c r="AH144" s="77"/>
      <c r="AI144" s="77"/>
    </row>
    <row r="145" spans="1:35" s="76" customFormat="1" ht="15.65" x14ac:dyDescent="0.25">
      <c r="A145" s="46" t="s">
        <v>67</v>
      </c>
      <c r="B145" s="47" t="s">
        <v>91</v>
      </c>
      <c r="C145" s="48">
        <f t="shared" si="74"/>
        <v>0</v>
      </c>
      <c r="D145" s="48"/>
      <c r="E145" s="45"/>
      <c r="F145" s="45">
        <f t="shared" si="76"/>
        <v>0</v>
      </c>
      <c r="G145" s="45"/>
      <c r="H145" s="45"/>
      <c r="I145" s="45"/>
      <c r="J145" s="45"/>
      <c r="K145" s="45"/>
      <c r="L145" s="45"/>
      <c r="M145" s="45">
        <f t="shared" si="77"/>
        <v>0</v>
      </c>
      <c r="N145" s="45"/>
      <c r="O145" s="45"/>
      <c r="P145" s="45"/>
      <c r="Q145" s="45"/>
      <c r="R145" s="45"/>
      <c r="S145" s="45"/>
      <c r="T145" s="45"/>
      <c r="U145" s="45"/>
      <c r="V145" s="45"/>
      <c r="W145" s="90">
        <f t="shared" si="78"/>
        <v>0</v>
      </c>
      <c r="X145" s="45"/>
      <c r="Y145" s="45"/>
      <c r="Z145" s="45"/>
      <c r="AA145" s="45"/>
      <c r="AB145" s="45"/>
      <c r="AC145" s="86">
        <f t="shared" si="79"/>
        <v>0</v>
      </c>
      <c r="AD145" s="89"/>
      <c r="AH145" s="77"/>
      <c r="AI145" s="77"/>
    </row>
    <row r="146" spans="1:35" s="76" customFormat="1" ht="15.65" x14ac:dyDescent="0.25">
      <c r="A146" s="46" t="s">
        <v>68</v>
      </c>
      <c r="B146" s="47" t="s">
        <v>99</v>
      </c>
      <c r="C146" s="48">
        <f t="shared" si="74"/>
        <v>0</v>
      </c>
      <c r="D146" s="48"/>
      <c r="E146" s="45"/>
      <c r="F146" s="45">
        <f t="shared" si="76"/>
        <v>0</v>
      </c>
      <c r="G146" s="45"/>
      <c r="H146" s="45"/>
      <c r="I146" s="45"/>
      <c r="J146" s="45"/>
      <c r="K146" s="45"/>
      <c r="L146" s="45"/>
      <c r="M146" s="45">
        <f t="shared" si="77"/>
        <v>0</v>
      </c>
      <c r="N146" s="45"/>
      <c r="O146" s="45"/>
      <c r="P146" s="45"/>
      <c r="Q146" s="45"/>
      <c r="R146" s="45"/>
      <c r="S146" s="45"/>
      <c r="T146" s="45"/>
      <c r="U146" s="45"/>
      <c r="V146" s="45"/>
      <c r="W146" s="90">
        <f t="shared" si="78"/>
        <v>0</v>
      </c>
      <c r="X146" s="45"/>
      <c r="Y146" s="45"/>
      <c r="Z146" s="45"/>
      <c r="AA146" s="45"/>
      <c r="AB146" s="45"/>
      <c r="AC146" s="86">
        <f t="shared" si="79"/>
        <v>0</v>
      </c>
      <c r="AD146" s="89"/>
      <c r="AH146" s="77"/>
      <c r="AI146" s="77"/>
    </row>
    <row r="147" spans="1:35" s="76" customFormat="1" ht="15.65" x14ac:dyDescent="0.25">
      <c r="A147" s="46" t="s">
        <v>69</v>
      </c>
      <c r="B147" s="47" t="s">
        <v>92</v>
      </c>
      <c r="C147" s="48">
        <f t="shared" si="74"/>
        <v>0</v>
      </c>
      <c r="D147" s="48"/>
      <c r="E147" s="45"/>
      <c r="F147" s="45">
        <f t="shared" si="76"/>
        <v>0</v>
      </c>
      <c r="G147" s="45"/>
      <c r="H147" s="45"/>
      <c r="I147" s="45"/>
      <c r="J147" s="45"/>
      <c r="K147" s="45"/>
      <c r="L147" s="45"/>
      <c r="M147" s="45">
        <f t="shared" si="77"/>
        <v>0</v>
      </c>
      <c r="N147" s="45"/>
      <c r="O147" s="45"/>
      <c r="P147" s="45"/>
      <c r="Q147" s="45"/>
      <c r="R147" s="45"/>
      <c r="S147" s="45"/>
      <c r="T147" s="45"/>
      <c r="U147" s="45"/>
      <c r="V147" s="45"/>
      <c r="W147" s="90">
        <f t="shared" si="78"/>
        <v>0</v>
      </c>
      <c r="X147" s="45"/>
      <c r="Y147" s="45"/>
      <c r="Z147" s="45"/>
      <c r="AA147" s="45"/>
      <c r="AB147" s="45"/>
      <c r="AC147" s="86">
        <f t="shared" si="79"/>
        <v>0</v>
      </c>
      <c r="AD147" s="89"/>
      <c r="AH147" s="77"/>
      <c r="AI147" s="77"/>
    </row>
    <row r="148" spans="1:35" s="76" customFormat="1" ht="15.65" x14ac:dyDescent="0.25">
      <c r="A148" s="46" t="s">
        <v>70</v>
      </c>
      <c r="B148" s="47" t="s">
        <v>93</v>
      </c>
      <c r="C148" s="48">
        <f t="shared" si="74"/>
        <v>0</v>
      </c>
      <c r="D148" s="48"/>
      <c r="E148" s="48"/>
      <c r="F148" s="45">
        <f t="shared" si="76"/>
        <v>0</v>
      </c>
      <c r="G148" s="45"/>
      <c r="H148" s="45"/>
      <c r="I148" s="45"/>
      <c r="J148" s="45"/>
      <c r="K148" s="45"/>
      <c r="L148" s="45"/>
      <c r="M148" s="45">
        <f t="shared" si="77"/>
        <v>0</v>
      </c>
      <c r="N148" s="45"/>
      <c r="O148" s="45"/>
      <c r="P148" s="45"/>
      <c r="Q148" s="45"/>
      <c r="R148" s="45"/>
      <c r="S148" s="45"/>
      <c r="T148" s="45"/>
      <c r="U148" s="45"/>
      <c r="V148" s="45"/>
      <c r="W148" s="90">
        <f t="shared" si="78"/>
        <v>0</v>
      </c>
      <c r="X148" s="45"/>
      <c r="Y148" s="45"/>
      <c r="Z148" s="45"/>
      <c r="AA148" s="45"/>
      <c r="AB148" s="45"/>
      <c r="AC148" s="86">
        <f t="shared" si="79"/>
        <v>0</v>
      </c>
      <c r="AD148" s="89"/>
      <c r="AH148" s="77"/>
      <c r="AI148" s="77"/>
    </row>
    <row r="149" spans="1:35" s="76" customFormat="1" ht="15.65" x14ac:dyDescent="0.25">
      <c r="A149" s="46" t="s">
        <v>71</v>
      </c>
      <c r="B149" s="47" t="s">
        <v>94</v>
      </c>
      <c r="C149" s="48">
        <f t="shared" si="74"/>
        <v>0</v>
      </c>
      <c r="D149" s="48"/>
      <c r="E149" s="48"/>
      <c r="F149" s="45">
        <f t="shared" si="76"/>
        <v>0</v>
      </c>
      <c r="G149" s="45"/>
      <c r="H149" s="45"/>
      <c r="I149" s="45"/>
      <c r="J149" s="45"/>
      <c r="K149" s="45"/>
      <c r="L149" s="45"/>
      <c r="M149" s="45">
        <f t="shared" si="77"/>
        <v>0</v>
      </c>
      <c r="N149" s="45"/>
      <c r="O149" s="45"/>
      <c r="P149" s="45"/>
      <c r="Q149" s="45"/>
      <c r="R149" s="45"/>
      <c r="S149" s="45"/>
      <c r="T149" s="45"/>
      <c r="U149" s="45"/>
      <c r="V149" s="45"/>
      <c r="W149" s="90">
        <f t="shared" si="78"/>
        <v>0</v>
      </c>
      <c r="X149" s="45"/>
      <c r="Y149" s="45"/>
      <c r="Z149" s="45"/>
      <c r="AA149" s="45"/>
      <c r="AB149" s="45"/>
      <c r="AC149" s="86">
        <f t="shared" si="79"/>
        <v>0</v>
      </c>
      <c r="AD149" s="89"/>
      <c r="AH149" s="77"/>
      <c r="AI149" s="77"/>
    </row>
    <row r="150" spans="1:35" s="76" customFormat="1" ht="16.3" thickBot="1" x14ac:dyDescent="0.3">
      <c r="A150" s="46" t="s">
        <v>72</v>
      </c>
      <c r="B150" s="47" t="s">
        <v>100</v>
      </c>
      <c r="C150" s="48">
        <f t="shared" si="74"/>
        <v>0</v>
      </c>
      <c r="D150" s="48"/>
      <c r="E150" s="45"/>
      <c r="F150" s="45">
        <f t="shared" si="76"/>
        <v>0</v>
      </c>
      <c r="G150" s="45"/>
      <c r="H150" s="45"/>
      <c r="I150" s="45"/>
      <c r="J150" s="45"/>
      <c r="K150" s="45"/>
      <c r="L150" s="45"/>
      <c r="M150" s="45">
        <f t="shared" si="77"/>
        <v>0</v>
      </c>
      <c r="N150" s="45"/>
      <c r="O150" s="45"/>
      <c r="P150" s="45"/>
      <c r="Q150" s="45"/>
      <c r="R150" s="45"/>
      <c r="S150" s="45"/>
      <c r="T150" s="45"/>
      <c r="U150" s="45"/>
      <c r="V150" s="45"/>
      <c r="W150" s="90">
        <f t="shared" si="78"/>
        <v>0</v>
      </c>
      <c r="X150" s="45"/>
      <c r="Y150" s="45"/>
      <c r="Z150" s="45"/>
      <c r="AA150" s="45"/>
      <c r="AB150" s="45"/>
      <c r="AC150" s="86">
        <f t="shared" si="79"/>
        <v>0</v>
      </c>
      <c r="AD150" s="89"/>
      <c r="AH150" s="77"/>
      <c r="AI150" s="77"/>
    </row>
    <row r="151" spans="1:35" s="76" customFormat="1" ht="16.3" thickBot="1" x14ac:dyDescent="0.3">
      <c r="A151" s="56" t="s">
        <v>73</v>
      </c>
      <c r="B151" s="57" t="s">
        <v>101</v>
      </c>
      <c r="C151" s="52">
        <f t="shared" ref="C151:AC151" si="88">C130+C133+C138+C141+C144+C145+C146+C147+C148+C149+C150</f>
        <v>0</v>
      </c>
      <c r="D151" s="52">
        <f t="shared" si="88"/>
        <v>0</v>
      </c>
      <c r="E151" s="52">
        <f t="shared" si="88"/>
        <v>0</v>
      </c>
      <c r="F151" s="52">
        <f t="shared" si="88"/>
        <v>0</v>
      </c>
      <c r="G151" s="52">
        <f t="shared" si="88"/>
        <v>0</v>
      </c>
      <c r="H151" s="52">
        <f t="shared" si="88"/>
        <v>0</v>
      </c>
      <c r="I151" s="52">
        <f t="shared" si="88"/>
        <v>0</v>
      </c>
      <c r="J151" s="52">
        <f t="shared" si="88"/>
        <v>0</v>
      </c>
      <c r="K151" s="52">
        <f t="shared" si="88"/>
        <v>0</v>
      </c>
      <c r="L151" s="52">
        <f t="shared" si="88"/>
        <v>0</v>
      </c>
      <c r="M151" s="52">
        <f t="shared" si="88"/>
        <v>0</v>
      </c>
      <c r="N151" s="52">
        <f t="shared" si="88"/>
        <v>0</v>
      </c>
      <c r="O151" s="52">
        <f t="shared" si="88"/>
        <v>0</v>
      </c>
      <c r="P151" s="52">
        <f t="shared" si="88"/>
        <v>0</v>
      </c>
      <c r="Q151" s="52">
        <f t="shared" si="88"/>
        <v>0</v>
      </c>
      <c r="R151" s="52">
        <f t="shared" si="88"/>
        <v>0</v>
      </c>
      <c r="S151" s="52">
        <f t="shared" si="88"/>
        <v>0</v>
      </c>
      <c r="T151" s="52">
        <f t="shared" si="88"/>
        <v>0</v>
      </c>
      <c r="U151" s="52">
        <f t="shared" si="88"/>
        <v>0</v>
      </c>
      <c r="V151" s="52">
        <f t="shared" si="88"/>
        <v>0</v>
      </c>
      <c r="W151" s="52">
        <f t="shared" si="88"/>
        <v>0</v>
      </c>
      <c r="X151" s="52">
        <f t="shared" si="88"/>
        <v>0</v>
      </c>
      <c r="Y151" s="52">
        <f t="shared" si="88"/>
        <v>0</v>
      </c>
      <c r="Z151" s="52">
        <f t="shared" si="88"/>
        <v>0</v>
      </c>
      <c r="AA151" s="52">
        <f t="shared" si="88"/>
        <v>0</v>
      </c>
      <c r="AB151" s="52">
        <f t="shared" si="88"/>
        <v>0</v>
      </c>
      <c r="AC151" s="52">
        <f t="shared" si="88"/>
        <v>0</v>
      </c>
      <c r="AD151" s="53"/>
      <c r="AH151" s="77"/>
      <c r="AI151" s="77"/>
    </row>
    <row r="152" spans="1:35" s="76" customFormat="1" ht="16.3" thickBot="1" x14ac:dyDescent="0.3">
      <c r="A152" s="54" t="s">
        <v>74</v>
      </c>
      <c r="B152" s="55" t="s">
        <v>102</v>
      </c>
      <c r="C152" s="61">
        <f>D152+E152+F152+T152+U152+V152</f>
        <v>0</v>
      </c>
      <c r="D152" s="49"/>
      <c r="E152" s="49"/>
      <c r="F152" s="63">
        <f>G152+H152+I152+J152+K152+L152+M152+S152</f>
        <v>0</v>
      </c>
      <c r="G152" s="63"/>
      <c r="H152" s="63"/>
      <c r="I152" s="63"/>
      <c r="J152" s="63"/>
      <c r="K152" s="63"/>
      <c r="L152" s="63"/>
      <c r="M152" s="63">
        <f>N152+O152+P152+Q152+R152</f>
        <v>0</v>
      </c>
      <c r="N152" s="63"/>
      <c r="O152" s="63"/>
      <c r="P152" s="63"/>
      <c r="Q152" s="63"/>
      <c r="R152" s="91"/>
      <c r="S152" s="91"/>
      <c r="T152" s="91"/>
      <c r="U152" s="91"/>
      <c r="V152" s="91"/>
      <c r="W152" s="92">
        <f>X152+Z152+AB152</f>
        <v>0</v>
      </c>
      <c r="X152" s="91"/>
      <c r="Y152" s="91"/>
      <c r="Z152" s="91"/>
      <c r="AA152" s="91"/>
      <c r="AB152" s="92"/>
      <c r="AC152" s="93">
        <f>W152+C152</f>
        <v>0</v>
      </c>
      <c r="AD152" s="60"/>
      <c r="AH152" s="77"/>
      <c r="AI152" s="77"/>
    </row>
    <row r="153" spans="1:35" s="76" customFormat="1" ht="16.3" x14ac:dyDescent="0.3">
      <c r="A153" s="102" t="s">
        <v>78</v>
      </c>
      <c r="B153" s="97"/>
      <c r="C153" s="97"/>
      <c r="D153" s="98"/>
      <c r="E153" s="98"/>
      <c r="F153" s="98"/>
      <c r="G153" s="98"/>
      <c r="H153" s="98"/>
      <c r="I153" s="98"/>
      <c r="J153" s="98"/>
      <c r="K153" s="98"/>
      <c r="L153" s="98"/>
      <c r="M153" s="98"/>
      <c r="N153" s="98"/>
      <c r="O153" s="98"/>
      <c r="P153" s="98"/>
      <c r="Q153" s="98"/>
      <c r="R153" s="99"/>
      <c r="S153" s="99"/>
      <c r="T153" s="99"/>
      <c r="U153" s="99"/>
      <c r="V153" s="99"/>
      <c r="W153" s="99"/>
      <c r="X153" s="99"/>
      <c r="Y153" s="99"/>
      <c r="Z153" s="99"/>
      <c r="AA153" s="99"/>
      <c r="AB153" s="99"/>
      <c r="AC153" s="100"/>
      <c r="AH153" s="77"/>
      <c r="AI153" s="77"/>
    </row>
    <row r="154" spans="1:35" s="76" customFormat="1" ht="15.65" x14ac:dyDescent="0.25">
      <c r="A154" s="83" t="s">
        <v>56</v>
      </c>
      <c r="B154" s="83" t="s">
        <v>56</v>
      </c>
      <c r="C154" s="84">
        <v>2000</v>
      </c>
      <c r="D154" s="84">
        <v>2110</v>
      </c>
      <c r="E154" s="84">
        <v>2120</v>
      </c>
      <c r="F154" s="84">
        <v>2200</v>
      </c>
      <c r="G154" s="84">
        <v>2210</v>
      </c>
      <c r="H154" s="84">
        <v>2220</v>
      </c>
      <c r="I154" s="84">
        <v>2230</v>
      </c>
      <c r="J154" s="84">
        <v>2240</v>
      </c>
      <c r="K154" s="84">
        <v>2250</v>
      </c>
      <c r="L154" s="84">
        <v>2260</v>
      </c>
      <c r="M154" s="84">
        <v>2270</v>
      </c>
      <c r="N154" s="84">
        <v>2271</v>
      </c>
      <c r="O154" s="84">
        <v>2272</v>
      </c>
      <c r="P154" s="84">
        <v>2273</v>
      </c>
      <c r="Q154" s="84">
        <v>2274</v>
      </c>
      <c r="R154" s="84">
        <v>2275</v>
      </c>
      <c r="S154" s="84">
        <v>2282</v>
      </c>
      <c r="T154" s="84">
        <v>2720</v>
      </c>
      <c r="U154" s="84">
        <v>2730</v>
      </c>
      <c r="V154" s="84">
        <v>2800</v>
      </c>
      <c r="W154" s="84">
        <v>3000</v>
      </c>
      <c r="X154" s="107">
        <v>3110</v>
      </c>
      <c r="Y154" s="107">
        <v>3122</v>
      </c>
      <c r="Z154" s="84">
        <v>3132</v>
      </c>
      <c r="AA154" s="84">
        <v>3142</v>
      </c>
      <c r="AB154" s="84">
        <v>3210</v>
      </c>
      <c r="AC154" s="85" t="s">
        <v>57</v>
      </c>
      <c r="AD154" s="89"/>
      <c r="AH154" s="77"/>
      <c r="AI154" s="77"/>
    </row>
    <row r="155" spans="1:35" s="76" customFormat="1" ht="15.65" x14ac:dyDescent="0.25">
      <c r="A155" s="46" t="s">
        <v>58</v>
      </c>
      <c r="B155" s="47" t="s">
        <v>87</v>
      </c>
      <c r="C155" s="48">
        <f t="shared" ref="C155:C175" si="89">D155+E155+F155+T155+U155+V155</f>
        <v>0</v>
      </c>
      <c r="D155" s="48">
        <f>D156+D157</f>
        <v>0</v>
      </c>
      <c r="E155" s="48">
        <f>E156+E157</f>
        <v>0</v>
      </c>
      <c r="F155" s="45">
        <f>G155+H155+I155+J155+K155+L155+M155+S155</f>
        <v>0</v>
      </c>
      <c r="G155" s="48">
        <f t="shared" ref="G155:U155" si="90">G156+G157</f>
        <v>0</v>
      </c>
      <c r="H155" s="48">
        <f t="shared" si="90"/>
        <v>0</v>
      </c>
      <c r="I155" s="48">
        <f t="shared" si="90"/>
        <v>0</v>
      </c>
      <c r="J155" s="48">
        <f t="shared" si="90"/>
        <v>0</v>
      </c>
      <c r="K155" s="48">
        <f t="shared" si="90"/>
        <v>0</v>
      </c>
      <c r="L155" s="48">
        <f t="shared" si="90"/>
        <v>0</v>
      </c>
      <c r="M155" s="48">
        <f t="shared" si="90"/>
        <v>0</v>
      </c>
      <c r="N155" s="48">
        <f t="shared" si="90"/>
        <v>0</v>
      </c>
      <c r="O155" s="48">
        <f t="shared" si="90"/>
        <v>0</v>
      </c>
      <c r="P155" s="48">
        <f t="shared" si="90"/>
        <v>0</v>
      </c>
      <c r="Q155" s="48">
        <f t="shared" si="90"/>
        <v>0</v>
      </c>
      <c r="R155" s="48">
        <f t="shared" si="90"/>
        <v>0</v>
      </c>
      <c r="S155" s="48">
        <f t="shared" si="90"/>
        <v>0</v>
      </c>
      <c r="T155" s="48">
        <f t="shared" si="90"/>
        <v>0</v>
      </c>
      <c r="U155" s="48">
        <f t="shared" si="90"/>
        <v>0</v>
      </c>
      <c r="V155" s="45"/>
      <c r="W155" s="90">
        <f>X155+Z155+AB155</f>
        <v>0</v>
      </c>
      <c r="X155" s="48">
        <f>X156+X157</f>
        <v>0</v>
      </c>
      <c r="Y155" s="48">
        <f>Y156+Y157</f>
        <v>0</v>
      </c>
      <c r="Z155" s="48">
        <f>Z156+Z157</f>
        <v>0</v>
      </c>
      <c r="AA155" s="48">
        <f>AA156+AA157</f>
        <v>0</v>
      </c>
      <c r="AB155" s="48">
        <f>AB156+AB157</f>
        <v>0</v>
      </c>
      <c r="AC155" s="86">
        <f>W155+C155</f>
        <v>0</v>
      </c>
      <c r="AD155" s="89"/>
      <c r="AH155" s="77"/>
      <c r="AI155" s="77"/>
    </row>
    <row r="156" spans="1:35" ht="16.5" customHeight="1" x14ac:dyDescent="0.25">
      <c r="A156" s="88" t="s">
        <v>62</v>
      </c>
      <c r="B156" s="88" t="s">
        <v>62</v>
      </c>
      <c r="C156" s="48">
        <f t="shared" si="89"/>
        <v>0</v>
      </c>
      <c r="D156" s="48"/>
      <c r="E156" s="48"/>
      <c r="F156" s="45">
        <f t="shared" ref="F156:F175" si="91">G156+H156+I156+J156+K156+L156+M156+S156</f>
        <v>0</v>
      </c>
      <c r="G156" s="45"/>
      <c r="H156" s="45"/>
      <c r="I156" s="45"/>
      <c r="J156" s="45"/>
      <c r="K156" s="45"/>
      <c r="L156" s="45"/>
      <c r="M156" s="45">
        <f t="shared" ref="M156:M175" si="92">N156+O156+P156+Q156+R156</f>
        <v>0</v>
      </c>
      <c r="N156" s="45"/>
      <c r="O156" s="45"/>
      <c r="P156" s="45"/>
      <c r="Q156" s="45"/>
      <c r="R156" s="45"/>
      <c r="S156" s="45"/>
      <c r="T156" s="45"/>
      <c r="U156" s="45"/>
      <c r="V156" s="45"/>
      <c r="W156" s="48">
        <f t="shared" ref="W156:W175" si="93">X156+Z156+AB156</f>
        <v>0</v>
      </c>
      <c r="X156" s="45"/>
      <c r="Y156" s="45"/>
      <c r="Z156" s="45"/>
      <c r="AA156" s="45"/>
      <c r="AB156" s="45"/>
      <c r="AC156" s="58">
        <f t="shared" ref="AC156:AC175" si="94">W156+C156</f>
        <v>0</v>
      </c>
    </row>
    <row r="157" spans="1:35" ht="26.5" customHeight="1" x14ac:dyDescent="0.25">
      <c r="A157" s="88" t="s">
        <v>63</v>
      </c>
      <c r="B157" s="88" t="s">
        <v>63</v>
      </c>
      <c r="C157" s="48">
        <f t="shared" si="89"/>
        <v>0</v>
      </c>
      <c r="D157" s="48"/>
      <c r="E157" s="48"/>
      <c r="F157" s="45">
        <f t="shared" si="91"/>
        <v>0</v>
      </c>
      <c r="G157" s="45"/>
      <c r="H157" s="45"/>
      <c r="I157" s="45"/>
      <c r="J157" s="48"/>
      <c r="K157" s="45"/>
      <c r="L157" s="45"/>
      <c r="M157" s="45">
        <f t="shared" si="92"/>
        <v>0</v>
      </c>
      <c r="N157" s="45"/>
      <c r="O157" s="45"/>
      <c r="P157" s="45"/>
      <c r="Q157" s="45"/>
      <c r="R157" s="45"/>
      <c r="S157" s="45"/>
      <c r="T157" s="45"/>
      <c r="U157" s="45"/>
      <c r="V157" s="45"/>
      <c r="W157" s="48">
        <f t="shared" si="93"/>
        <v>0</v>
      </c>
      <c r="X157" s="45"/>
      <c r="Y157" s="45"/>
      <c r="Z157" s="45"/>
      <c r="AA157" s="45"/>
      <c r="AB157" s="45"/>
      <c r="AC157" s="58">
        <f t="shared" si="94"/>
        <v>0</v>
      </c>
    </row>
    <row r="158" spans="1:35" s="76" customFormat="1" ht="15.65" x14ac:dyDescent="0.25">
      <c r="A158" s="46" t="s">
        <v>59</v>
      </c>
      <c r="B158" s="47" t="s">
        <v>88</v>
      </c>
      <c r="C158" s="48">
        <f t="shared" si="89"/>
        <v>0</v>
      </c>
      <c r="D158" s="48">
        <f>D159+D160</f>
        <v>0</v>
      </c>
      <c r="E158" s="48">
        <f>E159+E160</f>
        <v>0</v>
      </c>
      <c r="F158" s="45">
        <f t="shared" si="91"/>
        <v>0</v>
      </c>
      <c r="G158" s="48">
        <f t="shared" ref="G158:L158" si="95">G159+G160</f>
        <v>0</v>
      </c>
      <c r="H158" s="48">
        <f t="shared" si="95"/>
        <v>0</v>
      </c>
      <c r="I158" s="48">
        <f t="shared" si="95"/>
        <v>0</v>
      </c>
      <c r="J158" s="48">
        <f t="shared" si="95"/>
        <v>0</v>
      </c>
      <c r="K158" s="48">
        <f t="shared" si="95"/>
        <v>0</v>
      </c>
      <c r="L158" s="48">
        <f t="shared" si="95"/>
        <v>0</v>
      </c>
      <c r="M158" s="45">
        <f t="shared" si="92"/>
        <v>0</v>
      </c>
      <c r="N158" s="48">
        <f t="shared" ref="N158:V158" si="96">N159+N160</f>
        <v>0</v>
      </c>
      <c r="O158" s="48">
        <f t="shared" si="96"/>
        <v>0</v>
      </c>
      <c r="P158" s="48">
        <f t="shared" si="96"/>
        <v>0</v>
      </c>
      <c r="Q158" s="48">
        <f t="shared" si="96"/>
        <v>0</v>
      </c>
      <c r="R158" s="48">
        <f t="shared" si="96"/>
        <v>0</v>
      </c>
      <c r="S158" s="48">
        <f t="shared" si="96"/>
        <v>0</v>
      </c>
      <c r="T158" s="48">
        <f t="shared" si="96"/>
        <v>0</v>
      </c>
      <c r="U158" s="48">
        <f t="shared" si="96"/>
        <v>0</v>
      </c>
      <c r="V158" s="48">
        <f t="shared" si="96"/>
        <v>0</v>
      </c>
      <c r="W158" s="48">
        <f t="shared" si="93"/>
        <v>0</v>
      </c>
      <c r="X158" s="48">
        <f>X159+X160</f>
        <v>0</v>
      </c>
      <c r="Y158" s="48"/>
      <c r="Z158" s="48">
        <f>Z159+Z160</f>
        <v>0</v>
      </c>
      <c r="AA158" s="48"/>
      <c r="AB158" s="48">
        <f>AB159+AB160</f>
        <v>0</v>
      </c>
      <c r="AC158" s="86">
        <f t="shared" si="94"/>
        <v>0</v>
      </c>
      <c r="AD158" s="89"/>
      <c r="AH158" s="77"/>
      <c r="AI158" s="77"/>
    </row>
    <row r="159" spans="1:35" s="76" customFormat="1" ht="27.2" x14ac:dyDescent="0.25">
      <c r="A159" s="88" t="s">
        <v>60</v>
      </c>
      <c r="B159" s="88" t="s">
        <v>60</v>
      </c>
      <c r="C159" s="48">
        <f t="shared" si="89"/>
        <v>0</v>
      </c>
      <c r="D159" s="48"/>
      <c r="E159" s="48"/>
      <c r="F159" s="45">
        <f t="shared" si="91"/>
        <v>0</v>
      </c>
      <c r="G159" s="48"/>
      <c r="H159" s="45"/>
      <c r="I159" s="45"/>
      <c r="J159" s="45"/>
      <c r="K159" s="45"/>
      <c r="L159" s="45"/>
      <c r="M159" s="45">
        <f t="shared" si="92"/>
        <v>0</v>
      </c>
      <c r="N159" s="45"/>
      <c r="O159" s="45"/>
      <c r="P159" s="45"/>
      <c r="Q159" s="45"/>
      <c r="R159" s="45"/>
      <c r="S159" s="45"/>
      <c r="T159" s="45"/>
      <c r="U159" s="45"/>
      <c r="V159" s="45"/>
      <c r="W159" s="48">
        <f t="shared" si="93"/>
        <v>0</v>
      </c>
      <c r="X159" s="45"/>
      <c r="Y159" s="45"/>
      <c r="Z159" s="45"/>
      <c r="AA159" s="45"/>
      <c r="AB159" s="45"/>
      <c r="AC159" s="86">
        <f t="shared" si="94"/>
        <v>0</v>
      </c>
      <c r="AD159" s="89"/>
      <c r="AH159" s="77"/>
      <c r="AI159" s="77"/>
    </row>
    <row r="160" spans="1:35" s="76" customFormat="1" ht="27.2" x14ac:dyDescent="0.25">
      <c r="A160" s="88" t="s">
        <v>61</v>
      </c>
      <c r="B160" s="88" t="s">
        <v>61</v>
      </c>
      <c r="C160" s="48">
        <f t="shared" si="89"/>
        <v>0</v>
      </c>
      <c r="D160" s="48">
        <f>D161+D162</f>
        <v>0</v>
      </c>
      <c r="E160" s="48">
        <f>E161+E162</f>
        <v>0</v>
      </c>
      <c r="F160" s="45">
        <f t="shared" si="91"/>
        <v>0</v>
      </c>
      <c r="G160" s="48">
        <f t="shared" ref="G160:L160" si="97">G161+G162</f>
        <v>0</v>
      </c>
      <c r="H160" s="48">
        <f t="shared" si="97"/>
        <v>0</v>
      </c>
      <c r="I160" s="48">
        <f t="shared" si="97"/>
        <v>0</v>
      </c>
      <c r="J160" s="48">
        <f t="shared" si="97"/>
        <v>0</v>
      </c>
      <c r="K160" s="48">
        <f t="shared" si="97"/>
        <v>0</v>
      </c>
      <c r="L160" s="48">
        <f t="shared" si="97"/>
        <v>0</v>
      </c>
      <c r="M160" s="45">
        <f t="shared" si="92"/>
        <v>0</v>
      </c>
      <c r="N160" s="48">
        <f t="shared" ref="N160:V160" si="98">N161+N162</f>
        <v>0</v>
      </c>
      <c r="O160" s="48">
        <f t="shared" si="98"/>
        <v>0</v>
      </c>
      <c r="P160" s="48">
        <f t="shared" si="98"/>
        <v>0</v>
      </c>
      <c r="Q160" s="48">
        <f t="shared" si="98"/>
        <v>0</v>
      </c>
      <c r="R160" s="48">
        <f t="shared" si="98"/>
        <v>0</v>
      </c>
      <c r="S160" s="48">
        <f t="shared" si="98"/>
        <v>0</v>
      </c>
      <c r="T160" s="48">
        <f t="shared" si="98"/>
        <v>0</v>
      </c>
      <c r="U160" s="48">
        <f t="shared" si="98"/>
        <v>0</v>
      </c>
      <c r="V160" s="48">
        <f t="shared" si="98"/>
        <v>0</v>
      </c>
      <c r="W160" s="48">
        <f t="shared" si="93"/>
        <v>0</v>
      </c>
      <c r="X160" s="48">
        <f>X161+X162</f>
        <v>0</v>
      </c>
      <c r="Y160" s="48"/>
      <c r="Z160" s="48">
        <f>Z161+Z162</f>
        <v>0</v>
      </c>
      <c r="AA160" s="48"/>
      <c r="AB160" s="48">
        <f>AB161+AB162</f>
        <v>0</v>
      </c>
      <c r="AC160" s="86">
        <f t="shared" si="94"/>
        <v>0</v>
      </c>
      <c r="AD160" s="89"/>
      <c r="AH160" s="77"/>
      <c r="AI160" s="77"/>
    </row>
    <row r="161" spans="1:35" s="76" customFormat="1" ht="15.65" x14ac:dyDescent="0.25">
      <c r="A161" s="88" t="s">
        <v>62</v>
      </c>
      <c r="B161" s="88" t="s">
        <v>62</v>
      </c>
      <c r="C161" s="48">
        <f t="shared" si="89"/>
        <v>0</v>
      </c>
      <c r="D161" s="48"/>
      <c r="E161" s="48"/>
      <c r="F161" s="45">
        <f t="shared" si="91"/>
        <v>0</v>
      </c>
      <c r="G161" s="45"/>
      <c r="H161" s="45"/>
      <c r="I161" s="45"/>
      <c r="J161" s="45"/>
      <c r="K161" s="45"/>
      <c r="L161" s="45"/>
      <c r="M161" s="45">
        <f t="shared" si="92"/>
        <v>0</v>
      </c>
      <c r="N161" s="45"/>
      <c r="O161" s="45"/>
      <c r="P161" s="45"/>
      <c r="Q161" s="45"/>
      <c r="R161" s="45"/>
      <c r="S161" s="45"/>
      <c r="T161" s="45"/>
      <c r="U161" s="45"/>
      <c r="V161" s="45"/>
      <c r="W161" s="48">
        <f t="shared" si="93"/>
        <v>0</v>
      </c>
      <c r="X161" s="45"/>
      <c r="Y161" s="45"/>
      <c r="Z161" s="45"/>
      <c r="AA161" s="45"/>
      <c r="AB161" s="45"/>
      <c r="AC161" s="86">
        <f t="shared" si="94"/>
        <v>0</v>
      </c>
      <c r="AD161" s="89"/>
      <c r="AH161" s="77"/>
      <c r="AI161" s="77"/>
    </row>
    <row r="162" spans="1:35" s="76" customFormat="1" ht="27.2" x14ac:dyDescent="0.25">
      <c r="A162" s="88" t="s">
        <v>63</v>
      </c>
      <c r="B162" s="88" t="s">
        <v>63</v>
      </c>
      <c r="C162" s="48">
        <f t="shared" si="89"/>
        <v>0</v>
      </c>
      <c r="D162" s="48"/>
      <c r="E162" s="48"/>
      <c r="F162" s="45">
        <f t="shared" si="91"/>
        <v>0</v>
      </c>
      <c r="G162" s="45"/>
      <c r="H162" s="45"/>
      <c r="I162" s="45"/>
      <c r="J162" s="48"/>
      <c r="K162" s="45"/>
      <c r="L162" s="45"/>
      <c r="M162" s="45">
        <f t="shared" si="92"/>
        <v>0</v>
      </c>
      <c r="N162" s="45"/>
      <c r="O162" s="45"/>
      <c r="P162" s="45"/>
      <c r="Q162" s="45"/>
      <c r="R162" s="45"/>
      <c r="S162" s="45"/>
      <c r="T162" s="45"/>
      <c r="U162" s="45"/>
      <c r="V162" s="45"/>
      <c r="W162" s="48">
        <f t="shared" si="93"/>
        <v>0</v>
      </c>
      <c r="X162" s="45"/>
      <c r="Y162" s="45"/>
      <c r="Z162" s="45"/>
      <c r="AA162" s="45"/>
      <c r="AB162" s="45"/>
      <c r="AC162" s="86">
        <f t="shared" si="94"/>
        <v>0</v>
      </c>
      <c r="AD162" s="89"/>
      <c r="AH162" s="77"/>
      <c r="AI162" s="77"/>
    </row>
    <row r="163" spans="1:35" s="76" customFormat="1" ht="18" customHeight="1" x14ac:dyDescent="0.25">
      <c r="A163" s="46" t="s">
        <v>64</v>
      </c>
      <c r="B163" s="47" t="s">
        <v>89</v>
      </c>
      <c r="C163" s="48">
        <f t="shared" si="89"/>
        <v>0</v>
      </c>
      <c r="D163" s="48">
        <f>D164+D165</f>
        <v>0</v>
      </c>
      <c r="E163" s="48">
        <f>E164+E165</f>
        <v>0</v>
      </c>
      <c r="F163" s="45">
        <f t="shared" si="91"/>
        <v>0</v>
      </c>
      <c r="G163" s="48">
        <f t="shared" ref="G163:L163" si="99">G164+G165</f>
        <v>0</v>
      </c>
      <c r="H163" s="48">
        <f t="shared" si="99"/>
        <v>0</v>
      </c>
      <c r="I163" s="48">
        <f t="shared" si="99"/>
        <v>0</v>
      </c>
      <c r="J163" s="48">
        <f t="shared" si="99"/>
        <v>0</v>
      </c>
      <c r="K163" s="48">
        <f t="shared" si="99"/>
        <v>0</v>
      </c>
      <c r="L163" s="48">
        <f t="shared" si="99"/>
        <v>0</v>
      </c>
      <c r="M163" s="45">
        <f t="shared" si="92"/>
        <v>0</v>
      </c>
      <c r="N163" s="48">
        <f t="shared" ref="N163:V163" si="100">N164+N165</f>
        <v>0</v>
      </c>
      <c r="O163" s="48">
        <f t="shared" si="100"/>
        <v>0</v>
      </c>
      <c r="P163" s="48">
        <f t="shared" si="100"/>
        <v>0</v>
      </c>
      <c r="Q163" s="48">
        <f t="shared" si="100"/>
        <v>0</v>
      </c>
      <c r="R163" s="48">
        <f t="shared" si="100"/>
        <v>0</v>
      </c>
      <c r="S163" s="48">
        <f t="shared" si="100"/>
        <v>0</v>
      </c>
      <c r="T163" s="48">
        <f t="shared" si="100"/>
        <v>0</v>
      </c>
      <c r="U163" s="48">
        <f t="shared" si="100"/>
        <v>0</v>
      </c>
      <c r="V163" s="48">
        <f t="shared" si="100"/>
        <v>0</v>
      </c>
      <c r="W163" s="90">
        <f t="shared" si="93"/>
        <v>0</v>
      </c>
      <c r="X163" s="48">
        <f>X164+X165</f>
        <v>0</v>
      </c>
      <c r="Y163" s="48"/>
      <c r="Z163" s="48">
        <f>Z164+Z165</f>
        <v>0</v>
      </c>
      <c r="AA163" s="48"/>
      <c r="AB163" s="48">
        <f>AB164+AB165</f>
        <v>0</v>
      </c>
      <c r="AC163" s="86">
        <f t="shared" si="94"/>
        <v>0</v>
      </c>
      <c r="AD163" s="89"/>
      <c r="AH163" s="77"/>
      <c r="AI163" s="77"/>
    </row>
    <row r="164" spans="1:35" s="76" customFormat="1" ht="18" customHeight="1" x14ac:dyDescent="0.25">
      <c r="A164" s="88" t="s">
        <v>62</v>
      </c>
      <c r="B164" s="88" t="s">
        <v>62</v>
      </c>
      <c r="C164" s="48">
        <f t="shared" si="89"/>
        <v>0</v>
      </c>
      <c r="D164" s="45"/>
      <c r="E164" s="48"/>
      <c r="F164" s="45">
        <f t="shared" si="91"/>
        <v>0</v>
      </c>
      <c r="G164" s="45"/>
      <c r="H164" s="45"/>
      <c r="I164" s="45"/>
      <c r="J164" s="45"/>
      <c r="K164" s="45"/>
      <c r="L164" s="45"/>
      <c r="M164" s="45">
        <f t="shared" si="92"/>
        <v>0</v>
      </c>
      <c r="N164" s="45"/>
      <c r="O164" s="45"/>
      <c r="P164" s="45"/>
      <c r="Q164" s="45"/>
      <c r="R164" s="45"/>
      <c r="S164" s="45"/>
      <c r="T164" s="45"/>
      <c r="U164" s="45"/>
      <c r="V164" s="45"/>
      <c r="W164" s="90">
        <f t="shared" si="93"/>
        <v>0</v>
      </c>
      <c r="X164" s="45"/>
      <c r="Y164" s="45"/>
      <c r="Z164" s="45"/>
      <c r="AA164" s="45"/>
      <c r="AB164" s="45"/>
      <c r="AC164" s="86">
        <f t="shared" si="94"/>
        <v>0</v>
      </c>
      <c r="AD164" s="89"/>
      <c r="AH164" s="77"/>
      <c r="AI164" s="77"/>
    </row>
    <row r="165" spans="1:35" s="76" customFormat="1" ht="26.5" customHeight="1" x14ac:dyDescent="0.25">
      <c r="A165" s="88" t="s">
        <v>63</v>
      </c>
      <c r="B165" s="88" t="s">
        <v>63</v>
      </c>
      <c r="C165" s="48">
        <f t="shared" si="89"/>
        <v>0</v>
      </c>
      <c r="D165" s="45"/>
      <c r="E165" s="48"/>
      <c r="F165" s="45">
        <f t="shared" si="91"/>
        <v>0</v>
      </c>
      <c r="G165" s="45"/>
      <c r="H165" s="45"/>
      <c r="I165" s="45"/>
      <c r="J165" s="45"/>
      <c r="K165" s="45"/>
      <c r="L165" s="45"/>
      <c r="M165" s="45">
        <f t="shared" si="92"/>
        <v>0</v>
      </c>
      <c r="N165" s="45"/>
      <c r="O165" s="45"/>
      <c r="P165" s="45"/>
      <c r="Q165" s="45"/>
      <c r="R165" s="45"/>
      <c r="S165" s="45"/>
      <c r="T165" s="45"/>
      <c r="U165" s="45"/>
      <c r="V165" s="45"/>
      <c r="W165" s="90">
        <f t="shared" si="93"/>
        <v>0</v>
      </c>
      <c r="X165" s="45"/>
      <c r="Y165" s="45"/>
      <c r="Z165" s="45"/>
      <c r="AA165" s="45"/>
      <c r="AB165" s="45"/>
      <c r="AC165" s="86">
        <f t="shared" si="94"/>
        <v>0</v>
      </c>
      <c r="AD165" s="89"/>
      <c r="AH165" s="77"/>
      <c r="AI165" s="77"/>
    </row>
    <row r="166" spans="1:35" s="76" customFormat="1" ht="15.65" x14ac:dyDescent="0.25">
      <c r="A166" s="46" t="s">
        <v>65</v>
      </c>
      <c r="B166" s="47" t="s">
        <v>98</v>
      </c>
      <c r="C166" s="48">
        <f t="shared" si="89"/>
        <v>0</v>
      </c>
      <c r="D166" s="48">
        <f>D167+D168</f>
        <v>0</v>
      </c>
      <c r="E166" s="48">
        <f>E167+E168</f>
        <v>0</v>
      </c>
      <c r="F166" s="45">
        <f t="shared" si="91"/>
        <v>0</v>
      </c>
      <c r="G166" s="48">
        <f t="shared" ref="G166:L166" si="101">G167+G168</f>
        <v>0</v>
      </c>
      <c r="H166" s="48">
        <f t="shared" si="101"/>
        <v>0</v>
      </c>
      <c r="I166" s="48">
        <f t="shared" si="101"/>
        <v>0</v>
      </c>
      <c r="J166" s="48">
        <f t="shared" si="101"/>
        <v>0</v>
      </c>
      <c r="K166" s="48">
        <f t="shared" si="101"/>
        <v>0</v>
      </c>
      <c r="L166" s="48">
        <f t="shared" si="101"/>
        <v>0</v>
      </c>
      <c r="M166" s="45">
        <f t="shared" si="92"/>
        <v>0</v>
      </c>
      <c r="N166" s="48">
        <f t="shared" ref="N166:V166" si="102">N167+N168</f>
        <v>0</v>
      </c>
      <c r="O166" s="48">
        <f t="shared" si="102"/>
        <v>0</v>
      </c>
      <c r="P166" s="48">
        <f t="shared" si="102"/>
        <v>0</v>
      </c>
      <c r="Q166" s="48">
        <f t="shared" si="102"/>
        <v>0</v>
      </c>
      <c r="R166" s="48">
        <f t="shared" si="102"/>
        <v>0</v>
      </c>
      <c r="S166" s="48">
        <f t="shared" si="102"/>
        <v>0</v>
      </c>
      <c r="T166" s="48">
        <f t="shared" si="102"/>
        <v>0</v>
      </c>
      <c r="U166" s="48">
        <f t="shared" si="102"/>
        <v>0</v>
      </c>
      <c r="V166" s="48">
        <f t="shared" si="102"/>
        <v>0</v>
      </c>
      <c r="W166" s="90">
        <f t="shared" si="93"/>
        <v>0</v>
      </c>
      <c r="X166" s="48">
        <f>X167+X168</f>
        <v>0</v>
      </c>
      <c r="Y166" s="48"/>
      <c r="Z166" s="48">
        <f>Z167+Z168</f>
        <v>0</v>
      </c>
      <c r="AA166" s="48"/>
      <c r="AB166" s="48">
        <f>AB167+AB168</f>
        <v>0</v>
      </c>
      <c r="AC166" s="86">
        <f t="shared" si="94"/>
        <v>0</v>
      </c>
      <c r="AD166" s="89"/>
      <c r="AH166" s="77"/>
      <c r="AI166" s="77"/>
    </row>
    <row r="167" spans="1:35" s="76" customFormat="1" ht="15.65" x14ac:dyDescent="0.25">
      <c r="A167" s="88" t="s">
        <v>62</v>
      </c>
      <c r="B167" s="88" t="s">
        <v>62</v>
      </c>
      <c r="C167" s="48">
        <f t="shared" si="89"/>
        <v>0</v>
      </c>
      <c r="D167" s="48"/>
      <c r="E167" s="48"/>
      <c r="F167" s="45">
        <f t="shared" si="91"/>
        <v>0</v>
      </c>
      <c r="G167" s="45"/>
      <c r="H167" s="45"/>
      <c r="I167" s="45"/>
      <c r="J167" s="45"/>
      <c r="K167" s="45"/>
      <c r="L167" s="45"/>
      <c r="M167" s="45">
        <f t="shared" si="92"/>
        <v>0</v>
      </c>
      <c r="N167" s="45"/>
      <c r="O167" s="45"/>
      <c r="P167" s="45"/>
      <c r="Q167" s="45"/>
      <c r="R167" s="45"/>
      <c r="S167" s="45"/>
      <c r="T167" s="45"/>
      <c r="U167" s="45"/>
      <c r="V167" s="45"/>
      <c r="W167" s="90">
        <f t="shared" si="93"/>
        <v>0</v>
      </c>
      <c r="X167" s="45"/>
      <c r="Y167" s="45"/>
      <c r="Z167" s="45"/>
      <c r="AA167" s="45"/>
      <c r="AB167" s="45"/>
      <c r="AC167" s="86">
        <f t="shared" si="94"/>
        <v>0</v>
      </c>
      <c r="AD167" s="89"/>
      <c r="AH167" s="77"/>
      <c r="AI167" s="77"/>
    </row>
    <row r="168" spans="1:35" s="76" customFormat="1" ht="27.2" x14ac:dyDescent="0.25">
      <c r="A168" s="88" t="s">
        <v>63</v>
      </c>
      <c r="B168" s="88" t="s">
        <v>63</v>
      </c>
      <c r="C168" s="48">
        <f t="shared" si="89"/>
        <v>0</v>
      </c>
      <c r="D168" s="48"/>
      <c r="E168" s="48"/>
      <c r="F168" s="45">
        <f t="shared" si="91"/>
        <v>0</v>
      </c>
      <c r="G168" s="45"/>
      <c r="H168" s="45"/>
      <c r="I168" s="45"/>
      <c r="J168" s="45"/>
      <c r="K168" s="45"/>
      <c r="L168" s="45"/>
      <c r="M168" s="45">
        <f t="shared" si="92"/>
        <v>0</v>
      </c>
      <c r="N168" s="45"/>
      <c r="O168" s="45"/>
      <c r="P168" s="45"/>
      <c r="Q168" s="45"/>
      <c r="R168" s="45"/>
      <c r="S168" s="45"/>
      <c r="T168" s="45"/>
      <c r="U168" s="45"/>
      <c r="V168" s="45"/>
      <c r="W168" s="90">
        <f t="shared" si="93"/>
        <v>0</v>
      </c>
      <c r="X168" s="45"/>
      <c r="Y168" s="45"/>
      <c r="Z168" s="45"/>
      <c r="AA168" s="45"/>
      <c r="AB168" s="45"/>
      <c r="AC168" s="86">
        <f t="shared" si="94"/>
        <v>0</v>
      </c>
      <c r="AD168" s="89"/>
      <c r="AH168" s="77"/>
      <c r="AI168" s="77"/>
    </row>
    <row r="169" spans="1:35" ht="15.65" x14ac:dyDescent="0.25">
      <c r="A169" s="46" t="s">
        <v>66</v>
      </c>
      <c r="B169" s="108" t="s">
        <v>90</v>
      </c>
      <c r="C169" s="48">
        <f t="shared" si="89"/>
        <v>0</v>
      </c>
      <c r="D169" s="48"/>
      <c r="E169" s="45"/>
      <c r="F169" s="45">
        <f t="shared" si="91"/>
        <v>0</v>
      </c>
      <c r="G169" s="45"/>
      <c r="H169" s="45"/>
      <c r="I169" s="45"/>
      <c r="J169" s="45"/>
      <c r="K169" s="45"/>
      <c r="L169" s="45"/>
      <c r="M169" s="45">
        <f t="shared" si="92"/>
        <v>0</v>
      </c>
      <c r="N169" s="45"/>
      <c r="O169" s="45"/>
      <c r="P169" s="45"/>
      <c r="Q169" s="45"/>
      <c r="R169" s="45"/>
      <c r="S169" s="45"/>
      <c r="T169" s="45"/>
      <c r="U169" s="45"/>
      <c r="V169" s="45"/>
      <c r="W169" s="90">
        <f t="shared" si="93"/>
        <v>0</v>
      </c>
      <c r="X169" s="45"/>
      <c r="Y169" s="45"/>
      <c r="Z169" s="45"/>
      <c r="AA169" s="45"/>
      <c r="AB169" s="45"/>
      <c r="AC169" s="86">
        <f t="shared" si="94"/>
        <v>0</v>
      </c>
      <c r="AD169" s="89"/>
    </row>
    <row r="170" spans="1:35" ht="15.65" x14ac:dyDescent="0.25">
      <c r="A170" s="46" t="s">
        <v>67</v>
      </c>
      <c r="B170" s="108" t="s">
        <v>91</v>
      </c>
      <c r="C170" s="48">
        <f t="shared" si="89"/>
        <v>0</v>
      </c>
      <c r="D170" s="48"/>
      <c r="E170" s="45"/>
      <c r="F170" s="45">
        <f t="shared" si="91"/>
        <v>0</v>
      </c>
      <c r="G170" s="45"/>
      <c r="H170" s="45"/>
      <c r="I170" s="45"/>
      <c r="J170" s="45"/>
      <c r="K170" s="45"/>
      <c r="L170" s="45"/>
      <c r="M170" s="45">
        <f t="shared" si="92"/>
        <v>0</v>
      </c>
      <c r="N170" s="45"/>
      <c r="O170" s="45"/>
      <c r="P170" s="45"/>
      <c r="Q170" s="45"/>
      <c r="R170" s="45"/>
      <c r="S170" s="45"/>
      <c r="T170" s="45"/>
      <c r="U170" s="45"/>
      <c r="V170" s="45"/>
      <c r="W170" s="90">
        <f t="shared" si="93"/>
        <v>0</v>
      </c>
      <c r="X170" s="45"/>
      <c r="Y170" s="45"/>
      <c r="Z170" s="45"/>
      <c r="AA170" s="45"/>
      <c r="AB170" s="45"/>
      <c r="AC170" s="86">
        <f t="shared" si="94"/>
        <v>0</v>
      </c>
      <c r="AD170" s="89"/>
    </row>
    <row r="171" spans="1:35" ht="15.65" x14ac:dyDescent="0.25">
      <c r="A171" s="46" t="s">
        <v>68</v>
      </c>
      <c r="B171" s="108" t="s">
        <v>99</v>
      </c>
      <c r="C171" s="48">
        <f t="shared" si="89"/>
        <v>0</v>
      </c>
      <c r="D171" s="48"/>
      <c r="E171" s="45"/>
      <c r="F171" s="45">
        <f t="shared" si="91"/>
        <v>0</v>
      </c>
      <c r="G171" s="45"/>
      <c r="H171" s="45"/>
      <c r="I171" s="45"/>
      <c r="J171" s="45"/>
      <c r="K171" s="45"/>
      <c r="L171" s="45"/>
      <c r="M171" s="45">
        <f t="shared" si="92"/>
        <v>0</v>
      </c>
      <c r="N171" s="45"/>
      <c r="O171" s="45"/>
      <c r="P171" s="45"/>
      <c r="Q171" s="45"/>
      <c r="R171" s="45"/>
      <c r="S171" s="45"/>
      <c r="T171" s="45"/>
      <c r="U171" s="45"/>
      <c r="V171" s="45"/>
      <c r="W171" s="90">
        <f t="shared" si="93"/>
        <v>0</v>
      </c>
      <c r="X171" s="45"/>
      <c r="Y171" s="45"/>
      <c r="Z171" s="45"/>
      <c r="AA171" s="45"/>
      <c r="AB171" s="45"/>
      <c r="AC171" s="86">
        <f t="shared" si="94"/>
        <v>0</v>
      </c>
      <c r="AD171" s="89"/>
    </row>
    <row r="172" spans="1:35" ht="15.65" x14ac:dyDescent="0.25">
      <c r="A172" s="46" t="s">
        <v>69</v>
      </c>
      <c r="B172" s="108" t="s">
        <v>92</v>
      </c>
      <c r="C172" s="48">
        <f t="shared" si="89"/>
        <v>0</v>
      </c>
      <c r="D172" s="48"/>
      <c r="E172" s="45"/>
      <c r="F172" s="45">
        <f t="shared" si="91"/>
        <v>0</v>
      </c>
      <c r="G172" s="45"/>
      <c r="H172" s="45"/>
      <c r="I172" s="45"/>
      <c r="J172" s="48"/>
      <c r="K172" s="45"/>
      <c r="L172" s="45"/>
      <c r="M172" s="45">
        <f t="shared" si="92"/>
        <v>0</v>
      </c>
      <c r="N172" s="45"/>
      <c r="O172" s="45"/>
      <c r="P172" s="45"/>
      <c r="Q172" s="45"/>
      <c r="R172" s="45"/>
      <c r="S172" s="45"/>
      <c r="T172" s="45"/>
      <c r="U172" s="45"/>
      <c r="V172" s="45"/>
      <c r="W172" s="90">
        <f t="shared" si="93"/>
        <v>0</v>
      </c>
      <c r="X172" s="45"/>
      <c r="Y172" s="45"/>
      <c r="Z172" s="45"/>
      <c r="AA172" s="45"/>
      <c r="AB172" s="45"/>
      <c r="AC172" s="86">
        <f t="shared" si="94"/>
        <v>0</v>
      </c>
      <c r="AD172" s="89"/>
    </row>
    <row r="173" spans="1:35" ht="15.65" x14ac:dyDescent="0.25">
      <c r="A173" s="46" t="s">
        <v>70</v>
      </c>
      <c r="B173" s="108" t="s">
        <v>93</v>
      </c>
      <c r="C173" s="48">
        <f t="shared" si="89"/>
        <v>0</v>
      </c>
      <c r="D173" s="48"/>
      <c r="E173" s="48"/>
      <c r="F173" s="45">
        <f t="shared" si="91"/>
        <v>0</v>
      </c>
      <c r="G173" s="45"/>
      <c r="H173" s="45"/>
      <c r="I173" s="45"/>
      <c r="J173" s="45"/>
      <c r="K173" s="45"/>
      <c r="L173" s="45"/>
      <c r="M173" s="45">
        <f t="shared" si="92"/>
        <v>0</v>
      </c>
      <c r="N173" s="45"/>
      <c r="O173" s="45"/>
      <c r="P173" s="45"/>
      <c r="Q173" s="45"/>
      <c r="R173" s="45"/>
      <c r="S173" s="45"/>
      <c r="T173" s="45"/>
      <c r="U173" s="45"/>
      <c r="V173" s="45"/>
      <c r="W173" s="90">
        <f t="shared" si="93"/>
        <v>0</v>
      </c>
      <c r="X173" s="45"/>
      <c r="Y173" s="45"/>
      <c r="Z173" s="45"/>
      <c r="AA173" s="45"/>
      <c r="AB173" s="45"/>
      <c r="AC173" s="86">
        <f t="shared" si="94"/>
        <v>0</v>
      </c>
      <c r="AD173" s="89"/>
    </row>
    <row r="174" spans="1:35" ht="15.65" x14ac:dyDescent="0.25">
      <c r="A174" s="46" t="s">
        <v>71</v>
      </c>
      <c r="B174" s="108" t="s">
        <v>94</v>
      </c>
      <c r="C174" s="48">
        <f t="shared" si="89"/>
        <v>0</v>
      </c>
      <c r="D174" s="48"/>
      <c r="E174" s="48"/>
      <c r="F174" s="45">
        <f t="shared" si="91"/>
        <v>0</v>
      </c>
      <c r="G174" s="45"/>
      <c r="H174" s="45"/>
      <c r="I174" s="45"/>
      <c r="J174" s="45"/>
      <c r="K174" s="45"/>
      <c r="L174" s="45"/>
      <c r="M174" s="45">
        <f t="shared" si="92"/>
        <v>0</v>
      </c>
      <c r="N174" s="45"/>
      <c r="O174" s="45"/>
      <c r="P174" s="45"/>
      <c r="Q174" s="45"/>
      <c r="R174" s="45"/>
      <c r="S174" s="45"/>
      <c r="T174" s="45"/>
      <c r="U174" s="45"/>
      <c r="V174" s="45"/>
      <c r="W174" s="90">
        <f t="shared" si="93"/>
        <v>0</v>
      </c>
      <c r="X174" s="45"/>
      <c r="Y174" s="45"/>
      <c r="Z174" s="45"/>
      <c r="AA174" s="45"/>
      <c r="AB174" s="45"/>
      <c r="AC174" s="86">
        <f t="shared" si="94"/>
        <v>0</v>
      </c>
      <c r="AD174" s="89"/>
    </row>
    <row r="175" spans="1:35" ht="15.8" customHeight="1" thickBot="1" x14ac:dyDescent="0.3">
      <c r="A175" s="109" t="s">
        <v>95</v>
      </c>
      <c r="B175" s="110" t="s">
        <v>96</v>
      </c>
      <c r="C175" s="48">
        <f t="shared" si="89"/>
        <v>0</v>
      </c>
      <c r="D175" s="48"/>
      <c r="E175" s="45"/>
      <c r="F175" s="45">
        <f t="shared" si="91"/>
        <v>0</v>
      </c>
      <c r="G175" s="45"/>
      <c r="H175" s="45"/>
      <c r="I175" s="45"/>
      <c r="J175" s="45"/>
      <c r="K175" s="45"/>
      <c r="L175" s="45"/>
      <c r="M175" s="45">
        <f t="shared" si="92"/>
        <v>0</v>
      </c>
      <c r="N175" s="45"/>
      <c r="O175" s="45"/>
      <c r="P175" s="45"/>
      <c r="Q175" s="45"/>
      <c r="R175" s="45"/>
      <c r="S175" s="45"/>
      <c r="T175" s="45"/>
      <c r="U175" s="45"/>
      <c r="V175" s="45"/>
      <c r="W175" s="90">
        <f t="shared" si="93"/>
        <v>0</v>
      </c>
      <c r="X175" s="45"/>
      <c r="Y175" s="45"/>
      <c r="Z175" s="45"/>
      <c r="AA175" s="45"/>
      <c r="AB175" s="45"/>
      <c r="AC175" s="86">
        <f t="shared" si="94"/>
        <v>0</v>
      </c>
      <c r="AD175" s="89"/>
    </row>
    <row r="176" spans="1:35" ht="16.3" thickBot="1" x14ac:dyDescent="0.3">
      <c r="A176" s="56" t="s">
        <v>73</v>
      </c>
      <c r="B176" s="57" t="s">
        <v>101</v>
      </c>
      <c r="C176" s="52">
        <f t="shared" ref="C176:AC176" si="103">C155+C158+C163+C166+C169+C170+C171+C172+C173+C174+C175</f>
        <v>0</v>
      </c>
      <c r="D176" s="52">
        <f t="shared" si="103"/>
        <v>0</v>
      </c>
      <c r="E176" s="52">
        <f t="shared" si="103"/>
        <v>0</v>
      </c>
      <c r="F176" s="52">
        <f t="shared" si="103"/>
        <v>0</v>
      </c>
      <c r="G176" s="52">
        <f t="shared" si="103"/>
        <v>0</v>
      </c>
      <c r="H176" s="52">
        <f t="shared" si="103"/>
        <v>0</v>
      </c>
      <c r="I176" s="52">
        <f t="shared" si="103"/>
        <v>0</v>
      </c>
      <c r="J176" s="52">
        <f t="shared" si="103"/>
        <v>0</v>
      </c>
      <c r="K176" s="52">
        <f t="shared" si="103"/>
        <v>0</v>
      </c>
      <c r="L176" s="52">
        <f t="shared" si="103"/>
        <v>0</v>
      </c>
      <c r="M176" s="52">
        <f t="shared" si="103"/>
        <v>0</v>
      </c>
      <c r="N176" s="52">
        <f t="shared" si="103"/>
        <v>0</v>
      </c>
      <c r="O176" s="52">
        <f t="shared" si="103"/>
        <v>0</v>
      </c>
      <c r="P176" s="52">
        <f t="shared" si="103"/>
        <v>0</v>
      </c>
      <c r="Q176" s="52">
        <f t="shared" si="103"/>
        <v>0</v>
      </c>
      <c r="R176" s="52">
        <f t="shared" si="103"/>
        <v>0</v>
      </c>
      <c r="S176" s="52">
        <f t="shared" si="103"/>
        <v>0</v>
      </c>
      <c r="T176" s="52">
        <f t="shared" si="103"/>
        <v>0</v>
      </c>
      <c r="U176" s="52">
        <f t="shared" si="103"/>
        <v>0</v>
      </c>
      <c r="V176" s="52">
        <f t="shared" si="103"/>
        <v>0</v>
      </c>
      <c r="W176" s="52">
        <f t="shared" si="103"/>
        <v>0</v>
      </c>
      <c r="X176" s="52">
        <f t="shared" si="103"/>
        <v>0</v>
      </c>
      <c r="Y176" s="52">
        <f t="shared" si="103"/>
        <v>0</v>
      </c>
      <c r="Z176" s="52">
        <f t="shared" si="103"/>
        <v>0</v>
      </c>
      <c r="AA176" s="52">
        <f t="shared" si="103"/>
        <v>0</v>
      </c>
      <c r="AB176" s="52">
        <f t="shared" si="103"/>
        <v>0</v>
      </c>
      <c r="AC176" s="52">
        <f t="shared" si="103"/>
        <v>0</v>
      </c>
      <c r="AD176" s="60"/>
    </row>
    <row r="177" spans="1:35" ht="16.3" thickBot="1" x14ac:dyDescent="0.3">
      <c r="A177" s="54" t="s">
        <v>74</v>
      </c>
      <c r="B177" s="55" t="s">
        <v>102</v>
      </c>
      <c r="C177" s="61">
        <f>D177+E177+F177+T177+U177+V177</f>
        <v>0</v>
      </c>
      <c r="D177" s="49"/>
      <c r="E177" s="49"/>
      <c r="F177" s="63">
        <f>G177+H177+I177+J177+K177+L177+M177+S177</f>
        <v>0</v>
      </c>
      <c r="G177" s="63"/>
      <c r="H177" s="63"/>
      <c r="I177" s="63"/>
      <c r="J177" s="63"/>
      <c r="K177" s="63"/>
      <c r="L177" s="63"/>
      <c r="M177" s="63">
        <f>N177+O177+P177+Q177+R177</f>
        <v>0</v>
      </c>
      <c r="N177" s="63"/>
      <c r="O177" s="63"/>
      <c r="P177" s="63"/>
      <c r="Q177" s="63"/>
      <c r="R177" s="91"/>
      <c r="S177" s="91"/>
      <c r="T177" s="91"/>
      <c r="U177" s="91"/>
      <c r="V177" s="91"/>
      <c r="W177" s="92">
        <f>X177+Z177+AB177</f>
        <v>0</v>
      </c>
      <c r="X177" s="91"/>
      <c r="Y177" s="91"/>
      <c r="Z177" s="91"/>
      <c r="AA177" s="91"/>
      <c r="AB177" s="92"/>
      <c r="AC177" s="93">
        <f>W177+C177</f>
        <v>0</v>
      </c>
      <c r="AD177" s="60"/>
    </row>
    <row r="178" spans="1:35" ht="16.3" x14ac:dyDescent="0.3">
      <c r="A178" s="111" t="s">
        <v>79</v>
      </c>
      <c r="B178" s="112"/>
      <c r="C178" s="112"/>
      <c r="D178" s="98"/>
      <c r="E178" s="98"/>
      <c r="F178" s="98"/>
      <c r="G178" s="98"/>
      <c r="H178" s="98"/>
      <c r="I178" s="98"/>
      <c r="J178" s="98"/>
      <c r="K178" s="98"/>
      <c r="L178" s="98"/>
      <c r="M178" s="98"/>
      <c r="N178" s="98"/>
      <c r="O178" s="98"/>
      <c r="P178" s="98"/>
      <c r="Q178" s="98"/>
      <c r="R178" s="99"/>
      <c r="S178" s="99"/>
      <c r="T178" s="99"/>
      <c r="U178" s="99"/>
      <c r="V178" s="99"/>
      <c r="W178" s="99"/>
      <c r="X178" s="99"/>
      <c r="Y178" s="99"/>
      <c r="Z178" s="99"/>
      <c r="AA178" s="99"/>
      <c r="AB178" s="99"/>
      <c r="AC178" s="100"/>
      <c r="AD178" s="89"/>
    </row>
    <row r="179" spans="1:35" ht="15.65" x14ac:dyDescent="0.25">
      <c r="A179" s="83" t="s">
        <v>56</v>
      </c>
      <c r="B179" s="83" t="s">
        <v>56</v>
      </c>
      <c r="C179" s="84">
        <v>2000</v>
      </c>
      <c r="D179" s="84">
        <v>2110</v>
      </c>
      <c r="E179" s="84">
        <v>2120</v>
      </c>
      <c r="F179" s="84">
        <v>2200</v>
      </c>
      <c r="G179" s="84">
        <v>2210</v>
      </c>
      <c r="H179" s="84">
        <v>2220</v>
      </c>
      <c r="I179" s="84">
        <v>2230</v>
      </c>
      <c r="J179" s="84">
        <v>2240</v>
      </c>
      <c r="K179" s="84">
        <v>2250</v>
      </c>
      <c r="L179" s="84">
        <v>2260</v>
      </c>
      <c r="M179" s="84">
        <v>2270</v>
      </c>
      <c r="N179" s="84">
        <v>2271</v>
      </c>
      <c r="O179" s="84">
        <v>2272</v>
      </c>
      <c r="P179" s="84">
        <v>2273</v>
      </c>
      <c r="Q179" s="84">
        <v>2274</v>
      </c>
      <c r="R179" s="84">
        <v>2275</v>
      </c>
      <c r="S179" s="84">
        <v>2282</v>
      </c>
      <c r="T179" s="84">
        <v>2720</v>
      </c>
      <c r="U179" s="84">
        <v>2730</v>
      </c>
      <c r="V179" s="84">
        <v>2800</v>
      </c>
      <c r="W179" s="84">
        <v>3000</v>
      </c>
      <c r="X179" s="84">
        <v>3110</v>
      </c>
      <c r="Y179" s="84">
        <v>3122</v>
      </c>
      <c r="Z179" s="84">
        <v>3132</v>
      </c>
      <c r="AA179" s="84">
        <v>3142</v>
      </c>
      <c r="AB179" s="84">
        <v>3210</v>
      </c>
      <c r="AC179" s="85" t="s">
        <v>57</v>
      </c>
      <c r="AD179" s="89"/>
      <c r="AE179" s="60"/>
      <c r="AF179" s="60"/>
    </row>
    <row r="180" spans="1:35" ht="18.7" customHeight="1" x14ac:dyDescent="0.25">
      <c r="A180" s="46" t="s">
        <v>58</v>
      </c>
      <c r="B180" s="47" t="s">
        <v>87</v>
      </c>
      <c r="C180" s="48">
        <f t="shared" ref="C180:C206" si="104">D180+E180+F180+T180+U180+V180</f>
        <v>0</v>
      </c>
      <c r="D180" s="48">
        <f>D181+D182</f>
        <v>0</v>
      </c>
      <c r="E180" s="48">
        <f>E181+E182</f>
        <v>0</v>
      </c>
      <c r="F180" s="45">
        <f>G180+H180+I180+J180+K180+L180+M180+S180</f>
        <v>0</v>
      </c>
      <c r="G180" s="48">
        <f t="shared" ref="G180:U180" si="105">G181+G182</f>
        <v>0</v>
      </c>
      <c r="H180" s="48">
        <f t="shared" si="105"/>
        <v>0</v>
      </c>
      <c r="I180" s="48">
        <f t="shared" si="105"/>
        <v>0</v>
      </c>
      <c r="J180" s="48">
        <f t="shared" si="105"/>
        <v>0</v>
      </c>
      <c r="K180" s="48">
        <f t="shared" si="105"/>
        <v>0</v>
      </c>
      <c r="L180" s="48">
        <f t="shared" si="105"/>
        <v>0</v>
      </c>
      <c r="M180" s="48">
        <f t="shared" si="105"/>
        <v>0</v>
      </c>
      <c r="N180" s="48">
        <f t="shared" si="105"/>
        <v>0</v>
      </c>
      <c r="O180" s="48">
        <f t="shared" si="105"/>
        <v>0</v>
      </c>
      <c r="P180" s="48">
        <f t="shared" si="105"/>
        <v>0</v>
      </c>
      <c r="Q180" s="48">
        <f t="shared" si="105"/>
        <v>0</v>
      </c>
      <c r="R180" s="48">
        <f t="shared" si="105"/>
        <v>0</v>
      </c>
      <c r="S180" s="48">
        <f t="shared" si="105"/>
        <v>0</v>
      </c>
      <c r="T180" s="48">
        <f t="shared" si="105"/>
        <v>0</v>
      </c>
      <c r="U180" s="48">
        <f t="shared" si="105"/>
        <v>0</v>
      </c>
      <c r="V180" s="45"/>
      <c r="W180" s="90">
        <f>X180+Z180+AB180</f>
        <v>0</v>
      </c>
      <c r="X180" s="48">
        <f>X181+X182</f>
        <v>0</v>
      </c>
      <c r="Y180" s="48">
        <f>Y181+Y182</f>
        <v>0</v>
      </c>
      <c r="Z180" s="48">
        <f>Z181+Z182</f>
        <v>0</v>
      </c>
      <c r="AA180" s="48">
        <f>AA181+AA182</f>
        <v>0</v>
      </c>
      <c r="AB180" s="48">
        <f>AB181+AB182</f>
        <v>0</v>
      </c>
      <c r="AC180" s="86">
        <f>W180+C180</f>
        <v>0</v>
      </c>
      <c r="AD180" s="89"/>
    </row>
    <row r="181" spans="1:35" ht="16.5" customHeight="1" x14ac:dyDescent="0.25">
      <c r="A181" s="88" t="s">
        <v>62</v>
      </c>
      <c r="B181" s="88" t="s">
        <v>62</v>
      </c>
      <c r="C181" s="48">
        <f t="shared" si="104"/>
        <v>0</v>
      </c>
      <c r="D181" s="48"/>
      <c r="E181" s="48"/>
      <c r="F181" s="45">
        <f>G181+H181+I181+J181+K181+L181+M181+S181</f>
        <v>0</v>
      </c>
      <c r="G181" s="45"/>
      <c r="H181" s="45"/>
      <c r="I181" s="45"/>
      <c r="J181" s="48"/>
      <c r="K181" s="45"/>
      <c r="L181" s="45"/>
      <c r="M181" s="45">
        <f t="shared" ref="M181:M200" si="106">N181+O181+P181+Q181+R181</f>
        <v>0</v>
      </c>
      <c r="N181" s="45"/>
      <c r="O181" s="45"/>
      <c r="P181" s="45"/>
      <c r="Q181" s="45"/>
      <c r="R181" s="45"/>
      <c r="S181" s="45"/>
      <c r="T181" s="45"/>
      <c r="U181" s="45"/>
      <c r="V181" s="45"/>
      <c r="W181" s="48">
        <f t="shared" ref="W181:W200" si="107">X181+Z181+AB181</f>
        <v>0</v>
      </c>
      <c r="X181" s="45"/>
      <c r="Y181" s="45"/>
      <c r="Z181" s="45"/>
      <c r="AA181" s="45"/>
      <c r="AB181" s="45"/>
      <c r="AC181" s="58">
        <f t="shared" ref="AC181:AC200" si="108">W181+C181</f>
        <v>0</v>
      </c>
    </row>
    <row r="182" spans="1:35" ht="26.5" customHeight="1" x14ac:dyDescent="0.25">
      <c r="A182" s="88" t="s">
        <v>63</v>
      </c>
      <c r="B182" s="88" t="s">
        <v>63</v>
      </c>
      <c r="C182" s="48">
        <f t="shared" si="104"/>
        <v>0</v>
      </c>
      <c r="D182" s="48"/>
      <c r="E182" s="48"/>
      <c r="F182" s="45">
        <f>G182+H182+I182+J182+K182+L182+M182+S182</f>
        <v>0</v>
      </c>
      <c r="G182" s="48"/>
      <c r="H182" s="45"/>
      <c r="I182" s="45"/>
      <c r="J182" s="73"/>
      <c r="K182" s="45"/>
      <c r="L182" s="45"/>
      <c r="M182" s="45">
        <f t="shared" si="106"/>
        <v>0</v>
      </c>
      <c r="N182" s="45"/>
      <c r="O182" s="45"/>
      <c r="P182" s="45"/>
      <c r="Q182" s="45"/>
      <c r="R182" s="45"/>
      <c r="S182" s="45"/>
      <c r="T182" s="45"/>
      <c r="U182" s="45"/>
      <c r="V182" s="45"/>
      <c r="W182" s="48">
        <f t="shared" si="107"/>
        <v>0</v>
      </c>
      <c r="X182" s="45"/>
      <c r="Y182" s="45"/>
      <c r="Z182" s="48"/>
      <c r="AA182" s="48"/>
      <c r="AB182" s="48"/>
      <c r="AC182" s="58">
        <f t="shared" si="108"/>
        <v>0</v>
      </c>
    </row>
    <row r="183" spans="1:35" ht="17.5" customHeight="1" x14ac:dyDescent="0.25">
      <c r="A183" s="46" t="s">
        <v>59</v>
      </c>
      <c r="B183" s="47" t="s">
        <v>88</v>
      </c>
      <c r="C183" s="48">
        <f t="shared" si="104"/>
        <v>0</v>
      </c>
      <c r="D183" s="48">
        <f>D184+D185</f>
        <v>0</v>
      </c>
      <c r="E183" s="48">
        <f>E184+E185</f>
        <v>0</v>
      </c>
      <c r="F183" s="48">
        <f t="shared" ref="F183:L183" si="109">F184+F185</f>
        <v>0</v>
      </c>
      <c r="G183" s="48">
        <f t="shared" si="109"/>
        <v>0</v>
      </c>
      <c r="H183" s="48">
        <f t="shared" si="109"/>
        <v>0</v>
      </c>
      <c r="I183" s="48">
        <f t="shared" si="109"/>
        <v>0</v>
      </c>
      <c r="J183" s="48">
        <f>J184+J185</f>
        <v>0</v>
      </c>
      <c r="K183" s="48">
        <f t="shared" si="109"/>
        <v>0</v>
      </c>
      <c r="L183" s="48">
        <f t="shared" si="109"/>
        <v>0</v>
      </c>
      <c r="M183" s="45">
        <f t="shared" si="106"/>
        <v>0</v>
      </c>
      <c r="N183" s="48">
        <f t="shared" ref="N183:V183" si="110">N184+N185</f>
        <v>0</v>
      </c>
      <c r="O183" s="48">
        <f t="shared" si="110"/>
        <v>0</v>
      </c>
      <c r="P183" s="48">
        <f t="shared" si="110"/>
        <v>0</v>
      </c>
      <c r="Q183" s="48">
        <f t="shared" si="110"/>
        <v>0</v>
      </c>
      <c r="R183" s="48">
        <f t="shared" si="110"/>
        <v>0</v>
      </c>
      <c r="S183" s="48">
        <f t="shared" si="110"/>
        <v>0</v>
      </c>
      <c r="T183" s="48">
        <f t="shared" si="110"/>
        <v>0</v>
      </c>
      <c r="U183" s="48">
        <f t="shared" si="110"/>
        <v>0</v>
      </c>
      <c r="V183" s="48">
        <f t="shared" si="110"/>
        <v>0</v>
      </c>
      <c r="W183" s="48">
        <f t="shared" si="107"/>
        <v>0</v>
      </c>
      <c r="X183" s="48">
        <f>X184+X185</f>
        <v>0</v>
      </c>
      <c r="Y183" s="48"/>
      <c r="Z183" s="48">
        <f>Z184+Z185</f>
        <v>0</v>
      </c>
      <c r="AA183" s="48">
        <f>AA184+AA185</f>
        <v>0</v>
      </c>
      <c r="AB183" s="48">
        <f>AB184+AB185</f>
        <v>0</v>
      </c>
      <c r="AC183" s="86">
        <f>W183+C183</f>
        <v>0</v>
      </c>
      <c r="AD183" s="106"/>
      <c r="AE183" s="113"/>
      <c r="AF183" s="113"/>
      <c r="AG183" s="113"/>
      <c r="AH183" s="113"/>
      <c r="AI183" s="113"/>
    </row>
    <row r="184" spans="1:35" ht="24.8" customHeight="1" x14ac:dyDescent="0.25">
      <c r="A184" s="88" t="s">
        <v>60</v>
      </c>
      <c r="B184" s="88" t="s">
        <v>60</v>
      </c>
      <c r="C184" s="48">
        <f t="shared" si="104"/>
        <v>0</v>
      </c>
      <c r="D184" s="48"/>
      <c r="E184" s="48"/>
      <c r="F184" s="48">
        <f t="shared" ref="F184:F193" si="111">G184+H184+I184+J184+K184+L184+M184+S184</f>
        <v>0</v>
      </c>
      <c r="G184" s="45"/>
      <c r="H184" s="45"/>
      <c r="I184" s="45"/>
      <c r="J184" s="48"/>
      <c r="K184" s="45"/>
      <c r="L184" s="45"/>
      <c r="M184" s="45">
        <f t="shared" si="106"/>
        <v>0</v>
      </c>
      <c r="N184" s="45"/>
      <c r="O184" s="45"/>
      <c r="P184" s="45"/>
      <c r="Q184" s="45"/>
      <c r="R184" s="45"/>
      <c r="S184" s="45"/>
      <c r="T184" s="45"/>
      <c r="U184" s="45"/>
      <c r="V184" s="45"/>
      <c r="W184" s="48">
        <f t="shared" si="107"/>
        <v>0</v>
      </c>
      <c r="X184" s="45"/>
      <c r="Y184" s="45"/>
      <c r="Z184" s="48"/>
      <c r="AA184" s="48"/>
      <c r="AB184" s="45"/>
      <c r="AC184" s="86">
        <f t="shared" si="108"/>
        <v>0</v>
      </c>
      <c r="AD184" s="106"/>
      <c r="AE184" s="113"/>
      <c r="AF184" s="113"/>
      <c r="AG184" s="113"/>
      <c r="AH184" s="113"/>
      <c r="AI184" s="113"/>
    </row>
    <row r="185" spans="1:35" ht="27" customHeight="1" x14ac:dyDescent="0.25">
      <c r="A185" s="88" t="s">
        <v>61</v>
      </c>
      <c r="B185" s="88" t="s">
        <v>61</v>
      </c>
      <c r="C185" s="48">
        <f>D185+E185+F185+T185+U185+V185</f>
        <v>0</v>
      </c>
      <c r="D185" s="48">
        <f t="shared" ref="D185:L185" si="112">D186+D187</f>
        <v>0</v>
      </c>
      <c r="E185" s="48">
        <f t="shared" si="112"/>
        <v>0</v>
      </c>
      <c r="F185" s="48">
        <f t="shared" si="112"/>
        <v>0</v>
      </c>
      <c r="G185" s="48">
        <f t="shared" si="112"/>
        <v>0</v>
      </c>
      <c r="H185" s="48">
        <f t="shared" si="112"/>
        <v>0</v>
      </c>
      <c r="I185" s="48">
        <f t="shared" si="112"/>
        <v>0</v>
      </c>
      <c r="J185" s="48">
        <f t="shared" si="112"/>
        <v>0</v>
      </c>
      <c r="K185" s="48">
        <f t="shared" si="112"/>
        <v>0</v>
      </c>
      <c r="L185" s="48">
        <f t="shared" si="112"/>
        <v>0</v>
      </c>
      <c r="M185" s="45">
        <f t="shared" si="106"/>
        <v>0</v>
      </c>
      <c r="N185" s="48">
        <f t="shared" ref="N185:V185" si="113">N186+N187</f>
        <v>0</v>
      </c>
      <c r="O185" s="48">
        <f t="shared" si="113"/>
        <v>0</v>
      </c>
      <c r="P185" s="48">
        <f t="shared" si="113"/>
        <v>0</v>
      </c>
      <c r="Q185" s="48">
        <f t="shared" si="113"/>
        <v>0</v>
      </c>
      <c r="R185" s="48">
        <f t="shared" si="113"/>
        <v>0</v>
      </c>
      <c r="S185" s="48">
        <f t="shared" si="113"/>
        <v>0</v>
      </c>
      <c r="T185" s="48">
        <f t="shared" si="113"/>
        <v>0</v>
      </c>
      <c r="U185" s="48">
        <f t="shared" si="113"/>
        <v>0</v>
      </c>
      <c r="V185" s="48">
        <f t="shared" si="113"/>
        <v>0</v>
      </c>
      <c r="W185" s="48">
        <f t="shared" si="107"/>
        <v>0</v>
      </c>
      <c r="X185" s="48">
        <f>X186+X187</f>
        <v>0</v>
      </c>
      <c r="Y185" s="48"/>
      <c r="Z185" s="48">
        <f>Z186+Z187</f>
        <v>0</v>
      </c>
      <c r="AA185" s="48"/>
      <c r="AB185" s="48">
        <f>AB186+AB187</f>
        <v>0</v>
      </c>
      <c r="AC185" s="86">
        <f>W185+C185</f>
        <v>0</v>
      </c>
      <c r="AD185" s="106"/>
      <c r="AE185" s="113"/>
      <c r="AF185" s="113"/>
      <c r="AG185" s="113"/>
      <c r="AH185" s="113"/>
      <c r="AI185" s="113"/>
    </row>
    <row r="186" spans="1:35" ht="17.5" customHeight="1" x14ac:dyDescent="0.25">
      <c r="A186" s="88" t="s">
        <v>62</v>
      </c>
      <c r="B186" s="88" t="s">
        <v>62</v>
      </c>
      <c r="C186" s="48">
        <f t="shared" si="104"/>
        <v>0</v>
      </c>
      <c r="D186" s="48"/>
      <c r="E186" s="48"/>
      <c r="F186" s="45">
        <f t="shared" si="111"/>
        <v>0</v>
      </c>
      <c r="G186" s="45"/>
      <c r="H186" s="45"/>
      <c r="I186" s="45"/>
      <c r="J186" s="45"/>
      <c r="K186" s="45"/>
      <c r="L186" s="45"/>
      <c r="M186" s="45">
        <f t="shared" si="106"/>
        <v>0</v>
      </c>
      <c r="N186" s="45"/>
      <c r="O186" s="45"/>
      <c r="P186" s="45"/>
      <c r="Q186" s="45"/>
      <c r="R186" s="45"/>
      <c r="S186" s="45"/>
      <c r="T186" s="45"/>
      <c r="U186" s="45"/>
      <c r="V186" s="45"/>
      <c r="W186" s="48">
        <f t="shared" si="107"/>
        <v>0</v>
      </c>
      <c r="X186" s="45"/>
      <c r="Y186" s="45"/>
      <c r="Z186" s="45"/>
      <c r="AA186" s="45"/>
      <c r="AB186" s="45"/>
      <c r="AC186" s="86">
        <f t="shared" si="108"/>
        <v>0</v>
      </c>
      <c r="AD186" s="114"/>
      <c r="AE186" s="113"/>
      <c r="AF186" s="113"/>
      <c r="AG186" s="113"/>
      <c r="AH186" s="113"/>
      <c r="AI186" s="113"/>
    </row>
    <row r="187" spans="1:35" ht="25.5" customHeight="1" x14ac:dyDescent="0.25">
      <c r="A187" s="88" t="s">
        <v>63</v>
      </c>
      <c r="B187" s="88" t="s">
        <v>63</v>
      </c>
      <c r="C187" s="48">
        <f t="shared" si="104"/>
        <v>0</v>
      </c>
      <c r="D187" s="48"/>
      <c r="E187" s="48"/>
      <c r="F187" s="45">
        <f t="shared" si="111"/>
        <v>0</v>
      </c>
      <c r="G187" s="48"/>
      <c r="H187" s="45"/>
      <c r="I187" s="45"/>
      <c r="J187" s="48"/>
      <c r="K187" s="45"/>
      <c r="L187" s="45"/>
      <c r="M187" s="45">
        <f t="shared" si="106"/>
        <v>0</v>
      </c>
      <c r="N187" s="45"/>
      <c r="O187" s="45"/>
      <c r="P187" s="45"/>
      <c r="Q187" s="45"/>
      <c r="R187" s="45"/>
      <c r="S187" s="45"/>
      <c r="T187" s="45"/>
      <c r="U187" s="45"/>
      <c r="V187" s="45"/>
      <c r="W187" s="48">
        <f t="shared" si="107"/>
        <v>0</v>
      </c>
      <c r="X187" s="48"/>
      <c r="Y187" s="48"/>
      <c r="Z187" s="48"/>
      <c r="AA187" s="45"/>
      <c r="AB187" s="45"/>
      <c r="AC187" s="86">
        <f t="shared" si="108"/>
        <v>0</v>
      </c>
      <c r="AD187" s="106"/>
      <c r="AE187" s="113"/>
      <c r="AF187" s="113"/>
      <c r="AG187" s="113"/>
      <c r="AH187" s="113"/>
      <c r="AI187" s="113"/>
    </row>
    <row r="188" spans="1:35" ht="15.65" x14ac:dyDescent="0.25">
      <c r="A188" s="46" t="s">
        <v>64</v>
      </c>
      <c r="B188" s="47" t="s">
        <v>89</v>
      </c>
      <c r="C188" s="48">
        <f t="shared" si="104"/>
        <v>0</v>
      </c>
      <c r="D188" s="48">
        <f>D189+D190</f>
        <v>0</v>
      </c>
      <c r="E188" s="48">
        <f>E189+E190</f>
        <v>0</v>
      </c>
      <c r="F188" s="45">
        <f t="shared" si="111"/>
        <v>0</v>
      </c>
      <c r="G188" s="48">
        <f t="shared" ref="G188:L188" si="114">G189+G190</f>
        <v>0</v>
      </c>
      <c r="H188" s="48">
        <f t="shared" si="114"/>
        <v>0</v>
      </c>
      <c r="I188" s="48">
        <f t="shared" si="114"/>
        <v>0</v>
      </c>
      <c r="J188" s="48">
        <f t="shared" si="114"/>
        <v>0</v>
      </c>
      <c r="K188" s="48">
        <f t="shared" si="114"/>
        <v>0</v>
      </c>
      <c r="L188" s="48">
        <f t="shared" si="114"/>
        <v>0</v>
      </c>
      <c r="M188" s="45">
        <f t="shared" si="106"/>
        <v>0</v>
      </c>
      <c r="N188" s="48">
        <f t="shared" ref="N188:V188" si="115">N189+N190</f>
        <v>0</v>
      </c>
      <c r="O188" s="48">
        <f t="shared" si="115"/>
        <v>0</v>
      </c>
      <c r="P188" s="48">
        <f t="shared" si="115"/>
        <v>0</v>
      </c>
      <c r="Q188" s="48">
        <f t="shared" si="115"/>
        <v>0</v>
      </c>
      <c r="R188" s="48">
        <f t="shared" si="115"/>
        <v>0</v>
      </c>
      <c r="S188" s="48">
        <f t="shared" si="115"/>
        <v>0</v>
      </c>
      <c r="T188" s="48">
        <f t="shared" si="115"/>
        <v>0</v>
      </c>
      <c r="U188" s="48">
        <f t="shared" si="115"/>
        <v>0</v>
      </c>
      <c r="V188" s="48">
        <f t="shared" si="115"/>
        <v>0</v>
      </c>
      <c r="W188" s="48">
        <f t="shared" si="107"/>
        <v>0</v>
      </c>
      <c r="X188" s="48">
        <f>X189+X190</f>
        <v>0</v>
      </c>
      <c r="Y188" s="48"/>
      <c r="Z188" s="48">
        <f>Z189+Z190</f>
        <v>0</v>
      </c>
      <c r="AA188" s="48"/>
      <c r="AB188" s="48">
        <f>AB189+AB190</f>
        <v>0</v>
      </c>
      <c r="AC188" s="86">
        <f t="shared" si="108"/>
        <v>0</v>
      </c>
      <c r="AD188" s="89"/>
    </row>
    <row r="189" spans="1:35" ht="15.65" x14ac:dyDescent="0.25">
      <c r="A189" s="88" t="s">
        <v>62</v>
      </c>
      <c r="B189" s="88" t="s">
        <v>62</v>
      </c>
      <c r="C189" s="48">
        <f t="shared" si="104"/>
        <v>0</v>
      </c>
      <c r="D189" s="45"/>
      <c r="E189" s="48"/>
      <c r="F189" s="45">
        <f t="shared" si="111"/>
        <v>0</v>
      </c>
      <c r="G189" s="45"/>
      <c r="H189" s="45"/>
      <c r="I189" s="45"/>
      <c r="J189" s="45"/>
      <c r="K189" s="45"/>
      <c r="L189" s="45"/>
      <c r="M189" s="45">
        <f t="shared" si="106"/>
        <v>0</v>
      </c>
      <c r="N189" s="45"/>
      <c r="O189" s="45"/>
      <c r="P189" s="45"/>
      <c r="Q189" s="45"/>
      <c r="R189" s="45"/>
      <c r="S189" s="45"/>
      <c r="T189" s="45"/>
      <c r="U189" s="45"/>
      <c r="V189" s="45"/>
      <c r="W189" s="48">
        <f t="shared" si="107"/>
        <v>0</v>
      </c>
      <c r="X189" s="45"/>
      <c r="Y189" s="45"/>
      <c r="Z189" s="45"/>
      <c r="AA189" s="45"/>
      <c r="AB189" s="45"/>
      <c r="AC189" s="86">
        <f t="shared" si="108"/>
        <v>0</v>
      </c>
      <c r="AD189" s="89"/>
    </row>
    <row r="190" spans="1:35" ht="27.2" x14ac:dyDescent="0.25">
      <c r="A190" s="88" t="s">
        <v>63</v>
      </c>
      <c r="B190" s="88" t="s">
        <v>63</v>
      </c>
      <c r="C190" s="48">
        <f t="shared" si="104"/>
        <v>0</v>
      </c>
      <c r="D190" s="45"/>
      <c r="E190" s="48"/>
      <c r="F190" s="45">
        <f t="shared" si="111"/>
        <v>0</v>
      </c>
      <c r="G190" s="45"/>
      <c r="H190" s="45"/>
      <c r="I190" s="45"/>
      <c r="J190" s="48"/>
      <c r="K190" s="45"/>
      <c r="L190" s="45"/>
      <c r="M190" s="45">
        <f t="shared" si="106"/>
        <v>0</v>
      </c>
      <c r="N190" s="45"/>
      <c r="O190" s="45"/>
      <c r="P190" s="45"/>
      <c r="Q190" s="45"/>
      <c r="R190" s="45"/>
      <c r="S190" s="45"/>
      <c r="T190" s="45"/>
      <c r="U190" s="45"/>
      <c r="V190" s="45"/>
      <c r="W190" s="48">
        <f t="shared" si="107"/>
        <v>0</v>
      </c>
      <c r="X190" s="45"/>
      <c r="Y190" s="45"/>
      <c r="Z190" s="45"/>
      <c r="AA190" s="45"/>
      <c r="AB190" s="45"/>
      <c r="AC190" s="86">
        <f t="shared" si="108"/>
        <v>0</v>
      </c>
      <c r="AD190" s="89"/>
    </row>
    <row r="191" spans="1:35" ht="15.65" x14ac:dyDescent="0.25">
      <c r="A191" s="46" t="s">
        <v>65</v>
      </c>
      <c r="B191" s="47" t="s">
        <v>98</v>
      </c>
      <c r="C191" s="48">
        <f>D191+E191+F191+T191+U191+V191</f>
        <v>0</v>
      </c>
      <c r="D191" s="48">
        <f>D192+D193</f>
        <v>0</v>
      </c>
      <c r="E191" s="48">
        <f>E192+E193</f>
        <v>0</v>
      </c>
      <c r="F191" s="48">
        <f t="shared" si="111"/>
        <v>0</v>
      </c>
      <c r="G191" s="48">
        <f t="shared" ref="G191:L191" si="116">G192+G193</f>
        <v>0</v>
      </c>
      <c r="H191" s="48">
        <f t="shared" si="116"/>
        <v>0</v>
      </c>
      <c r="I191" s="48">
        <f t="shared" si="116"/>
        <v>0</v>
      </c>
      <c r="J191" s="48">
        <f t="shared" si="116"/>
        <v>0</v>
      </c>
      <c r="K191" s="48">
        <f t="shared" si="116"/>
        <v>0</v>
      </c>
      <c r="L191" s="48">
        <f t="shared" si="116"/>
        <v>0</v>
      </c>
      <c r="M191" s="45">
        <f t="shared" si="106"/>
        <v>0</v>
      </c>
      <c r="N191" s="48">
        <f t="shared" ref="N191:V191" si="117">N192+N193</f>
        <v>0</v>
      </c>
      <c r="O191" s="48">
        <f t="shared" si="117"/>
        <v>0</v>
      </c>
      <c r="P191" s="48">
        <f t="shared" si="117"/>
        <v>0</v>
      </c>
      <c r="Q191" s="48">
        <f t="shared" si="117"/>
        <v>0</v>
      </c>
      <c r="R191" s="48">
        <f t="shared" si="117"/>
        <v>0</v>
      </c>
      <c r="S191" s="48">
        <f t="shared" si="117"/>
        <v>0</v>
      </c>
      <c r="T191" s="48">
        <f t="shared" si="117"/>
        <v>0</v>
      </c>
      <c r="U191" s="48">
        <f t="shared" si="117"/>
        <v>0</v>
      </c>
      <c r="V191" s="48">
        <f t="shared" si="117"/>
        <v>0</v>
      </c>
      <c r="W191" s="48">
        <f t="shared" si="107"/>
        <v>0</v>
      </c>
      <c r="X191" s="48">
        <f>X192+X193</f>
        <v>0</v>
      </c>
      <c r="Y191" s="48"/>
      <c r="Z191" s="48">
        <f>Z192+Z193</f>
        <v>0</v>
      </c>
      <c r="AA191" s="48"/>
      <c r="AB191" s="48">
        <f>AB192+AB193</f>
        <v>0</v>
      </c>
      <c r="AC191" s="86">
        <f>W191+C191</f>
        <v>0</v>
      </c>
    </row>
    <row r="192" spans="1:35" ht="15.65" x14ac:dyDescent="0.25">
      <c r="A192" s="88" t="s">
        <v>62</v>
      </c>
      <c r="B192" s="88" t="s">
        <v>62</v>
      </c>
      <c r="C192" s="48">
        <f t="shared" si="104"/>
        <v>0</v>
      </c>
      <c r="D192" s="48"/>
      <c r="E192" s="48"/>
      <c r="F192" s="45">
        <f t="shared" si="111"/>
        <v>0</v>
      </c>
      <c r="G192" s="45"/>
      <c r="H192" s="45"/>
      <c r="I192" s="45"/>
      <c r="J192" s="45"/>
      <c r="K192" s="45"/>
      <c r="L192" s="45"/>
      <c r="M192" s="45">
        <f t="shared" si="106"/>
        <v>0</v>
      </c>
      <c r="N192" s="45"/>
      <c r="O192" s="45"/>
      <c r="P192" s="45"/>
      <c r="Q192" s="45"/>
      <c r="R192" s="45"/>
      <c r="S192" s="45"/>
      <c r="T192" s="45"/>
      <c r="U192" s="45"/>
      <c r="V192" s="45"/>
      <c r="W192" s="48">
        <f t="shared" si="107"/>
        <v>0</v>
      </c>
      <c r="X192" s="45"/>
      <c r="Y192" s="45"/>
      <c r="Z192" s="45"/>
      <c r="AA192" s="45"/>
      <c r="AB192" s="45"/>
      <c r="AC192" s="86">
        <f t="shared" si="108"/>
        <v>0</v>
      </c>
    </row>
    <row r="193" spans="1:35" ht="27.2" x14ac:dyDescent="0.25">
      <c r="A193" s="88" t="s">
        <v>63</v>
      </c>
      <c r="B193" s="88" t="s">
        <v>63</v>
      </c>
      <c r="C193" s="48">
        <f t="shared" si="104"/>
        <v>0</v>
      </c>
      <c r="D193" s="48"/>
      <c r="E193" s="48"/>
      <c r="F193" s="45">
        <f t="shared" si="111"/>
        <v>0</v>
      </c>
      <c r="G193" s="45"/>
      <c r="H193" s="45"/>
      <c r="I193" s="45"/>
      <c r="J193" s="45"/>
      <c r="K193" s="45"/>
      <c r="L193" s="45"/>
      <c r="M193" s="45">
        <f t="shared" si="106"/>
        <v>0</v>
      </c>
      <c r="N193" s="45"/>
      <c r="O193" s="45"/>
      <c r="P193" s="45"/>
      <c r="Q193" s="45"/>
      <c r="R193" s="45"/>
      <c r="S193" s="45"/>
      <c r="T193" s="45"/>
      <c r="U193" s="45"/>
      <c r="V193" s="45"/>
      <c r="W193" s="48">
        <f t="shared" si="107"/>
        <v>0</v>
      </c>
      <c r="X193" s="45"/>
      <c r="Y193" s="45"/>
      <c r="Z193" s="45"/>
      <c r="AA193" s="45"/>
      <c r="AB193" s="45"/>
      <c r="AC193" s="86">
        <f t="shared" si="108"/>
        <v>0</v>
      </c>
      <c r="AD193" s="101"/>
    </row>
    <row r="194" spans="1:35" ht="15.65" x14ac:dyDescent="0.25">
      <c r="A194" s="46" t="s">
        <v>66</v>
      </c>
      <c r="B194" s="108" t="s">
        <v>90</v>
      </c>
      <c r="C194" s="48">
        <f t="shared" si="104"/>
        <v>0</v>
      </c>
      <c r="D194" s="48"/>
      <c r="E194" s="48"/>
      <c r="F194" s="48">
        <f t="shared" ref="F194:F200" si="118">G194+H194+I194+J194+K194+L194+M194+S194</f>
        <v>0</v>
      </c>
      <c r="G194" s="48"/>
      <c r="H194" s="48">
        <f>H195+H196</f>
        <v>0</v>
      </c>
      <c r="I194" s="45"/>
      <c r="J194" s="48"/>
      <c r="K194" s="45"/>
      <c r="L194" s="45"/>
      <c r="M194" s="45">
        <f t="shared" si="106"/>
        <v>0</v>
      </c>
      <c r="N194" s="45"/>
      <c r="O194" s="45"/>
      <c r="P194" s="45"/>
      <c r="Q194" s="45"/>
      <c r="R194" s="45"/>
      <c r="S194" s="45"/>
      <c r="T194" s="48"/>
      <c r="U194" s="48"/>
      <c r="V194" s="48">
        <f t="shared" ref="T194:W196" si="119">V195+V196</f>
        <v>0</v>
      </c>
      <c r="W194" s="48">
        <f t="shared" si="119"/>
        <v>0</v>
      </c>
      <c r="X194" s="48"/>
      <c r="Y194" s="48"/>
      <c r="Z194" s="48"/>
      <c r="AA194" s="48"/>
      <c r="AB194" s="48"/>
      <c r="AC194" s="86">
        <f t="shared" si="108"/>
        <v>0</v>
      </c>
      <c r="AD194" s="101"/>
    </row>
    <row r="195" spans="1:35" ht="15.65" x14ac:dyDescent="0.25">
      <c r="A195" s="46" t="s">
        <v>67</v>
      </c>
      <c r="B195" s="108" t="s">
        <v>91</v>
      </c>
      <c r="C195" s="48">
        <f t="shared" si="104"/>
        <v>0</v>
      </c>
      <c r="D195" s="48"/>
      <c r="E195" s="48"/>
      <c r="F195" s="48">
        <f t="shared" si="118"/>
        <v>0</v>
      </c>
      <c r="G195" s="48"/>
      <c r="H195" s="48">
        <f>H196+H197</f>
        <v>0</v>
      </c>
      <c r="I195" s="45"/>
      <c r="J195" s="73">
        <v>0</v>
      </c>
      <c r="K195" s="45"/>
      <c r="L195" s="45"/>
      <c r="M195" s="45">
        <f t="shared" si="106"/>
        <v>0</v>
      </c>
      <c r="N195" s="45"/>
      <c r="O195" s="45"/>
      <c r="P195" s="45"/>
      <c r="Q195" s="45"/>
      <c r="R195" s="45"/>
      <c r="S195" s="45"/>
      <c r="T195" s="48"/>
      <c r="U195" s="48"/>
      <c r="V195" s="48">
        <f t="shared" si="119"/>
        <v>0</v>
      </c>
      <c r="W195" s="48">
        <f t="shared" si="119"/>
        <v>0</v>
      </c>
      <c r="X195" s="48"/>
      <c r="Y195" s="48"/>
      <c r="Z195" s="48"/>
      <c r="AA195" s="48"/>
      <c r="AB195" s="48"/>
      <c r="AC195" s="86">
        <f t="shared" si="108"/>
        <v>0</v>
      </c>
      <c r="AD195" s="101"/>
    </row>
    <row r="196" spans="1:35" ht="15.65" x14ac:dyDescent="0.25">
      <c r="A196" s="46" t="s">
        <v>68</v>
      </c>
      <c r="B196" s="108" t="s">
        <v>99</v>
      </c>
      <c r="C196" s="48">
        <f t="shared" si="104"/>
        <v>0</v>
      </c>
      <c r="D196" s="48"/>
      <c r="E196" s="48"/>
      <c r="F196" s="48">
        <f t="shared" si="118"/>
        <v>0</v>
      </c>
      <c r="G196" s="48"/>
      <c r="H196" s="48">
        <f>H197+H198</f>
        <v>0</v>
      </c>
      <c r="I196" s="48">
        <f>I197+I198</f>
        <v>0</v>
      </c>
      <c r="J196" s="48"/>
      <c r="K196" s="45"/>
      <c r="L196" s="45"/>
      <c r="M196" s="45">
        <f t="shared" si="106"/>
        <v>0</v>
      </c>
      <c r="N196" s="45"/>
      <c r="O196" s="45"/>
      <c r="P196" s="45"/>
      <c r="Q196" s="45"/>
      <c r="R196" s="45"/>
      <c r="S196" s="45"/>
      <c r="T196" s="48">
        <f t="shared" si="119"/>
        <v>0</v>
      </c>
      <c r="U196" s="48">
        <f t="shared" si="119"/>
        <v>0</v>
      </c>
      <c r="V196" s="45"/>
      <c r="W196" s="48">
        <f t="shared" si="107"/>
        <v>0</v>
      </c>
      <c r="X196" s="48"/>
      <c r="Y196" s="48"/>
      <c r="Z196" s="48"/>
      <c r="AA196" s="48"/>
      <c r="AB196" s="48"/>
      <c r="AC196" s="86">
        <f t="shared" si="108"/>
        <v>0</v>
      </c>
      <c r="AD196" s="89"/>
    </row>
    <row r="197" spans="1:35" ht="15.65" x14ac:dyDescent="0.25">
      <c r="A197" s="46" t="s">
        <v>69</v>
      </c>
      <c r="B197" s="108" t="s">
        <v>92</v>
      </c>
      <c r="C197" s="48">
        <f t="shared" si="104"/>
        <v>0</v>
      </c>
      <c r="D197" s="48"/>
      <c r="E197" s="45"/>
      <c r="F197" s="48">
        <f t="shared" si="118"/>
        <v>0</v>
      </c>
      <c r="G197" s="45"/>
      <c r="H197" s="45"/>
      <c r="I197" s="45"/>
      <c r="J197" s="45"/>
      <c r="K197" s="45"/>
      <c r="L197" s="45"/>
      <c r="M197" s="45">
        <f t="shared" si="106"/>
        <v>0</v>
      </c>
      <c r="N197" s="45"/>
      <c r="O197" s="45"/>
      <c r="P197" s="45"/>
      <c r="Q197" s="45"/>
      <c r="R197" s="45"/>
      <c r="S197" s="45"/>
      <c r="T197" s="45"/>
      <c r="U197" s="45"/>
      <c r="V197" s="45"/>
      <c r="W197" s="48">
        <f t="shared" si="107"/>
        <v>0</v>
      </c>
      <c r="X197" s="45"/>
      <c r="Y197" s="45"/>
      <c r="Z197" s="45"/>
      <c r="AA197" s="45"/>
      <c r="AB197" s="45"/>
      <c r="AC197" s="86">
        <f t="shared" si="108"/>
        <v>0</v>
      </c>
      <c r="AD197" s="89"/>
    </row>
    <row r="198" spans="1:35" ht="15.65" x14ac:dyDescent="0.25">
      <c r="A198" s="46" t="s">
        <v>70</v>
      </c>
      <c r="B198" s="108" t="s">
        <v>93</v>
      </c>
      <c r="C198" s="48">
        <f t="shared" si="104"/>
        <v>0</v>
      </c>
      <c r="D198" s="48"/>
      <c r="E198" s="45"/>
      <c r="F198" s="48">
        <f t="shared" si="118"/>
        <v>0</v>
      </c>
      <c r="G198" s="45"/>
      <c r="H198" s="45"/>
      <c r="I198" s="45"/>
      <c r="J198" s="45"/>
      <c r="K198" s="45"/>
      <c r="L198" s="45"/>
      <c r="M198" s="45">
        <f t="shared" si="106"/>
        <v>0</v>
      </c>
      <c r="N198" s="45"/>
      <c r="O198" s="45"/>
      <c r="P198" s="45"/>
      <c r="Q198" s="45"/>
      <c r="R198" s="45"/>
      <c r="S198" s="45"/>
      <c r="T198" s="45"/>
      <c r="U198" s="45"/>
      <c r="V198" s="45"/>
      <c r="W198" s="48">
        <f t="shared" si="107"/>
        <v>0</v>
      </c>
      <c r="X198" s="45"/>
      <c r="Y198" s="45"/>
      <c r="Z198" s="45"/>
      <c r="AA198" s="45"/>
      <c r="AB198" s="45"/>
      <c r="AC198" s="86">
        <f t="shared" si="108"/>
        <v>0</v>
      </c>
    </row>
    <row r="199" spans="1:35" ht="15.65" x14ac:dyDescent="0.25">
      <c r="A199" s="46" t="s">
        <v>71</v>
      </c>
      <c r="B199" s="108" t="s">
        <v>94</v>
      </c>
      <c r="C199" s="48">
        <f t="shared" si="104"/>
        <v>0</v>
      </c>
      <c r="D199" s="48"/>
      <c r="E199" s="48"/>
      <c r="F199" s="48">
        <f t="shared" si="118"/>
        <v>0</v>
      </c>
      <c r="G199" s="45"/>
      <c r="H199" s="45"/>
      <c r="I199" s="45"/>
      <c r="J199" s="48"/>
      <c r="K199" s="45"/>
      <c r="L199" s="45"/>
      <c r="M199" s="45">
        <f t="shared" si="106"/>
        <v>0</v>
      </c>
      <c r="N199" s="45"/>
      <c r="O199" s="45"/>
      <c r="P199" s="45"/>
      <c r="Q199" s="45"/>
      <c r="R199" s="45"/>
      <c r="S199" s="45"/>
      <c r="T199" s="45"/>
      <c r="U199" s="45"/>
      <c r="V199" s="45"/>
      <c r="W199" s="48">
        <f t="shared" si="107"/>
        <v>0</v>
      </c>
      <c r="X199" s="45"/>
      <c r="Y199" s="45"/>
      <c r="Z199" s="45"/>
      <c r="AA199" s="45"/>
      <c r="AB199" s="45"/>
      <c r="AC199" s="86">
        <f t="shared" si="108"/>
        <v>0</v>
      </c>
    </row>
    <row r="200" spans="1:35" ht="15.8" customHeight="1" thickBot="1" x14ac:dyDescent="0.3">
      <c r="A200" s="109" t="s">
        <v>95</v>
      </c>
      <c r="B200" s="110" t="s">
        <v>96</v>
      </c>
      <c r="C200" s="48">
        <f>D200+E200+F200+T200+U200+V200</f>
        <v>0</v>
      </c>
      <c r="D200" s="48"/>
      <c r="E200" s="45"/>
      <c r="F200" s="48">
        <f t="shared" si="118"/>
        <v>0</v>
      </c>
      <c r="G200" s="45"/>
      <c r="H200" s="45"/>
      <c r="I200" s="45"/>
      <c r="J200" s="45"/>
      <c r="K200" s="45"/>
      <c r="L200" s="45"/>
      <c r="M200" s="45">
        <f t="shared" si="106"/>
        <v>0</v>
      </c>
      <c r="N200" s="45"/>
      <c r="O200" s="45"/>
      <c r="P200" s="45"/>
      <c r="Q200" s="45"/>
      <c r="R200" s="45"/>
      <c r="S200" s="45"/>
      <c r="T200" s="45">
        <v>0</v>
      </c>
      <c r="U200" s="45"/>
      <c r="V200" s="45"/>
      <c r="W200" s="90">
        <f t="shared" si="107"/>
        <v>0</v>
      </c>
      <c r="X200" s="45"/>
      <c r="Y200" s="45"/>
      <c r="Z200" s="45"/>
      <c r="AA200" s="45"/>
      <c r="AB200" s="45"/>
      <c r="AC200" s="86">
        <f t="shared" si="108"/>
        <v>0</v>
      </c>
    </row>
    <row r="201" spans="1:35" s="76" customFormat="1" ht="16.3" thickBot="1" x14ac:dyDescent="0.3">
      <c r="A201" s="56" t="s">
        <v>73</v>
      </c>
      <c r="B201" s="57" t="s">
        <v>101</v>
      </c>
      <c r="C201" s="52">
        <f>C180+C183+C191+C194+C195+C196</f>
        <v>0</v>
      </c>
      <c r="D201" s="52">
        <f>D180+D183+D188+D191+D194+D195+D196+D197+D198+D199+D200</f>
        <v>0</v>
      </c>
      <c r="E201" s="52">
        <f t="shared" ref="E201:AC201" si="120">E180+E183+E188+E191+E194+E195+E196+E197+E198+E199+E200</f>
        <v>0</v>
      </c>
      <c r="F201" s="52">
        <f t="shared" si="120"/>
        <v>0</v>
      </c>
      <c r="G201" s="52">
        <f t="shared" si="120"/>
        <v>0</v>
      </c>
      <c r="H201" s="52">
        <f t="shared" si="120"/>
        <v>0</v>
      </c>
      <c r="I201" s="52">
        <f t="shared" si="120"/>
        <v>0</v>
      </c>
      <c r="J201" s="52">
        <f t="shared" si="120"/>
        <v>0</v>
      </c>
      <c r="K201" s="52">
        <f t="shared" si="120"/>
        <v>0</v>
      </c>
      <c r="L201" s="52">
        <f t="shared" si="120"/>
        <v>0</v>
      </c>
      <c r="M201" s="52">
        <f t="shared" si="120"/>
        <v>0</v>
      </c>
      <c r="N201" s="52">
        <f t="shared" si="120"/>
        <v>0</v>
      </c>
      <c r="O201" s="52">
        <f t="shared" si="120"/>
        <v>0</v>
      </c>
      <c r="P201" s="52">
        <f t="shared" si="120"/>
        <v>0</v>
      </c>
      <c r="Q201" s="52">
        <f t="shared" si="120"/>
        <v>0</v>
      </c>
      <c r="R201" s="52">
        <f t="shared" si="120"/>
        <v>0</v>
      </c>
      <c r="S201" s="52">
        <f t="shared" si="120"/>
        <v>0</v>
      </c>
      <c r="T201" s="52">
        <f t="shared" si="120"/>
        <v>0</v>
      </c>
      <c r="U201" s="52">
        <f t="shared" si="120"/>
        <v>0</v>
      </c>
      <c r="V201" s="52">
        <f t="shared" si="120"/>
        <v>0</v>
      </c>
      <c r="W201" s="52">
        <f t="shared" si="120"/>
        <v>0</v>
      </c>
      <c r="X201" s="52">
        <f t="shared" si="120"/>
        <v>0</v>
      </c>
      <c r="Y201" s="52">
        <f t="shared" si="120"/>
        <v>0</v>
      </c>
      <c r="Z201" s="52">
        <f t="shared" si="120"/>
        <v>0</v>
      </c>
      <c r="AA201" s="52">
        <f t="shared" si="120"/>
        <v>0</v>
      </c>
      <c r="AB201" s="52">
        <f t="shared" si="120"/>
        <v>0</v>
      </c>
      <c r="AC201" s="52">
        <f t="shared" si="120"/>
        <v>0</v>
      </c>
      <c r="AD201" s="89"/>
      <c r="AE201" s="115"/>
      <c r="AH201" s="77"/>
      <c r="AI201" s="77"/>
    </row>
    <row r="202" spans="1:35" s="76" customFormat="1" ht="16.3" thickBot="1" x14ac:dyDescent="0.3">
      <c r="A202" s="54" t="s">
        <v>74</v>
      </c>
      <c r="B202" s="55" t="s">
        <v>102</v>
      </c>
      <c r="C202" s="61">
        <f t="shared" si="104"/>
        <v>0</v>
      </c>
      <c r="D202" s="49"/>
      <c r="E202" s="49"/>
      <c r="F202" s="63">
        <f>G202+H202+I202+J202+K202+L202+M202+S202</f>
        <v>0</v>
      </c>
      <c r="G202" s="63"/>
      <c r="H202" s="63"/>
      <c r="I202" s="63"/>
      <c r="J202" s="63"/>
      <c r="K202" s="63"/>
      <c r="L202" s="63"/>
      <c r="M202" s="63">
        <f>N202+O202+P202+Q202+R202</f>
        <v>0</v>
      </c>
      <c r="N202" s="63"/>
      <c r="O202" s="63"/>
      <c r="P202" s="63"/>
      <c r="Q202" s="63"/>
      <c r="R202" s="91"/>
      <c r="S202" s="91"/>
      <c r="T202" s="91"/>
      <c r="U202" s="91"/>
      <c r="V202" s="91"/>
      <c r="W202" s="92">
        <f>X202+Z202+AB202</f>
        <v>0</v>
      </c>
      <c r="X202" s="91"/>
      <c r="Y202" s="91"/>
      <c r="Z202" s="91"/>
      <c r="AA202" s="91"/>
      <c r="AB202" s="92"/>
      <c r="AC202" s="93">
        <f>W202+C202</f>
        <v>0</v>
      </c>
      <c r="AD202" s="89"/>
      <c r="AH202" s="77"/>
      <c r="AI202" s="77"/>
    </row>
    <row r="203" spans="1:35" s="76" customFormat="1" ht="16.3" thickBot="1" x14ac:dyDescent="0.3">
      <c r="A203" s="64" t="s">
        <v>80</v>
      </c>
      <c r="B203" s="65" t="s">
        <v>105</v>
      </c>
      <c r="C203" s="66">
        <f t="shared" si="104"/>
        <v>0</v>
      </c>
      <c r="D203" s="66"/>
      <c r="E203" s="70"/>
      <c r="F203" s="66">
        <f>G203+H203+I203+J203+K203+L203+M203+S203</f>
        <v>0</v>
      </c>
      <c r="G203" s="70"/>
      <c r="H203" s="70"/>
      <c r="I203" s="70"/>
      <c r="J203" s="66"/>
      <c r="K203" s="70"/>
      <c r="L203" s="70"/>
      <c r="M203" s="70">
        <f>N203+O203+P203+Q203+R203</f>
        <v>0</v>
      </c>
      <c r="N203" s="70"/>
      <c r="O203" s="70"/>
      <c r="P203" s="70"/>
      <c r="Q203" s="70"/>
      <c r="R203" s="116"/>
      <c r="S203" s="116"/>
      <c r="T203" s="116"/>
      <c r="U203" s="116"/>
      <c r="V203" s="116"/>
      <c r="W203" s="117">
        <f>X203+Z203+AB203</f>
        <v>0</v>
      </c>
      <c r="X203" s="116"/>
      <c r="Y203" s="116"/>
      <c r="Z203" s="116"/>
      <c r="AA203" s="116"/>
      <c r="AB203" s="117"/>
      <c r="AC203" s="118">
        <f>W203+C203</f>
        <v>0</v>
      </c>
      <c r="AD203" s="89"/>
      <c r="AH203" s="77"/>
      <c r="AI203" s="77"/>
    </row>
    <row r="204" spans="1:35" s="76" customFormat="1" ht="16.3" thickBot="1" x14ac:dyDescent="0.3">
      <c r="A204" s="50" t="s">
        <v>81</v>
      </c>
      <c r="B204" s="51" t="s">
        <v>106</v>
      </c>
      <c r="C204" s="52">
        <f t="shared" si="104"/>
        <v>0</v>
      </c>
      <c r="D204" s="52"/>
      <c r="E204" s="52"/>
      <c r="F204" s="52">
        <f>G204+H204+I204+J204+K204+L204+M204+S204</f>
        <v>0</v>
      </c>
      <c r="G204" s="119"/>
      <c r="H204" s="119"/>
      <c r="I204" s="119"/>
      <c r="J204" s="52"/>
      <c r="K204" s="119"/>
      <c r="L204" s="119"/>
      <c r="M204" s="119">
        <f>N204+O204+P204+Q204+R204</f>
        <v>0</v>
      </c>
      <c r="N204" s="119"/>
      <c r="O204" s="119"/>
      <c r="P204" s="119"/>
      <c r="Q204" s="119"/>
      <c r="R204" s="120"/>
      <c r="S204" s="120"/>
      <c r="T204" s="120"/>
      <c r="U204" s="120"/>
      <c r="V204" s="120"/>
      <c r="W204" s="121">
        <f>X204+Z204+AB204</f>
        <v>0</v>
      </c>
      <c r="X204" s="120"/>
      <c r="Y204" s="120"/>
      <c r="Z204" s="120"/>
      <c r="AA204" s="120"/>
      <c r="AB204" s="52"/>
      <c r="AC204" s="122">
        <f>W204+C204</f>
        <v>0</v>
      </c>
      <c r="AD204" s="89"/>
      <c r="AH204" s="77"/>
      <c r="AI204" s="77"/>
    </row>
    <row r="205" spans="1:35" s="76" customFormat="1" ht="16.3" thickBot="1" x14ac:dyDescent="0.3">
      <c r="A205" s="50" t="s">
        <v>82</v>
      </c>
      <c r="B205" s="50" t="s">
        <v>107</v>
      </c>
      <c r="C205" s="59">
        <f t="shared" si="104"/>
        <v>0</v>
      </c>
      <c r="D205" s="52"/>
      <c r="E205" s="52"/>
      <c r="F205" s="52">
        <f>G205+H205+I205+J205+K205+L205+M205+S205</f>
        <v>0</v>
      </c>
      <c r="G205" s="119"/>
      <c r="H205" s="119"/>
      <c r="I205" s="119"/>
      <c r="J205" s="52"/>
      <c r="K205" s="119"/>
      <c r="L205" s="119"/>
      <c r="M205" s="119">
        <f>N205+O205+P205+Q205+R205</f>
        <v>0</v>
      </c>
      <c r="N205" s="119"/>
      <c r="O205" s="119"/>
      <c r="P205" s="119"/>
      <c r="Q205" s="119"/>
      <c r="R205" s="120"/>
      <c r="S205" s="120"/>
      <c r="T205" s="120"/>
      <c r="U205" s="120"/>
      <c r="V205" s="120"/>
      <c r="W205" s="121">
        <f>X205+Z205+AB205+AA205+Y205</f>
        <v>0</v>
      </c>
      <c r="X205" s="120"/>
      <c r="Y205" s="120"/>
      <c r="Z205" s="120"/>
      <c r="AA205" s="123"/>
      <c r="AB205" s="52"/>
      <c r="AC205" s="122">
        <f>W205+C205</f>
        <v>0</v>
      </c>
      <c r="AD205" s="89"/>
      <c r="AH205" s="77"/>
      <c r="AI205" s="77"/>
    </row>
    <row r="206" spans="1:35" s="76" customFormat="1" ht="16.3" thickBot="1" x14ac:dyDescent="0.3">
      <c r="A206" s="54" t="s">
        <v>83</v>
      </c>
      <c r="B206" s="55" t="s">
        <v>108</v>
      </c>
      <c r="C206" s="52">
        <f t="shared" si="104"/>
        <v>0</v>
      </c>
      <c r="D206" s="52"/>
      <c r="E206" s="52"/>
      <c r="F206" s="52">
        <f>G206+H206+I206+J206+K206+L206+M206+S206</f>
        <v>0</v>
      </c>
      <c r="G206" s="119"/>
      <c r="H206" s="119"/>
      <c r="I206" s="119"/>
      <c r="J206" s="52"/>
      <c r="K206" s="119"/>
      <c r="L206" s="119"/>
      <c r="M206" s="119">
        <f>N206+O206+P206+Q206+R206</f>
        <v>0</v>
      </c>
      <c r="N206" s="119"/>
      <c r="O206" s="119"/>
      <c r="P206" s="119"/>
      <c r="Q206" s="119"/>
      <c r="R206" s="120"/>
      <c r="S206" s="120"/>
      <c r="T206" s="120"/>
      <c r="U206" s="120"/>
      <c r="V206" s="120"/>
      <c r="W206" s="121">
        <f>X206+Z206+AB206</f>
        <v>0</v>
      </c>
      <c r="X206" s="120"/>
      <c r="Y206" s="120"/>
      <c r="Z206" s="120"/>
      <c r="AA206" s="120"/>
      <c r="AB206" s="121"/>
      <c r="AC206" s="122">
        <f>W206+C206</f>
        <v>0</v>
      </c>
      <c r="AD206" s="89"/>
      <c r="AH206" s="77"/>
      <c r="AI206" s="77"/>
    </row>
    <row r="207" spans="1:35" s="76" customFormat="1" ht="17" thickBot="1" x14ac:dyDescent="0.35">
      <c r="A207" s="124"/>
      <c r="B207" s="124" t="s">
        <v>84</v>
      </c>
      <c r="C207" s="125"/>
      <c r="D207" s="81"/>
      <c r="E207" s="81"/>
      <c r="F207" s="81"/>
      <c r="G207" s="126"/>
      <c r="H207" s="81"/>
      <c r="I207" s="81"/>
      <c r="J207" s="81"/>
      <c r="K207" s="81"/>
      <c r="L207" s="81"/>
      <c r="M207" s="81"/>
      <c r="N207" s="81"/>
      <c r="O207" s="81"/>
      <c r="P207" s="81"/>
      <c r="Q207" s="81"/>
      <c r="R207" s="81"/>
      <c r="S207" s="81"/>
      <c r="T207" s="81"/>
      <c r="U207" s="81"/>
      <c r="V207" s="81"/>
      <c r="W207" s="81"/>
      <c r="X207" s="81"/>
      <c r="Y207" s="81"/>
      <c r="Z207" s="81"/>
      <c r="AA207" s="81"/>
      <c r="AB207" s="81"/>
      <c r="AC207" s="82"/>
      <c r="AD207" s="77"/>
      <c r="AH207" s="77"/>
      <c r="AI207" s="77"/>
    </row>
    <row r="208" spans="1:35" s="76" customFormat="1" ht="16.3" thickBot="1" x14ac:dyDescent="0.3">
      <c r="A208" s="177" t="s">
        <v>56</v>
      </c>
      <c r="B208" s="178" t="s">
        <v>56</v>
      </c>
      <c r="C208" s="179">
        <v>2000</v>
      </c>
      <c r="D208" s="179">
        <v>2110</v>
      </c>
      <c r="E208" s="179">
        <v>2120</v>
      </c>
      <c r="F208" s="179">
        <v>2200</v>
      </c>
      <c r="G208" s="179">
        <v>2210</v>
      </c>
      <c r="H208" s="179">
        <v>2220</v>
      </c>
      <c r="I208" s="179">
        <v>2230</v>
      </c>
      <c r="J208" s="179">
        <v>2240</v>
      </c>
      <c r="K208" s="179">
        <v>2250</v>
      </c>
      <c r="L208" s="179">
        <v>2260</v>
      </c>
      <c r="M208" s="179">
        <v>2270</v>
      </c>
      <c r="N208" s="179">
        <v>2271</v>
      </c>
      <c r="O208" s="179">
        <v>2272</v>
      </c>
      <c r="P208" s="179">
        <v>2273</v>
      </c>
      <c r="Q208" s="179">
        <v>2274</v>
      </c>
      <c r="R208" s="179">
        <v>2275</v>
      </c>
      <c r="S208" s="179">
        <v>2282</v>
      </c>
      <c r="T208" s="179">
        <v>2720</v>
      </c>
      <c r="U208" s="179">
        <v>2730</v>
      </c>
      <c r="V208" s="179">
        <v>2800</v>
      </c>
      <c r="W208" s="179">
        <v>3000</v>
      </c>
      <c r="X208" s="179">
        <v>3110</v>
      </c>
      <c r="Y208" s="179">
        <v>3122</v>
      </c>
      <c r="Z208" s="179">
        <v>3132</v>
      </c>
      <c r="AA208" s="179">
        <v>3142</v>
      </c>
      <c r="AB208" s="179">
        <v>3210</v>
      </c>
      <c r="AC208" s="180" t="s">
        <v>57</v>
      </c>
      <c r="AD208" s="77"/>
      <c r="AH208" s="77"/>
      <c r="AI208" s="77"/>
    </row>
    <row r="209" spans="1:35" s="76" customFormat="1" ht="15.65" x14ac:dyDescent="0.25">
      <c r="A209" s="64" t="s">
        <v>58</v>
      </c>
      <c r="B209" s="182" t="s">
        <v>87</v>
      </c>
      <c r="C209" s="66">
        <f t="shared" ref="C209:J209" si="121">C5+C30+C55+C80+C105+C130+C155+C180</f>
        <v>0</v>
      </c>
      <c r="D209" s="66">
        <f t="shared" si="121"/>
        <v>0</v>
      </c>
      <c r="E209" s="66">
        <f t="shared" si="121"/>
        <v>0</v>
      </c>
      <c r="F209" s="66">
        <f t="shared" si="121"/>
        <v>0</v>
      </c>
      <c r="G209" s="66">
        <f t="shared" si="121"/>
        <v>0</v>
      </c>
      <c r="H209" s="66">
        <f t="shared" si="121"/>
        <v>0</v>
      </c>
      <c r="I209" s="66">
        <f t="shared" si="121"/>
        <v>0</v>
      </c>
      <c r="J209" s="66">
        <f t="shared" si="121"/>
        <v>0</v>
      </c>
      <c r="K209" s="66">
        <f t="shared" ref="K209:AC209" si="122">K5+K30+K55+K80+K105+K130+K155+K180</f>
        <v>0</v>
      </c>
      <c r="L209" s="66">
        <f t="shared" si="122"/>
        <v>0</v>
      </c>
      <c r="M209" s="66">
        <f t="shared" si="122"/>
        <v>0</v>
      </c>
      <c r="N209" s="66">
        <f t="shared" si="122"/>
        <v>0</v>
      </c>
      <c r="O209" s="66">
        <f t="shared" si="122"/>
        <v>0</v>
      </c>
      <c r="P209" s="66">
        <f t="shared" si="122"/>
        <v>0</v>
      </c>
      <c r="Q209" s="66">
        <f t="shared" si="122"/>
        <v>0</v>
      </c>
      <c r="R209" s="66">
        <f t="shared" si="122"/>
        <v>0</v>
      </c>
      <c r="S209" s="66">
        <f t="shared" si="122"/>
        <v>0</v>
      </c>
      <c r="T209" s="66">
        <f t="shared" si="122"/>
        <v>0</v>
      </c>
      <c r="U209" s="66">
        <f t="shared" si="122"/>
        <v>0</v>
      </c>
      <c r="V209" s="66">
        <f t="shared" si="122"/>
        <v>0</v>
      </c>
      <c r="W209" s="66">
        <f t="shared" si="122"/>
        <v>0</v>
      </c>
      <c r="X209" s="66">
        <f t="shared" si="122"/>
        <v>0</v>
      </c>
      <c r="Y209" s="66">
        <f t="shared" si="122"/>
        <v>0</v>
      </c>
      <c r="Z209" s="66">
        <f t="shared" si="122"/>
        <v>0</v>
      </c>
      <c r="AA209" s="66">
        <f t="shared" si="122"/>
        <v>0</v>
      </c>
      <c r="AB209" s="66">
        <f t="shared" si="122"/>
        <v>0</v>
      </c>
      <c r="AC209" s="67">
        <f t="shared" si="122"/>
        <v>0</v>
      </c>
      <c r="AD209" s="172" t="e">
        <f>AC209-#REF!</f>
        <v>#REF!</v>
      </c>
      <c r="AE209" s="115"/>
      <c r="AH209" s="77"/>
      <c r="AI209" s="77"/>
    </row>
    <row r="210" spans="1:35" s="76" customFormat="1" ht="15.65" x14ac:dyDescent="0.25">
      <c r="A210" s="88" t="s">
        <v>62</v>
      </c>
      <c r="B210" s="181" t="s">
        <v>62</v>
      </c>
      <c r="C210" s="48">
        <f t="shared" ref="C210:AC210" si="123">C6+C31+C56+C81+C106+C131+C156+C181</f>
        <v>0</v>
      </c>
      <c r="D210" s="48">
        <f t="shared" si="123"/>
        <v>0</v>
      </c>
      <c r="E210" s="48">
        <f t="shared" si="123"/>
        <v>0</v>
      </c>
      <c r="F210" s="48">
        <f t="shared" si="123"/>
        <v>0</v>
      </c>
      <c r="G210" s="48">
        <f t="shared" si="123"/>
        <v>0</v>
      </c>
      <c r="H210" s="48">
        <f t="shared" si="123"/>
        <v>0</v>
      </c>
      <c r="I210" s="48">
        <f t="shared" si="123"/>
        <v>0</v>
      </c>
      <c r="J210" s="48">
        <f t="shared" si="123"/>
        <v>0</v>
      </c>
      <c r="K210" s="48">
        <f t="shared" si="123"/>
        <v>0</v>
      </c>
      <c r="L210" s="48">
        <f t="shared" si="123"/>
        <v>0</v>
      </c>
      <c r="M210" s="48">
        <f t="shared" si="123"/>
        <v>0</v>
      </c>
      <c r="N210" s="48">
        <f t="shared" si="123"/>
        <v>0</v>
      </c>
      <c r="O210" s="48">
        <f t="shared" si="123"/>
        <v>0</v>
      </c>
      <c r="P210" s="48">
        <f t="shared" si="123"/>
        <v>0</v>
      </c>
      <c r="Q210" s="48">
        <f t="shared" si="123"/>
        <v>0</v>
      </c>
      <c r="R210" s="48">
        <f t="shared" si="123"/>
        <v>0</v>
      </c>
      <c r="S210" s="48">
        <f t="shared" si="123"/>
        <v>0</v>
      </c>
      <c r="T210" s="48">
        <f t="shared" si="123"/>
        <v>0</v>
      </c>
      <c r="U210" s="48">
        <f t="shared" si="123"/>
        <v>0</v>
      </c>
      <c r="V210" s="48">
        <f t="shared" si="123"/>
        <v>0</v>
      </c>
      <c r="W210" s="48">
        <f t="shared" si="123"/>
        <v>0</v>
      </c>
      <c r="X210" s="48">
        <f t="shared" si="123"/>
        <v>0</v>
      </c>
      <c r="Y210" s="48">
        <f t="shared" si="123"/>
        <v>0</v>
      </c>
      <c r="Z210" s="48">
        <f t="shared" si="123"/>
        <v>0</v>
      </c>
      <c r="AA210" s="48">
        <f t="shared" si="123"/>
        <v>0</v>
      </c>
      <c r="AB210" s="48">
        <f t="shared" si="123"/>
        <v>0</v>
      </c>
      <c r="AC210" s="58">
        <f t="shared" si="123"/>
        <v>0</v>
      </c>
      <c r="AD210" s="127"/>
      <c r="AE210" s="115"/>
      <c r="AH210" s="77"/>
      <c r="AI210" s="77"/>
    </row>
    <row r="211" spans="1:35" s="76" customFormat="1" ht="27.2" x14ac:dyDescent="0.25">
      <c r="A211" s="88" t="s">
        <v>63</v>
      </c>
      <c r="B211" s="181" t="s">
        <v>63</v>
      </c>
      <c r="C211" s="48">
        <f t="shared" ref="C211:AC211" si="124">C7+C32+C57+C82+C107+C132+C157+C182</f>
        <v>0</v>
      </c>
      <c r="D211" s="48">
        <f t="shared" si="124"/>
        <v>0</v>
      </c>
      <c r="E211" s="48">
        <f t="shared" si="124"/>
        <v>0</v>
      </c>
      <c r="F211" s="48">
        <f t="shared" si="124"/>
        <v>0</v>
      </c>
      <c r="G211" s="48">
        <f t="shared" si="124"/>
        <v>0</v>
      </c>
      <c r="H211" s="48">
        <f t="shared" si="124"/>
        <v>0</v>
      </c>
      <c r="I211" s="48">
        <f t="shared" si="124"/>
        <v>0</v>
      </c>
      <c r="J211" s="48">
        <f t="shared" si="124"/>
        <v>0</v>
      </c>
      <c r="K211" s="48">
        <f t="shared" si="124"/>
        <v>0</v>
      </c>
      <c r="L211" s="48">
        <f t="shared" si="124"/>
        <v>0</v>
      </c>
      <c r="M211" s="48">
        <f t="shared" si="124"/>
        <v>0</v>
      </c>
      <c r="N211" s="48">
        <f t="shared" si="124"/>
        <v>0</v>
      </c>
      <c r="O211" s="48">
        <f t="shared" si="124"/>
        <v>0</v>
      </c>
      <c r="P211" s="48">
        <f t="shared" si="124"/>
        <v>0</v>
      </c>
      <c r="Q211" s="48">
        <f t="shared" si="124"/>
        <v>0</v>
      </c>
      <c r="R211" s="48">
        <f t="shared" si="124"/>
        <v>0</v>
      </c>
      <c r="S211" s="48">
        <f t="shared" si="124"/>
        <v>0</v>
      </c>
      <c r="T211" s="48">
        <f t="shared" si="124"/>
        <v>0</v>
      </c>
      <c r="U211" s="48">
        <f t="shared" si="124"/>
        <v>0</v>
      </c>
      <c r="V211" s="48">
        <f t="shared" si="124"/>
        <v>0</v>
      </c>
      <c r="W211" s="48">
        <f t="shared" si="124"/>
        <v>0</v>
      </c>
      <c r="X211" s="48">
        <f t="shared" si="124"/>
        <v>0</v>
      </c>
      <c r="Y211" s="48">
        <f t="shared" si="124"/>
        <v>0</v>
      </c>
      <c r="Z211" s="48">
        <f t="shared" si="124"/>
        <v>0</v>
      </c>
      <c r="AA211" s="48">
        <f t="shared" si="124"/>
        <v>0</v>
      </c>
      <c r="AB211" s="48">
        <f t="shared" si="124"/>
        <v>0</v>
      </c>
      <c r="AC211" s="58">
        <f t="shared" si="124"/>
        <v>0</v>
      </c>
      <c r="AD211" s="127"/>
      <c r="AE211" s="115"/>
      <c r="AH211" s="77"/>
      <c r="AI211" s="77"/>
    </row>
    <row r="212" spans="1:35" s="76" customFormat="1" ht="18" customHeight="1" x14ac:dyDescent="0.25">
      <c r="A212" s="46" t="s">
        <v>59</v>
      </c>
      <c r="B212" s="108" t="s">
        <v>88</v>
      </c>
      <c r="C212" s="48">
        <f t="shared" ref="C212:V212" si="125">C8+C33+C58+C83+C108+C133+C158+C183</f>
        <v>0</v>
      </c>
      <c r="D212" s="48">
        <f t="shared" si="125"/>
        <v>0</v>
      </c>
      <c r="E212" s="48">
        <f t="shared" si="125"/>
        <v>0</v>
      </c>
      <c r="F212" s="48">
        <f t="shared" si="125"/>
        <v>0</v>
      </c>
      <c r="G212" s="48">
        <f t="shared" si="125"/>
        <v>0</v>
      </c>
      <c r="H212" s="48">
        <f t="shared" si="125"/>
        <v>0</v>
      </c>
      <c r="I212" s="48">
        <f t="shared" si="125"/>
        <v>0</v>
      </c>
      <c r="J212" s="48">
        <f t="shared" si="125"/>
        <v>0</v>
      </c>
      <c r="K212" s="48">
        <f t="shared" si="125"/>
        <v>0</v>
      </c>
      <c r="L212" s="48">
        <f t="shared" si="125"/>
        <v>0</v>
      </c>
      <c r="M212" s="48">
        <f t="shared" si="125"/>
        <v>0</v>
      </c>
      <c r="N212" s="48">
        <f t="shared" si="125"/>
        <v>0</v>
      </c>
      <c r="O212" s="48">
        <f t="shared" si="125"/>
        <v>0</v>
      </c>
      <c r="P212" s="48">
        <f t="shared" si="125"/>
        <v>0</v>
      </c>
      <c r="Q212" s="48">
        <f t="shared" si="125"/>
        <v>0</v>
      </c>
      <c r="R212" s="48">
        <f t="shared" si="125"/>
        <v>0</v>
      </c>
      <c r="S212" s="48">
        <f t="shared" si="125"/>
        <v>0</v>
      </c>
      <c r="T212" s="48">
        <f t="shared" si="125"/>
        <v>0</v>
      </c>
      <c r="U212" s="48">
        <f t="shared" si="125"/>
        <v>0</v>
      </c>
      <c r="V212" s="48">
        <f t="shared" si="125"/>
        <v>0</v>
      </c>
      <c r="W212" s="48">
        <f>W8+W33+W58+W83+W108+W133+W158+W183</f>
        <v>0</v>
      </c>
      <c r="X212" s="48">
        <f t="shared" ref="X212:AC221" si="126">X8+X33+X58+X83+X108+X133+X158+X183</f>
        <v>0</v>
      </c>
      <c r="Y212" s="48">
        <f t="shared" si="126"/>
        <v>0</v>
      </c>
      <c r="Z212" s="48">
        <f t="shared" si="126"/>
        <v>0</v>
      </c>
      <c r="AA212" s="48">
        <f t="shared" si="126"/>
        <v>0</v>
      </c>
      <c r="AB212" s="48">
        <f t="shared" si="126"/>
        <v>0</v>
      </c>
      <c r="AC212" s="58">
        <f t="shared" si="126"/>
        <v>0</v>
      </c>
      <c r="AD212" s="127" t="e">
        <f>AC212-#REF!</f>
        <v>#REF!</v>
      </c>
      <c r="AE212" s="115"/>
      <c r="AH212" s="77"/>
      <c r="AI212" s="77"/>
    </row>
    <row r="213" spans="1:35" s="76" customFormat="1" ht="24.8" customHeight="1" x14ac:dyDescent="0.25">
      <c r="A213" s="88" t="s">
        <v>60</v>
      </c>
      <c r="B213" s="181" t="s">
        <v>60</v>
      </c>
      <c r="C213" s="48">
        <f t="shared" ref="C213:V213" si="127">C9+C34+C59+C84+C109+C134+C159+C184</f>
        <v>0</v>
      </c>
      <c r="D213" s="48">
        <f t="shared" si="127"/>
        <v>0</v>
      </c>
      <c r="E213" s="48">
        <f t="shared" si="127"/>
        <v>0</v>
      </c>
      <c r="F213" s="48">
        <f t="shared" si="127"/>
        <v>0</v>
      </c>
      <c r="G213" s="48">
        <f t="shared" si="127"/>
        <v>0</v>
      </c>
      <c r="H213" s="48">
        <f t="shared" si="127"/>
        <v>0</v>
      </c>
      <c r="I213" s="48">
        <f t="shared" si="127"/>
        <v>0</v>
      </c>
      <c r="J213" s="48">
        <f t="shared" si="127"/>
        <v>0</v>
      </c>
      <c r="K213" s="48">
        <f t="shared" si="127"/>
        <v>0</v>
      </c>
      <c r="L213" s="48">
        <f t="shared" si="127"/>
        <v>0</v>
      </c>
      <c r="M213" s="48">
        <f t="shared" si="127"/>
        <v>0</v>
      </c>
      <c r="N213" s="48">
        <f t="shared" si="127"/>
        <v>0</v>
      </c>
      <c r="O213" s="48">
        <f t="shared" si="127"/>
        <v>0</v>
      </c>
      <c r="P213" s="48">
        <f t="shared" si="127"/>
        <v>0</v>
      </c>
      <c r="Q213" s="48">
        <f t="shared" si="127"/>
        <v>0</v>
      </c>
      <c r="R213" s="48">
        <f t="shared" si="127"/>
        <v>0</v>
      </c>
      <c r="S213" s="48">
        <f t="shared" si="127"/>
        <v>0</v>
      </c>
      <c r="T213" s="48">
        <f t="shared" si="127"/>
        <v>0</v>
      </c>
      <c r="U213" s="48">
        <f t="shared" si="127"/>
        <v>0</v>
      </c>
      <c r="V213" s="48">
        <f t="shared" si="127"/>
        <v>0</v>
      </c>
      <c r="W213" s="48">
        <f>W9+W34+W59+W84+W109+W134+W159+W184</f>
        <v>0</v>
      </c>
      <c r="X213" s="48">
        <f t="shared" si="126"/>
        <v>0</v>
      </c>
      <c r="Y213" s="48">
        <f t="shared" si="126"/>
        <v>0</v>
      </c>
      <c r="Z213" s="48">
        <f t="shared" si="126"/>
        <v>0</v>
      </c>
      <c r="AA213" s="48">
        <f t="shared" si="126"/>
        <v>0</v>
      </c>
      <c r="AB213" s="48">
        <f t="shared" si="126"/>
        <v>0</v>
      </c>
      <c r="AC213" s="58">
        <f t="shared" si="126"/>
        <v>0</v>
      </c>
      <c r="AD213" s="127"/>
      <c r="AE213" s="115"/>
      <c r="AH213" s="77"/>
      <c r="AI213" s="77"/>
    </row>
    <row r="214" spans="1:35" s="76" customFormat="1" ht="27.2" x14ac:dyDescent="0.25">
      <c r="A214" s="88" t="s">
        <v>61</v>
      </c>
      <c r="B214" s="181" t="s">
        <v>61</v>
      </c>
      <c r="C214" s="48">
        <f t="shared" ref="C214:V214" si="128">C10+C35+C60+C85+C110+C135+C160+C185</f>
        <v>0</v>
      </c>
      <c r="D214" s="48">
        <f t="shared" si="128"/>
        <v>0</v>
      </c>
      <c r="E214" s="48">
        <f t="shared" si="128"/>
        <v>0</v>
      </c>
      <c r="F214" s="48">
        <f t="shared" si="128"/>
        <v>0</v>
      </c>
      <c r="G214" s="48">
        <f t="shared" si="128"/>
        <v>0</v>
      </c>
      <c r="H214" s="48">
        <f t="shared" si="128"/>
        <v>0</v>
      </c>
      <c r="I214" s="48">
        <f t="shared" si="128"/>
        <v>0</v>
      </c>
      <c r="J214" s="48">
        <f t="shared" si="128"/>
        <v>0</v>
      </c>
      <c r="K214" s="48">
        <f t="shared" si="128"/>
        <v>0</v>
      </c>
      <c r="L214" s="48">
        <f t="shared" si="128"/>
        <v>0</v>
      </c>
      <c r="M214" s="48">
        <f t="shared" si="128"/>
        <v>0</v>
      </c>
      <c r="N214" s="48">
        <f t="shared" si="128"/>
        <v>0</v>
      </c>
      <c r="O214" s="48">
        <f t="shared" si="128"/>
        <v>0</v>
      </c>
      <c r="P214" s="48">
        <f t="shared" si="128"/>
        <v>0</v>
      </c>
      <c r="Q214" s="48">
        <f t="shared" si="128"/>
        <v>0</v>
      </c>
      <c r="R214" s="48">
        <f t="shared" si="128"/>
        <v>0</v>
      </c>
      <c r="S214" s="48">
        <f t="shared" si="128"/>
        <v>0</v>
      </c>
      <c r="T214" s="48">
        <f t="shared" si="128"/>
        <v>0</v>
      </c>
      <c r="U214" s="48">
        <f t="shared" si="128"/>
        <v>0</v>
      </c>
      <c r="V214" s="48">
        <f t="shared" si="128"/>
        <v>0</v>
      </c>
      <c r="W214" s="48">
        <f>W10+W35+W60+W85+W110+W135+W160+W185</f>
        <v>0</v>
      </c>
      <c r="X214" s="48">
        <f t="shared" si="126"/>
        <v>0</v>
      </c>
      <c r="Y214" s="48">
        <f t="shared" si="126"/>
        <v>0</v>
      </c>
      <c r="Z214" s="48">
        <f t="shared" si="126"/>
        <v>0</v>
      </c>
      <c r="AA214" s="48">
        <f t="shared" si="126"/>
        <v>0</v>
      </c>
      <c r="AB214" s="48">
        <f t="shared" si="126"/>
        <v>0</v>
      </c>
      <c r="AC214" s="58">
        <f t="shared" si="126"/>
        <v>0</v>
      </c>
      <c r="AD214" s="127"/>
      <c r="AE214" s="115"/>
      <c r="AH214" s="77"/>
      <c r="AI214" s="77"/>
    </row>
    <row r="215" spans="1:35" s="76" customFormat="1" ht="15.65" x14ac:dyDescent="0.25">
      <c r="A215" s="88" t="s">
        <v>62</v>
      </c>
      <c r="B215" s="181" t="s">
        <v>62</v>
      </c>
      <c r="C215" s="48">
        <f t="shared" ref="C215:V215" si="129">C11+C36+C61+C86+C111+C136+C161+C186</f>
        <v>0</v>
      </c>
      <c r="D215" s="48">
        <f t="shared" si="129"/>
        <v>0</v>
      </c>
      <c r="E215" s="48">
        <f t="shared" si="129"/>
        <v>0</v>
      </c>
      <c r="F215" s="48">
        <f t="shared" si="129"/>
        <v>0</v>
      </c>
      <c r="G215" s="48">
        <f t="shared" si="129"/>
        <v>0</v>
      </c>
      <c r="H215" s="48">
        <f t="shared" si="129"/>
        <v>0</v>
      </c>
      <c r="I215" s="48">
        <f t="shared" si="129"/>
        <v>0</v>
      </c>
      <c r="J215" s="48">
        <f t="shared" si="129"/>
        <v>0</v>
      </c>
      <c r="K215" s="48">
        <f t="shared" si="129"/>
        <v>0</v>
      </c>
      <c r="L215" s="48">
        <f t="shared" si="129"/>
        <v>0</v>
      </c>
      <c r="M215" s="48">
        <f t="shared" si="129"/>
        <v>0</v>
      </c>
      <c r="N215" s="48">
        <f t="shared" si="129"/>
        <v>0</v>
      </c>
      <c r="O215" s="48">
        <f t="shared" si="129"/>
        <v>0</v>
      </c>
      <c r="P215" s="48">
        <f t="shared" si="129"/>
        <v>0</v>
      </c>
      <c r="Q215" s="48">
        <f t="shared" si="129"/>
        <v>0</v>
      </c>
      <c r="R215" s="48">
        <f t="shared" si="129"/>
        <v>0</v>
      </c>
      <c r="S215" s="48">
        <f t="shared" si="129"/>
        <v>0</v>
      </c>
      <c r="T215" s="48">
        <f t="shared" si="129"/>
        <v>0</v>
      </c>
      <c r="U215" s="48">
        <f t="shared" si="129"/>
        <v>0</v>
      </c>
      <c r="V215" s="48">
        <f t="shared" si="129"/>
        <v>0</v>
      </c>
      <c r="W215" s="48">
        <f>W11+W36+W61+W86+W111+W136+W161+W186</f>
        <v>0</v>
      </c>
      <c r="X215" s="48">
        <f t="shared" si="126"/>
        <v>0</v>
      </c>
      <c r="Y215" s="48">
        <f t="shared" si="126"/>
        <v>0</v>
      </c>
      <c r="Z215" s="48">
        <f t="shared" si="126"/>
        <v>0</v>
      </c>
      <c r="AA215" s="48">
        <f t="shared" si="126"/>
        <v>0</v>
      </c>
      <c r="AB215" s="48">
        <f t="shared" si="126"/>
        <v>0</v>
      </c>
      <c r="AC215" s="58">
        <f t="shared" si="126"/>
        <v>0</v>
      </c>
      <c r="AD215" s="127"/>
      <c r="AE215" s="115"/>
      <c r="AH215" s="77"/>
      <c r="AI215" s="77"/>
    </row>
    <row r="216" spans="1:35" s="76" customFormat="1" ht="27.2" x14ac:dyDescent="0.25">
      <c r="A216" s="88" t="s">
        <v>63</v>
      </c>
      <c r="B216" s="181" t="s">
        <v>63</v>
      </c>
      <c r="C216" s="48">
        <f t="shared" ref="C216:V216" si="130">C12+C37+C62+C87+C112+C137+C162+C187</f>
        <v>0</v>
      </c>
      <c r="D216" s="48">
        <f t="shared" si="130"/>
        <v>0</v>
      </c>
      <c r="E216" s="48">
        <f t="shared" si="130"/>
        <v>0</v>
      </c>
      <c r="F216" s="48">
        <f t="shared" si="130"/>
        <v>0</v>
      </c>
      <c r="G216" s="48">
        <f t="shared" si="130"/>
        <v>0</v>
      </c>
      <c r="H216" s="48">
        <f t="shared" si="130"/>
        <v>0</v>
      </c>
      <c r="I216" s="48">
        <f t="shared" si="130"/>
        <v>0</v>
      </c>
      <c r="J216" s="48">
        <f t="shared" si="130"/>
        <v>0</v>
      </c>
      <c r="K216" s="48">
        <f t="shared" si="130"/>
        <v>0</v>
      </c>
      <c r="L216" s="48">
        <f t="shared" si="130"/>
        <v>0</v>
      </c>
      <c r="M216" s="48">
        <f t="shared" si="130"/>
        <v>0</v>
      </c>
      <c r="N216" s="48">
        <f t="shared" si="130"/>
        <v>0</v>
      </c>
      <c r="O216" s="48">
        <f t="shared" si="130"/>
        <v>0</v>
      </c>
      <c r="P216" s="48">
        <f t="shared" si="130"/>
        <v>0</v>
      </c>
      <c r="Q216" s="48">
        <f t="shared" si="130"/>
        <v>0</v>
      </c>
      <c r="R216" s="48">
        <f t="shared" si="130"/>
        <v>0</v>
      </c>
      <c r="S216" s="48">
        <f t="shared" si="130"/>
        <v>0</v>
      </c>
      <c r="T216" s="48">
        <f t="shared" si="130"/>
        <v>0</v>
      </c>
      <c r="U216" s="48">
        <f t="shared" si="130"/>
        <v>0</v>
      </c>
      <c r="V216" s="48">
        <f t="shared" si="130"/>
        <v>0</v>
      </c>
      <c r="W216" s="48">
        <f t="shared" ref="W216:W230" si="131">W12+W37+W62+W87+W112+W137+W162+W187</f>
        <v>0</v>
      </c>
      <c r="X216" s="48">
        <f t="shared" si="126"/>
        <v>0</v>
      </c>
      <c r="Y216" s="48">
        <f t="shared" si="126"/>
        <v>0</v>
      </c>
      <c r="Z216" s="48">
        <f t="shared" si="126"/>
        <v>0</v>
      </c>
      <c r="AA216" s="48">
        <f t="shared" si="126"/>
        <v>0</v>
      </c>
      <c r="AB216" s="48">
        <f t="shared" si="126"/>
        <v>0</v>
      </c>
      <c r="AC216" s="58">
        <f t="shared" si="126"/>
        <v>0</v>
      </c>
      <c r="AD216" s="127"/>
      <c r="AE216" s="115"/>
      <c r="AH216" s="77"/>
      <c r="AI216" s="77"/>
    </row>
    <row r="217" spans="1:35" s="76" customFormat="1" ht="15.65" x14ac:dyDescent="0.25">
      <c r="A217" s="46" t="s">
        <v>64</v>
      </c>
      <c r="B217" s="108" t="s">
        <v>89</v>
      </c>
      <c r="C217" s="48">
        <f t="shared" ref="C217:V217" si="132">C13+C38+C63+C88+C113+C138+C163+C188</f>
        <v>0</v>
      </c>
      <c r="D217" s="48">
        <f t="shared" si="132"/>
        <v>0</v>
      </c>
      <c r="E217" s="48">
        <f t="shared" si="132"/>
        <v>0</v>
      </c>
      <c r="F217" s="48">
        <f t="shared" si="132"/>
        <v>0</v>
      </c>
      <c r="G217" s="48">
        <f t="shared" si="132"/>
        <v>0</v>
      </c>
      <c r="H217" s="48">
        <f t="shared" si="132"/>
        <v>0</v>
      </c>
      <c r="I217" s="48">
        <f t="shared" si="132"/>
        <v>0</v>
      </c>
      <c r="J217" s="48">
        <f t="shared" si="132"/>
        <v>0</v>
      </c>
      <c r="K217" s="48">
        <f t="shared" si="132"/>
        <v>0</v>
      </c>
      <c r="L217" s="48">
        <f t="shared" si="132"/>
        <v>0</v>
      </c>
      <c r="M217" s="48">
        <f t="shared" si="132"/>
        <v>0</v>
      </c>
      <c r="N217" s="48">
        <f t="shared" si="132"/>
        <v>0</v>
      </c>
      <c r="O217" s="48">
        <f t="shared" si="132"/>
        <v>0</v>
      </c>
      <c r="P217" s="48">
        <f t="shared" si="132"/>
        <v>0</v>
      </c>
      <c r="Q217" s="48">
        <f t="shared" si="132"/>
        <v>0</v>
      </c>
      <c r="R217" s="48">
        <f t="shared" si="132"/>
        <v>0</v>
      </c>
      <c r="S217" s="48">
        <f t="shared" si="132"/>
        <v>0</v>
      </c>
      <c r="T217" s="48">
        <f t="shared" si="132"/>
        <v>0</v>
      </c>
      <c r="U217" s="48">
        <f t="shared" si="132"/>
        <v>0</v>
      </c>
      <c r="V217" s="48">
        <f t="shared" si="132"/>
        <v>0</v>
      </c>
      <c r="W217" s="48">
        <f t="shared" si="131"/>
        <v>0</v>
      </c>
      <c r="X217" s="48">
        <f t="shared" si="126"/>
        <v>0</v>
      </c>
      <c r="Y217" s="48">
        <f t="shared" si="126"/>
        <v>0</v>
      </c>
      <c r="Z217" s="48">
        <f t="shared" si="126"/>
        <v>0</v>
      </c>
      <c r="AA217" s="48">
        <f t="shared" si="126"/>
        <v>0</v>
      </c>
      <c r="AB217" s="48">
        <f t="shared" si="126"/>
        <v>0</v>
      </c>
      <c r="AC217" s="58">
        <f t="shared" si="126"/>
        <v>0</v>
      </c>
      <c r="AD217" s="127" t="e">
        <f>AC217-#REF!</f>
        <v>#REF!</v>
      </c>
      <c r="AE217" s="115"/>
      <c r="AH217" s="77"/>
      <c r="AI217" s="77"/>
    </row>
    <row r="218" spans="1:35" s="76" customFormat="1" ht="15.65" x14ac:dyDescent="0.25">
      <c r="A218" s="88" t="s">
        <v>62</v>
      </c>
      <c r="B218" s="181" t="s">
        <v>62</v>
      </c>
      <c r="C218" s="48">
        <f t="shared" ref="C218:V218" si="133">C14+C39+C64+C89+C114+C139+C164+C189</f>
        <v>0</v>
      </c>
      <c r="D218" s="48">
        <f t="shared" si="133"/>
        <v>0</v>
      </c>
      <c r="E218" s="48">
        <f t="shared" si="133"/>
        <v>0</v>
      </c>
      <c r="F218" s="48">
        <f t="shared" si="133"/>
        <v>0</v>
      </c>
      <c r="G218" s="48">
        <f t="shared" si="133"/>
        <v>0</v>
      </c>
      <c r="H218" s="48">
        <f t="shared" si="133"/>
        <v>0</v>
      </c>
      <c r="I218" s="48">
        <f t="shared" si="133"/>
        <v>0</v>
      </c>
      <c r="J218" s="48">
        <f t="shared" si="133"/>
        <v>0</v>
      </c>
      <c r="K218" s="48">
        <f t="shared" si="133"/>
        <v>0</v>
      </c>
      <c r="L218" s="48">
        <f t="shared" si="133"/>
        <v>0</v>
      </c>
      <c r="M218" s="48">
        <f t="shared" si="133"/>
        <v>0</v>
      </c>
      <c r="N218" s="48">
        <f t="shared" si="133"/>
        <v>0</v>
      </c>
      <c r="O218" s="48">
        <f t="shared" si="133"/>
        <v>0</v>
      </c>
      <c r="P218" s="48">
        <f t="shared" si="133"/>
        <v>0</v>
      </c>
      <c r="Q218" s="48">
        <f t="shared" si="133"/>
        <v>0</v>
      </c>
      <c r="R218" s="48">
        <f t="shared" si="133"/>
        <v>0</v>
      </c>
      <c r="S218" s="48">
        <f t="shared" si="133"/>
        <v>0</v>
      </c>
      <c r="T218" s="48">
        <f t="shared" si="133"/>
        <v>0</v>
      </c>
      <c r="U218" s="48">
        <f t="shared" si="133"/>
        <v>0</v>
      </c>
      <c r="V218" s="48">
        <f t="shared" si="133"/>
        <v>0</v>
      </c>
      <c r="W218" s="48">
        <f t="shared" si="131"/>
        <v>0</v>
      </c>
      <c r="X218" s="48">
        <f t="shared" si="126"/>
        <v>0</v>
      </c>
      <c r="Y218" s="48">
        <f t="shared" si="126"/>
        <v>0</v>
      </c>
      <c r="Z218" s="48">
        <f t="shared" si="126"/>
        <v>0</v>
      </c>
      <c r="AA218" s="48">
        <f t="shared" si="126"/>
        <v>0</v>
      </c>
      <c r="AB218" s="48">
        <f t="shared" si="126"/>
        <v>0</v>
      </c>
      <c r="AC218" s="58">
        <f t="shared" si="126"/>
        <v>0</v>
      </c>
      <c r="AD218" s="77"/>
      <c r="AE218" s="115"/>
      <c r="AH218" s="77"/>
      <c r="AI218" s="77"/>
    </row>
    <row r="219" spans="1:35" s="76" customFormat="1" ht="27.2" x14ac:dyDescent="0.25">
      <c r="A219" s="88" t="s">
        <v>63</v>
      </c>
      <c r="B219" s="181" t="s">
        <v>63</v>
      </c>
      <c r="C219" s="48">
        <f t="shared" ref="C219:V219" si="134">C15+C40+C65+C90+C115+C140+C165+C190</f>
        <v>0</v>
      </c>
      <c r="D219" s="48">
        <f t="shared" si="134"/>
        <v>0</v>
      </c>
      <c r="E219" s="48">
        <f t="shared" si="134"/>
        <v>0</v>
      </c>
      <c r="F219" s="48">
        <f t="shared" si="134"/>
        <v>0</v>
      </c>
      <c r="G219" s="48">
        <f t="shared" si="134"/>
        <v>0</v>
      </c>
      <c r="H219" s="48">
        <f t="shared" si="134"/>
        <v>0</v>
      </c>
      <c r="I219" s="48">
        <f t="shared" si="134"/>
        <v>0</v>
      </c>
      <c r="J219" s="48">
        <f t="shared" si="134"/>
        <v>0</v>
      </c>
      <c r="K219" s="48">
        <f t="shared" si="134"/>
        <v>0</v>
      </c>
      <c r="L219" s="48">
        <f t="shared" si="134"/>
        <v>0</v>
      </c>
      <c r="M219" s="48">
        <f t="shared" si="134"/>
        <v>0</v>
      </c>
      <c r="N219" s="48">
        <f>N15+N40+N65+N90+N115+N140+N165+N190</f>
        <v>0</v>
      </c>
      <c r="O219" s="48">
        <f t="shared" si="134"/>
        <v>0</v>
      </c>
      <c r="P219" s="48">
        <f t="shared" si="134"/>
        <v>0</v>
      </c>
      <c r="Q219" s="48">
        <f t="shared" si="134"/>
        <v>0</v>
      </c>
      <c r="R219" s="48">
        <f t="shared" si="134"/>
        <v>0</v>
      </c>
      <c r="S219" s="48">
        <f t="shared" si="134"/>
        <v>0</v>
      </c>
      <c r="T219" s="48">
        <f t="shared" si="134"/>
        <v>0</v>
      </c>
      <c r="U219" s="48">
        <f t="shared" si="134"/>
        <v>0</v>
      </c>
      <c r="V219" s="48">
        <f t="shared" si="134"/>
        <v>0</v>
      </c>
      <c r="W219" s="48">
        <f t="shared" si="131"/>
        <v>0</v>
      </c>
      <c r="X219" s="48">
        <f t="shared" si="126"/>
        <v>0</v>
      </c>
      <c r="Y219" s="48">
        <f t="shared" si="126"/>
        <v>0</v>
      </c>
      <c r="Z219" s="48">
        <f t="shared" si="126"/>
        <v>0</v>
      </c>
      <c r="AA219" s="48">
        <f t="shared" si="126"/>
        <v>0</v>
      </c>
      <c r="AB219" s="48">
        <f t="shared" si="126"/>
        <v>0</v>
      </c>
      <c r="AC219" s="58">
        <f t="shared" si="126"/>
        <v>0</v>
      </c>
      <c r="AD219" s="77"/>
      <c r="AE219" s="115"/>
      <c r="AH219" s="77"/>
      <c r="AI219" s="77"/>
    </row>
    <row r="220" spans="1:35" s="76" customFormat="1" ht="15.8" customHeight="1" x14ac:dyDescent="0.25">
      <c r="A220" s="46" t="s">
        <v>65</v>
      </c>
      <c r="B220" s="108" t="s">
        <v>98</v>
      </c>
      <c r="C220" s="48">
        <f t="shared" ref="C220:V220" si="135">C16+C41+C66+C91+C116+C141+C166+C191</f>
        <v>0</v>
      </c>
      <c r="D220" s="48">
        <f t="shared" si="135"/>
        <v>0</v>
      </c>
      <c r="E220" s="48">
        <f t="shared" si="135"/>
        <v>0</v>
      </c>
      <c r="F220" s="48">
        <f t="shared" si="135"/>
        <v>0</v>
      </c>
      <c r="G220" s="48">
        <f t="shared" si="135"/>
        <v>0</v>
      </c>
      <c r="H220" s="48">
        <f t="shared" si="135"/>
        <v>0</v>
      </c>
      <c r="I220" s="48">
        <f t="shared" si="135"/>
        <v>0</v>
      </c>
      <c r="J220" s="48">
        <f t="shared" si="135"/>
        <v>0</v>
      </c>
      <c r="K220" s="48">
        <f t="shared" si="135"/>
        <v>0</v>
      </c>
      <c r="L220" s="48">
        <f t="shared" si="135"/>
        <v>0</v>
      </c>
      <c r="M220" s="48">
        <f t="shared" si="135"/>
        <v>0</v>
      </c>
      <c r="N220" s="48">
        <f t="shared" si="135"/>
        <v>0</v>
      </c>
      <c r="O220" s="48">
        <f t="shared" si="135"/>
        <v>0</v>
      </c>
      <c r="P220" s="48">
        <f t="shared" si="135"/>
        <v>0</v>
      </c>
      <c r="Q220" s="48">
        <f t="shared" si="135"/>
        <v>0</v>
      </c>
      <c r="R220" s="48">
        <f t="shared" si="135"/>
        <v>0</v>
      </c>
      <c r="S220" s="48">
        <f t="shared" si="135"/>
        <v>0</v>
      </c>
      <c r="T220" s="48">
        <f t="shared" si="135"/>
        <v>0</v>
      </c>
      <c r="U220" s="48">
        <f t="shared" si="135"/>
        <v>0</v>
      </c>
      <c r="V220" s="48">
        <f t="shared" si="135"/>
        <v>0</v>
      </c>
      <c r="W220" s="48">
        <f t="shared" si="131"/>
        <v>0</v>
      </c>
      <c r="X220" s="48">
        <f t="shared" si="126"/>
        <v>0</v>
      </c>
      <c r="Y220" s="48">
        <f t="shared" si="126"/>
        <v>0</v>
      </c>
      <c r="Z220" s="48">
        <f t="shared" si="126"/>
        <v>0</v>
      </c>
      <c r="AA220" s="48">
        <f t="shared" si="126"/>
        <v>0</v>
      </c>
      <c r="AB220" s="48">
        <f t="shared" si="126"/>
        <v>0</v>
      </c>
      <c r="AC220" s="58">
        <f t="shared" si="126"/>
        <v>0</v>
      </c>
      <c r="AD220" s="77"/>
      <c r="AE220" s="115"/>
      <c r="AH220" s="77"/>
      <c r="AI220" s="77"/>
    </row>
    <row r="221" spans="1:35" s="76" customFormat="1" ht="15.65" x14ac:dyDescent="0.25">
      <c r="A221" s="88" t="s">
        <v>62</v>
      </c>
      <c r="B221" s="181" t="s">
        <v>62</v>
      </c>
      <c r="C221" s="48">
        <f t="shared" ref="C221:V221" si="136">C17+C42+C67+C92+C117+C142+C167+C192</f>
        <v>0</v>
      </c>
      <c r="D221" s="48">
        <f t="shared" si="136"/>
        <v>0</v>
      </c>
      <c r="E221" s="48">
        <f t="shared" si="136"/>
        <v>0</v>
      </c>
      <c r="F221" s="48">
        <f t="shared" si="136"/>
        <v>0</v>
      </c>
      <c r="G221" s="48">
        <f t="shared" si="136"/>
        <v>0</v>
      </c>
      <c r="H221" s="48">
        <f t="shared" si="136"/>
        <v>0</v>
      </c>
      <c r="I221" s="48">
        <f t="shared" si="136"/>
        <v>0</v>
      </c>
      <c r="J221" s="48">
        <f t="shared" si="136"/>
        <v>0</v>
      </c>
      <c r="K221" s="48">
        <f t="shared" si="136"/>
        <v>0</v>
      </c>
      <c r="L221" s="48">
        <f t="shared" si="136"/>
        <v>0</v>
      </c>
      <c r="M221" s="48">
        <f t="shared" si="136"/>
        <v>0</v>
      </c>
      <c r="N221" s="48">
        <f t="shared" si="136"/>
        <v>0</v>
      </c>
      <c r="O221" s="48">
        <f t="shared" si="136"/>
        <v>0</v>
      </c>
      <c r="P221" s="48">
        <f t="shared" si="136"/>
        <v>0</v>
      </c>
      <c r="Q221" s="48">
        <f t="shared" si="136"/>
        <v>0</v>
      </c>
      <c r="R221" s="48">
        <f t="shared" si="136"/>
        <v>0</v>
      </c>
      <c r="S221" s="48">
        <f t="shared" si="136"/>
        <v>0</v>
      </c>
      <c r="T221" s="48">
        <f t="shared" si="136"/>
        <v>0</v>
      </c>
      <c r="U221" s="48">
        <f t="shared" si="136"/>
        <v>0</v>
      </c>
      <c r="V221" s="48">
        <f t="shared" si="136"/>
        <v>0</v>
      </c>
      <c r="W221" s="48">
        <f t="shared" si="131"/>
        <v>0</v>
      </c>
      <c r="X221" s="48">
        <f t="shared" si="126"/>
        <v>0</v>
      </c>
      <c r="Y221" s="48">
        <f t="shared" si="126"/>
        <v>0</v>
      </c>
      <c r="Z221" s="48">
        <f t="shared" si="126"/>
        <v>0</v>
      </c>
      <c r="AA221" s="48">
        <f t="shared" si="126"/>
        <v>0</v>
      </c>
      <c r="AB221" s="48">
        <f t="shared" si="126"/>
        <v>0</v>
      </c>
      <c r="AC221" s="58">
        <f t="shared" si="126"/>
        <v>0</v>
      </c>
      <c r="AD221" s="127"/>
      <c r="AE221" s="115"/>
      <c r="AH221" s="77"/>
      <c r="AI221" s="77"/>
    </row>
    <row r="222" spans="1:35" s="76" customFormat="1" ht="27.2" hidden="1" x14ac:dyDescent="0.25">
      <c r="A222" s="88" t="s">
        <v>63</v>
      </c>
      <c r="B222" s="181" t="s">
        <v>63</v>
      </c>
      <c r="C222" s="48">
        <f t="shared" ref="C222:V222" si="137">C18+C43+C68+C93+C118+C143+C168+C193</f>
        <v>0</v>
      </c>
      <c r="D222" s="48">
        <f t="shared" si="137"/>
        <v>0</v>
      </c>
      <c r="E222" s="48">
        <f t="shared" si="137"/>
        <v>0</v>
      </c>
      <c r="F222" s="48">
        <f t="shared" si="137"/>
        <v>0</v>
      </c>
      <c r="G222" s="48">
        <f t="shared" si="137"/>
        <v>0</v>
      </c>
      <c r="H222" s="48">
        <f t="shared" si="137"/>
        <v>0</v>
      </c>
      <c r="I222" s="48">
        <f t="shared" si="137"/>
        <v>0</v>
      </c>
      <c r="J222" s="48">
        <f t="shared" si="137"/>
        <v>0</v>
      </c>
      <c r="K222" s="48">
        <f t="shared" si="137"/>
        <v>0</v>
      </c>
      <c r="L222" s="48">
        <f t="shared" si="137"/>
        <v>0</v>
      </c>
      <c r="M222" s="48">
        <f t="shared" si="137"/>
        <v>0</v>
      </c>
      <c r="N222" s="48">
        <f t="shared" si="137"/>
        <v>0</v>
      </c>
      <c r="O222" s="48">
        <f t="shared" si="137"/>
        <v>0</v>
      </c>
      <c r="P222" s="48">
        <f t="shared" si="137"/>
        <v>0</v>
      </c>
      <c r="Q222" s="48">
        <f t="shared" si="137"/>
        <v>0</v>
      </c>
      <c r="R222" s="48">
        <f t="shared" si="137"/>
        <v>0</v>
      </c>
      <c r="S222" s="48">
        <f t="shared" si="137"/>
        <v>0</v>
      </c>
      <c r="T222" s="48">
        <f t="shared" si="137"/>
        <v>0</v>
      </c>
      <c r="U222" s="48">
        <f t="shared" si="137"/>
        <v>0</v>
      </c>
      <c r="V222" s="48">
        <f t="shared" si="137"/>
        <v>0</v>
      </c>
      <c r="W222" s="48">
        <f t="shared" si="131"/>
        <v>0</v>
      </c>
      <c r="X222" s="48">
        <f t="shared" ref="X222:AC230" si="138">X18+X43+X68+X93+X118+X143+X168+X193</f>
        <v>0</v>
      </c>
      <c r="Y222" s="48">
        <f t="shared" si="138"/>
        <v>0</v>
      </c>
      <c r="Z222" s="48">
        <f t="shared" si="138"/>
        <v>0</v>
      </c>
      <c r="AA222" s="48">
        <f t="shared" si="138"/>
        <v>0</v>
      </c>
      <c r="AB222" s="48">
        <f t="shared" si="138"/>
        <v>0</v>
      </c>
      <c r="AC222" s="58">
        <f t="shared" si="138"/>
        <v>0</v>
      </c>
      <c r="AD222" s="77"/>
      <c r="AE222" s="115"/>
      <c r="AH222" s="77"/>
      <c r="AI222" s="77"/>
    </row>
    <row r="223" spans="1:35" s="76" customFormat="1" ht="15.65" x14ac:dyDescent="0.25">
      <c r="A223" s="46" t="s">
        <v>66</v>
      </c>
      <c r="B223" s="108" t="s">
        <v>90</v>
      </c>
      <c r="C223" s="48">
        <f t="shared" ref="C223:V223" si="139">C19+C44+C69+C94+C119+C144+C169+C194</f>
        <v>0</v>
      </c>
      <c r="D223" s="48">
        <f t="shared" si="139"/>
        <v>0</v>
      </c>
      <c r="E223" s="48">
        <f t="shared" si="139"/>
        <v>0</v>
      </c>
      <c r="F223" s="48">
        <f t="shared" si="139"/>
        <v>0</v>
      </c>
      <c r="G223" s="48">
        <f t="shared" si="139"/>
        <v>0</v>
      </c>
      <c r="H223" s="48">
        <f t="shared" si="139"/>
        <v>0</v>
      </c>
      <c r="I223" s="48">
        <f t="shared" si="139"/>
        <v>0</v>
      </c>
      <c r="J223" s="48">
        <f t="shared" si="139"/>
        <v>0</v>
      </c>
      <c r="K223" s="48">
        <f t="shared" si="139"/>
        <v>0</v>
      </c>
      <c r="L223" s="48">
        <f t="shared" si="139"/>
        <v>0</v>
      </c>
      <c r="M223" s="48">
        <f t="shared" si="139"/>
        <v>0</v>
      </c>
      <c r="N223" s="48">
        <f t="shared" si="139"/>
        <v>0</v>
      </c>
      <c r="O223" s="48">
        <f t="shared" si="139"/>
        <v>0</v>
      </c>
      <c r="P223" s="48">
        <f t="shared" si="139"/>
        <v>0</v>
      </c>
      <c r="Q223" s="48">
        <f t="shared" si="139"/>
        <v>0</v>
      </c>
      <c r="R223" s="48">
        <f t="shared" si="139"/>
        <v>0</v>
      </c>
      <c r="S223" s="48">
        <f t="shared" si="139"/>
        <v>0</v>
      </c>
      <c r="T223" s="48">
        <f t="shared" si="139"/>
        <v>0</v>
      </c>
      <c r="U223" s="48">
        <f t="shared" si="139"/>
        <v>0</v>
      </c>
      <c r="V223" s="48">
        <f t="shared" si="139"/>
        <v>0</v>
      </c>
      <c r="W223" s="48">
        <f t="shared" si="131"/>
        <v>0</v>
      </c>
      <c r="X223" s="48">
        <f t="shared" si="138"/>
        <v>0</v>
      </c>
      <c r="Y223" s="48">
        <f t="shared" si="138"/>
        <v>0</v>
      </c>
      <c r="Z223" s="48">
        <f t="shared" si="138"/>
        <v>0</v>
      </c>
      <c r="AA223" s="48">
        <f t="shared" si="138"/>
        <v>0</v>
      </c>
      <c r="AB223" s="48">
        <f t="shared" si="138"/>
        <v>0</v>
      </c>
      <c r="AC223" s="58">
        <f t="shared" si="138"/>
        <v>0</v>
      </c>
      <c r="AD223" s="53" t="e">
        <f>AC223-#REF!</f>
        <v>#REF!</v>
      </c>
      <c r="AE223" s="115"/>
      <c r="AH223" s="77"/>
      <c r="AI223" s="77"/>
    </row>
    <row r="224" spans="1:35" s="76" customFormat="1" ht="15.65" x14ac:dyDescent="0.25">
      <c r="A224" s="46" t="s">
        <v>67</v>
      </c>
      <c r="B224" s="108" t="s">
        <v>91</v>
      </c>
      <c r="C224" s="48">
        <f t="shared" ref="C224:V224" si="140">C20+C45+C70+C95+C120+C145+C170+C195</f>
        <v>0</v>
      </c>
      <c r="D224" s="48">
        <f t="shared" si="140"/>
        <v>0</v>
      </c>
      <c r="E224" s="48">
        <f t="shared" si="140"/>
        <v>0</v>
      </c>
      <c r="F224" s="48">
        <f t="shared" si="140"/>
        <v>0</v>
      </c>
      <c r="G224" s="48">
        <f t="shared" si="140"/>
        <v>0</v>
      </c>
      <c r="H224" s="48">
        <f t="shared" si="140"/>
        <v>0</v>
      </c>
      <c r="I224" s="48">
        <f t="shared" si="140"/>
        <v>0</v>
      </c>
      <c r="J224" s="48">
        <f t="shared" si="140"/>
        <v>0</v>
      </c>
      <c r="K224" s="48">
        <f t="shared" si="140"/>
        <v>0</v>
      </c>
      <c r="L224" s="48">
        <f t="shared" si="140"/>
        <v>0</v>
      </c>
      <c r="M224" s="48">
        <f t="shared" si="140"/>
        <v>0</v>
      </c>
      <c r="N224" s="48">
        <f t="shared" si="140"/>
        <v>0</v>
      </c>
      <c r="O224" s="48">
        <f t="shared" si="140"/>
        <v>0</v>
      </c>
      <c r="P224" s="48">
        <f t="shared" si="140"/>
        <v>0</v>
      </c>
      <c r="Q224" s="48">
        <f t="shared" si="140"/>
        <v>0</v>
      </c>
      <c r="R224" s="48">
        <f t="shared" si="140"/>
        <v>0</v>
      </c>
      <c r="S224" s="48">
        <f t="shared" si="140"/>
        <v>0</v>
      </c>
      <c r="T224" s="48">
        <f t="shared" si="140"/>
        <v>0</v>
      </c>
      <c r="U224" s="48">
        <f t="shared" si="140"/>
        <v>0</v>
      </c>
      <c r="V224" s="48">
        <f t="shared" si="140"/>
        <v>0</v>
      </c>
      <c r="W224" s="48">
        <f t="shared" si="131"/>
        <v>0</v>
      </c>
      <c r="X224" s="48">
        <f t="shared" si="138"/>
        <v>0</v>
      </c>
      <c r="Y224" s="48">
        <f t="shared" si="138"/>
        <v>0</v>
      </c>
      <c r="Z224" s="48">
        <f t="shared" si="138"/>
        <v>0</v>
      </c>
      <c r="AA224" s="48">
        <f t="shared" si="138"/>
        <v>0</v>
      </c>
      <c r="AB224" s="48">
        <f t="shared" si="138"/>
        <v>0</v>
      </c>
      <c r="AC224" s="58">
        <f t="shared" si="138"/>
        <v>0</v>
      </c>
      <c r="AD224" s="60"/>
      <c r="AH224" s="77"/>
      <c r="AI224" s="77"/>
    </row>
    <row r="225" spans="1:35" s="76" customFormat="1" ht="15.65" x14ac:dyDescent="0.25">
      <c r="A225" s="46" t="s">
        <v>68</v>
      </c>
      <c r="B225" s="108" t="s">
        <v>99</v>
      </c>
      <c r="C225" s="48">
        <f t="shared" ref="C225:V225" si="141">C21+C46+C71+C96+C121+C146+C171+C196</f>
        <v>0</v>
      </c>
      <c r="D225" s="48">
        <f t="shared" si="141"/>
        <v>0</v>
      </c>
      <c r="E225" s="48">
        <f t="shared" si="141"/>
        <v>0</v>
      </c>
      <c r="F225" s="48">
        <f t="shared" si="141"/>
        <v>0</v>
      </c>
      <c r="G225" s="48">
        <f t="shared" si="141"/>
        <v>0</v>
      </c>
      <c r="H225" s="48">
        <f t="shared" si="141"/>
        <v>0</v>
      </c>
      <c r="I225" s="48">
        <f t="shared" si="141"/>
        <v>0</v>
      </c>
      <c r="J225" s="48">
        <f t="shared" si="141"/>
        <v>0</v>
      </c>
      <c r="K225" s="48">
        <f t="shared" si="141"/>
        <v>0</v>
      </c>
      <c r="L225" s="48">
        <f t="shared" si="141"/>
        <v>0</v>
      </c>
      <c r="M225" s="48">
        <f t="shared" si="141"/>
        <v>0</v>
      </c>
      <c r="N225" s="48">
        <f t="shared" si="141"/>
        <v>0</v>
      </c>
      <c r="O225" s="48">
        <f t="shared" si="141"/>
        <v>0</v>
      </c>
      <c r="P225" s="48">
        <f t="shared" si="141"/>
        <v>0</v>
      </c>
      <c r="Q225" s="48">
        <f t="shared" si="141"/>
        <v>0</v>
      </c>
      <c r="R225" s="48">
        <f t="shared" si="141"/>
        <v>0</v>
      </c>
      <c r="S225" s="48">
        <f t="shared" si="141"/>
        <v>0</v>
      </c>
      <c r="T225" s="48">
        <f t="shared" si="141"/>
        <v>0</v>
      </c>
      <c r="U225" s="48">
        <f t="shared" si="141"/>
        <v>0</v>
      </c>
      <c r="V225" s="48">
        <f t="shared" si="141"/>
        <v>0</v>
      </c>
      <c r="W225" s="48">
        <f t="shared" si="131"/>
        <v>0</v>
      </c>
      <c r="X225" s="48">
        <f t="shared" si="138"/>
        <v>0</v>
      </c>
      <c r="Y225" s="48">
        <f t="shared" si="138"/>
        <v>0</v>
      </c>
      <c r="Z225" s="48">
        <f t="shared" si="138"/>
        <v>0</v>
      </c>
      <c r="AA225" s="48">
        <f t="shared" si="138"/>
        <v>0</v>
      </c>
      <c r="AB225" s="48">
        <f t="shared" si="138"/>
        <v>0</v>
      </c>
      <c r="AC225" s="58">
        <f t="shared" si="138"/>
        <v>0</v>
      </c>
      <c r="AD225" s="60"/>
      <c r="AH225" s="77"/>
      <c r="AI225" s="77"/>
    </row>
    <row r="226" spans="1:35" s="76" customFormat="1" ht="15.65" x14ac:dyDescent="0.25">
      <c r="A226" s="46" t="s">
        <v>69</v>
      </c>
      <c r="B226" s="108" t="s">
        <v>92</v>
      </c>
      <c r="C226" s="48">
        <f t="shared" ref="C226:V226" si="142">C22+C47+C72+C97+C122+C147+C172+C197</f>
        <v>0</v>
      </c>
      <c r="D226" s="48">
        <f t="shared" si="142"/>
        <v>0</v>
      </c>
      <c r="E226" s="48">
        <f t="shared" si="142"/>
        <v>0</v>
      </c>
      <c r="F226" s="48">
        <f t="shared" si="142"/>
        <v>0</v>
      </c>
      <c r="G226" s="48">
        <f t="shared" si="142"/>
        <v>0</v>
      </c>
      <c r="H226" s="48">
        <f t="shared" si="142"/>
        <v>0</v>
      </c>
      <c r="I226" s="48">
        <f t="shared" si="142"/>
        <v>0</v>
      </c>
      <c r="J226" s="48">
        <f t="shared" si="142"/>
        <v>0</v>
      </c>
      <c r="K226" s="48">
        <f t="shared" si="142"/>
        <v>0</v>
      </c>
      <c r="L226" s="48">
        <f t="shared" si="142"/>
        <v>0</v>
      </c>
      <c r="M226" s="48">
        <f t="shared" si="142"/>
        <v>0</v>
      </c>
      <c r="N226" s="48">
        <f t="shared" si="142"/>
        <v>0</v>
      </c>
      <c r="O226" s="48">
        <f t="shared" si="142"/>
        <v>0</v>
      </c>
      <c r="P226" s="48">
        <f t="shared" si="142"/>
        <v>0</v>
      </c>
      <c r="Q226" s="48">
        <f t="shared" si="142"/>
        <v>0</v>
      </c>
      <c r="R226" s="48">
        <f t="shared" si="142"/>
        <v>0</v>
      </c>
      <c r="S226" s="48">
        <f t="shared" si="142"/>
        <v>0</v>
      </c>
      <c r="T226" s="48">
        <f t="shared" si="142"/>
        <v>0</v>
      </c>
      <c r="U226" s="48">
        <f t="shared" si="142"/>
        <v>0</v>
      </c>
      <c r="V226" s="48">
        <f t="shared" si="142"/>
        <v>0</v>
      </c>
      <c r="W226" s="48">
        <f t="shared" si="131"/>
        <v>0</v>
      </c>
      <c r="X226" s="48">
        <f t="shared" si="138"/>
        <v>0</v>
      </c>
      <c r="Y226" s="48">
        <f t="shared" si="138"/>
        <v>0</v>
      </c>
      <c r="Z226" s="48">
        <f t="shared" si="138"/>
        <v>0</v>
      </c>
      <c r="AA226" s="48">
        <f t="shared" si="138"/>
        <v>0</v>
      </c>
      <c r="AB226" s="48">
        <f t="shared" si="138"/>
        <v>0</v>
      </c>
      <c r="AC226" s="58">
        <f t="shared" si="138"/>
        <v>0</v>
      </c>
      <c r="AD226" s="53"/>
      <c r="AE226" s="115"/>
      <c r="AH226" s="77"/>
      <c r="AI226" s="77"/>
    </row>
    <row r="227" spans="1:35" s="76" customFormat="1" ht="15.65" x14ac:dyDescent="0.25">
      <c r="A227" s="46" t="s">
        <v>70</v>
      </c>
      <c r="B227" s="108" t="s">
        <v>93</v>
      </c>
      <c r="C227" s="48">
        <f t="shared" ref="C227:V227" si="143">C23+C48+C73+C98+C123+C148+C173+C198</f>
        <v>0</v>
      </c>
      <c r="D227" s="48">
        <f t="shared" si="143"/>
        <v>0</v>
      </c>
      <c r="E227" s="48">
        <f t="shared" si="143"/>
        <v>0</v>
      </c>
      <c r="F227" s="48">
        <f t="shared" si="143"/>
        <v>0</v>
      </c>
      <c r="G227" s="48">
        <f t="shared" si="143"/>
        <v>0</v>
      </c>
      <c r="H227" s="48">
        <f t="shared" si="143"/>
        <v>0</v>
      </c>
      <c r="I227" s="48">
        <f t="shared" si="143"/>
        <v>0</v>
      </c>
      <c r="J227" s="48">
        <f t="shared" si="143"/>
        <v>0</v>
      </c>
      <c r="K227" s="48">
        <f t="shared" si="143"/>
        <v>0</v>
      </c>
      <c r="L227" s="48">
        <f t="shared" si="143"/>
        <v>0</v>
      </c>
      <c r="M227" s="48">
        <f t="shared" si="143"/>
        <v>0</v>
      </c>
      <c r="N227" s="48">
        <f t="shared" si="143"/>
        <v>0</v>
      </c>
      <c r="O227" s="48">
        <f t="shared" si="143"/>
        <v>0</v>
      </c>
      <c r="P227" s="48">
        <f t="shared" si="143"/>
        <v>0</v>
      </c>
      <c r="Q227" s="48">
        <f t="shared" si="143"/>
        <v>0</v>
      </c>
      <c r="R227" s="48">
        <f t="shared" si="143"/>
        <v>0</v>
      </c>
      <c r="S227" s="48">
        <f t="shared" si="143"/>
        <v>0</v>
      </c>
      <c r="T227" s="48">
        <f t="shared" si="143"/>
        <v>0</v>
      </c>
      <c r="U227" s="48">
        <f t="shared" si="143"/>
        <v>0</v>
      </c>
      <c r="V227" s="48">
        <f t="shared" si="143"/>
        <v>0</v>
      </c>
      <c r="W227" s="48">
        <f t="shared" si="131"/>
        <v>0</v>
      </c>
      <c r="X227" s="48">
        <f t="shared" si="138"/>
        <v>0</v>
      </c>
      <c r="Y227" s="48">
        <f t="shared" si="138"/>
        <v>0</v>
      </c>
      <c r="Z227" s="48">
        <f t="shared" si="138"/>
        <v>0</v>
      </c>
      <c r="AA227" s="48">
        <f t="shared" si="138"/>
        <v>0</v>
      </c>
      <c r="AB227" s="48">
        <f t="shared" si="138"/>
        <v>0</v>
      </c>
      <c r="AC227" s="58">
        <f t="shared" si="138"/>
        <v>0</v>
      </c>
      <c r="AD227" s="60"/>
      <c r="AH227" s="77"/>
      <c r="AI227" s="77"/>
    </row>
    <row r="228" spans="1:35" s="76" customFormat="1" ht="15.65" x14ac:dyDescent="0.25">
      <c r="A228" s="46" t="s">
        <v>71</v>
      </c>
      <c r="B228" s="108" t="s">
        <v>94</v>
      </c>
      <c r="C228" s="48">
        <f t="shared" ref="C228:V228" si="144">C24+C49+C74+C99+C124+C149+C174+C199</f>
        <v>0</v>
      </c>
      <c r="D228" s="48">
        <f t="shared" si="144"/>
        <v>0</v>
      </c>
      <c r="E228" s="48">
        <f t="shared" si="144"/>
        <v>0</v>
      </c>
      <c r="F228" s="48">
        <f t="shared" si="144"/>
        <v>0</v>
      </c>
      <c r="G228" s="48">
        <f t="shared" si="144"/>
        <v>0</v>
      </c>
      <c r="H228" s="48">
        <f t="shared" si="144"/>
        <v>0</v>
      </c>
      <c r="I228" s="48">
        <f t="shared" si="144"/>
        <v>0</v>
      </c>
      <c r="J228" s="48">
        <f t="shared" si="144"/>
        <v>0</v>
      </c>
      <c r="K228" s="48">
        <f t="shared" si="144"/>
        <v>0</v>
      </c>
      <c r="L228" s="48">
        <f t="shared" si="144"/>
        <v>0</v>
      </c>
      <c r="M228" s="48">
        <f t="shared" si="144"/>
        <v>0</v>
      </c>
      <c r="N228" s="48">
        <f t="shared" si="144"/>
        <v>0</v>
      </c>
      <c r="O228" s="48">
        <f t="shared" si="144"/>
        <v>0</v>
      </c>
      <c r="P228" s="48">
        <f t="shared" si="144"/>
        <v>0</v>
      </c>
      <c r="Q228" s="48">
        <f t="shared" si="144"/>
        <v>0</v>
      </c>
      <c r="R228" s="48">
        <f t="shared" si="144"/>
        <v>0</v>
      </c>
      <c r="S228" s="48">
        <f t="shared" si="144"/>
        <v>0</v>
      </c>
      <c r="T228" s="48">
        <f t="shared" si="144"/>
        <v>0</v>
      </c>
      <c r="U228" s="48">
        <f t="shared" si="144"/>
        <v>0</v>
      </c>
      <c r="V228" s="48">
        <f t="shared" si="144"/>
        <v>0</v>
      </c>
      <c r="W228" s="48">
        <f t="shared" si="131"/>
        <v>0</v>
      </c>
      <c r="X228" s="48">
        <f t="shared" si="138"/>
        <v>0</v>
      </c>
      <c r="Y228" s="48">
        <f t="shared" si="138"/>
        <v>0</v>
      </c>
      <c r="Z228" s="48">
        <f t="shared" si="138"/>
        <v>0</v>
      </c>
      <c r="AA228" s="48">
        <f t="shared" si="138"/>
        <v>0</v>
      </c>
      <c r="AB228" s="48">
        <f t="shared" si="138"/>
        <v>0</v>
      </c>
      <c r="AC228" s="58">
        <f t="shared" si="138"/>
        <v>0</v>
      </c>
      <c r="AD228" s="60"/>
      <c r="AH228" s="77"/>
      <c r="AI228" s="77"/>
    </row>
    <row r="229" spans="1:35" s="129" customFormat="1" ht="15.65" x14ac:dyDescent="0.25">
      <c r="A229" s="174" t="s">
        <v>95</v>
      </c>
      <c r="B229" s="171" t="s">
        <v>96</v>
      </c>
      <c r="C229" s="48">
        <f t="shared" ref="C229:V229" si="145">C25+C50+C75+C100+C125+C150+C175+C200</f>
        <v>0</v>
      </c>
      <c r="D229" s="48">
        <f t="shared" si="145"/>
        <v>0</v>
      </c>
      <c r="E229" s="48">
        <f t="shared" si="145"/>
        <v>0</v>
      </c>
      <c r="F229" s="48">
        <f t="shared" si="145"/>
        <v>0</v>
      </c>
      <c r="G229" s="48">
        <f t="shared" si="145"/>
        <v>0</v>
      </c>
      <c r="H229" s="48">
        <f t="shared" si="145"/>
        <v>0</v>
      </c>
      <c r="I229" s="48">
        <f t="shared" si="145"/>
        <v>0</v>
      </c>
      <c r="J229" s="48">
        <f t="shared" si="145"/>
        <v>0</v>
      </c>
      <c r="K229" s="48">
        <f t="shared" si="145"/>
        <v>0</v>
      </c>
      <c r="L229" s="48">
        <f t="shared" si="145"/>
        <v>0</v>
      </c>
      <c r="M229" s="48">
        <f t="shared" si="145"/>
        <v>0</v>
      </c>
      <c r="N229" s="48">
        <f t="shared" si="145"/>
        <v>0</v>
      </c>
      <c r="O229" s="48">
        <f t="shared" si="145"/>
        <v>0</v>
      </c>
      <c r="P229" s="48">
        <f t="shared" si="145"/>
        <v>0</v>
      </c>
      <c r="Q229" s="48">
        <f t="shared" si="145"/>
        <v>0</v>
      </c>
      <c r="R229" s="48">
        <f t="shared" si="145"/>
        <v>0</v>
      </c>
      <c r="S229" s="48">
        <f t="shared" si="145"/>
        <v>0</v>
      </c>
      <c r="T229" s="48">
        <f t="shared" si="145"/>
        <v>0</v>
      </c>
      <c r="U229" s="48">
        <f t="shared" si="145"/>
        <v>0</v>
      </c>
      <c r="V229" s="48">
        <f t="shared" si="145"/>
        <v>0</v>
      </c>
      <c r="W229" s="48">
        <f t="shared" si="131"/>
        <v>0</v>
      </c>
      <c r="X229" s="48">
        <f t="shared" si="138"/>
        <v>0</v>
      </c>
      <c r="Y229" s="48">
        <f t="shared" si="138"/>
        <v>0</v>
      </c>
      <c r="Z229" s="48">
        <f t="shared" si="138"/>
        <v>0</v>
      </c>
      <c r="AA229" s="48">
        <f t="shared" si="138"/>
        <v>0</v>
      </c>
      <c r="AB229" s="48">
        <f t="shared" si="138"/>
        <v>0</v>
      </c>
      <c r="AC229" s="58">
        <f t="shared" si="138"/>
        <v>0</v>
      </c>
      <c r="AD229" s="128"/>
      <c r="AH229" s="130"/>
      <c r="AI229" s="130"/>
    </row>
    <row r="230" spans="1:35" s="129" customFormat="1" ht="15.65" x14ac:dyDescent="0.25">
      <c r="A230" s="173" t="s">
        <v>73</v>
      </c>
      <c r="B230" s="108" t="s">
        <v>101</v>
      </c>
      <c r="C230" s="48">
        <f t="shared" ref="C230:V230" si="146">C26+C51+C76+C101+C126+C151+C176+C201</f>
        <v>0</v>
      </c>
      <c r="D230" s="48">
        <f t="shared" si="146"/>
        <v>0</v>
      </c>
      <c r="E230" s="48">
        <f t="shared" si="146"/>
        <v>0</v>
      </c>
      <c r="F230" s="48">
        <f t="shared" si="146"/>
        <v>0</v>
      </c>
      <c r="G230" s="48">
        <f t="shared" si="146"/>
        <v>0</v>
      </c>
      <c r="H230" s="48">
        <f t="shared" si="146"/>
        <v>0</v>
      </c>
      <c r="I230" s="48">
        <f t="shared" si="146"/>
        <v>0</v>
      </c>
      <c r="J230" s="48">
        <f t="shared" si="146"/>
        <v>0</v>
      </c>
      <c r="K230" s="48">
        <f t="shared" si="146"/>
        <v>0</v>
      </c>
      <c r="L230" s="48">
        <f t="shared" si="146"/>
        <v>0</v>
      </c>
      <c r="M230" s="48">
        <f t="shared" si="146"/>
        <v>0</v>
      </c>
      <c r="N230" s="48">
        <f t="shared" si="146"/>
        <v>0</v>
      </c>
      <c r="O230" s="48">
        <f t="shared" si="146"/>
        <v>0</v>
      </c>
      <c r="P230" s="48">
        <f t="shared" si="146"/>
        <v>0</v>
      </c>
      <c r="Q230" s="48">
        <f t="shared" si="146"/>
        <v>0</v>
      </c>
      <c r="R230" s="48">
        <f t="shared" si="146"/>
        <v>0</v>
      </c>
      <c r="S230" s="48">
        <f t="shared" si="146"/>
        <v>0</v>
      </c>
      <c r="T230" s="48">
        <f t="shared" si="146"/>
        <v>0</v>
      </c>
      <c r="U230" s="48">
        <f t="shared" si="146"/>
        <v>0</v>
      </c>
      <c r="V230" s="48">
        <f t="shared" si="146"/>
        <v>0</v>
      </c>
      <c r="W230" s="48">
        <f t="shared" si="131"/>
        <v>0</v>
      </c>
      <c r="X230" s="48">
        <f t="shared" si="138"/>
        <v>0</v>
      </c>
      <c r="Y230" s="48">
        <f t="shared" si="138"/>
        <v>0</v>
      </c>
      <c r="Z230" s="48">
        <f t="shared" si="138"/>
        <v>0</v>
      </c>
      <c r="AA230" s="48">
        <f t="shared" si="138"/>
        <v>0</v>
      </c>
      <c r="AB230" s="48">
        <f t="shared" si="138"/>
        <v>0</v>
      </c>
      <c r="AC230" s="58">
        <f t="shared" si="138"/>
        <v>0</v>
      </c>
      <c r="AD230" s="128"/>
      <c r="AH230" s="130"/>
      <c r="AI230" s="130"/>
    </row>
    <row r="231" spans="1:35" s="76" customFormat="1" ht="15.65" x14ac:dyDescent="0.25">
      <c r="A231" s="46" t="s">
        <v>74</v>
      </c>
      <c r="B231" s="108" t="s">
        <v>102</v>
      </c>
      <c r="C231" s="48">
        <f t="shared" ref="C231:R231" si="147">C27+C52+C77+C102+C127+C152+C177+C202</f>
        <v>0</v>
      </c>
      <c r="D231" s="48">
        <f t="shared" si="147"/>
        <v>0</v>
      </c>
      <c r="E231" s="48">
        <f t="shared" si="147"/>
        <v>0</v>
      </c>
      <c r="F231" s="48">
        <f t="shared" si="147"/>
        <v>0</v>
      </c>
      <c r="G231" s="48">
        <f t="shared" si="147"/>
        <v>0</v>
      </c>
      <c r="H231" s="48">
        <f t="shared" si="147"/>
        <v>0</v>
      </c>
      <c r="I231" s="48">
        <f t="shared" si="147"/>
        <v>0</v>
      </c>
      <c r="J231" s="48">
        <f t="shared" si="147"/>
        <v>0</v>
      </c>
      <c r="K231" s="48">
        <f t="shared" si="147"/>
        <v>0</v>
      </c>
      <c r="L231" s="48">
        <f t="shared" si="147"/>
        <v>0</v>
      </c>
      <c r="M231" s="48">
        <f t="shared" si="147"/>
        <v>0</v>
      </c>
      <c r="N231" s="48">
        <f t="shared" si="147"/>
        <v>0</v>
      </c>
      <c r="O231" s="48">
        <f t="shared" si="147"/>
        <v>0</v>
      </c>
      <c r="P231" s="48">
        <f t="shared" si="147"/>
        <v>0</v>
      </c>
      <c r="Q231" s="48">
        <f t="shared" si="147"/>
        <v>0</v>
      </c>
      <c r="R231" s="48">
        <f t="shared" si="147"/>
        <v>0</v>
      </c>
      <c r="S231" s="48">
        <f t="shared" ref="S231:AC231" si="148">S27+S52+S77+S102+S127+S152+S177+S202</f>
        <v>0</v>
      </c>
      <c r="T231" s="48">
        <f t="shared" si="148"/>
        <v>0</v>
      </c>
      <c r="U231" s="48">
        <f t="shared" si="148"/>
        <v>0</v>
      </c>
      <c r="V231" s="48">
        <f t="shared" si="148"/>
        <v>0</v>
      </c>
      <c r="W231" s="48">
        <f t="shared" si="148"/>
        <v>0</v>
      </c>
      <c r="X231" s="48">
        <f t="shared" si="148"/>
        <v>0</v>
      </c>
      <c r="Y231" s="48">
        <f>Y27+Y52+Y77+Y102+Y127+Y152+Y177+Y202</f>
        <v>0</v>
      </c>
      <c r="Z231" s="48">
        <f t="shared" si="148"/>
        <v>0</v>
      </c>
      <c r="AA231" s="48">
        <f t="shared" si="148"/>
        <v>0</v>
      </c>
      <c r="AB231" s="48">
        <f t="shared" si="148"/>
        <v>0</v>
      </c>
      <c r="AC231" s="58">
        <f t="shared" si="148"/>
        <v>0</v>
      </c>
      <c r="AD231" s="53"/>
      <c r="AH231" s="77"/>
      <c r="AI231" s="77"/>
    </row>
    <row r="232" spans="1:35" s="76" customFormat="1" ht="15.65" hidden="1" x14ac:dyDescent="0.25">
      <c r="A232" s="46" t="s">
        <v>80</v>
      </c>
      <c r="B232" s="108" t="s">
        <v>105</v>
      </c>
      <c r="C232" s="48">
        <f t="shared" ref="C232:AC235" si="149">C203</f>
        <v>0</v>
      </c>
      <c r="D232" s="48">
        <f t="shared" si="149"/>
        <v>0</v>
      </c>
      <c r="E232" s="48">
        <f t="shared" si="149"/>
        <v>0</v>
      </c>
      <c r="F232" s="48">
        <f t="shared" si="149"/>
        <v>0</v>
      </c>
      <c r="G232" s="48">
        <f t="shared" si="149"/>
        <v>0</v>
      </c>
      <c r="H232" s="48">
        <f t="shared" si="149"/>
        <v>0</v>
      </c>
      <c r="I232" s="48">
        <f t="shared" si="149"/>
        <v>0</v>
      </c>
      <c r="J232" s="48">
        <f t="shared" si="149"/>
        <v>0</v>
      </c>
      <c r="K232" s="48">
        <f t="shared" si="149"/>
        <v>0</v>
      </c>
      <c r="L232" s="48">
        <f t="shared" si="149"/>
        <v>0</v>
      </c>
      <c r="M232" s="48">
        <f t="shared" si="149"/>
        <v>0</v>
      </c>
      <c r="N232" s="48">
        <f t="shared" si="149"/>
        <v>0</v>
      </c>
      <c r="O232" s="48">
        <f t="shared" si="149"/>
        <v>0</v>
      </c>
      <c r="P232" s="48">
        <f t="shared" si="149"/>
        <v>0</v>
      </c>
      <c r="Q232" s="48">
        <f t="shared" si="149"/>
        <v>0</v>
      </c>
      <c r="R232" s="48">
        <f t="shared" si="149"/>
        <v>0</v>
      </c>
      <c r="S232" s="48">
        <f t="shared" si="149"/>
        <v>0</v>
      </c>
      <c r="T232" s="48">
        <f t="shared" si="149"/>
        <v>0</v>
      </c>
      <c r="U232" s="48">
        <f t="shared" si="149"/>
        <v>0</v>
      </c>
      <c r="V232" s="48">
        <f t="shared" si="149"/>
        <v>0</v>
      </c>
      <c r="W232" s="48">
        <f t="shared" si="149"/>
        <v>0</v>
      </c>
      <c r="X232" s="48">
        <f t="shared" si="149"/>
        <v>0</v>
      </c>
      <c r="Y232" s="48">
        <f>Y203</f>
        <v>0</v>
      </c>
      <c r="Z232" s="48">
        <f t="shared" si="149"/>
        <v>0</v>
      </c>
      <c r="AA232" s="48">
        <f>AA203</f>
        <v>0</v>
      </c>
      <c r="AB232" s="48">
        <f t="shared" si="149"/>
        <v>0</v>
      </c>
      <c r="AC232" s="58">
        <f t="shared" si="149"/>
        <v>0</v>
      </c>
      <c r="AD232" s="53"/>
      <c r="AH232" s="77"/>
      <c r="AI232" s="77"/>
    </row>
    <row r="233" spans="1:35" s="76" customFormat="1" ht="15.65" x14ac:dyDescent="0.25">
      <c r="A233" s="46" t="s">
        <v>81</v>
      </c>
      <c r="B233" s="108" t="s">
        <v>106</v>
      </c>
      <c r="C233" s="48">
        <f t="shared" si="149"/>
        <v>0</v>
      </c>
      <c r="D233" s="48">
        <f t="shared" si="149"/>
        <v>0</v>
      </c>
      <c r="E233" s="48">
        <f t="shared" si="149"/>
        <v>0</v>
      </c>
      <c r="F233" s="48">
        <f t="shared" si="149"/>
        <v>0</v>
      </c>
      <c r="G233" s="48">
        <f t="shared" si="149"/>
        <v>0</v>
      </c>
      <c r="H233" s="48">
        <f t="shared" si="149"/>
        <v>0</v>
      </c>
      <c r="I233" s="48">
        <f t="shared" si="149"/>
        <v>0</v>
      </c>
      <c r="J233" s="48">
        <f t="shared" si="149"/>
        <v>0</v>
      </c>
      <c r="K233" s="48">
        <f t="shared" si="149"/>
        <v>0</v>
      </c>
      <c r="L233" s="48">
        <f t="shared" si="149"/>
        <v>0</v>
      </c>
      <c r="M233" s="48">
        <f t="shared" si="149"/>
        <v>0</v>
      </c>
      <c r="N233" s="48">
        <f t="shared" si="149"/>
        <v>0</v>
      </c>
      <c r="O233" s="48">
        <f t="shared" si="149"/>
        <v>0</v>
      </c>
      <c r="P233" s="48">
        <f t="shared" si="149"/>
        <v>0</v>
      </c>
      <c r="Q233" s="48">
        <f t="shared" si="149"/>
        <v>0</v>
      </c>
      <c r="R233" s="48">
        <f t="shared" si="149"/>
        <v>0</v>
      </c>
      <c r="S233" s="48">
        <f t="shared" si="149"/>
        <v>0</v>
      </c>
      <c r="T233" s="48">
        <f t="shared" si="149"/>
        <v>0</v>
      </c>
      <c r="U233" s="48">
        <f t="shared" si="149"/>
        <v>0</v>
      </c>
      <c r="V233" s="48">
        <f t="shared" si="149"/>
        <v>0</v>
      </c>
      <c r="W233" s="48">
        <f t="shared" si="149"/>
        <v>0</v>
      </c>
      <c r="X233" s="48">
        <f t="shared" si="149"/>
        <v>0</v>
      </c>
      <c r="Y233" s="48">
        <f>Y204</f>
        <v>0</v>
      </c>
      <c r="Z233" s="48">
        <f t="shared" si="149"/>
        <v>0</v>
      </c>
      <c r="AA233" s="48">
        <f>AA204</f>
        <v>0</v>
      </c>
      <c r="AB233" s="48">
        <f t="shared" si="149"/>
        <v>0</v>
      </c>
      <c r="AC233" s="58">
        <f t="shared" si="149"/>
        <v>0</v>
      </c>
      <c r="AD233" s="53"/>
      <c r="AH233" s="77"/>
      <c r="AI233" s="77"/>
    </row>
    <row r="234" spans="1:35" s="76" customFormat="1" ht="16.3" thickBot="1" x14ac:dyDescent="0.3">
      <c r="A234" s="68" t="s">
        <v>82</v>
      </c>
      <c r="B234" s="131" t="s">
        <v>109</v>
      </c>
      <c r="C234" s="49">
        <f t="shared" si="149"/>
        <v>0</v>
      </c>
      <c r="D234" s="49">
        <f t="shared" si="149"/>
        <v>0</v>
      </c>
      <c r="E234" s="49">
        <f t="shared" si="149"/>
        <v>0</v>
      </c>
      <c r="F234" s="49">
        <f t="shared" si="149"/>
        <v>0</v>
      </c>
      <c r="G234" s="49">
        <f t="shared" si="149"/>
        <v>0</v>
      </c>
      <c r="H234" s="49">
        <f t="shared" si="149"/>
        <v>0</v>
      </c>
      <c r="I234" s="49">
        <f t="shared" si="149"/>
        <v>0</v>
      </c>
      <c r="J234" s="49">
        <f t="shared" si="149"/>
        <v>0</v>
      </c>
      <c r="K234" s="49">
        <f t="shared" si="149"/>
        <v>0</v>
      </c>
      <c r="L234" s="49">
        <f t="shared" si="149"/>
        <v>0</v>
      </c>
      <c r="M234" s="49">
        <f t="shared" si="149"/>
        <v>0</v>
      </c>
      <c r="N234" s="49">
        <f t="shared" si="149"/>
        <v>0</v>
      </c>
      <c r="O234" s="49">
        <f t="shared" si="149"/>
        <v>0</v>
      </c>
      <c r="P234" s="49">
        <f t="shared" si="149"/>
        <v>0</v>
      </c>
      <c r="Q234" s="49">
        <f t="shared" si="149"/>
        <v>0</v>
      </c>
      <c r="R234" s="49">
        <f t="shared" si="149"/>
        <v>0</v>
      </c>
      <c r="S234" s="49">
        <f t="shared" si="149"/>
        <v>0</v>
      </c>
      <c r="T234" s="49">
        <f t="shared" si="149"/>
        <v>0</v>
      </c>
      <c r="U234" s="49">
        <f t="shared" si="149"/>
        <v>0</v>
      </c>
      <c r="V234" s="49">
        <f t="shared" si="149"/>
        <v>0</v>
      </c>
      <c r="W234" s="49">
        <f t="shared" si="149"/>
        <v>0</v>
      </c>
      <c r="X234" s="49">
        <f t="shared" si="149"/>
        <v>0</v>
      </c>
      <c r="Y234" s="49">
        <f>Y205</f>
        <v>0</v>
      </c>
      <c r="Z234" s="49">
        <f t="shared" si="149"/>
        <v>0</v>
      </c>
      <c r="AA234" s="49">
        <f>AA205</f>
        <v>0</v>
      </c>
      <c r="AB234" s="49">
        <f t="shared" si="149"/>
        <v>0</v>
      </c>
      <c r="AC234" s="69">
        <f t="shared" si="149"/>
        <v>0</v>
      </c>
      <c r="AD234" s="53"/>
      <c r="AH234" s="77"/>
      <c r="AI234" s="77"/>
    </row>
    <row r="235" spans="1:35" s="76" customFormat="1" ht="16.3" thickBot="1" x14ac:dyDescent="0.3">
      <c r="A235" s="175" t="s">
        <v>83</v>
      </c>
      <c r="B235" s="176" t="s">
        <v>108</v>
      </c>
      <c r="C235" s="61">
        <f t="shared" si="149"/>
        <v>0</v>
      </c>
      <c r="D235" s="61">
        <f t="shared" si="149"/>
        <v>0</v>
      </c>
      <c r="E235" s="61">
        <f t="shared" si="149"/>
        <v>0</v>
      </c>
      <c r="F235" s="61">
        <f t="shared" si="149"/>
        <v>0</v>
      </c>
      <c r="G235" s="61">
        <f t="shared" si="149"/>
        <v>0</v>
      </c>
      <c r="H235" s="61">
        <f t="shared" si="149"/>
        <v>0</v>
      </c>
      <c r="I235" s="61">
        <f t="shared" si="149"/>
        <v>0</v>
      </c>
      <c r="J235" s="61">
        <f t="shared" si="149"/>
        <v>0</v>
      </c>
      <c r="K235" s="61">
        <f t="shared" si="149"/>
        <v>0</v>
      </c>
      <c r="L235" s="61">
        <f t="shared" si="149"/>
        <v>0</v>
      </c>
      <c r="M235" s="61">
        <f t="shared" si="149"/>
        <v>0</v>
      </c>
      <c r="N235" s="61">
        <f t="shared" si="149"/>
        <v>0</v>
      </c>
      <c r="O235" s="61">
        <f t="shared" si="149"/>
        <v>0</v>
      </c>
      <c r="P235" s="61">
        <f t="shared" si="149"/>
        <v>0</v>
      </c>
      <c r="Q235" s="61">
        <f t="shared" si="149"/>
        <v>0</v>
      </c>
      <c r="R235" s="61">
        <f t="shared" si="149"/>
        <v>0</v>
      </c>
      <c r="S235" s="61">
        <f t="shared" si="149"/>
        <v>0</v>
      </c>
      <c r="T235" s="61">
        <f t="shared" si="149"/>
        <v>0</v>
      </c>
      <c r="U235" s="61">
        <f t="shared" si="149"/>
        <v>0</v>
      </c>
      <c r="V235" s="61">
        <f t="shared" si="149"/>
        <v>0</v>
      </c>
      <c r="W235" s="61">
        <f t="shared" si="149"/>
        <v>0</v>
      </c>
      <c r="X235" s="61">
        <f t="shared" si="149"/>
        <v>0</v>
      </c>
      <c r="Y235" s="61">
        <f>Y206</f>
        <v>0</v>
      </c>
      <c r="Z235" s="61">
        <f t="shared" si="149"/>
        <v>0</v>
      </c>
      <c r="AA235" s="61">
        <f>AA206</f>
        <v>0</v>
      </c>
      <c r="AB235" s="61">
        <f t="shared" si="149"/>
        <v>0</v>
      </c>
      <c r="AC235" s="62">
        <f t="shared" si="149"/>
        <v>0</v>
      </c>
      <c r="AD235" s="53"/>
      <c r="AH235" s="77"/>
      <c r="AI235" s="77"/>
    </row>
    <row r="236" spans="1:35" s="76" customFormat="1" ht="15.65" x14ac:dyDescent="0.25">
      <c r="A236" s="71"/>
      <c r="B236" s="71"/>
      <c r="C236" s="53"/>
      <c r="D236" s="53" t="e">
        <f>D230-#REF!</f>
        <v>#REF!</v>
      </c>
      <c r="E236" s="53" t="e">
        <f>E230-#REF!</f>
        <v>#REF!</v>
      </c>
      <c r="F236" s="53"/>
      <c r="G236" s="53" t="e">
        <f>G230-#REF!</f>
        <v>#REF!</v>
      </c>
      <c r="H236" s="53"/>
      <c r="I236" s="53" t="e">
        <f>I230-#REF!</f>
        <v>#REF!</v>
      </c>
      <c r="J236" s="53" t="e">
        <f>J230+J231-#REF!</f>
        <v>#REF!</v>
      </c>
      <c r="K236" s="53"/>
      <c r="L236" s="53"/>
      <c r="M236" s="53"/>
      <c r="N236" s="53"/>
      <c r="O236" s="53"/>
      <c r="P236" s="53"/>
      <c r="Q236" s="53"/>
      <c r="R236" s="53"/>
      <c r="S236" s="53"/>
      <c r="T236" s="53" t="e">
        <f>T230-#REF!</f>
        <v>#REF!</v>
      </c>
      <c r="U236" s="53" t="e">
        <f>U230+U231-#REF!</f>
        <v>#REF!</v>
      </c>
      <c r="V236" s="53"/>
      <c r="W236" s="53"/>
      <c r="X236" s="53" t="e">
        <f>X230-#REF!-#REF!</f>
        <v>#REF!</v>
      </c>
      <c r="Y236" s="53" t="e">
        <f>Y234-#REF!</f>
        <v>#REF!</v>
      </c>
      <c r="Z236" s="53" t="e">
        <f>Z230-#REF!-#REF!</f>
        <v>#REF!</v>
      </c>
      <c r="AA236" s="53" t="e">
        <f>AA234-#REF!</f>
        <v>#REF!</v>
      </c>
      <c r="AB236" s="53" t="e">
        <f>AB234+AB230+AB233-#REF!-#REF!</f>
        <v>#REF!</v>
      </c>
      <c r="AC236" s="53" t="e">
        <f>AC230+AC231+AC234+AC233-#REF!</f>
        <v>#REF!</v>
      </c>
      <c r="AD236" s="53"/>
      <c r="AH236" s="77"/>
      <c r="AI236" s="77"/>
    </row>
    <row r="237" spans="1:35" s="76" customFormat="1" ht="15.65" x14ac:dyDescent="0.25">
      <c r="A237" s="71"/>
      <c r="B237" s="71"/>
      <c r="C237" s="53"/>
      <c r="D237" s="53"/>
      <c r="E237" s="60"/>
      <c r="F237" s="60"/>
      <c r="G237" s="60"/>
      <c r="H237" s="60"/>
      <c r="I237" s="60"/>
      <c r="J237" s="72"/>
      <c r="K237" s="60"/>
      <c r="L237" s="60"/>
      <c r="M237" s="60"/>
      <c r="N237" s="60"/>
      <c r="O237" s="60"/>
      <c r="P237" s="60"/>
      <c r="Q237" s="60"/>
      <c r="R237" s="132"/>
      <c r="S237" s="132"/>
      <c r="T237" s="132"/>
      <c r="U237" s="132"/>
      <c r="V237" s="132"/>
      <c r="W237" s="133"/>
      <c r="X237" s="132"/>
      <c r="Y237" s="132"/>
      <c r="Z237" s="132"/>
      <c r="AA237" s="132"/>
      <c r="AB237" s="133"/>
      <c r="AC237" s="133"/>
      <c r="AD237" s="60"/>
      <c r="AH237" s="77"/>
      <c r="AI237" s="77"/>
    </row>
    <row r="238" spans="1:35" s="76" customFormat="1" ht="15.65" x14ac:dyDescent="0.25">
      <c r="A238" s="71"/>
      <c r="B238" s="71"/>
      <c r="C238" s="53">
        <f>C230-C229</f>
        <v>0</v>
      </c>
      <c r="D238" s="53">
        <f>D230-D229</f>
        <v>0</v>
      </c>
      <c r="E238" s="53">
        <f>E230-E229</f>
        <v>0</v>
      </c>
      <c r="F238" s="53">
        <f>F230-F229</f>
        <v>0</v>
      </c>
      <c r="G238" s="53"/>
      <c r="H238" s="60"/>
      <c r="I238" s="60"/>
      <c r="J238" s="72"/>
      <c r="K238" s="60"/>
      <c r="L238" s="60"/>
      <c r="M238" s="60"/>
      <c r="N238" s="60"/>
      <c r="O238" s="60"/>
      <c r="P238" s="60"/>
      <c r="Q238" s="60"/>
      <c r="R238" s="132"/>
      <c r="S238" s="132"/>
      <c r="T238" s="132"/>
      <c r="U238" s="132"/>
      <c r="V238" s="132"/>
      <c r="W238" s="133"/>
      <c r="X238" s="133"/>
      <c r="Y238" s="132"/>
      <c r="Z238" s="133"/>
      <c r="AA238" s="132"/>
      <c r="AB238" s="133"/>
      <c r="AC238" s="133"/>
      <c r="AD238" s="60"/>
      <c r="AH238" s="77"/>
      <c r="AI238" s="77"/>
    </row>
    <row r="239" spans="1:35" s="76" customFormat="1" ht="15.8" customHeight="1" x14ac:dyDescent="0.3">
      <c r="A239" s="134"/>
      <c r="B239" s="460" t="s">
        <v>7</v>
      </c>
      <c r="C239" s="460"/>
      <c r="D239" s="460"/>
      <c r="E239" s="460"/>
      <c r="F239" s="460"/>
      <c r="G239" s="133"/>
      <c r="H239" s="133"/>
      <c r="I239" s="133"/>
      <c r="J239" s="133"/>
      <c r="K239" s="133"/>
      <c r="L239" s="132"/>
      <c r="M239" s="135"/>
      <c r="N239" s="133"/>
      <c r="O239" s="133"/>
      <c r="P239" s="133"/>
      <c r="Q239" s="133"/>
      <c r="R239" s="133"/>
      <c r="S239" s="133"/>
      <c r="T239" s="133"/>
      <c r="U239" s="133"/>
      <c r="V239" s="133"/>
      <c r="W239" s="132"/>
      <c r="X239" s="133"/>
      <c r="Y239" s="133"/>
      <c r="Z239" s="133"/>
      <c r="AA239" s="133"/>
      <c r="AB239" s="136"/>
      <c r="AC239" s="133"/>
      <c r="AD239" s="60"/>
      <c r="AH239" s="77"/>
      <c r="AI239" s="77"/>
    </row>
    <row r="240" spans="1:35" s="76" customFormat="1" ht="18.350000000000001" x14ac:dyDescent="0.3">
      <c r="A240" s="77"/>
      <c r="B240" s="461" t="s">
        <v>110</v>
      </c>
      <c r="C240" s="461"/>
      <c r="D240" s="461"/>
      <c r="E240" s="461"/>
      <c r="F240" s="461"/>
      <c r="G240" s="77"/>
      <c r="H240" s="77"/>
      <c r="I240" s="77"/>
      <c r="J240" s="77"/>
      <c r="K240" s="77"/>
      <c r="L240" s="77"/>
      <c r="M240" s="77"/>
      <c r="N240" s="77"/>
      <c r="O240" s="77"/>
      <c r="P240" s="77"/>
      <c r="Q240" s="77"/>
      <c r="R240" s="77"/>
      <c r="S240" s="77"/>
      <c r="T240" s="77"/>
      <c r="U240" s="77"/>
      <c r="V240" s="77"/>
      <c r="W240" s="77"/>
      <c r="X240" s="77"/>
      <c r="Y240" s="77"/>
      <c r="Z240" s="462" t="s">
        <v>8</v>
      </c>
      <c r="AA240" s="462"/>
      <c r="AB240" s="462"/>
      <c r="AC240" s="137"/>
      <c r="AD240" s="138"/>
      <c r="AH240" s="77"/>
      <c r="AI240" s="77"/>
    </row>
    <row r="241" spans="1:35" s="76" customFormat="1" ht="15.65" x14ac:dyDescent="0.25">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137"/>
      <c r="AD241" s="138"/>
      <c r="AH241" s="77"/>
      <c r="AI241" s="77"/>
    </row>
    <row r="242" spans="1:35" s="76" customFormat="1" ht="15.65" x14ac:dyDescent="0.25">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137"/>
      <c r="AD242" s="138"/>
      <c r="AH242" s="77"/>
      <c r="AI242" s="77"/>
    </row>
    <row r="243" spans="1:35" s="76" customFormat="1" ht="15.65" x14ac:dyDescent="0.25">
      <c r="A243" s="77"/>
      <c r="B243" s="77"/>
      <c r="C243" s="77"/>
      <c r="D243" s="77"/>
      <c r="E243" s="77"/>
      <c r="F243" s="77"/>
      <c r="G243" s="77"/>
      <c r="H243" s="77"/>
      <c r="I243" s="127"/>
      <c r="J243" s="77"/>
      <c r="K243" s="77"/>
      <c r="L243" s="77"/>
      <c r="M243" s="77"/>
      <c r="N243" s="77"/>
      <c r="O243" s="77"/>
      <c r="P243" s="77"/>
      <c r="Q243" s="77"/>
      <c r="R243" s="77"/>
      <c r="S243" s="77"/>
      <c r="T243" s="77"/>
      <c r="U243" s="77"/>
      <c r="V243" s="77"/>
      <c r="W243" s="77"/>
      <c r="X243" s="77"/>
      <c r="Y243" s="77"/>
      <c r="Z243" s="77"/>
      <c r="AA243" s="77"/>
      <c r="AB243" s="77"/>
      <c r="AC243" s="137"/>
      <c r="AD243" s="138"/>
      <c r="AH243" s="77"/>
      <c r="AI243" s="77"/>
    </row>
    <row r="244" spans="1:35" s="76" customFormat="1" ht="15.65" x14ac:dyDescent="0.25">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137"/>
      <c r="AD244" s="138"/>
      <c r="AH244" s="77"/>
      <c r="AI244" s="77"/>
    </row>
    <row r="245" spans="1:35" s="76" customFormat="1" ht="15.65" x14ac:dyDescent="0.25">
      <c r="A245" s="89"/>
      <c r="B245" s="89"/>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137"/>
      <c r="AD245" s="138"/>
      <c r="AH245" s="77"/>
      <c r="AI245" s="77"/>
    </row>
    <row r="246" spans="1:35" s="76" customFormat="1" ht="15.65" x14ac:dyDescent="0.25">
      <c r="A246" s="89"/>
      <c r="B246" s="89"/>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137"/>
      <c r="AD246" s="138"/>
      <c r="AH246" s="77"/>
      <c r="AI246" s="77"/>
    </row>
    <row r="247" spans="1:35" s="76" customFormat="1" ht="15.65" x14ac:dyDescent="0.25">
      <c r="A247" s="89"/>
      <c r="B247" s="89"/>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138"/>
      <c r="AD247" s="138"/>
      <c r="AH247" s="77"/>
      <c r="AI247" s="77"/>
    </row>
    <row r="248" spans="1:35" s="76" customFormat="1" ht="15.65" x14ac:dyDescent="0.25">
      <c r="A248" s="89"/>
      <c r="B248" s="89"/>
      <c r="C248" s="77"/>
      <c r="D248" s="77"/>
      <c r="E248" s="77"/>
      <c r="F248" s="77"/>
      <c r="G248" s="127"/>
      <c r="H248" s="77"/>
      <c r="I248" s="77"/>
      <c r="J248" s="77"/>
      <c r="K248" s="77"/>
      <c r="L248" s="77"/>
      <c r="M248" s="77"/>
      <c r="N248" s="77"/>
      <c r="O248" s="77"/>
      <c r="P248" s="77"/>
      <c r="Q248" s="77"/>
      <c r="R248" s="77"/>
      <c r="S248" s="77"/>
      <c r="T248" s="77"/>
      <c r="U248" s="77"/>
      <c r="V248" s="77"/>
      <c r="W248" s="77"/>
      <c r="X248" s="77"/>
      <c r="Y248" s="77"/>
      <c r="Z248" s="77"/>
      <c r="AA248" s="77"/>
      <c r="AB248" s="77"/>
      <c r="AC248" s="138"/>
      <c r="AD248" s="138"/>
      <c r="AH248" s="77"/>
      <c r="AI248" s="77"/>
    </row>
    <row r="249" spans="1:35" s="76" customFormat="1" ht="15.65" x14ac:dyDescent="0.25">
      <c r="A249" s="89"/>
      <c r="B249" s="89"/>
      <c r="C249" s="77"/>
      <c r="D249" s="77"/>
      <c r="E249" s="77"/>
      <c r="F249" s="77"/>
      <c r="G249" s="127"/>
      <c r="H249" s="77"/>
      <c r="I249" s="77"/>
      <c r="J249" s="77"/>
      <c r="K249" s="77"/>
      <c r="L249" s="77"/>
      <c r="M249" s="77"/>
      <c r="N249" s="77"/>
      <c r="O249" s="77"/>
      <c r="P249" s="77"/>
      <c r="Q249" s="77"/>
      <c r="R249" s="77"/>
      <c r="S249" s="77"/>
      <c r="T249" s="77"/>
      <c r="U249" s="77"/>
      <c r="V249" s="77"/>
      <c r="W249" s="77"/>
      <c r="X249" s="77"/>
      <c r="Y249" s="77"/>
      <c r="Z249" s="77"/>
      <c r="AA249" s="77"/>
      <c r="AB249" s="77"/>
      <c r="AC249" s="138"/>
      <c r="AD249" s="138"/>
      <c r="AH249" s="77"/>
      <c r="AI249" s="77"/>
    </row>
    <row r="250" spans="1:35" s="76" customFormat="1" x14ac:dyDescent="0.25">
      <c r="A250" s="77"/>
      <c r="B250" s="77"/>
      <c r="C250" s="77"/>
      <c r="D250" s="77"/>
      <c r="E250" s="77"/>
      <c r="F250" s="77"/>
      <c r="G250" s="77"/>
      <c r="H250" s="77"/>
      <c r="I250" s="77"/>
      <c r="J250" s="127"/>
      <c r="K250" s="77"/>
      <c r="L250" s="77"/>
      <c r="M250" s="77"/>
      <c r="N250" s="77"/>
      <c r="O250" s="77"/>
      <c r="P250" s="77"/>
      <c r="Q250" s="77"/>
      <c r="R250" s="77"/>
      <c r="S250" s="77"/>
      <c r="T250" s="77"/>
      <c r="U250" s="77"/>
      <c r="V250" s="77"/>
      <c r="W250" s="77"/>
      <c r="X250" s="77"/>
      <c r="Y250" s="77"/>
      <c r="Z250" s="77"/>
      <c r="AA250" s="77"/>
      <c r="AB250" s="77"/>
      <c r="AC250" s="77"/>
      <c r="AD250" s="77"/>
      <c r="AH250" s="77"/>
      <c r="AI250" s="77"/>
    </row>
    <row r="251" spans="1:35" s="76" customFormat="1" x14ac:dyDescent="0.25">
      <c r="A251" s="77"/>
      <c r="B251" s="77"/>
      <c r="C251" s="77"/>
      <c r="D251" s="77"/>
      <c r="E251" s="77"/>
      <c r="F251" s="77"/>
      <c r="G251" s="77"/>
      <c r="H251" s="77"/>
      <c r="I251" s="127"/>
      <c r="J251" s="77"/>
      <c r="K251" s="77"/>
      <c r="L251" s="77"/>
      <c r="M251" s="77"/>
      <c r="N251" s="77"/>
      <c r="O251" s="77"/>
      <c r="P251" s="77"/>
      <c r="Q251" s="77"/>
      <c r="R251" s="77"/>
      <c r="S251" s="77"/>
      <c r="T251" s="77"/>
      <c r="U251" s="77"/>
      <c r="V251" s="77"/>
      <c r="W251" s="77"/>
      <c r="X251" s="77"/>
      <c r="Y251" s="77"/>
      <c r="Z251" s="77"/>
      <c r="AA251" s="77"/>
      <c r="AB251" s="77"/>
      <c r="AC251" s="77"/>
      <c r="AD251" s="77"/>
      <c r="AH251" s="77"/>
      <c r="AI251" s="77"/>
    </row>
    <row r="256" spans="1:35" x14ac:dyDescent="0.25">
      <c r="A256" s="89"/>
      <c r="B256" s="89"/>
    </row>
    <row r="257" spans="1:2" x14ac:dyDescent="0.25">
      <c r="A257" s="89"/>
      <c r="B257" s="89"/>
    </row>
    <row r="259" spans="1:2" x14ac:dyDescent="0.25">
      <c r="A259" s="89"/>
      <c r="B259" s="89"/>
    </row>
    <row r="260" spans="1:2" x14ac:dyDescent="0.25">
      <c r="A260" s="89"/>
      <c r="B260" s="89"/>
    </row>
    <row r="261" spans="1:2" x14ac:dyDescent="0.25">
      <c r="A261" s="89"/>
      <c r="B261" s="89"/>
    </row>
    <row r="292" spans="1:2" ht="15.65" x14ac:dyDescent="0.25">
      <c r="A292" s="138"/>
      <c r="B292" s="138"/>
    </row>
  </sheetData>
  <mergeCells count="4">
    <mergeCell ref="B1:AC1"/>
    <mergeCell ref="B239:F239"/>
    <mergeCell ref="B240:F240"/>
    <mergeCell ref="Z240:AB240"/>
  </mergeCells>
  <phoneticPr fontId="30" type="noConversion"/>
  <pageMargins left="0.39370078740157483" right="0.19685039370078741" top="0.15748031496062992" bottom="0.15748031496062992" header="0.35433070866141736" footer="0.15748031496062992"/>
  <pageSetup paperSize="9" scale="60" fitToHeight="1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12"/>
  <sheetViews>
    <sheetView zoomScale="60" zoomScaleNormal="60" workbookViewId="0">
      <pane xSplit="2" ySplit="3" topLeftCell="C25" activePane="bottomRight" state="frozen"/>
      <selection pane="topRight" activeCell="C1" sqref="C1"/>
      <selection pane="bottomLeft" activeCell="A5" sqref="A5"/>
      <selection pane="bottomRight" activeCell="E27" sqref="E27"/>
    </sheetView>
  </sheetViews>
  <sheetFormatPr defaultColWidth="9.125" defaultRowHeight="21.1" x14ac:dyDescent="0.35"/>
  <cols>
    <col min="1" max="1" width="7.375" style="170" customWidth="1"/>
    <col min="2" max="2" width="48" style="147" customWidth="1"/>
    <col min="3" max="3" width="32.25" style="147" customWidth="1"/>
    <col min="4" max="4" width="30.75" style="213" customWidth="1"/>
    <col min="5" max="5" width="28.875" style="213" customWidth="1"/>
    <col min="6" max="6" width="26.625" style="292" customWidth="1"/>
    <col min="7" max="7" width="24" style="195" customWidth="1"/>
    <col min="8" max="8" width="27" style="195" customWidth="1"/>
    <col min="9" max="9" width="24.375" style="195" customWidth="1"/>
    <col min="10" max="10" width="79.875" style="43" customWidth="1"/>
    <col min="11" max="11" width="58.625" style="1" hidden="1" customWidth="1"/>
    <col min="12" max="12" width="14.875" style="1" hidden="1" customWidth="1"/>
    <col min="13" max="13" width="13.375" style="1" hidden="1" customWidth="1"/>
    <col min="14" max="14" width="11" style="1" hidden="1" customWidth="1"/>
    <col min="15" max="15" width="36.625" style="1" customWidth="1"/>
    <col min="16" max="16" width="27" style="1" customWidth="1"/>
    <col min="17" max="16384" width="9.125" style="1"/>
  </cols>
  <sheetData>
    <row r="1" spans="1:15" x14ac:dyDescent="0.3">
      <c r="B1" s="471" t="s">
        <v>221</v>
      </c>
      <c r="C1" s="471"/>
      <c r="D1" s="471"/>
      <c r="E1" s="471"/>
      <c r="F1" s="471"/>
      <c r="G1" s="471"/>
      <c r="H1" s="471"/>
      <c r="I1" s="471"/>
      <c r="J1" s="471"/>
    </row>
    <row r="2" spans="1:15" x14ac:dyDescent="0.3">
      <c r="B2" s="472"/>
      <c r="C2" s="472"/>
      <c r="D2" s="472"/>
      <c r="E2" s="472"/>
      <c r="F2" s="472"/>
      <c r="G2" s="472"/>
      <c r="H2" s="472"/>
      <c r="I2" s="472"/>
      <c r="J2" s="472"/>
    </row>
    <row r="3" spans="1:15" s="201" customFormat="1" ht="75.400000000000006" x14ac:dyDescent="0.45">
      <c r="A3" s="200" t="s">
        <v>0</v>
      </c>
      <c r="B3" s="200" t="s">
        <v>21</v>
      </c>
      <c r="C3" s="200" t="s">
        <v>22</v>
      </c>
      <c r="D3" s="232" t="s">
        <v>281</v>
      </c>
      <c r="E3" s="232" t="s">
        <v>223</v>
      </c>
      <c r="F3" s="280" t="s">
        <v>23</v>
      </c>
      <c r="G3" s="239" t="s">
        <v>24</v>
      </c>
      <c r="H3" s="239" t="s">
        <v>25</v>
      </c>
      <c r="I3" s="232" t="s">
        <v>222</v>
      </c>
      <c r="J3" s="200" t="s">
        <v>2</v>
      </c>
      <c r="K3" s="200" t="s">
        <v>27</v>
      </c>
      <c r="L3" s="201" t="s">
        <v>26</v>
      </c>
    </row>
    <row r="4" spans="1:15" ht="47.25" hidden="1" customHeight="1" x14ac:dyDescent="0.3">
      <c r="A4" s="34">
        <v>1</v>
      </c>
      <c r="B4" s="38" t="s">
        <v>16</v>
      </c>
      <c r="C4" s="143" t="s">
        <v>28</v>
      </c>
      <c r="D4" s="207"/>
      <c r="E4" s="207"/>
      <c r="F4" s="281">
        <f>E4</f>
        <v>0</v>
      </c>
      <c r="G4" s="14"/>
      <c r="H4" s="14">
        <f>D4-F4</f>
        <v>0</v>
      </c>
      <c r="I4" s="14">
        <f>E4-G4</f>
        <v>0</v>
      </c>
      <c r="J4" s="37"/>
      <c r="K4" s="19"/>
      <c r="L4" s="7"/>
    </row>
    <row r="5" spans="1:15" ht="32.299999999999997" customHeight="1" x14ac:dyDescent="0.3">
      <c r="A5" s="473" t="s">
        <v>126</v>
      </c>
      <c r="B5" s="474"/>
      <c r="C5" s="474"/>
      <c r="D5" s="474"/>
      <c r="E5" s="474"/>
      <c r="F5" s="474"/>
      <c r="G5" s="474"/>
      <c r="H5" s="474"/>
      <c r="I5" s="474"/>
      <c r="J5" s="475"/>
      <c r="K5" s="19"/>
      <c r="L5" s="7"/>
    </row>
    <row r="6" spans="1:15" ht="68.3" customHeight="1" x14ac:dyDescent="0.3">
      <c r="A6" s="206"/>
      <c r="B6" s="304" t="s">
        <v>236</v>
      </c>
      <c r="C6" s="186" t="s">
        <v>247</v>
      </c>
      <c r="D6" s="305">
        <v>1744.9290000000001</v>
      </c>
      <c r="E6" s="305">
        <v>-193.881</v>
      </c>
      <c r="F6" s="282">
        <v>-193.881</v>
      </c>
      <c r="G6" s="239"/>
      <c r="H6" s="239"/>
      <c r="I6" s="187">
        <f t="shared" ref="I6:I13" si="0">D6+E6</f>
        <v>1551.048</v>
      </c>
      <c r="J6" s="257" t="s">
        <v>225</v>
      </c>
      <c r="K6" s="19"/>
      <c r="L6" s="8"/>
      <c r="M6" s="8"/>
      <c r="O6" s="8"/>
    </row>
    <row r="7" spans="1:15" ht="96.45" customHeight="1" x14ac:dyDescent="0.3">
      <c r="A7" s="206"/>
      <c r="B7" s="304" t="s">
        <v>239</v>
      </c>
      <c r="C7" s="186" t="s">
        <v>247</v>
      </c>
      <c r="D7" s="305">
        <v>233.68799999999999</v>
      </c>
      <c r="E7" s="305">
        <f>-233.688+48.685</f>
        <v>-185.00299999999999</v>
      </c>
      <c r="F7" s="305">
        <f>-233.688+48.685</f>
        <v>-185.00299999999999</v>
      </c>
      <c r="G7" s="239"/>
      <c r="H7" s="239"/>
      <c r="I7" s="187">
        <f t="shared" si="0"/>
        <v>48.685000000000002</v>
      </c>
      <c r="J7" s="257" t="s">
        <v>341</v>
      </c>
      <c r="K7" s="19"/>
      <c r="L7" s="8"/>
      <c r="M7" s="8"/>
      <c r="O7" s="8"/>
    </row>
    <row r="8" spans="1:15" ht="167.1" customHeight="1" x14ac:dyDescent="0.3">
      <c r="A8" s="34"/>
      <c r="B8" s="265" t="s">
        <v>329</v>
      </c>
      <c r="C8" s="230" t="s">
        <v>247</v>
      </c>
      <c r="D8" s="233"/>
      <c r="E8" s="266">
        <v>6.8869999999999996</v>
      </c>
      <c r="F8" s="266">
        <v>6.8869999999999996</v>
      </c>
      <c r="G8" s="266">
        <v>6.8869999999999996</v>
      </c>
      <c r="H8" s="202"/>
      <c r="I8" s="187">
        <f t="shared" si="0"/>
        <v>6.8869999999999996</v>
      </c>
      <c r="J8" s="296" t="s">
        <v>320</v>
      </c>
      <c r="K8" s="23"/>
      <c r="L8" s="8"/>
      <c r="M8" s="8"/>
    </row>
    <row r="9" spans="1:15" ht="96.45" customHeight="1" x14ac:dyDescent="0.3">
      <c r="A9" s="206"/>
      <c r="B9" s="304" t="s">
        <v>240</v>
      </c>
      <c r="C9" s="186" t="s">
        <v>246</v>
      </c>
      <c r="D9" s="305">
        <v>389.48</v>
      </c>
      <c r="E9" s="305">
        <f>-292.11-48.685</f>
        <v>-340.79500000000002</v>
      </c>
      <c r="F9" s="305">
        <f>-292.11-48.685</f>
        <v>-340.79500000000002</v>
      </c>
      <c r="G9" s="239"/>
      <c r="H9" s="239"/>
      <c r="I9" s="187">
        <f t="shared" si="0"/>
        <v>48.685000000000002</v>
      </c>
      <c r="J9" s="314" t="s">
        <v>343</v>
      </c>
      <c r="K9" s="19"/>
      <c r="L9" s="8"/>
      <c r="M9" s="8"/>
      <c r="O9" s="8"/>
    </row>
    <row r="10" spans="1:15" ht="86.3" hidden="1" customHeight="1" x14ac:dyDescent="0.3">
      <c r="A10" s="206"/>
      <c r="B10" s="304" t="s">
        <v>240</v>
      </c>
      <c r="C10" s="186" t="s">
        <v>330</v>
      </c>
      <c r="D10" s="305"/>
      <c r="E10" s="305"/>
      <c r="F10" s="282"/>
      <c r="G10" s="239"/>
      <c r="H10" s="239"/>
      <c r="I10" s="187">
        <f t="shared" si="0"/>
        <v>0</v>
      </c>
      <c r="J10" s="314" t="s">
        <v>226</v>
      </c>
      <c r="K10" s="19"/>
      <c r="L10" s="8"/>
      <c r="M10" s="8"/>
      <c r="O10" s="8"/>
    </row>
    <row r="11" spans="1:15" ht="86.3" hidden="1" customHeight="1" x14ac:dyDescent="0.3">
      <c r="A11" s="206"/>
      <c r="B11" s="304" t="s">
        <v>240</v>
      </c>
      <c r="C11" s="186" t="s">
        <v>331</v>
      </c>
      <c r="D11" s="305"/>
      <c r="E11" s="305"/>
      <c r="F11" s="282"/>
      <c r="G11" s="239"/>
      <c r="H11" s="239"/>
      <c r="I11" s="187">
        <f t="shared" si="0"/>
        <v>0</v>
      </c>
      <c r="J11" s="314" t="s">
        <v>227</v>
      </c>
      <c r="K11" s="19"/>
      <c r="L11" s="8"/>
      <c r="M11" s="8"/>
      <c r="O11" s="8"/>
    </row>
    <row r="12" spans="1:15" ht="68.3" customHeight="1" x14ac:dyDescent="0.3">
      <c r="A12" s="206"/>
      <c r="B12" s="304" t="s">
        <v>235</v>
      </c>
      <c r="C12" s="186" t="s">
        <v>246</v>
      </c>
      <c r="D12" s="305">
        <v>268.33600000000001</v>
      </c>
      <c r="E12" s="305">
        <v>-128.41399999999999</v>
      </c>
      <c r="F12" s="282">
        <v>-128.41399999999999</v>
      </c>
      <c r="G12" s="239"/>
      <c r="H12" s="239"/>
      <c r="I12" s="187">
        <f t="shared" si="0"/>
        <v>139.92200000000003</v>
      </c>
      <c r="J12" s="313" t="s">
        <v>303</v>
      </c>
      <c r="K12" s="19"/>
      <c r="L12" s="8"/>
      <c r="M12" s="8"/>
      <c r="O12" s="8"/>
    </row>
    <row r="13" spans="1:15" ht="86.3" customHeight="1" x14ac:dyDescent="0.3">
      <c r="A13" s="206"/>
      <c r="B13" s="304" t="s">
        <v>237</v>
      </c>
      <c r="C13" s="186" t="s">
        <v>246</v>
      </c>
      <c r="D13" s="305">
        <v>299</v>
      </c>
      <c r="E13" s="305">
        <v>-299</v>
      </c>
      <c r="F13" s="282">
        <v>-299</v>
      </c>
      <c r="G13" s="239"/>
      <c r="H13" s="239"/>
      <c r="I13" s="187">
        <f t="shared" si="0"/>
        <v>0</v>
      </c>
      <c r="J13" s="314" t="s">
        <v>304</v>
      </c>
      <c r="K13" s="19"/>
      <c r="L13" s="8"/>
      <c r="M13" s="8"/>
      <c r="O13" s="8"/>
    </row>
    <row r="14" spans="1:15" ht="139.94999999999999" customHeight="1" x14ac:dyDescent="0.3">
      <c r="A14" s="34"/>
      <c r="B14" s="296" t="s">
        <v>325</v>
      </c>
      <c r="C14" s="230" t="s">
        <v>246</v>
      </c>
      <c r="D14" s="267"/>
      <c r="E14" s="266">
        <v>423</v>
      </c>
      <c r="F14" s="266">
        <v>423</v>
      </c>
      <c r="G14" s="202">
        <f>E14</f>
        <v>423</v>
      </c>
      <c r="H14" s="202"/>
      <c r="I14" s="187">
        <f>E14</f>
        <v>423</v>
      </c>
      <c r="J14" s="296" t="s">
        <v>320</v>
      </c>
      <c r="K14" s="23"/>
      <c r="L14" s="8"/>
      <c r="M14" s="8"/>
    </row>
    <row r="15" spans="1:15" ht="161.69999999999999" customHeight="1" x14ac:dyDescent="0.3">
      <c r="A15" s="206"/>
      <c r="B15" s="265" t="s">
        <v>329</v>
      </c>
      <c r="C15" s="186" t="s">
        <v>246</v>
      </c>
      <c r="D15" s="233"/>
      <c r="E15" s="305">
        <f>214.325+6.642</f>
        <v>220.96699999999998</v>
      </c>
      <c r="F15" s="305">
        <v>214.32499999999999</v>
      </c>
      <c r="G15" s="305">
        <v>214.32499999999999</v>
      </c>
      <c r="H15" s="239">
        <v>6.6420000000000003</v>
      </c>
      <c r="I15" s="239">
        <f>G15</f>
        <v>214.32499999999999</v>
      </c>
      <c r="J15" s="314" t="s">
        <v>320</v>
      </c>
      <c r="K15" s="19"/>
      <c r="L15" s="8"/>
      <c r="M15" s="8"/>
      <c r="O15" s="8"/>
    </row>
    <row r="16" spans="1:15" ht="71.5" customHeight="1" x14ac:dyDescent="0.3">
      <c r="A16" s="206"/>
      <c r="B16" s="304" t="s">
        <v>238</v>
      </c>
      <c r="C16" s="186" t="s">
        <v>248</v>
      </c>
      <c r="D16" s="305">
        <v>585.67499999999995</v>
      </c>
      <c r="E16" s="305">
        <v>-585.67499999999995</v>
      </c>
      <c r="F16" s="282">
        <v>-585.67499999999995</v>
      </c>
      <c r="G16" s="239"/>
      <c r="H16" s="239"/>
      <c r="I16" s="187">
        <f>D16+E16</f>
        <v>0</v>
      </c>
      <c r="J16" s="257" t="s">
        <v>305</v>
      </c>
      <c r="K16" s="19"/>
      <c r="L16" s="8"/>
      <c r="M16" s="8"/>
      <c r="O16" s="8"/>
    </row>
    <row r="17" spans="1:15" ht="68.3" customHeight="1" x14ac:dyDescent="0.3">
      <c r="A17" s="206"/>
      <c r="B17" s="304" t="s">
        <v>234</v>
      </c>
      <c r="C17" s="186" t="s">
        <v>245</v>
      </c>
      <c r="D17" s="306">
        <f>55.146</f>
        <v>55.146000000000001</v>
      </c>
      <c r="E17" s="306">
        <v>-55.146000000000001</v>
      </c>
      <c r="F17" s="307">
        <v>-55.146000000000001</v>
      </c>
      <c r="G17" s="239"/>
      <c r="H17" s="239"/>
      <c r="I17" s="187">
        <f>D17+E17</f>
        <v>0</v>
      </c>
      <c r="J17" s="256" t="s">
        <v>224</v>
      </c>
      <c r="K17" s="19"/>
      <c r="L17" s="8"/>
      <c r="M17" s="8"/>
      <c r="O17" s="8"/>
    </row>
    <row r="18" spans="1:15" s="279" customFormat="1" ht="78.8" customHeight="1" x14ac:dyDescent="0.3">
      <c r="A18" s="298"/>
      <c r="B18" s="299" t="s">
        <v>337</v>
      </c>
      <c r="C18" s="300"/>
      <c r="D18" s="273">
        <f t="shared" ref="D18:I18" si="1">SUM(D6:D17)</f>
        <v>3576.2540000000004</v>
      </c>
      <c r="E18" s="273">
        <f t="shared" si="1"/>
        <v>-1137.0600000000002</v>
      </c>
      <c r="F18" s="273">
        <f t="shared" si="1"/>
        <v>-1143.702</v>
      </c>
      <c r="G18" s="273">
        <f t="shared" si="1"/>
        <v>644.21199999999999</v>
      </c>
      <c r="H18" s="273">
        <f t="shared" si="1"/>
        <v>6.6420000000000003</v>
      </c>
      <c r="I18" s="273">
        <f t="shared" si="1"/>
        <v>2432.5519999999997</v>
      </c>
      <c r="J18" s="301"/>
      <c r="K18" s="277"/>
      <c r="L18" s="278"/>
      <c r="M18" s="278"/>
    </row>
    <row r="19" spans="1:15" ht="72" customHeight="1" x14ac:dyDescent="0.3">
      <c r="A19" s="206"/>
      <c r="B19" s="231" t="s">
        <v>228</v>
      </c>
      <c r="C19" s="230" t="s">
        <v>244</v>
      </c>
      <c r="D19" s="233">
        <v>3000</v>
      </c>
      <c r="E19" s="233">
        <v>-3000</v>
      </c>
      <c r="F19" s="282">
        <v>-3000</v>
      </c>
      <c r="G19" s="239"/>
      <c r="H19" s="239"/>
      <c r="I19" s="187">
        <f t="shared" ref="I19:I27" si="2">D19+E19</f>
        <v>0</v>
      </c>
      <c r="J19" s="258" t="s">
        <v>306</v>
      </c>
      <c r="K19" s="19"/>
      <c r="L19" s="8"/>
      <c r="M19" s="8"/>
      <c r="O19" s="8"/>
    </row>
    <row r="20" spans="1:15" ht="70" customHeight="1" x14ac:dyDescent="0.3">
      <c r="A20" s="206"/>
      <c r="B20" s="231" t="s">
        <v>229</v>
      </c>
      <c r="C20" s="230" t="s">
        <v>244</v>
      </c>
      <c r="D20" s="233">
        <v>4604.576</v>
      </c>
      <c r="E20" s="233">
        <f>-D20</f>
        <v>-4604.576</v>
      </c>
      <c r="F20" s="282">
        <f>E20</f>
        <v>-4604.576</v>
      </c>
      <c r="G20" s="239"/>
      <c r="H20" s="239"/>
      <c r="I20" s="187">
        <f t="shared" si="2"/>
        <v>0</v>
      </c>
      <c r="J20" s="258" t="s">
        <v>307</v>
      </c>
      <c r="K20" s="19"/>
      <c r="L20" s="8"/>
      <c r="M20" s="8"/>
      <c r="O20" s="8"/>
    </row>
    <row r="21" spans="1:15" ht="57.75" hidden="1" customHeight="1" x14ac:dyDescent="0.3">
      <c r="A21" s="206"/>
      <c r="B21" s="231" t="s">
        <v>230</v>
      </c>
      <c r="C21" s="230" t="s">
        <v>249</v>
      </c>
      <c r="D21" s="233">
        <v>0</v>
      </c>
      <c r="E21" s="234">
        <v>0</v>
      </c>
      <c r="F21" s="282">
        <v>0</v>
      </c>
      <c r="G21" s="239"/>
      <c r="H21" s="239"/>
      <c r="I21" s="187">
        <f t="shared" si="2"/>
        <v>0</v>
      </c>
      <c r="J21" s="259" t="s">
        <v>241</v>
      </c>
      <c r="K21" s="19"/>
      <c r="L21" s="8"/>
      <c r="M21" s="8"/>
      <c r="O21" s="8"/>
    </row>
    <row r="22" spans="1:15" ht="89" customHeight="1" x14ac:dyDescent="0.3">
      <c r="A22" s="34"/>
      <c r="B22" s="231" t="s">
        <v>231</v>
      </c>
      <c r="C22" s="230" t="s">
        <v>244</v>
      </c>
      <c r="D22" s="233">
        <v>5000</v>
      </c>
      <c r="E22" s="233">
        <v>-1000</v>
      </c>
      <c r="F22" s="282">
        <v>-1000</v>
      </c>
      <c r="G22" s="202"/>
      <c r="H22" s="202"/>
      <c r="I22" s="187">
        <f t="shared" si="2"/>
        <v>4000</v>
      </c>
      <c r="J22" s="257" t="s">
        <v>308</v>
      </c>
      <c r="K22" s="19"/>
      <c r="L22" s="8"/>
      <c r="M22" s="8"/>
      <c r="O22" s="8"/>
    </row>
    <row r="23" spans="1:15" s="279" customFormat="1" ht="74.900000000000006" hidden="1" customHeight="1" x14ac:dyDescent="0.3">
      <c r="A23" s="270"/>
      <c r="B23" s="271" t="s">
        <v>214</v>
      </c>
      <c r="C23" s="272"/>
      <c r="D23" s="273"/>
      <c r="E23" s="273"/>
      <c r="F23" s="282"/>
      <c r="G23" s="274"/>
      <c r="H23" s="274"/>
      <c r="I23" s="275">
        <f t="shared" si="2"/>
        <v>0</v>
      </c>
      <c r="J23" s="276" t="s">
        <v>309</v>
      </c>
      <c r="K23" s="277"/>
      <c r="L23" s="278"/>
      <c r="M23" s="278"/>
    </row>
    <row r="24" spans="1:15" ht="127.7" customHeight="1" x14ac:dyDescent="0.3">
      <c r="A24" s="34"/>
      <c r="B24" s="231" t="s">
        <v>233</v>
      </c>
      <c r="C24" s="230" t="s">
        <v>244</v>
      </c>
      <c r="D24" s="233">
        <v>120</v>
      </c>
      <c r="E24" s="233">
        <v>-120</v>
      </c>
      <c r="F24" s="282">
        <v>-120</v>
      </c>
      <c r="G24" s="202"/>
      <c r="H24" s="202"/>
      <c r="I24" s="187">
        <f t="shared" si="2"/>
        <v>0</v>
      </c>
      <c r="J24" s="257" t="s">
        <v>310</v>
      </c>
      <c r="K24" s="23"/>
      <c r="L24" s="8"/>
      <c r="M24" s="8"/>
    </row>
    <row r="25" spans="1:15" ht="137.9" customHeight="1" x14ac:dyDescent="0.3">
      <c r="A25" s="34"/>
      <c r="B25" s="296" t="s">
        <v>318</v>
      </c>
      <c r="C25" s="230" t="s">
        <v>244</v>
      </c>
      <c r="D25" s="233"/>
      <c r="E25" s="266">
        <v>965.12400000000002</v>
      </c>
      <c r="F25" s="266">
        <v>965.12400000000002</v>
      </c>
      <c r="G25" s="202">
        <f>E25</f>
        <v>965.12400000000002</v>
      </c>
      <c r="H25" s="202"/>
      <c r="I25" s="187">
        <f t="shared" si="2"/>
        <v>965.12400000000002</v>
      </c>
      <c r="J25" s="296" t="s">
        <v>320</v>
      </c>
      <c r="K25" s="23"/>
      <c r="L25" s="8"/>
      <c r="M25" s="8"/>
    </row>
    <row r="26" spans="1:15" ht="127.7" customHeight="1" x14ac:dyDescent="0.3">
      <c r="A26" s="34"/>
      <c r="B26" s="296" t="s">
        <v>319</v>
      </c>
      <c r="C26" s="230" t="s">
        <v>244</v>
      </c>
      <c r="D26" s="233"/>
      <c r="E26" s="266">
        <v>855.75199999999995</v>
      </c>
      <c r="F26" s="266">
        <v>855.75199999999995</v>
      </c>
      <c r="G26" s="202">
        <f>E26</f>
        <v>855.75199999999995</v>
      </c>
      <c r="H26" s="202"/>
      <c r="I26" s="187">
        <f t="shared" si="2"/>
        <v>855.75199999999995</v>
      </c>
      <c r="J26" s="296" t="s">
        <v>320</v>
      </c>
      <c r="K26" s="23"/>
      <c r="L26" s="8"/>
      <c r="M26" s="8"/>
    </row>
    <row r="27" spans="1:15" ht="146.05000000000001" customHeight="1" x14ac:dyDescent="0.3">
      <c r="A27" s="34"/>
      <c r="B27" s="304" t="s">
        <v>332</v>
      </c>
      <c r="C27" s="230" t="s">
        <v>244</v>
      </c>
      <c r="D27" s="233">
        <v>39000</v>
      </c>
      <c r="E27" s="233">
        <v>-38930</v>
      </c>
      <c r="F27" s="283">
        <v>-38930</v>
      </c>
      <c r="G27" s="202"/>
      <c r="H27" s="202"/>
      <c r="I27" s="187">
        <f t="shared" si="2"/>
        <v>70</v>
      </c>
      <c r="J27" s="257" t="s">
        <v>333</v>
      </c>
      <c r="K27" s="23"/>
      <c r="L27" s="8"/>
      <c r="M27" s="8"/>
    </row>
    <row r="28" spans="1:15" s="279" customFormat="1" ht="146.05000000000001" customHeight="1" x14ac:dyDescent="0.3">
      <c r="A28" s="270"/>
      <c r="B28" s="299" t="s">
        <v>339</v>
      </c>
      <c r="C28" s="272"/>
      <c r="D28" s="273">
        <f t="shared" ref="D28:I28" si="3">D19+D20+D22+D27+D24+D25+D26</f>
        <v>51724.576000000001</v>
      </c>
      <c r="E28" s="273">
        <f t="shared" si="3"/>
        <v>-45833.7</v>
      </c>
      <c r="F28" s="273">
        <f t="shared" si="3"/>
        <v>-45833.7</v>
      </c>
      <c r="G28" s="273">
        <f t="shared" si="3"/>
        <v>1820.876</v>
      </c>
      <c r="H28" s="273">
        <f t="shared" si="3"/>
        <v>0</v>
      </c>
      <c r="I28" s="273">
        <f t="shared" si="3"/>
        <v>5890.8760000000002</v>
      </c>
      <c r="J28" s="276"/>
      <c r="K28" s="277"/>
      <c r="L28" s="278"/>
      <c r="M28" s="278"/>
    </row>
    <row r="29" spans="1:15" ht="86.95" customHeight="1" x14ac:dyDescent="0.3">
      <c r="A29" s="34"/>
      <c r="B29" s="231" t="s">
        <v>232</v>
      </c>
      <c r="C29" s="230" t="s">
        <v>251</v>
      </c>
      <c r="D29" s="233">
        <v>0</v>
      </c>
      <c r="E29" s="233">
        <v>875</v>
      </c>
      <c r="F29" s="282">
        <v>875</v>
      </c>
      <c r="G29" s="202"/>
      <c r="H29" s="202"/>
      <c r="I29" s="187">
        <f>D29+E29</f>
        <v>875</v>
      </c>
      <c r="J29" s="257" t="s">
        <v>326</v>
      </c>
      <c r="K29" s="23"/>
      <c r="L29" s="8"/>
      <c r="M29" s="8"/>
      <c r="O29" s="8"/>
    </row>
    <row r="30" spans="1:15" s="279" customFormat="1" ht="86.95" customHeight="1" x14ac:dyDescent="0.3">
      <c r="A30" s="270"/>
      <c r="B30" s="299" t="s">
        <v>340</v>
      </c>
      <c r="C30" s="272"/>
      <c r="D30" s="273">
        <f>D29</f>
        <v>0</v>
      </c>
      <c r="E30" s="273">
        <f>E29</f>
        <v>875</v>
      </c>
      <c r="F30" s="273">
        <f t="shared" ref="F30:I30" si="4">F29</f>
        <v>875</v>
      </c>
      <c r="G30" s="273">
        <f t="shared" si="4"/>
        <v>0</v>
      </c>
      <c r="H30" s="273">
        <f t="shared" si="4"/>
        <v>0</v>
      </c>
      <c r="I30" s="273">
        <f t="shared" si="4"/>
        <v>875</v>
      </c>
      <c r="J30" s="276"/>
      <c r="K30" s="277"/>
      <c r="L30" s="278"/>
      <c r="M30" s="278"/>
      <c r="O30" s="278"/>
    </row>
    <row r="31" spans="1:15" ht="72" customHeight="1" x14ac:dyDescent="0.3">
      <c r="A31" s="34"/>
      <c r="B31" s="231" t="s">
        <v>213</v>
      </c>
      <c r="C31" s="230" t="s">
        <v>250</v>
      </c>
      <c r="D31" s="233">
        <v>2500</v>
      </c>
      <c r="E31" s="233">
        <f>-(2500-682.65)</f>
        <v>-1817.35</v>
      </c>
      <c r="F31" s="282">
        <f>-(2500-682.65)</f>
        <v>-1817.35</v>
      </c>
      <c r="G31" s="202"/>
      <c r="H31" s="202"/>
      <c r="I31" s="187">
        <f>D31+E31</f>
        <v>682.65000000000009</v>
      </c>
      <c r="J31" s="257" t="s">
        <v>242</v>
      </c>
      <c r="K31" s="23"/>
      <c r="L31" s="8"/>
      <c r="M31" s="8"/>
    </row>
    <row r="32" spans="1:15" ht="62.5" customHeight="1" x14ac:dyDescent="0.3">
      <c r="A32" s="34"/>
      <c r="B32" s="264" t="s">
        <v>301</v>
      </c>
      <c r="C32" s="230" t="s">
        <v>250</v>
      </c>
      <c r="D32" s="233">
        <v>3287.0239999999999</v>
      </c>
      <c r="E32" s="233">
        <v>-1969.674</v>
      </c>
      <c r="F32" s="282">
        <v>-1969.674</v>
      </c>
      <c r="G32" s="202"/>
      <c r="H32" s="202"/>
      <c r="I32" s="187">
        <f>D32+E32</f>
        <v>1317.35</v>
      </c>
      <c r="J32" s="257" t="s">
        <v>243</v>
      </c>
      <c r="K32" s="23"/>
      <c r="L32" s="8"/>
      <c r="M32" s="8"/>
      <c r="O32" s="315"/>
    </row>
    <row r="33" spans="1:13" ht="136.55000000000001" customHeight="1" x14ac:dyDescent="0.3">
      <c r="A33" s="34"/>
      <c r="B33" s="265" t="s">
        <v>314</v>
      </c>
      <c r="C33" s="230" t="s">
        <v>334</v>
      </c>
      <c r="D33" s="267">
        <v>300</v>
      </c>
      <c r="E33" s="266">
        <v>-150</v>
      </c>
      <c r="F33" s="266">
        <v>-150</v>
      </c>
      <c r="G33" s="202"/>
      <c r="H33" s="202"/>
      <c r="I33" s="187">
        <f>D33+E33</f>
        <v>150</v>
      </c>
      <c r="J33" s="265" t="s">
        <v>335</v>
      </c>
      <c r="K33" s="23"/>
      <c r="L33" s="8"/>
      <c r="M33" s="8"/>
    </row>
    <row r="34" spans="1:13" ht="127.7" customHeight="1" x14ac:dyDescent="0.3">
      <c r="A34" s="34"/>
      <c r="B34" s="265" t="s">
        <v>315</v>
      </c>
      <c r="C34" s="230" t="s">
        <v>334</v>
      </c>
      <c r="D34" s="267">
        <v>300</v>
      </c>
      <c r="E34" s="266">
        <v>-150</v>
      </c>
      <c r="F34" s="266">
        <v>-150</v>
      </c>
      <c r="G34" s="202"/>
      <c r="H34" s="202"/>
      <c r="I34" s="187">
        <f t="shared" ref="I34:I38" si="5">D34+E34</f>
        <v>150</v>
      </c>
      <c r="J34" s="265" t="s">
        <v>335</v>
      </c>
      <c r="K34" s="23"/>
      <c r="L34" s="8"/>
      <c r="M34" s="8"/>
    </row>
    <row r="35" spans="1:13" ht="134.5" customHeight="1" x14ac:dyDescent="0.3">
      <c r="A35" s="34"/>
      <c r="B35" s="265" t="s">
        <v>316</v>
      </c>
      <c r="C35" s="230" t="s">
        <v>250</v>
      </c>
      <c r="D35" s="267">
        <v>300</v>
      </c>
      <c r="E35" s="266">
        <v>-150</v>
      </c>
      <c r="F35" s="266">
        <v>-150</v>
      </c>
      <c r="G35" s="202"/>
      <c r="H35" s="202"/>
      <c r="I35" s="187">
        <f t="shared" si="5"/>
        <v>150</v>
      </c>
      <c r="J35" s="265" t="s">
        <v>335</v>
      </c>
      <c r="K35" s="23"/>
      <c r="L35" s="8"/>
      <c r="M35" s="8"/>
    </row>
    <row r="36" spans="1:13" ht="139.94999999999999" customHeight="1" x14ac:dyDescent="0.3">
      <c r="A36" s="34"/>
      <c r="B36" s="265" t="s">
        <v>317</v>
      </c>
      <c r="C36" s="230" t="s">
        <v>250</v>
      </c>
      <c r="D36" s="267">
        <v>300</v>
      </c>
      <c r="E36" s="266">
        <v>-150</v>
      </c>
      <c r="F36" s="266">
        <v>-150</v>
      </c>
      <c r="G36" s="202"/>
      <c r="H36" s="202"/>
      <c r="I36" s="187">
        <f t="shared" si="5"/>
        <v>150</v>
      </c>
      <c r="J36" s="265" t="s">
        <v>335</v>
      </c>
      <c r="K36" s="23"/>
      <c r="L36" s="8"/>
      <c r="M36" s="8"/>
    </row>
    <row r="37" spans="1:13" ht="139.94999999999999" hidden="1" customHeight="1" x14ac:dyDescent="0.3">
      <c r="A37" s="34"/>
      <c r="B37" s="265"/>
      <c r="C37" s="230"/>
      <c r="D37" s="267"/>
      <c r="E37" s="266"/>
      <c r="F37" s="266"/>
      <c r="G37" s="202"/>
      <c r="H37" s="202"/>
      <c r="I37" s="187"/>
      <c r="J37" s="265" t="s">
        <v>336</v>
      </c>
      <c r="K37" s="23"/>
      <c r="L37" s="8"/>
      <c r="M37" s="8"/>
    </row>
    <row r="38" spans="1:13" ht="127.7" hidden="1" customHeight="1" x14ac:dyDescent="0.3">
      <c r="A38" s="34"/>
      <c r="B38" s="296" t="s">
        <v>328</v>
      </c>
      <c r="C38" s="230"/>
      <c r="D38" s="233"/>
      <c r="E38" s="266"/>
      <c r="F38" s="266"/>
      <c r="G38" s="266"/>
      <c r="H38" s="202"/>
      <c r="I38" s="187">
        <f t="shared" si="5"/>
        <v>0</v>
      </c>
      <c r="J38" s="295" t="s">
        <v>320</v>
      </c>
      <c r="K38" s="23"/>
      <c r="L38" s="8"/>
      <c r="M38" s="8"/>
    </row>
    <row r="39" spans="1:13" ht="146.75" hidden="1" customHeight="1" x14ac:dyDescent="0.3">
      <c r="A39" s="34"/>
      <c r="B39" s="265" t="s">
        <v>321</v>
      </c>
      <c r="C39" s="230"/>
      <c r="D39" s="233"/>
      <c r="E39" s="266"/>
      <c r="F39" s="266"/>
      <c r="G39" s="202"/>
      <c r="H39" s="202"/>
      <c r="I39" s="187"/>
      <c r="J39" s="265" t="s">
        <v>324</v>
      </c>
      <c r="K39" s="23"/>
      <c r="L39" s="8"/>
      <c r="M39" s="8"/>
    </row>
    <row r="40" spans="1:13" ht="137.9" hidden="1" customHeight="1" x14ac:dyDescent="0.3">
      <c r="A40" s="34"/>
      <c r="B40" s="265" t="s">
        <v>322</v>
      </c>
      <c r="C40" s="230"/>
      <c r="D40" s="233"/>
      <c r="E40" s="266"/>
      <c r="F40" s="266"/>
      <c r="G40" s="202"/>
      <c r="H40" s="202"/>
      <c r="I40" s="187"/>
      <c r="J40" s="265" t="s">
        <v>323</v>
      </c>
      <c r="K40" s="23"/>
      <c r="L40" s="8"/>
      <c r="M40" s="8"/>
    </row>
    <row r="41" spans="1:13" s="279" customFormat="1" ht="137.9" customHeight="1" x14ac:dyDescent="0.3">
      <c r="A41" s="270"/>
      <c r="B41" s="302" t="s">
        <v>338</v>
      </c>
      <c r="C41" s="272"/>
      <c r="D41" s="303">
        <f>D31+D32+D33+D34+D35+D36</f>
        <v>6987.0239999999994</v>
      </c>
      <c r="E41" s="303">
        <f>E31+E32+E33+E34+E35+E36</f>
        <v>-4387.0239999999994</v>
      </c>
      <c r="F41" s="303">
        <f t="shared" ref="F41:I41" si="6">F31+F32+F33+F34+F35+F36</f>
        <v>-4387.0239999999994</v>
      </c>
      <c r="G41" s="303">
        <f t="shared" si="6"/>
        <v>0</v>
      </c>
      <c r="H41" s="303">
        <f t="shared" si="6"/>
        <v>0</v>
      </c>
      <c r="I41" s="303">
        <f t="shared" si="6"/>
        <v>2600</v>
      </c>
      <c r="J41" s="302"/>
      <c r="K41" s="277"/>
      <c r="L41" s="278"/>
      <c r="M41" s="278"/>
    </row>
    <row r="42" spans="1:13" ht="146.9" customHeight="1" x14ac:dyDescent="0.3">
      <c r="A42" s="34"/>
      <c r="B42" s="316" t="s">
        <v>252</v>
      </c>
      <c r="C42" s="230" t="s">
        <v>253</v>
      </c>
      <c r="D42" s="226">
        <v>181.9</v>
      </c>
      <c r="E42" s="268">
        <v>-100</v>
      </c>
      <c r="F42" s="284">
        <v>-100</v>
      </c>
      <c r="G42" s="202"/>
      <c r="H42" s="202"/>
      <c r="I42" s="187">
        <f t="shared" ref="I42:I51" si="7">D42+E42</f>
        <v>81.900000000000006</v>
      </c>
      <c r="J42" s="185" t="s">
        <v>311</v>
      </c>
      <c r="K42" s="23"/>
      <c r="L42" s="8"/>
      <c r="M42" s="8"/>
    </row>
    <row r="43" spans="1:13" ht="89.7" customHeight="1" x14ac:dyDescent="0.3">
      <c r="A43" s="34"/>
      <c r="B43" s="316" t="s">
        <v>254</v>
      </c>
      <c r="C43" s="186" t="s">
        <v>255</v>
      </c>
      <c r="D43" s="226">
        <v>21309.829000000002</v>
      </c>
      <c r="E43" s="269">
        <v>-11485.573</v>
      </c>
      <c r="F43" s="285">
        <v>-11485.573</v>
      </c>
      <c r="G43" s="202"/>
      <c r="H43" s="202"/>
      <c r="I43" s="187">
        <f t="shared" si="7"/>
        <v>9824.2560000000012</v>
      </c>
      <c r="J43" s="185" t="s">
        <v>258</v>
      </c>
      <c r="K43" s="23"/>
      <c r="L43" s="8"/>
      <c r="M43" s="8"/>
    </row>
    <row r="44" spans="1:13" ht="112.1" customHeight="1" x14ac:dyDescent="0.3">
      <c r="A44" s="34"/>
      <c r="B44" s="316" t="s">
        <v>256</v>
      </c>
      <c r="C44" s="186" t="s">
        <v>253</v>
      </c>
      <c r="D44" s="189">
        <v>221.798</v>
      </c>
      <c r="E44" s="269">
        <v>-150</v>
      </c>
      <c r="F44" s="285">
        <v>-150</v>
      </c>
      <c r="G44" s="202"/>
      <c r="H44" s="202"/>
      <c r="I44" s="187">
        <f t="shared" si="7"/>
        <v>71.798000000000002</v>
      </c>
      <c r="J44" s="185" t="s">
        <v>257</v>
      </c>
      <c r="K44" s="23"/>
      <c r="L44" s="8"/>
      <c r="M44" s="8"/>
    </row>
    <row r="45" spans="1:13" ht="78.45" customHeight="1" x14ac:dyDescent="0.4">
      <c r="A45" s="34"/>
      <c r="B45" s="316" t="s">
        <v>259</v>
      </c>
      <c r="C45" s="186"/>
      <c r="D45" s="235">
        <v>1094.864</v>
      </c>
      <c r="E45" s="236">
        <v>-874.86400000000003</v>
      </c>
      <c r="F45" s="285"/>
      <c r="G45" s="202"/>
      <c r="H45" s="202">
        <f t="shared" ref="H45:H51" si="8">E45</f>
        <v>-874.86400000000003</v>
      </c>
      <c r="I45" s="187">
        <f t="shared" si="7"/>
        <v>220</v>
      </c>
      <c r="J45" s="185" t="s">
        <v>260</v>
      </c>
      <c r="K45" s="23"/>
      <c r="L45" s="8"/>
      <c r="M45" s="8"/>
    </row>
    <row r="46" spans="1:13" ht="88.3" customHeight="1" x14ac:dyDescent="0.45">
      <c r="A46" s="34"/>
      <c r="B46" s="317" t="s">
        <v>261</v>
      </c>
      <c r="C46" s="186"/>
      <c r="D46" s="235">
        <v>400</v>
      </c>
      <c r="E46" s="236">
        <v>-200</v>
      </c>
      <c r="F46" s="285"/>
      <c r="G46" s="202"/>
      <c r="H46" s="202">
        <f t="shared" si="8"/>
        <v>-200</v>
      </c>
      <c r="I46" s="187">
        <f t="shared" si="7"/>
        <v>200</v>
      </c>
      <c r="J46" s="237" t="s">
        <v>302</v>
      </c>
      <c r="K46" s="23"/>
      <c r="L46" s="8"/>
      <c r="M46" s="8"/>
    </row>
    <row r="47" spans="1:13" ht="68.3" customHeight="1" x14ac:dyDescent="0.45">
      <c r="A47" s="34"/>
      <c r="B47" s="317" t="s">
        <v>262</v>
      </c>
      <c r="C47" s="186"/>
      <c r="D47" s="235">
        <v>500</v>
      </c>
      <c r="E47" s="236">
        <v>-150</v>
      </c>
      <c r="F47" s="285"/>
      <c r="G47" s="202"/>
      <c r="H47" s="202">
        <f t="shared" si="8"/>
        <v>-150</v>
      </c>
      <c r="I47" s="187">
        <f t="shared" si="7"/>
        <v>350</v>
      </c>
      <c r="J47" s="237" t="s">
        <v>299</v>
      </c>
      <c r="K47" s="23"/>
      <c r="L47" s="8"/>
      <c r="M47" s="8"/>
    </row>
    <row r="48" spans="1:13" ht="70" customHeight="1" x14ac:dyDescent="0.45">
      <c r="A48" s="34"/>
      <c r="B48" s="316" t="s">
        <v>263</v>
      </c>
      <c r="C48" s="186"/>
      <c r="D48" s="235">
        <v>1407.2639999999999</v>
      </c>
      <c r="E48" s="236">
        <v>-1172.72</v>
      </c>
      <c r="F48" s="286"/>
      <c r="G48" s="240"/>
      <c r="H48" s="240">
        <f t="shared" si="8"/>
        <v>-1172.72</v>
      </c>
      <c r="I48" s="238">
        <f t="shared" si="7"/>
        <v>234.54399999999987</v>
      </c>
      <c r="J48" s="185" t="s">
        <v>264</v>
      </c>
      <c r="K48" s="23"/>
      <c r="L48" s="8"/>
      <c r="M48" s="8"/>
    </row>
    <row r="49" spans="1:13" ht="59.8" customHeight="1" x14ac:dyDescent="0.45">
      <c r="A49" s="34"/>
      <c r="B49" s="316" t="s">
        <v>265</v>
      </c>
      <c r="C49" s="186"/>
      <c r="D49" s="235">
        <v>250.45400000000001</v>
      </c>
      <c r="E49" s="236">
        <v>-250.45400000000001</v>
      </c>
      <c r="F49" s="285"/>
      <c r="G49" s="202"/>
      <c r="H49" s="240">
        <f t="shared" si="8"/>
        <v>-250.45400000000001</v>
      </c>
      <c r="I49" s="238">
        <f t="shared" si="7"/>
        <v>0</v>
      </c>
      <c r="J49" s="185" t="s">
        <v>300</v>
      </c>
      <c r="K49" s="23"/>
      <c r="L49" s="8"/>
      <c r="M49" s="8"/>
    </row>
    <row r="50" spans="1:13" ht="31.45" customHeight="1" x14ac:dyDescent="0.45">
      <c r="A50" s="34"/>
      <c r="B50" s="316" t="s">
        <v>266</v>
      </c>
      <c r="C50" s="186"/>
      <c r="D50" s="235">
        <v>562.60299999999995</v>
      </c>
      <c r="E50" s="236">
        <v>-100</v>
      </c>
      <c r="F50" s="285"/>
      <c r="G50" s="202"/>
      <c r="H50" s="240">
        <f t="shared" si="8"/>
        <v>-100</v>
      </c>
      <c r="I50" s="238">
        <f t="shared" si="7"/>
        <v>462.60299999999995</v>
      </c>
      <c r="J50" s="185" t="s">
        <v>267</v>
      </c>
      <c r="K50" s="23"/>
      <c r="L50" s="8"/>
      <c r="M50" s="8"/>
    </row>
    <row r="51" spans="1:13" ht="74.25" customHeight="1" x14ac:dyDescent="0.45">
      <c r="A51" s="34"/>
      <c r="B51" s="316" t="s">
        <v>268</v>
      </c>
      <c r="C51" s="186"/>
      <c r="D51" s="235">
        <v>3445</v>
      </c>
      <c r="E51" s="236">
        <v>-2000</v>
      </c>
      <c r="F51" s="285"/>
      <c r="G51" s="202"/>
      <c r="H51" s="240">
        <f t="shared" si="8"/>
        <v>-2000</v>
      </c>
      <c r="I51" s="238">
        <f t="shared" si="7"/>
        <v>1445</v>
      </c>
      <c r="J51" s="185" t="s">
        <v>312</v>
      </c>
      <c r="K51" s="23"/>
      <c r="L51" s="8"/>
      <c r="M51" s="8"/>
    </row>
    <row r="52" spans="1:13" ht="67.75" customHeight="1" x14ac:dyDescent="0.45">
      <c r="A52" s="34"/>
      <c r="B52" s="317" t="s">
        <v>269</v>
      </c>
      <c r="C52" s="186" t="s">
        <v>276</v>
      </c>
      <c r="D52" s="235">
        <v>604.245</v>
      </c>
      <c r="E52" s="236">
        <v>-100</v>
      </c>
      <c r="F52" s="285"/>
      <c r="G52" s="202"/>
      <c r="H52" s="240">
        <f t="shared" ref="H52:H59" si="9">E52</f>
        <v>-100</v>
      </c>
      <c r="I52" s="238">
        <f t="shared" ref="I52:I60" si="10">D52+E52</f>
        <v>504.245</v>
      </c>
      <c r="J52" s="237" t="s">
        <v>277</v>
      </c>
      <c r="K52" s="23"/>
      <c r="L52" s="8"/>
      <c r="M52" s="8"/>
    </row>
    <row r="53" spans="1:13" ht="55.2" customHeight="1" x14ac:dyDescent="0.45">
      <c r="A53" s="34"/>
      <c r="B53" s="317" t="s">
        <v>270</v>
      </c>
      <c r="C53" s="186"/>
      <c r="D53" s="235">
        <v>1444.854</v>
      </c>
      <c r="E53" s="236">
        <v>-1444.854</v>
      </c>
      <c r="F53" s="285"/>
      <c r="G53" s="202"/>
      <c r="H53" s="240">
        <f t="shared" si="9"/>
        <v>-1444.854</v>
      </c>
      <c r="I53" s="238">
        <f t="shared" si="10"/>
        <v>0</v>
      </c>
      <c r="J53" s="237" t="s">
        <v>224</v>
      </c>
      <c r="K53" s="23"/>
      <c r="L53" s="8"/>
      <c r="M53" s="8"/>
    </row>
    <row r="54" spans="1:13" ht="46.9" customHeight="1" x14ac:dyDescent="0.45">
      <c r="B54" s="317" t="s">
        <v>271</v>
      </c>
      <c r="C54" s="186"/>
      <c r="D54" s="235">
        <v>12.5</v>
      </c>
      <c r="E54" s="236">
        <v>-12.5</v>
      </c>
      <c r="F54" s="285"/>
      <c r="G54" s="202"/>
      <c r="H54" s="240">
        <f t="shared" si="9"/>
        <v>-12.5</v>
      </c>
      <c r="I54" s="238">
        <f t="shared" si="10"/>
        <v>0</v>
      </c>
      <c r="J54" s="237" t="s">
        <v>224</v>
      </c>
      <c r="K54" s="23"/>
      <c r="L54" s="8"/>
      <c r="M54" s="8"/>
    </row>
    <row r="55" spans="1:13" ht="73.400000000000006" customHeight="1" x14ac:dyDescent="0.45">
      <c r="B55" s="317" t="s">
        <v>272</v>
      </c>
      <c r="C55" s="186"/>
      <c r="D55" s="235">
        <v>211.60400000000001</v>
      </c>
      <c r="E55" s="236">
        <v>-111.55800000000001</v>
      </c>
      <c r="F55" s="284"/>
      <c r="G55" s="186"/>
      <c r="H55" s="240">
        <f t="shared" si="9"/>
        <v>-111.55800000000001</v>
      </c>
      <c r="I55" s="238">
        <f t="shared" si="10"/>
        <v>100.04600000000001</v>
      </c>
      <c r="J55" s="237" t="s">
        <v>303</v>
      </c>
      <c r="K55" s="23"/>
      <c r="L55" s="8"/>
      <c r="M55" s="8"/>
    </row>
    <row r="56" spans="1:13" ht="41.45" customHeight="1" x14ac:dyDescent="0.45">
      <c r="A56" s="34"/>
      <c r="B56" s="317" t="s">
        <v>273</v>
      </c>
      <c r="C56" s="186"/>
      <c r="D56" s="235">
        <v>33.19</v>
      </c>
      <c r="E56" s="236">
        <v>-33.19</v>
      </c>
      <c r="F56" s="285"/>
      <c r="G56" s="202"/>
      <c r="H56" s="240">
        <f t="shared" si="9"/>
        <v>-33.19</v>
      </c>
      <c r="I56" s="238">
        <f t="shared" si="10"/>
        <v>0</v>
      </c>
      <c r="J56" s="237" t="s">
        <v>278</v>
      </c>
      <c r="K56" s="23"/>
      <c r="L56" s="8"/>
      <c r="M56" s="8"/>
    </row>
    <row r="57" spans="1:13" ht="113.95" customHeight="1" x14ac:dyDescent="0.45">
      <c r="A57" s="34"/>
      <c r="B57" s="317" t="s">
        <v>274</v>
      </c>
      <c r="C57" s="186"/>
      <c r="D57" s="235">
        <v>2133.9780000000001</v>
      </c>
      <c r="E57" s="236">
        <v>-499.96199999999999</v>
      </c>
      <c r="F57" s="285"/>
      <c r="G57" s="202"/>
      <c r="H57" s="240">
        <f t="shared" si="9"/>
        <v>-499.96199999999999</v>
      </c>
      <c r="I57" s="238">
        <f t="shared" si="10"/>
        <v>1634.0160000000001</v>
      </c>
      <c r="J57" s="237" t="s">
        <v>279</v>
      </c>
      <c r="K57" s="23"/>
      <c r="L57" s="8"/>
      <c r="M57" s="8"/>
    </row>
    <row r="58" spans="1:13" ht="129.25" hidden="1" customHeight="1" x14ac:dyDescent="0.45">
      <c r="A58" s="34"/>
      <c r="B58" s="317"/>
      <c r="C58" s="186"/>
      <c r="D58" s="235"/>
      <c r="E58" s="236"/>
      <c r="F58" s="285"/>
      <c r="G58" s="202"/>
      <c r="H58" s="240">
        <f t="shared" si="9"/>
        <v>0</v>
      </c>
      <c r="I58" s="238">
        <f t="shared" si="10"/>
        <v>0</v>
      </c>
      <c r="J58" s="229"/>
      <c r="K58" s="23"/>
      <c r="L58" s="8"/>
      <c r="M58" s="8"/>
    </row>
    <row r="59" spans="1:13" ht="117" customHeight="1" x14ac:dyDescent="0.45">
      <c r="A59" s="34"/>
      <c r="B59" s="317" t="s">
        <v>275</v>
      </c>
      <c r="C59" s="186"/>
      <c r="D59" s="235">
        <v>230.55500000000001</v>
      </c>
      <c r="E59" s="236">
        <v>-114.325</v>
      </c>
      <c r="F59" s="285"/>
      <c r="G59" s="202"/>
      <c r="H59" s="240">
        <f t="shared" si="9"/>
        <v>-114.325</v>
      </c>
      <c r="I59" s="238">
        <f t="shared" si="10"/>
        <v>116.23</v>
      </c>
      <c r="J59" s="237" t="s">
        <v>313</v>
      </c>
      <c r="K59" s="23"/>
      <c r="L59" s="8"/>
      <c r="M59" s="8"/>
    </row>
    <row r="60" spans="1:13" s="255" customFormat="1" ht="116.5" hidden="1" customHeight="1" x14ac:dyDescent="0.35">
      <c r="A60" s="246"/>
      <c r="B60" s="247" t="s">
        <v>280</v>
      </c>
      <c r="C60" s="248" t="s">
        <v>282</v>
      </c>
      <c r="D60" s="249"/>
      <c r="E60" s="249"/>
      <c r="F60" s="285">
        <f>E60</f>
        <v>0</v>
      </c>
      <c r="G60" s="250"/>
      <c r="H60" s="250"/>
      <c r="I60" s="251">
        <f t="shared" si="10"/>
        <v>0</v>
      </c>
      <c r="J60" s="252" t="s">
        <v>298</v>
      </c>
      <c r="K60" s="253"/>
      <c r="L60" s="254"/>
      <c r="M60" s="254"/>
    </row>
    <row r="61" spans="1:13" ht="167.95" hidden="1" customHeight="1" x14ac:dyDescent="0.3">
      <c r="A61" s="34"/>
      <c r="B61" s="185"/>
      <c r="C61" s="186"/>
      <c r="D61" s="226"/>
      <c r="E61" s="226"/>
      <c r="F61" s="285"/>
      <c r="G61" s="202"/>
      <c r="H61" s="202"/>
      <c r="I61" s="189"/>
      <c r="J61" s="185"/>
      <c r="K61" s="23"/>
      <c r="L61" s="8"/>
      <c r="M61" s="8"/>
    </row>
    <row r="62" spans="1:13" ht="71.5" hidden="1" customHeight="1" x14ac:dyDescent="0.3">
      <c r="A62" s="34"/>
      <c r="B62" s="185"/>
      <c r="C62" s="186"/>
      <c r="D62" s="226"/>
      <c r="E62" s="226"/>
      <c r="F62" s="269"/>
      <c r="G62" s="189"/>
      <c r="H62" s="189"/>
      <c r="I62" s="189"/>
      <c r="J62" s="185"/>
      <c r="K62" s="23"/>
      <c r="L62" s="8"/>
      <c r="M62" s="8"/>
    </row>
    <row r="63" spans="1:13" ht="81" hidden="1" customHeight="1" x14ac:dyDescent="0.3">
      <c r="A63" s="34"/>
      <c r="B63" s="185"/>
      <c r="C63" s="186"/>
      <c r="D63" s="226"/>
      <c r="E63" s="226"/>
      <c r="F63" s="269"/>
      <c r="G63" s="189"/>
      <c r="H63" s="189"/>
      <c r="I63" s="189"/>
      <c r="J63" s="185"/>
      <c r="K63" s="23"/>
      <c r="L63" s="8"/>
      <c r="M63" s="8"/>
    </row>
    <row r="64" spans="1:13" s="279" customFormat="1" ht="81" customHeight="1" x14ac:dyDescent="0.3">
      <c r="A64" s="270"/>
      <c r="B64" s="308" t="s">
        <v>342</v>
      </c>
      <c r="C64" s="300"/>
      <c r="D64" s="309">
        <f>SUM(D42:D59)</f>
        <v>34044.637999999999</v>
      </c>
      <c r="E64" s="309">
        <f t="shared" ref="E64:I64" si="11">SUM(E42:E59)</f>
        <v>-18799.999999999996</v>
      </c>
      <c r="F64" s="309">
        <f t="shared" si="11"/>
        <v>-11735.573</v>
      </c>
      <c r="G64" s="309">
        <f t="shared" si="11"/>
        <v>0</v>
      </c>
      <c r="H64" s="309">
        <f t="shared" si="11"/>
        <v>-7064.4270000000006</v>
      </c>
      <c r="I64" s="309">
        <f t="shared" si="11"/>
        <v>15244.638000000001</v>
      </c>
      <c r="J64" s="308"/>
      <c r="K64" s="277"/>
      <c r="L64" s="278"/>
      <c r="M64" s="278"/>
    </row>
    <row r="65" spans="1:12" s="199" customFormat="1" ht="58.75" customHeight="1" x14ac:dyDescent="0.4">
      <c r="A65" s="196"/>
      <c r="B65" s="190" t="s">
        <v>128</v>
      </c>
      <c r="C65" s="241"/>
      <c r="D65" s="208">
        <f t="shared" ref="D65:I65" si="12">D18+D28+D41+D64+D30</f>
        <v>96332.491999999998</v>
      </c>
      <c r="E65" s="208">
        <f t="shared" si="12"/>
        <v>-69282.783999999985</v>
      </c>
      <c r="F65" s="208">
        <f t="shared" si="12"/>
        <v>-62224.998999999996</v>
      </c>
      <c r="G65" s="208">
        <f t="shared" si="12"/>
        <v>2465.0879999999997</v>
      </c>
      <c r="H65" s="208">
        <f t="shared" si="12"/>
        <v>-7057.7850000000008</v>
      </c>
      <c r="I65" s="208">
        <f t="shared" si="12"/>
        <v>27043.065999999999</v>
      </c>
      <c r="J65" s="183"/>
      <c r="K65" s="197" t="s">
        <v>50</v>
      </c>
      <c r="L65" s="198"/>
    </row>
    <row r="66" spans="1:12" ht="25.5" customHeight="1" x14ac:dyDescent="0.3">
      <c r="A66" s="476" t="s">
        <v>127</v>
      </c>
      <c r="B66" s="476"/>
      <c r="C66" s="476"/>
      <c r="D66" s="476"/>
      <c r="E66" s="476"/>
      <c r="F66" s="476"/>
      <c r="G66" s="476"/>
      <c r="H66" s="476"/>
      <c r="I66" s="476"/>
      <c r="J66" s="476"/>
    </row>
    <row r="67" spans="1:12" s="15" customFormat="1" ht="110.9" customHeight="1" x14ac:dyDescent="0.4">
      <c r="A67" s="19"/>
      <c r="B67" s="200" t="s">
        <v>142</v>
      </c>
      <c r="C67" s="200" t="s">
        <v>284</v>
      </c>
      <c r="D67" s="209">
        <v>36353.714</v>
      </c>
      <c r="E67" s="209">
        <v>-3089.8780000000002</v>
      </c>
      <c r="F67" s="288">
        <v>-3089.8780000000002</v>
      </c>
      <c r="G67" s="227"/>
      <c r="H67" s="189"/>
      <c r="I67" s="187">
        <f t="shared" ref="I67:I78" si="13">D67+E67</f>
        <v>33263.836000000003</v>
      </c>
      <c r="J67" s="243" t="s">
        <v>283</v>
      </c>
    </row>
    <row r="68" spans="1:12" ht="106" customHeight="1" x14ac:dyDescent="0.3">
      <c r="A68" s="34"/>
      <c r="B68" s="200" t="s">
        <v>216</v>
      </c>
      <c r="C68" s="200" t="s">
        <v>285</v>
      </c>
      <c r="D68" s="209">
        <v>2107.9090000000001</v>
      </c>
      <c r="E68" s="209">
        <v>-135.24</v>
      </c>
      <c r="F68" s="288">
        <v>-135.24</v>
      </c>
      <c r="G68" s="227"/>
      <c r="H68" s="189"/>
      <c r="I68" s="187">
        <f t="shared" si="13"/>
        <v>1972.6690000000001</v>
      </c>
      <c r="J68" s="243" t="s">
        <v>283</v>
      </c>
    </row>
    <row r="69" spans="1:12" ht="77.95" hidden="1" customHeight="1" x14ac:dyDescent="0.3">
      <c r="A69" s="169"/>
      <c r="B69" s="244" t="s">
        <v>11</v>
      </c>
      <c r="C69" s="34" t="s">
        <v>139</v>
      </c>
      <c r="D69" s="210"/>
      <c r="E69" s="210"/>
      <c r="F69" s="288"/>
      <c r="G69" s="227"/>
      <c r="H69" s="189"/>
      <c r="I69" s="187">
        <f t="shared" si="13"/>
        <v>0</v>
      </c>
      <c r="J69" s="243" t="s">
        <v>283</v>
      </c>
    </row>
    <row r="70" spans="1:12" ht="71.5" hidden="1" customHeight="1" x14ac:dyDescent="0.3">
      <c r="A70" s="169">
        <v>2</v>
      </c>
      <c r="B70" s="244" t="s">
        <v>140</v>
      </c>
      <c r="C70" s="148" t="s">
        <v>141</v>
      </c>
      <c r="D70" s="210"/>
      <c r="E70" s="210"/>
      <c r="F70" s="288"/>
      <c r="G70" s="227"/>
      <c r="H70" s="189"/>
      <c r="I70" s="187">
        <f t="shared" si="13"/>
        <v>0</v>
      </c>
      <c r="J70" s="243" t="s">
        <v>283</v>
      </c>
    </row>
    <row r="71" spans="1:12" ht="112.75" customHeight="1" x14ac:dyDescent="0.3">
      <c r="A71" s="169"/>
      <c r="B71" s="245" t="s">
        <v>144</v>
      </c>
      <c r="C71" s="184" t="s">
        <v>286</v>
      </c>
      <c r="D71" s="210">
        <v>17239.482</v>
      </c>
      <c r="E71" s="210">
        <v>-1220.164</v>
      </c>
      <c r="F71" s="288"/>
      <c r="G71" s="227"/>
      <c r="H71" s="210">
        <v>-1220.164</v>
      </c>
      <c r="I71" s="187">
        <f t="shared" si="13"/>
        <v>16019.317999999999</v>
      </c>
      <c r="J71" s="243" t="s">
        <v>283</v>
      </c>
    </row>
    <row r="72" spans="1:12" ht="96.45" customHeight="1" x14ac:dyDescent="0.3">
      <c r="A72" s="169"/>
      <c r="B72" s="245" t="s">
        <v>146</v>
      </c>
      <c r="C72" s="184" t="s">
        <v>287</v>
      </c>
      <c r="D72" s="210">
        <v>8713.2559999999994</v>
      </c>
      <c r="E72" s="210">
        <v>-565.16499999999996</v>
      </c>
      <c r="F72" s="269">
        <v>-565.16499999999996</v>
      </c>
      <c r="G72" s="227"/>
      <c r="H72" s="189"/>
      <c r="I72" s="187">
        <f t="shared" si="13"/>
        <v>8148.0909999999994</v>
      </c>
      <c r="J72" s="243" t="s">
        <v>283</v>
      </c>
    </row>
    <row r="73" spans="1:12" ht="101.9" customHeight="1" x14ac:dyDescent="0.3">
      <c r="A73" s="169"/>
      <c r="B73" s="245" t="s">
        <v>11</v>
      </c>
      <c r="C73" s="184" t="s">
        <v>288</v>
      </c>
      <c r="D73" s="210">
        <v>101511.545</v>
      </c>
      <c r="E73" s="210">
        <f>-8615.976-492.165</f>
        <v>-9108.1410000000014</v>
      </c>
      <c r="F73" s="269"/>
      <c r="G73" s="227">
        <v>-492.16500000000002</v>
      </c>
      <c r="H73" s="210">
        <v>-8615.9760000000006</v>
      </c>
      <c r="I73" s="187">
        <f>D73+E73</f>
        <v>92403.403999999995</v>
      </c>
      <c r="J73" s="243" t="s">
        <v>283</v>
      </c>
    </row>
    <row r="74" spans="1:12" ht="82.9" customHeight="1" x14ac:dyDescent="0.3">
      <c r="A74" s="169"/>
      <c r="B74" s="245" t="s">
        <v>217</v>
      </c>
      <c r="C74" s="184" t="s">
        <v>290</v>
      </c>
      <c r="D74" s="210">
        <v>22031.701000000001</v>
      </c>
      <c r="E74" s="210">
        <f>-1870.473-101.86</f>
        <v>-1972.3329999999999</v>
      </c>
      <c r="F74" s="269"/>
      <c r="G74" s="227">
        <v>-101.86</v>
      </c>
      <c r="H74" s="210">
        <v>-1870.473</v>
      </c>
      <c r="I74" s="187">
        <f t="shared" si="13"/>
        <v>20059.368000000002</v>
      </c>
      <c r="J74" s="243" t="s">
        <v>283</v>
      </c>
    </row>
    <row r="75" spans="1:12" ht="90.35" customHeight="1" x14ac:dyDescent="0.3">
      <c r="A75" s="169"/>
      <c r="B75" s="245" t="s">
        <v>296</v>
      </c>
      <c r="C75" s="184" t="s">
        <v>291</v>
      </c>
      <c r="D75" s="210">
        <v>537.30700000000002</v>
      </c>
      <c r="E75" s="210">
        <v>-36.368000000000002</v>
      </c>
      <c r="F75" s="269"/>
      <c r="G75" s="227"/>
      <c r="H75" s="210">
        <v>-36.368000000000002</v>
      </c>
      <c r="I75" s="187">
        <f t="shared" si="13"/>
        <v>500.93900000000002</v>
      </c>
      <c r="J75" s="243" t="s">
        <v>283</v>
      </c>
    </row>
    <row r="76" spans="1:12" ht="86.95" customHeight="1" x14ac:dyDescent="0.3">
      <c r="A76" s="169"/>
      <c r="B76" s="245" t="s">
        <v>294</v>
      </c>
      <c r="C76" s="184" t="s">
        <v>292</v>
      </c>
      <c r="D76" s="210">
        <v>93.006</v>
      </c>
      <c r="E76" s="210">
        <v>-3.048</v>
      </c>
      <c r="F76" s="269"/>
      <c r="G76" s="227"/>
      <c r="H76" s="210">
        <v>-3.048</v>
      </c>
      <c r="I76" s="187">
        <f t="shared" si="13"/>
        <v>89.957999999999998</v>
      </c>
      <c r="J76" s="243" t="s">
        <v>283</v>
      </c>
    </row>
    <row r="77" spans="1:12" ht="115.5" customHeight="1" x14ac:dyDescent="0.3">
      <c r="A77" s="169"/>
      <c r="B77" s="245" t="s">
        <v>295</v>
      </c>
      <c r="C77" s="184" t="s">
        <v>293</v>
      </c>
      <c r="D77" s="210">
        <v>566.529</v>
      </c>
      <c r="E77" s="210">
        <v>-38.139000000000003</v>
      </c>
      <c r="F77" s="269"/>
      <c r="G77" s="227"/>
      <c r="H77" s="210">
        <v>-38.139000000000003</v>
      </c>
      <c r="I77" s="187">
        <f t="shared" si="13"/>
        <v>528.39</v>
      </c>
      <c r="J77" s="243" t="s">
        <v>283</v>
      </c>
    </row>
    <row r="78" spans="1:12" ht="74.900000000000006" customHeight="1" x14ac:dyDescent="0.3">
      <c r="A78" s="169"/>
      <c r="B78" s="245" t="s">
        <v>297</v>
      </c>
      <c r="C78" s="184" t="s">
        <v>289</v>
      </c>
      <c r="D78" s="210">
        <v>5.2309999999999999</v>
      </c>
      <c r="E78" s="210">
        <v>0</v>
      </c>
      <c r="F78" s="269"/>
      <c r="G78" s="227"/>
      <c r="H78" s="189"/>
      <c r="I78" s="187">
        <f t="shared" si="13"/>
        <v>5.2309999999999999</v>
      </c>
      <c r="J78" s="243"/>
    </row>
    <row r="79" spans="1:12" ht="111.75" customHeight="1" x14ac:dyDescent="0.45">
      <c r="A79" s="227"/>
      <c r="B79" s="188" t="s">
        <v>129</v>
      </c>
      <c r="C79" s="183"/>
      <c r="D79" s="210">
        <f t="shared" ref="D79:I79" si="14">SUM(D67:D78)</f>
        <v>189159.67999999999</v>
      </c>
      <c r="E79" s="210">
        <f t="shared" si="14"/>
        <v>-16168.476000000002</v>
      </c>
      <c r="F79" s="210">
        <f t="shared" si="14"/>
        <v>-3790.2830000000004</v>
      </c>
      <c r="G79" s="210">
        <f t="shared" si="14"/>
        <v>-594.02499999999998</v>
      </c>
      <c r="H79" s="210">
        <f t="shared" si="14"/>
        <v>-11784.168000000001</v>
      </c>
      <c r="I79" s="210">
        <f t="shared" si="14"/>
        <v>172991.20400000003</v>
      </c>
      <c r="J79" s="260"/>
    </row>
    <row r="80" spans="1:12" ht="25.5" hidden="1" customHeight="1" x14ac:dyDescent="0.3">
      <c r="A80" s="477" t="s">
        <v>196</v>
      </c>
      <c r="B80" s="477"/>
      <c r="C80" s="477"/>
      <c r="D80" s="477"/>
      <c r="E80" s="477"/>
      <c r="F80" s="477"/>
      <c r="G80" s="477"/>
      <c r="H80" s="477"/>
      <c r="I80" s="477"/>
      <c r="J80" s="477"/>
    </row>
    <row r="81" spans="1:10" ht="87.8" hidden="1" customHeight="1" x14ac:dyDescent="0.3">
      <c r="A81" s="227"/>
      <c r="B81" s="188" t="s">
        <v>142</v>
      </c>
      <c r="C81" s="200" t="s">
        <v>134</v>
      </c>
      <c r="D81" s="209"/>
      <c r="E81" s="209"/>
      <c r="F81" s="288">
        <f>E81</f>
        <v>0</v>
      </c>
      <c r="G81" s="227"/>
      <c r="H81" s="189">
        <f>D81-F81</f>
        <v>0</v>
      </c>
      <c r="I81" s="189">
        <f>E81-G81</f>
        <v>0</v>
      </c>
      <c r="J81" s="261" t="s">
        <v>135</v>
      </c>
    </row>
    <row r="82" spans="1:10" ht="107.5" hidden="1" customHeight="1" x14ac:dyDescent="0.3">
      <c r="A82" s="227">
        <v>1</v>
      </c>
      <c r="B82" s="188" t="s">
        <v>209</v>
      </c>
      <c r="C82" s="200" t="s">
        <v>195</v>
      </c>
      <c r="D82" s="211"/>
      <c r="E82" s="211"/>
      <c r="F82" s="289"/>
      <c r="G82" s="194"/>
      <c r="H82" s="189">
        <f>D82</f>
        <v>0</v>
      </c>
      <c r="I82" s="189">
        <f>E82</f>
        <v>0</v>
      </c>
      <c r="J82" s="261" t="s">
        <v>210</v>
      </c>
    </row>
    <row r="83" spans="1:10" ht="77.95" hidden="1" customHeight="1" x14ac:dyDescent="0.4">
      <c r="A83" s="196"/>
      <c r="B83" s="191" t="s">
        <v>11</v>
      </c>
      <c r="C83" s="200" t="s">
        <v>139</v>
      </c>
      <c r="D83" s="208"/>
      <c r="E83" s="208"/>
      <c r="F83" s="288">
        <f>E83</f>
        <v>0</v>
      </c>
      <c r="G83" s="193"/>
      <c r="H83" s="189">
        <f>D83-F83</f>
        <v>0</v>
      </c>
      <c r="I83" s="189">
        <f>E83-G83</f>
        <v>0</v>
      </c>
      <c r="J83" s="183" t="s">
        <v>150</v>
      </c>
    </row>
    <row r="84" spans="1:10" ht="97.5" hidden="1" customHeight="1" x14ac:dyDescent="0.4">
      <c r="A84" s="196">
        <v>2</v>
      </c>
      <c r="B84" s="191" t="s">
        <v>211</v>
      </c>
      <c r="C84" s="200" t="s">
        <v>194</v>
      </c>
      <c r="D84" s="208"/>
      <c r="E84" s="208"/>
      <c r="F84" s="269"/>
      <c r="G84" s="193"/>
      <c r="H84" s="189">
        <f>D84</f>
        <v>0</v>
      </c>
      <c r="I84" s="189">
        <f>E84</f>
        <v>0</v>
      </c>
      <c r="J84" s="261" t="s">
        <v>212</v>
      </c>
    </row>
    <row r="85" spans="1:10" ht="63" hidden="1" customHeight="1" x14ac:dyDescent="0.4">
      <c r="A85" s="196"/>
      <c r="B85" s="191" t="s">
        <v>144</v>
      </c>
      <c r="C85" s="184" t="s">
        <v>145</v>
      </c>
      <c r="D85" s="208"/>
      <c r="E85" s="208"/>
      <c r="F85" s="290"/>
      <c r="G85" s="193"/>
      <c r="H85" s="189">
        <f>D85-F85</f>
        <v>0</v>
      </c>
      <c r="I85" s="189">
        <f>E85-G85</f>
        <v>0</v>
      </c>
      <c r="J85" s="262" t="s">
        <v>149</v>
      </c>
    </row>
    <row r="86" spans="1:10" ht="80.5" hidden="1" customHeight="1" x14ac:dyDescent="0.4">
      <c r="A86" s="196">
        <v>3</v>
      </c>
      <c r="B86" s="191" t="s">
        <v>146</v>
      </c>
      <c r="C86" s="184" t="s">
        <v>147</v>
      </c>
      <c r="D86" s="208"/>
      <c r="E86" s="208"/>
      <c r="F86" s="269"/>
      <c r="G86" s="193"/>
      <c r="H86" s="189"/>
      <c r="I86" s="189"/>
      <c r="J86" s="262" t="s">
        <v>148</v>
      </c>
    </row>
    <row r="87" spans="1:10" ht="100.55" hidden="1" customHeight="1" x14ac:dyDescent="0.45">
      <c r="A87" s="227"/>
      <c r="B87" s="188" t="s">
        <v>208</v>
      </c>
      <c r="C87" s="183"/>
      <c r="D87" s="210">
        <f t="shared" ref="D87:I87" si="15">D82+D84</f>
        <v>0</v>
      </c>
      <c r="E87" s="210">
        <f t="shared" si="15"/>
        <v>0</v>
      </c>
      <c r="F87" s="269">
        <f t="shared" si="15"/>
        <v>0</v>
      </c>
      <c r="G87" s="189">
        <f t="shared" si="15"/>
        <v>0</v>
      </c>
      <c r="H87" s="189">
        <f t="shared" si="15"/>
        <v>0</v>
      </c>
      <c r="I87" s="189">
        <f t="shared" si="15"/>
        <v>0</v>
      </c>
      <c r="J87" s="260"/>
    </row>
    <row r="88" spans="1:10" s="225" customFormat="1" ht="55.55" customHeight="1" x14ac:dyDescent="0.45">
      <c r="A88" s="196"/>
      <c r="B88" s="190" t="s">
        <v>215</v>
      </c>
      <c r="C88" s="241"/>
      <c r="D88" s="208">
        <f t="shared" ref="D88:I88" si="16">D65+D79</f>
        <v>285492.17200000002</v>
      </c>
      <c r="E88" s="208">
        <f t="shared" si="16"/>
        <v>-85451.25999999998</v>
      </c>
      <c r="F88" s="287">
        <f t="shared" si="16"/>
        <v>-66015.281999999992</v>
      </c>
      <c r="G88" s="192">
        <f t="shared" si="16"/>
        <v>1871.0629999999996</v>
      </c>
      <c r="H88" s="192">
        <f t="shared" si="16"/>
        <v>-18841.953000000001</v>
      </c>
      <c r="I88" s="192">
        <f t="shared" si="16"/>
        <v>200034.27000000002</v>
      </c>
      <c r="J88" s="260"/>
    </row>
    <row r="89" spans="1:10" ht="55.55" customHeight="1" x14ac:dyDescent="0.45">
      <c r="A89" s="217"/>
      <c r="B89" s="466" t="s">
        <v>220</v>
      </c>
      <c r="C89" s="467"/>
      <c r="D89" s="220">
        <f>D88</f>
        <v>285492.17200000002</v>
      </c>
      <c r="E89" s="220">
        <f>E88</f>
        <v>-85451.25999999998</v>
      </c>
      <c r="F89" s="291"/>
      <c r="G89" s="218"/>
      <c r="H89" s="218"/>
      <c r="I89" s="218"/>
      <c r="J89" s="263"/>
    </row>
    <row r="90" spans="1:10" ht="55.55" customHeight="1" x14ac:dyDescent="0.45">
      <c r="A90" s="217"/>
      <c r="B90" s="223" t="s">
        <v>219</v>
      </c>
      <c r="C90" s="242"/>
      <c r="D90" s="221">
        <f>D65</f>
        <v>96332.491999999998</v>
      </c>
      <c r="E90" s="221">
        <f>E65</f>
        <v>-69282.783999999985</v>
      </c>
      <c r="F90" s="291">
        <f>F65</f>
        <v>-62224.998999999996</v>
      </c>
      <c r="G90" s="218"/>
      <c r="H90" s="218"/>
      <c r="I90" s="218"/>
      <c r="J90" s="263"/>
    </row>
    <row r="91" spans="1:10" ht="55.7" x14ac:dyDescent="0.35">
      <c r="B91" s="224" t="s">
        <v>218</v>
      </c>
      <c r="D91" s="222">
        <f>D79</f>
        <v>189159.67999999999</v>
      </c>
      <c r="E91" s="222">
        <f>E79</f>
        <v>-16168.476000000002</v>
      </c>
      <c r="F91" s="292">
        <f>F79</f>
        <v>-3790.2830000000004</v>
      </c>
    </row>
    <row r="92" spans="1:10" ht="27.2" x14ac:dyDescent="0.35">
      <c r="B92" s="219"/>
    </row>
    <row r="93" spans="1:10" s="201" customFormat="1" ht="27.85" x14ac:dyDescent="0.45">
      <c r="A93" s="203"/>
      <c r="B93" s="201" t="s">
        <v>7</v>
      </c>
      <c r="D93" s="212"/>
      <c r="E93" s="212"/>
      <c r="F93" s="293"/>
      <c r="G93" s="204"/>
      <c r="H93" s="204"/>
      <c r="I93" s="204"/>
      <c r="J93" s="205" t="s">
        <v>8</v>
      </c>
    </row>
    <row r="94" spans="1:10" ht="20.25" customHeight="1" x14ac:dyDescent="0.35"/>
    <row r="96" spans="1:10" hidden="1" x14ac:dyDescent="0.35">
      <c r="A96" s="169" t="s">
        <v>86</v>
      </c>
      <c r="B96" s="145" t="s">
        <v>190</v>
      </c>
      <c r="C96" s="145" t="s">
        <v>191</v>
      </c>
      <c r="D96" s="214" t="s">
        <v>192</v>
      </c>
      <c r="E96" s="214" t="s">
        <v>192</v>
      </c>
      <c r="F96" s="294"/>
      <c r="J96" s="44"/>
    </row>
    <row r="97" spans="1:10" hidden="1" x14ac:dyDescent="0.35">
      <c r="A97" s="468">
        <v>70101</v>
      </c>
      <c r="B97" s="146" t="s">
        <v>182</v>
      </c>
      <c r="C97" s="146">
        <v>3132</v>
      </c>
      <c r="D97" s="215">
        <v>-7.673</v>
      </c>
      <c r="E97" s="215">
        <v>-7.673</v>
      </c>
      <c r="F97" s="294" t="s">
        <v>185</v>
      </c>
      <c r="G97" s="195">
        <f>E97+E98+E99+E100</f>
        <v>-59.658000000000001</v>
      </c>
      <c r="H97" s="195" t="e">
        <f>F97+F103</f>
        <v>#VALUE!</v>
      </c>
      <c r="I97" s="195">
        <f>G97+G103</f>
        <v>-228.358</v>
      </c>
      <c r="J97" s="44"/>
    </row>
    <row r="98" spans="1:10" hidden="1" x14ac:dyDescent="0.35">
      <c r="A98" s="469"/>
      <c r="B98" s="146" t="s">
        <v>183</v>
      </c>
      <c r="C98" s="146">
        <v>3132</v>
      </c>
      <c r="D98" s="216">
        <v>-27.95</v>
      </c>
      <c r="E98" s="216">
        <v>-27.95</v>
      </c>
      <c r="F98" s="294" t="s">
        <v>185</v>
      </c>
      <c r="H98" s="195" t="e">
        <f>#REF!</f>
        <v>#REF!</v>
      </c>
      <c r="I98" s="195" t="e">
        <f>#REF!</f>
        <v>#REF!</v>
      </c>
    </row>
    <row r="99" spans="1:10" hidden="1" x14ac:dyDescent="0.35">
      <c r="A99" s="469"/>
      <c r="B99" s="146" t="s">
        <v>204</v>
      </c>
      <c r="C99" s="146">
        <v>3210</v>
      </c>
      <c r="D99" s="216"/>
      <c r="E99" s="216"/>
      <c r="F99" s="294" t="s">
        <v>185</v>
      </c>
      <c r="G99" s="195">
        <v>-100</v>
      </c>
    </row>
    <row r="100" spans="1:10" hidden="1" x14ac:dyDescent="0.35">
      <c r="A100" s="469"/>
      <c r="B100" s="146" t="s">
        <v>205</v>
      </c>
      <c r="C100" s="146">
        <v>3210</v>
      </c>
      <c r="D100" s="216">
        <v>-24.035</v>
      </c>
      <c r="E100" s="216">
        <v>-24.035</v>
      </c>
      <c r="F100" s="294" t="s">
        <v>185</v>
      </c>
    </row>
    <row r="101" spans="1:10" hidden="1" x14ac:dyDescent="0.35">
      <c r="A101" s="470"/>
      <c r="B101" s="146" t="s">
        <v>187</v>
      </c>
      <c r="C101" s="146">
        <v>3110</v>
      </c>
      <c r="D101" s="216">
        <v>-3.8559999999999999</v>
      </c>
      <c r="E101" s="216">
        <v>-3.8559999999999999</v>
      </c>
      <c r="F101" s="294" t="s">
        <v>186</v>
      </c>
    </row>
    <row r="102" spans="1:10" hidden="1" x14ac:dyDescent="0.35">
      <c r="A102" s="468">
        <v>70201</v>
      </c>
      <c r="B102" s="146" t="s">
        <v>181</v>
      </c>
      <c r="C102" s="146">
        <v>3132</v>
      </c>
      <c r="D102" s="216"/>
      <c r="E102" s="216"/>
      <c r="F102" s="294" t="s">
        <v>185</v>
      </c>
      <c r="G102" s="195">
        <f>E102+E103+E106</f>
        <v>-166.34199999999998</v>
      </c>
    </row>
    <row r="103" spans="1:10" hidden="1" x14ac:dyDescent="0.35">
      <c r="A103" s="469"/>
      <c r="B103" s="146" t="s">
        <v>201</v>
      </c>
      <c r="C103" s="146">
        <v>3132</v>
      </c>
      <c r="D103" s="216">
        <v>-148.01</v>
      </c>
      <c r="E103" s="216">
        <v>-148.01</v>
      </c>
      <c r="F103" s="294" t="s">
        <v>185</v>
      </c>
      <c r="G103" s="195">
        <f>E103+E106+E104+E105</f>
        <v>-168.7</v>
      </c>
      <c r="H103" s="195">
        <v>168.7</v>
      </c>
      <c r="I103" s="195">
        <v>168.7</v>
      </c>
    </row>
    <row r="104" spans="1:10" hidden="1" x14ac:dyDescent="0.35">
      <c r="A104" s="469"/>
      <c r="B104" s="146" t="s">
        <v>206</v>
      </c>
      <c r="C104" s="146">
        <v>3132</v>
      </c>
      <c r="D104" s="216">
        <v>-1.9750000000000001</v>
      </c>
      <c r="E104" s="216">
        <v>-1.9750000000000001</v>
      </c>
      <c r="F104" s="294" t="s">
        <v>185</v>
      </c>
    </row>
    <row r="105" spans="1:10" hidden="1" x14ac:dyDescent="0.35">
      <c r="A105" s="469"/>
      <c r="B105" s="146" t="s">
        <v>207</v>
      </c>
      <c r="C105" s="146">
        <v>3132</v>
      </c>
      <c r="D105" s="216">
        <v>-0.38300000000000001</v>
      </c>
      <c r="E105" s="216">
        <v>-0.38300000000000001</v>
      </c>
      <c r="F105" s="294" t="s">
        <v>185</v>
      </c>
    </row>
    <row r="106" spans="1:10" hidden="1" x14ac:dyDescent="0.35">
      <c r="A106" s="469"/>
      <c r="B106" s="146" t="s">
        <v>189</v>
      </c>
      <c r="C106" s="146">
        <v>3132</v>
      </c>
      <c r="D106" s="216">
        <v>-18.332000000000001</v>
      </c>
      <c r="E106" s="216">
        <v>-18.332000000000001</v>
      </c>
      <c r="F106" s="294" t="s">
        <v>185</v>
      </c>
    </row>
    <row r="107" spans="1:10" hidden="1" x14ac:dyDescent="0.35">
      <c r="A107" s="470"/>
      <c r="B107" s="146" t="s">
        <v>188</v>
      </c>
      <c r="C107" s="146">
        <v>3110</v>
      </c>
      <c r="D107" s="216">
        <v>-0.34200000000000003</v>
      </c>
      <c r="E107" s="216">
        <v>-0.34200000000000003</v>
      </c>
      <c r="F107" s="294" t="s">
        <v>186</v>
      </c>
    </row>
    <row r="108" spans="1:10" hidden="1" x14ac:dyDescent="0.35">
      <c r="A108" s="228">
        <v>150110</v>
      </c>
      <c r="B108" s="146" t="s">
        <v>202</v>
      </c>
      <c r="C108" s="146">
        <v>3142</v>
      </c>
      <c r="D108" s="216">
        <v>-370</v>
      </c>
      <c r="E108" s="216">
        <v>-370</v>
      </c>
      <c r="F108" s="294" t="s">
        <v>203</v>
      </c>
    </row>
    <row r="109" spans="1:10" hidden="1" x14ac:dyDescent="0.35">
      <c r="A109" s="169">
        <v>70501</v>
      </c>
      <c r="B109" s="146" t="s">
        <v>184</v>
      </c>
      <c r="C109" s="146">
        <v>2230</v>
      </c>
      <c r="D109" s="216">
        <v>-200</v>
      </c>
      <c r="E109" s="216">
        <v>-200</v>
      </c>
      <c r="F109" s="294" t="s">
        <v>197</v>
      </c>
    </row>
    <row r="110" spans="1:10" hidden="1" x14ac:dyDescent="0.35">
      <c r="A110" s="468">
        <v>91108</v>
      </c>
      <c r="B110" s="478" t="s">
        <v>200</v>
      </c>
      <c r="C110" s="146">
        <v>2240</v>
      </c>
      <c r="D110" s="216">
        <v>-112.8</v>
      </c>
      <c r="E110" s="216">
        <v>-112.8</v>
      </c>
      <c r="F110" s="294" t="s">
        <v>198</v>
      </c>
    </row>
    <row r="111" spans="1:10" hidden="1" x14ac:dyDescent="0.35">
      <c r="A111" s="470"/>
      <c r="B111" s="479"/>
      <c r="C111" s="146">
        <v>2730</v>
      </c>
      <c r="D111" s="216">
        <v>-23.259</v>
      </c>
      <c r="E111" s="216">
        <v>-23.259</v>
      </c>
      <c r="F111" s="294" t="s">
        <v>199</v>
      </c>
    </row>
    <row r="112" spans="1:10" hidden="1" x14ac:dyDescent="0.35">
      <c r="A112" s="463" t="s">
        <v>193</v>
      </c>
      <c r="B112" s="464"/>
      <c r="C112" s="465"/>
      <c r="D112" s="216">
        <f>SUM(D97:D111)</f>
        <v>-938.61500000000001</v>
      </c>
      <c r="E112" s="216">
        <f>SUM(E97:E111)</f>
        <v>-938.61500000000001</v>
      </c>
      <c r="F112" s="294"/>
    </row>
  </sheetData>
  <mergeCells count="10">
    <mergeCell ref="A112:C112"/>
    <mergeCell ref="B89:C89"/>
    <mergeCell ref="A97:A101"/>
    <mergeCell ref="A102:A107"/>
    <mergeCell ref="B1:J2"/>
    <mergeCell ref="A5:J5"/>
    <mergeCell ref="A66:J66"/>
    <mergeCell ref="A80:J80"/>
    <mergeCell ref="A110:A111"/>
    <mergeCell ref="B110:B111"/>
  </mergeCells>
  <phoneticPr fontId="30" type="noConversion"/>
  <pageMargins left="0" right="0" top="0" bottom="0" header="0" footer="0.11811023622047245"/>
  <pageSetup paperSize="9" scale="25" fitToHeight="2" orientation="portrait" r:id="rId1"/>
  <headerFooter alignWithMargins="0"/>
  <rowBreaks count="2" manualBreakCount="2">
    <brk id="65" max="7" man="1"/>
    <brk id="95"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8"/>
  <sheetViews>
    <sheetView zoomScale="60" zoomScaleNormal="60" workbookViewId="0">
      <pane xSplit="2" ySplit="3" topLeftCell="C41" activePane="bottomRight" state="frozen"/>
      <selection pane="topRight" activeCell="C1" sqref="C1"/>
      <selection pane="bottomLeft" activeCell="A5" sqref="A5"/>
      <selection pane="bottomRight" activeCell="E49" sqref="E49"/>
    </sheetView>
  </sheetViews>
  <sheetFormatPr defaultColWidth="9.125" defaultRowHeight="21.1" x14ac:dyDescent="0.35"/>
  <cols>
    <col min="1" max="1" width="7.375" style="170" customWidth="1"/>
    <col min="2" max="2" width="67.375" style="147" customWidth="1"/>
    <col min="3" max="3" width="64.375" style="147" customWidth="1"/>
    <col min="4" max="4" width="30.75" style="213" customWidth="1"/>
    <col min="5" max="5" width="28.875" style="213" customWidth="1"/>
    <col min="6" max="6" width="26.625" style="292" customWidth="1"/>
    <col min="7" max="7" width="24" style="195" customWidth="1"/>
    <col min="8" max="8" width="30.375" style="195" customWidth="1"/>
    <col min="9" max="9" width="29.375" style="195" customWidth="1"/>
    <col min="10" max="10" width="155.875" style="43" customWidth="1"/>
    <col min="11" max="11" width="58.625" style="1" hidden="1" customWidth="1"/>
    <col min="12" max="12" width="14.875" style="1" hidden="1" customWidth="1"/>
    <col min="13" max="13" width="13.375" style="1" hidden="1" customWidth="1"/>
    <col min="14" max="14" width="11" style="1" hidden="1" customWidth="1"/>
    <col min="15" max="15" width="36.625" style="1" customWidth="1"/>
    <col min="16" max="16" width="27" style="1" customWidth="1"/>
    <col min="17" max="16384" width="9.125" style="1"/>
  </cols>
  <sheetData>
    <row r="1" spans="1:15" x14ac:dyDescent="0.3">
      <c r="B1" s="480" t="s">
        <v>221</v>
      </c>
      <c r="C1" s="480"/>
      <c r="D1" s="480"/>
      <c r="E1" s="480"/>
      <c r="F1" s="480"/>
      <c r="G1" s="480"/>
      <c r="H1" s="480"/>
      <c r="I1" s="480"/>
      <c r="J1" s="480"/>
    </row>
    <row r="2" spans="1:15" x14ac:dyDescent="0.3">
      <c r="B2" s="481"/>
      <c r="C2" s="481"/>
      <c r="D2" s="481"/>
      <c r="E2" s="481"/>
      <c r="F2" s="481"/>
      <c r="G2" s="481"/>
      <c r="H2" s="481"/>
      <c r="I2" s="481"/>
      <c r="J2" s="481"/>
    </row>
    <row r="3" spans="1:15" s="201" customFormat="1" ht="97.85" x14ac:dyDescent="0.45">
      <c r="A3" s="320" t="s">
        <v>365</v>
      </c>
      <c r="B3" s="320" t="s">
        <v>21</v>
      </c>
      <c r="C3" s="320" t="s">
        <v>22</v>
      </c>
      <c r="D3" s="321" t="s">
        <v>281</v>
      </c>
      <c r="E3" s="321" t="s">
        <v>223</v>
      </c>
      <c r="F3" s="322" t="s">
        <v>23</v>
      </c>
      <c r="G3" s="323" t="s">
        <v>24</v>
      </c>
      <c r="H3" s="323" t="s">
        <v>25</v>
      </c>
      <c r="I3" s="321" t="s">
        <v>222</v>
      </c>
      <c r="J3" s="320" t="s">
        <v>2</v>
      </c>
      <c r="K3" s="200" t="s">
        <v>27</v>
      </c>
      <c r="L3" s="201" t="s">
        <v>26</v>
      </c>
    </row>
    <row r="4" spans="1:15" ht="47.25" hidden="1" customHeight="1" x14ac:dyDescent="0.3">
      <c r="A4" s="320">
        <v>1</v>
      </c>
      <c r="B4" s="324" t="s">
        <v>16</v>
      </c>
      <c r="C4" s="325" t="s">
        <v>28</v>
      </c>
      <c r="D4" s="326"/>
      <c r="E4" s="326"/>
      <c r="F4" s="327">
        <f>E4</f>
        <v>0</v>
      </c>
      <c r="G4" s="328"/>
      <c r="H4" s="328">
        <f>D4-F4</f>
        <v>0</v>
      </c>
      <c r="I4" s="328">
        <f>E4-G4</f>
        <v>0</v>
      </c>
      <c r="J4" s="329"/>
      <c r="K4" s="19"/>
      <c r="L4" s="7"/>
    </row>
    <row r="5" spans="1:15" ht="32.299999999999997" customHeight="1" x14ac:dyDescent="0.3">
      <c r="A5" s="482" t="s">
        <v>126</v>
      </c>
      <c r="B5" s="483"/>
      <c r="C5" s="483"/>
      <c r="D5" s="483"/>
      <c r="E5" s="483"/>
      <c r="F5" s="483"/>
      <c r="G5" s="483"/>
      <c r="H5" s="483"/>
      <c r="I5" s="483"/>
      <c r="J5" s="484"/>
      <c r="K5" s="19"/>
      <c r="L5" s="7"/>
    </row>
    <row r="6" spans="1:15" ht="68.3" customHeight="1" x14ac:dyDescent="0.3">
      <c r="A6" s="330">
        <v>1</v>
      </c>
      <c r="B6" s="331" t="s">
        <v>236</v>
      </c>
      <c r="C6" s="332" t="s">
        <v>247</v>
      </c>
      <c r="D6" s="333">
        <v>1744.9290000000001</v>
      </c>
      <c r="E6" s="333">
        <v>-193.881</v>
      </c>
      <c r="F6" s="334">
        <v>-193.881</v>
      </c>
      <c r="G6" s="328"/>
      <c r="H6" s="328"/>
      <c r="I6" s="328">
        <f t="shared" ref="I6:I66" si="0">D6+E6</f>
        <v>1551.048</v>
      </c>
      <c r="J6" s="331" t="s">
        <v>225</v>
      </c>
      <c r="K6" s="19"/>
      <c r="L6" s="8"/>
      <c r="M6" s="8"/>
      <c r="O6" s="8"/>
    </row>
    <row r="7" spans="1:15" ht="96.45" customHeight="1" x14ac:dyDescent="0.3">
      <c r="A7" s="330">
        <v>2</v>
      </c>
      <c r="B7" s="331" t="s">
        <v>239</v>
      </c>
      <c r="C7" s="332" t="s">
        <v>247</v>
      </c>
      <c r="D7" s="333">
        <f>233.688</f>
        <v>233.68799999999999</v>
      </c>
      <c r="E7" s="334">
        <f>-233.688</f>
        <v>-233.68799999999999</v>
      </c>
      <c r="F7" s="334">
        <f>-233.688</f>
        <v>-233.68799999999999</v>
      </c>
      <c r="G7" s="328"/>
      <c r="H7" s="328"/>
      <c r="I7" s="328">
        <f t="shared" si="0"/>
        <v>0</v>
      </c>
      <c r="J7" s="485" t="s">
        <v>379</v>
      </c>
      <c r="K7" s="19"/>
      <c r="L7" s="8"/>
      <c r="M7" s="8"/>
      <c r="O7" s="8"/>
    </row>
    <row r="8" spans="1:15" ht="96.45" customHeight="1" x14ac:dyDescent="0.3">
      <c r="A8" s="330">
        <v>3</v>
      </c>
      <c r="B8" s="331" t="s">
        <v>239</v>
      </c>
      <c r="C8" s="332" t="s">
        <v>346</v>
      </c>
      <c r="D8" s="333"/>
      <c r="E8" s="334">
        <v>48.685000000000002</v>
      </c>
      <c r="F8" s="334"/>
      <c r="G8" s="328"/>
      <c r="H8" s="328">
        <v>48.685000000000002</v>
      </c>
      <c r="I8" s="328">
        <f t="shared" si="0"/>
        <v>48.685000000000002</v>
      </c>
      <c r="J8" s="486"/>
      <c r="K8" s="19"/>
      <c r="L8" s="8"/>
      <c r="M8" s="8"/>
      <c r="O8" s="8"/>
    </row>
    <row r="9" spans="1:15" ht="189.55" customHeight="1" x14ac:dyDescent="0.3">
      <c r="A9" s="453">
        <v>4</v>
      </c>
      <c r="B9" s="336" t="s">
        <v>344</v>
      </c>
      <c r="C9" s="337" t="s">
        <v>247</v>
      </c>
      <c r="D9" s="333"/>
      <c r="E9" s="338">
        <f>6.887+0.209</f>
        <v>7.0959999999999992</v>
      </c>
      <c r="F9" s="338">
        <f>6.887+0.209</f>
        <v>7.0959999999999992</v>
      </c>
      <c r="G9" s="338">
        <v>6.8869999999999996</v>
      </c>
      <c r="H9" s="328">
        <v>0.20899999999999999</v>
      </c>
      <c r="I9" s="328">
        <f>D9+E9</f>
        <v>7.0959999999999992</v>
      </c>
      <c r="J9" s="339" t="s">
        <v>320</v>
      </c>
      <c r="K9" s="23"/>
      <c r="L9" s="8"/>
      <c r="M9" s="8"/>
    </row>
    <row r="10" spans="1:15" ht="96.45" customHeight="1" x14ac:dyDescent="0.3">
      <c r="A10" s="330">
        <v>5</v>
      </c>
      <c r="B10" s="331" t="s">
        <v>240</v>
      </c>
      <c r="C10" s="332" t="s">
        <v>246</v>
      </c>
      <c r="D10" s="333">
        <f>389.48</f>
        <v>389.48</v>
      </c>
      <c r="E10" s="334">
        <v>-389.48</v>
      </c>
      <c r="F10" s="334">
        <v>-389.48</v>
      </c>
      <c r="G10" s="328"/>
      <c r="H10" s="328"/>
      <c r="I10" s="328">
        <f t="shared" si="0"/>
        <v>0</v>
      </c>
      <c r="J10" s="487" t="s">
        <v>380</v>
      </c>
      <c r="K10" s="19"/>
      <c r="L10" s="8"/>
      <c r="M10" s="8"/>
      <c r="O10" s="8"/>
    </row>
    <row r="11" spans="1:15" ht="86.3" hidden="1" customHeight="1" x14ac:dyDescent="0.3">
      <c r="A11" s="330"/>
      <c r="B11" s="331" t="s">
        <v>240</v>
      </c>
      <c r="C11" s="332" t="s">
        <v>330</v>
      </c>
      <c r="D11" s="333"/>
      <c r="E11" s="333"/>
      <c r="F11" s="334"/>
      <c r="G11" s="328"/>
      <c r="H11" s="328"/>
      <c r="I11" s="328">
        <f t="shared" si="0"/>
        <v>0</v>
      </c>
      <c r="J11" s="488"/>
      <c r="K11" s="19"/>
      <c r="L11" s="8"/>
      <c r="M11" s="8"/>
      <c r="O11" s="8"/>
    </row>
    <row r="12" spans="1:15" ht="86.3" hidden="1" customHeight="1" x14ac:dyDescent="0.3">
      <c r="A12" s="330"/>
      <c r="B12" s="331" t="s">
        <v>240</v>
      </c>
      <c r="C12" s="332" t="s">
        <v>331</v>
      </c>
      <c r="D12" s="333"/>
      <c r="E12" s="333"/>
      <c r="F12" s="334"/>
      <c r="G12" s="328"/>
      <c r="H12" s="328"/>
      <c r="I12" s="328">
        <f t="shared" si="0"/>
        <v>0</v>
      </c>
      <c r="J12" s="488"/>
      <c r="K12" s="19"/>
      <c r="L12" s="8"/>
      <c r="M12" s="8"/>
      <c r="O12" s="8"/>
    </row>
    <row r="13" spans="1:15" ht="86.3" customHeight="1" x14ac:dyDescent="0.3">
      <c r="A13" s="330">
        <v>6</v>
      </c>
      <c r="B13" s="331" t="s">
        <v>240</v>
      </c>
      <c r="C13" s="332" t="s">
        <v>345</v>
      </c>
      <c r="D13" s="333"/>
      <c r="E13" s="333">
        <v>48.685000000000002</v>
      </c>
      <c r="F13" s="334"/>
      <c r="G13" s="328"/>
      <c r="H13" s="328">
        <v>48.685000000000002</v>
      </c>
      <c r="I13" s="328">
        <f t="shared" si="0"/>
        <v>48.685000000000002</v>
      </c>
      <c r="J13" s="489"/>
      <c r="K13" s="19"/>
      <c r="L13" s="8"/>
      <c r="M13" s="8"/>
      <c r="O13" s="8"/>
    </row>
    <row r="14" spans="1:15" ht="102.6" customHeight="1" x14ac:dyDescent="0.3">
      <c r="A14" s="330">
        <v>7</v>
      </c>
      <c r="B14" s="331" t="s">
        <v>235</v>
      </c>
      <c r="C14" s="332" t="s">
        <v>246</v>
      </c>
      <c r="D14" s="333">
        <v>268.33600000000001</v>
      </c>
      <c r="E14" s="333">
        <v>-128.41399999999999</v>
      </c>
      <c r="F14" s="334">
        <v>-128.41399999999999</v>
      </c>
      <c r="G14" s="328"/>
      <c r="H14" s="328"/>
      <c r="I14" s="328">
        <f>D14+E14</f>
        <v>139.92200000000003</v>
      </c>
      <c r="J14" s="340" t="s">
        <v>381</v>
      </c>
      <c r="K14" s="19"/>
      <c r="L14" s="8"/>
      <c r="M14" s="8"/>
      <c r="O14" s="8"/>
    </row>
    <row r="15" spans="1:15" ht="110.05" customHeight="1" x14ac:dyDescent="0.3">
      <c r="A15" s="330">
        <v>8</v>
      </c>
      <c r="B15" s="331" t="s">
        <v>237</v>
      </c>
      <c r="C15" s="332" t="s">
        <v>246</v>
      </c>
      <c r="D15" s="333">
        <v>299</v>
      </c>
      <c r="E15" s="333">
        <v>-299</v>
      </c>
      <c r="F15" s="334">
        <v>-299</v>
      </c>
      <c r="G15" s="328"/>
      <c r="H15" s="328"/>
      <c r="I15" s="328">
        <f>D15+E15</f>
        <v>0</v>
      </c>
      <c r="J15" s="341" t="s">
        <v>304</v>
      </c>
      <c r="K15" s="19"/>
      <c r="L15" s="8"/>
      <c r="M15" s="8"/>
      <c r="O15" s="8"/>
    </row>
    <row r="16" spans="1:15" ht="139.94999999999999" customHeight="1" x14ac:dyDescent="0.3">
      <c r="A16" s="453">
        <v>9</v>
      </c>
      <c r="B16" s="339" t="s">
        <v>325</v>
      </c>
      <c r="C16" s="337" t="s">
        <v>246</v>
      </c>
      <c r="D16" s="342"/>
      <c r="E16" s="338">
        <v>423</v>
      </c>
      <c r="F16" s="338">
        <v>423</v>
      </c>
      <c r="G16" s="328">
        <f>E16</f>
        <v>423</v>
      </c>
      <c r="H16" s="328"/>
      <c r="I16" s="328">
        <f>E16</f>
        <v>423</v>
      </c>
      <c r="J16" s="339" t="s">
        <v>320</v>
      </c>
      <c r="K16" s="23"/>
      <c r="L16" s="8"/>
      <c r="M16" s="8"/>
    </row>
    <row r="17" spans="1:15" ht="184.1" customHeight="1" x14ac:dyDescent="0.3">
      <c r="A17" s="330">
        <v>10</v>
      </c>
      <c r="B17" s="336" t="s">
        <v>361</v>
      </c>
      <c r="C17" s="332" t="s">
        <v>246</v>
      </c>
      <c r="D17" s="333"/>
      <c r="E17" s="333">
        <f>214.325+6.433</f>
        <v>220.75799999999998</v>
      </c>
      <c r="F17" s="333">
        <f>214.325+6.433</f>
        <v>220.75799999999998</v>
      </c>
      <c r="G17" s="333">
        <v>214.32499999999999</v>
      </c>
      <c r="H17" s="328">
        <v>6.4329999999999998</v>
      </c>
      <c r="I17" s="328">
        <f>E17</f>
        <v>220.75799999999998</v>
      </c>
      <c r="J17" s="341" t="s">
        <v>320</v>
      </c>
      <c r="K17" s="19"/>
      <c r="L17" s="8"/>
      <c r="M17" s="8"/>
      <c r="O17" s="8"/>
    </row>
    <row r="18" spans="1:15" ht="95.1" customHeight="1" x14ac:dyDescent="0.3">
      <c r="A18" s="330">
        <v>11</v>
      </c>
      <c r="B18" s="331" t="s">
        <v>408</v>
      </c>
      <c r="C18" s="332" t="s">
        <v>248</v>
      </c>
      <c r="D18" s="333">
        <v>585.67499999999995</v>
      </c>
      <c r="E18" s="333">
        <v>-585.67499999999995</v>
      </c>
      <c r="F18" s="334">
        <v>-585.67499999999995</v>
      </c>
      <c r="G18" s="328"/>
      <c r="H18" s="328"/>
      <c r="I18" s="328">
        <f>D18+E18</f>
        <v>0</v>
      </c>
      <c r="J18" s="331" t="s">
        <v>305</v>
      </c>
      <c r="K18" s="19"/>
      <c r="L18" s="8"/>
      <c r="M18" s="8"/>
      <c r="O18" s="8"/>
    </row>
    <row r="19" spans="1:15" ht="96.45" customHeight="1" x14ac:dyDescent="0.3">
      <c r="A19" s="330">
        <v>12</v>
      </c>
      <c r="B19" s="331" t="s">
        <v>234</v>
      </c>
      <c r="C19" s="332" t="s">
        <v>245</v>
      </c>
      <c r="D19" s="321">
        <f>55.146</f>
        <v>55.146000000000001</v>
      </c>
      <c r="E19" s="321">
        <v>-55.146000000000001</v>
      </c>
      <c r="F19" s="343">
        <v>-55.146000000000001</v>
      </c>
      <c r="G19" s="328"/>
      <c r="H19" s="328"/>
      <c r="I19" s="328">
        <f>D19+E19</f>
        <v>0</v>
      </c>
      <c r="J19" s="344" t="s">
        <v>360</v>
      </c>
      <c r="K19" s="19"/>
      <c r="L19" s="8"/>
      <c r="M19" s="8"/>
      <c r="O19" s="8"/>
    </row>
    <row r="20" spans="1:15" s="279" customFormat="1" ht="78.8" customHeight="1" x14ac:dyDescent="0.3">
      <c r="A20" s="345"/>
      <c r="B20" s="346" t="s">
        <v>337</v>
      </c>
      <c r="C20" s="347"/>
      <c r="D20" s="348">
        <f>SUM(D6:D19)</f>
        <v>3576.2540000000004</v>
      </c>
      <c r="E20" s="348">
        <f>SUM(E6:E19)</f>
        <v>-1137.06</v>
      </c>
      <c r="F20" s="348">
        <f t="shared" ref="F20:I20" si="1">SUM(F6:F19)</f>
        <v>-1234.4299999999998</v>
      </c>
      <c r="G20" s="348">
        <f t="shared" si="1"/>
        <v>644.21199999999999</v>
      </c>
      <c r="H20" s="348">
        <f t="shared" si="1"/>
        <v>104.012</v>
      </c>
      <c r="I20" s="348">
        <f t="shared" si="1"/>
        <v>2439.1939999999995</v>
      </c>
      <c r="J20" s="349"/>
      <c r="K20" s="277"/>
      <c r="L20" s="278"/>
      <c r="M20" s="278"/>
    </row>
    <row r="21" spans="1:15" ht="101.25" customHeight="1" x14ac:dyDescent="0.3">
      <c r="A21" s="330">
        <v>13</v>
      </c>
      <c r="B21" s="331" t="s">
        <v>228</v>
      </c>
      <c r="C21" s="337" t="s">
        <v>244</v>
      </c>
      <c r="D21" s="333">
        <v>3000</v>
      </c>
      <c r="E21" s="333">
        <v>-3000</v>
      </c>
      <c r="F21" s="334">
        <v>-3000</v>
      </c>
      <c r="G21" s="328"/>
      <c r="H21" s="328"/>
      <c r="I21" s="328">
        <f t="shared" si="0"/>
        <v>0</v>
      </c>
      <c r="J21" s="350" t="s">
        <v>382</v>
      </c>
      <c r="K21" s="19"/>
      <c r="L21" s="8"/>
      <c r="M21" s="8"/>
      <c r="O21" s="8"/>
    </row>
    <row r="22" spans="1:15" ht="91.7" customHeight="1" x14ac:dyDescent="0.3">
      <c r="A22" s="330">
        <v>14</v>
      </c>
      <c r="B22" s="331" t="s">
        <v>229</v>
      </c>
      <c r="C22" s="337" t="s">
        <v>244</v>
      </c>
      <c r="D22" s="333">
        <v>4604.576</v>
      </c>
      <c r="E22" s="333">
        <f>-D22</f>
        <v>-4604.576</v>
      </c>
      <c r="F22" s="334">
        <f>E22</f>
        <v>-4604.576</v>
      </c>
      <c r="G22" s="328"/>
      <c r="H22" s="328"/>
      <c r="I22" s="328">
        <f t="shared" si="0"/>
        <v>0</v>
      </c>
      <c r="J22" s="350" t="s">
        <v>383</v>
      </c>
      <c r="K22" s="19"/>
      <c r="L22" s="8"/>
      <c r="M22" s="8"/>
      <c r="O22" s="8"/>
    </row>
    <row r="23" spans="1:15" ht="47.55" hidden="1" customHeight="1" x14ac:dyDescent="0.3">
      <c r="A23" s="330"/>
      <c r="B23" s="331" t="s">
        <v>230</v>
      </c>
      <c r="C23" s="337" t="s">
        <v>249</v>
      </c>
      <c r="D23" s="333">
        <v>0</v>
      </c>
      <c r="E23" s="351">
        <v>0</v>
      </c>
      <c r="F23" s="334">
        <v>0</v>
      </c>
      <c r="G23" s="328"/>
      <c r="H23" s="328"/>
      <c r="I23" s="328">
        <f t="shared" si="0"/>
        <v>0</v>
      </c>
      <c r="J23" s="352" t="s">
        <v>241</v>
      </c>
      <c r="K23" s="19"/>
      <c r="L23" s="8"/>
      <c r="M23" s="8"/>
      <c r="O23" s="8"/>
    </row>
    <row r="24" spans="1:15" ht="108" customHeight="1" x14ac:dyDescent="0.3">
      <c r="A24" s="453">
        <v>15</v>
      </c>
      <c r="B24" s="331" t="s">
        <v>231</v>
      </c>
      <c r="C24" s="337" t="s">
        <v>244</v>
      </c>
      <c r="D24" s="333">
        <v>5000</v>
      </c>
      <c r="E24" s="333">
        <v>-1000</v>
      </c>
      <c r="F24" s="334">
        <v>-1000</v>
      </c>
      <c r="G24" s="328"/>
      <c r="H24" s="328"/>
      <c r="I24" s="328">
        <f t="shared" si="0"/>
        <v>4000</v>
      </c>
      <c r="J24" s="331" t="s">
        <v>384</v>
      </c>
      <c r="K24" s="19"/>
      <c r="L24" s="8"/>
      <c r="M24" s="8"/>
      <c r="O24" s="8"/>
    </row>
    <row r="25" spans="1:15" s="279" customFormat="1" ht="74.900000000000006" hidden="1" customHeight="1" x14ac:dyDescent="0.3">
      <c r="A25" s="353"/>
      <c r="B25" s="346" t="s">
        <v>214</v>
      </c>
      <c r="C25" s="354"/>
      <c r="D25" s="348"/>
      <c r="E25" s="348"/>
      <c r="F25" s="334"/>
      <c r="G25" s="355"/>
      <c r="H25" s="355"/>
      <c r="I25" s="355">
        <f t="shared" si="0"/>
        <v>0</v>
      </c>
      <c r="J25" s="346" t="s">
        <v>309</v>
      </c>
      <c r="K25" s="277"/>
      <c r="L25" s="278"/>
      <c r="M25" s="278"/>
    </row>
    <row r="26" spans="1:15" ht="150.15" customHeight="1" x14ac:dyDescent="0.3">
      <c r="A26" s="453">
        <v>16</v>
      </c>
      <c r="B26" s="331" t="s">
        <v>233</v>
      </c>
      <c r="C26" s="337" t="s">
        <v>244</v>
      </c>
      <c r="D26" s="333">
        <v>120</v>
      </c>
      <c r="E26" s="333">
        <v>-120</v>
      </c>
      <c r="F26" s="334">
        <v>-120</v>
      </c>
      <c r="G26" s="328"/>
      <c r="H26" s="328"/>
      <c r="I26" s="328">
        <f t="shared" si="0"/>
        <v>0</v>
      </c>
      <c r="J26" s="331" t="s">
        <v>310</v>
      </c>
      <c r="K26" s="23"/>
      <c r="L26" s="8"/>
      <c r="M26" s="8"/>
    </row>
    <row r="27" spans="1:15" ht="183.4" customHeight="1" x14ac:dyDescent="0.3">
      <c r="A27" s="453">
        <v>17</v>
      </c>
      <c r="B27" s="339" t="s">
        <v>318</v>
      </c>
      <c r="C27" s="337" t="s">
        <v>244</v>
      </c>
      <c r="D27" s="333"/>
      <c r="E27" s="338">
        <v>965.12400000000002</v>
      </c>
      <c r="F27" s="338">
        <v>965.12400000000002</v>
      </c>
      <c r="G27" s="328">
        <f>E27</f>
        <v>965.12400000000002</v>
      </c>
      <c r="H27" s="328"/>
      <c r="I27" s="328">
        <f>D27+E27</f>
        <v>965.12400000000002</v>
      </c>
      <c r="J27" s="339" t="s">
        <v>320</v>
      </c>
      <c r="K27" s="23"/>
      <c r="L27" s="8"/>
      <c r="M27" s="8"/>
    </row>
    <row r="28" spans="1:15" ht="127.7" customHeight="1" x14ac:dyDescent="0.3">
      <c r="A28" s="453">
        <v>18</v>
      </c>
      <c r="B28" s="339" t="s">
        <v>319</v>
      </c>
      <c r="C28" s="337" t="s">
        <v>244</v>
      </c>
      <c r="D28" s="333"/>
      <c r="E28" s="338">
        <v>855.75199999999995</v>
      </c>
      <c r="F28" s="338">
        <v>855.75199999999995</v>
      </c>
      <c r="G28" s="328">
        <f>E28</f>
        <v>855.75199999999995</v>
      </c>
      <c r="H28" s="328"/>
      <c r="I28" s="328">
        <f>D28+E28</f>
        <v>855.75199999999995</v>
      </c>
      <c r="J28" s="339" t="s">
        <v>320</v>
      </c>
      <c r="K28" s="23"/>
      <c r="L28" s="8"/>
      <c r="M28" s="8"/>
    </row>
    <row r="29" spans="1:15" s="414" customFormat="1" ht="190.9" hidden="1" customHeight="1" x14ac:dyDescent="0.45">
      <c r="A29" s="453"/>
      <c r="B29" s="339" t="s">
        <v>403</v>
      </c>
      <c r="C29" s="337" t="s">
        <v>244</v>
      </c>
      <c r="D29" s="333"/>
      <c r="E29" s="338"/>
      <c r="F29" s="338">
        <f>E29</f>
        <v>0</v>
      </c>
      <c r="G29" s="328"/>
      <c r="H29" s="328"/>
      <c r="I29" s="328">
        <f>F29</f>
        <v>0</v>
      </c>
      <c r="J29" s="339" t="s">
        <v>405</v>
      </c>
      <c r="K29" s="397"/>
      <c r="L29" s="447"/>
      <c r="M29" s="447"/>
    </row>
    <row r="30" spans="1:15" s="414" customFormat="1" ht="192.25" hidden="1" customHeight="1" x14ac:dyDescent="0.45">
      <c r="A30" s="453">
        <v>19</v>
      </c>
      <c r="B30" s="331" t="s">
        <v>407</v>
      </c>
      <c r="C30" s="337" t="s">
        <v>244</v>
      </c>
      <c r="D30" s="333"/>
      <c r="E30" s="334"/>
      <c r="F30" s="334"/>
      <c r="G30" s="328"/>
      <c r="H30" s="328"/>
      <c r="I30" s="328">
        <f>D30+E30</f>
        <v>0</v>
      </c>
      <c r="J30" s="339" t="s">
        <v>409</v>
      </c>
      <c r="K30" s="397"/>
      <c r="L30" s="447"/>
      <c r="M30" s="447"/>
    </row>
    <row r="31" spans="1:15" s="414" customFormat="1" ht="158.30000000000001" hidden="1" customHeight="1" x14ac:dyDescent="0.45">
      <c r="A31" s="453">
        <v>20</v>
      </c>
      <c r="B31" s="331" t="s">
        <v>404</v>
      </c>
      <c r="C31" s="337" t="s">
        <v>244</v>
      </c>
      <c r="D31" s="333"/>
      <c r="E31" s="334"/>
      <c r="F31" s="334"/>
      <c r="G31" s="328"/>
      <c r="H31" s="328"/>
      <c r="I31" s="328">
        <f>D31+E31</f>
        <v>0</v>
      </c>
      <c r="J31" s="339" t="s">
        <v>411</v>
      </c>
      <c r="K31" s="397"/>
      <c r="L31" s="447"/>
      <c r="M31" s="447"/>
    </row>
    <row r="32" spans="1:15" ht="146.05000000000001" customHeight="1" x14ac:dyDescent="0.3">
      <c r="A32" s="453">
        <v>21</v>
      </c>
      <c r="B32" s="331" t="s">
        <v>332</v>
      </c>
      <c r="C32" s="337" t="s">
        <v>244</v>
      </c>
      <c r="D32" s="333">
        <v>39000</v>
      </c>
      <c r="E32" s="334">
        <f>-38860-70</f>
        <v>-38930</v>
      </c>
      <c r="F32" s="334">
        <v>-38860</v>
      </c>
      <c r="G32" s="328"/>
      <c r="H32" s="328"/>
      <c r="I32" s="327">
        <f t="shared" si="0"/>
        <v>70</v>
      </c>
      <c r="J32" s="331" t="s">
        <v>413</v>
      </c>
      <c r="K32" s="23"/>
      <c r="L32" s="8"/>
      <c r="M32" s="8"/>
    </row>
    <row r="33" spans="1:15" s="279" customFormat="1" ht="146.05000000000001" customHeight="1" x14ac:dyDescent="0.3">
      <c r="A33" s="353"/>
      <c r="B33" s="346" t="s">
        <v>339</v>
      </c>
      <c r="C33" s="354"/>
      <c r="D33" s="348">
        <f>SUM(D21:D32)</f>
        <v>51724.576000000001</v>
      </c>
      <c r="E33" s="348">
        <f t="shared" ref="E33:I33" si="2">SUM(E21:E32)</f>
        <v>-45833.7</v>
      </c>
      <c r="F33" s="348">
        <f t="shared" si="2"/>
        <v>-45763.7</v>
      </c>
      <c r="G33" s="348">
        <f t="shared" si="2"/>
        <v>1820.876</v>
      </c>
      <c r="H33" s="348">
        <f t="shared" si="2"/>
        <v>0</v>
      </c>
      <c r="I33" s="348">
        <f t="shared" si="2"/>
        <v>5890.8760000000002</v>
      </c>
      <c r="J33" s="346"/>
      <c r="K33" s="277"/>
      <c r="L33" s="278"/>
      <c r="M33" s="278"/>
    </row>
    <row r="34" spans="1:15" s="319" customFormat="1" ht="139.94999999999999" customHeight="1" x14ac:dyDescent="0.3">
      <c r="A34" s="356">
        <v>22</v>
      </c>
      <c r="B34" s="339" t="s">
        <v>347</v>
      </c>
      <c r="C34" s="357" t="s">
        <v>399</v>
      </c>
      <c r="D34" s="338"/>
      <c r="E34" s="338">
        <v>131.846</v>
      </c>
      <c r="F34" s="338">
        <v>131.846</v>
      </c>
      <c r="G34" s="327"/>
      <c r="H34" s="327"/>
      <c r="I34" s="327">
        <f>F34</f>
        <v>131.846</v>
      </c>
      <c r="J34" s="339" t="s">
        <v>385</v>
      </c>
      <c r="K34" s="318"/>
      <c r="L34" s="315"/>
      <c r="M34" s="315"/>
    </row>
    <row r="35" spans="1:15" ht="109.4" customHeight="1" x14ac:dyDescent="0.3">
      <c r="A35" s="453">
        <v>23</v>
      </c>
      <c r="B35" s="331" t="s">
        <v>232</v>
      </c>
      <c r="C35" s="337" t="s">
        <v>251</v>
      </c>
      <c r="D35" s="333">
        <v>0</v>
      </c>
      <c r="E35" s="333">
        <v>875</v>
      </c>
      <c r="F35" s="334">
        <v>875</v>
      </c>
      <c r="G35" s="328"/>
      <c r="H35" s="328"/>
      <c r="I35" s="328">
        <f>D35+E35</f>
        <v>875</v>
      </c>
      <c r="J35" s="331" t="s">
        <v>326</v>
      </c>
      <c r="K35" s="23"/>
      <c r="L35" s="8"/>
      <c r="M35" s="8"/>
      <c r="O35" s="8"/>
    </row>
    <row r="36" spans="1:15" s="279" customFormat="1" ht="86.95" customHeight="1" x14ac:dyDescent="0.3">
      <c r="A36" s="353"/>
      <c r="B36" s="346" t="s">
        <v>340</v>
      </c>
      <c r="C36" s="354"/>
      <c r="D36" s="348">
        <f>SUM(D34:D35)</f>
        <v>0</v>
      </c>
      <c r="E36" s="348">
        <f>SUM(E34:E35)</f>
        <v>1006.846</v>
      </c>
      <c r="F36" s="348">
        <f t="shared" ref="F36:I36" si="3">SUM(F34:F35)</f>
        <v>1006.846</v>
      </c>
      <c r="G36" s="348">
        <f t="shared" si="3"/>
        <v>0</v>
      </c>
      <c r="H36" s="348">
        <f t="shared" si="3"/>
        <v>0</v>
      </c>
      <c r="I36" s="348">
        <f t="shared" si="3"/>
        <v>1006.846</v>
      </c>
      <c r="J36" s="346"/>
      <c r="K36" s="277"/>
      <c r="L36" s="278"/>
      <c r="M36" s="278"/>
      <c r="O36" s="278"/>
    </row>
    <row r="37" spans="1:15" ht="158.30000000000001" customHeight="1" x14ac:dyDescent="0.3">
      <c r="A37" s="453">
        <v>24</v>
      </c>
      <c r="B37" s="336" t="s">
        <v>314</v>
      </c>
      <c r="C37" s="337" t="s">
        <v>334</v>
      </c>
      <c r="D37" s="342">
        <v>300</v>
      </c>
      <c r="E37" s="338">
        <v>-150</v>
      </c>
      <c r="F37" s="338">
        <v>-150</v>
      </c>
      <c r="G37" s="328"/>
      <c r="H37" s="328"/>
      <c r="I37" s="328">
        <f>D37+E37</f>
        <v>150</v>
      </c>
      <c r="J37" s="336" t="s">
        <v>396</v>
      </c>
      <c r="K37" s="23"/>
      <c r="L37" s="8"/>
      <c r="M37" s="8"/>
    </row>
    <row r="38" spans="1:15" ht="170.5" customHeight="1" x14ac:dyDescent="0.3">
      <c r="A38" s="453">
        <v>25</v>
      </c>
      <c r="B38" s="336" t="s">
        <v>315</v>
      </c>
      <c r="C38" s="337" t="s">
        <v>334</v>
      </c>
      <c r="D38" s="342">
        <v>300</v>
      </c>
      <c r="E38" s="338">
        <v>-150</v>
      </c>
      <c r="F38" s="338">
        <v>-150</v>
      </c>
      <c r="G38" s="328"/>
      <c r="H38" s="328"/>
      <c r="I38" s="328">
        <f t="shared" ref="I38:I44" si="4">D38+E38</f>
        <v>150</v>
      </c>
      <c r="J38" s="336" t="s">
        <v>396</v>
      </c>
      <c r="K38" s="23"/>
      <c r="L38" s="8"/>
      <c r="M38" s="8"/>
    </row>
    <row r="39" spans="1:15" ht="222.8" customHeight="1" x14ac:dyDescent="0.3">
      <c r="A39" s="453">
        <v>26</v>
      </c>
      <c r="B39" s="336" t="s">
        <v>363</v>
      </c>
      <c r="C39" s="337" t="s">
        <v>250</v>
      </c>
      <c r="D39" s="342">
        <v>300</v>
      </c>
      <c r="E39" s="338">
        <v>-150</v>
      </c>
      <c r="F39" s="338">
        <v>-150</v>
      </c>
      <c r="G39" s="328"/>
      <c r="H39" s="328"/>
      <c r="I39" s="328">
        <f t="shared" si="4"/>
        <v>150</v>
      </c>
      <c r="J39" s="336" t="s">
        <v>396</v>
      </c>
      <c r="K39" s="23"/>
      <c r="L39" s="8"/>
      <c r="M39" s="8"/>
    </row>
    <row r="40" spans="1:15" ht="95.8" customHeight="1" x14ac:dyDescent="0.3">
      <c r="A40" s="453">
        <v>27</v>
      </c>
      <c r="B40" s="331" t="s">
        <v>213</v>
      </c>
      <c r="C40" s="337" t="s">
        <v>250</v>
      </c>
      <c r="D40" s="333">
        <v>2500</v>
      </c>
      <c r="E40" s="333">
        <f>-(2500-682.65)</f>
        <v>-1817.35</v>
      </c>
      <c r="F40" s="334">
        <f>-(2500-682.65)</f>
        <v>-1817.35</v>
      </c>
      <c r="G40" s="328"/>
      <c r="H40" s="328"/>
      <c r="I40" s="328">
        <f>D40+E40</f>
        <v>682.65000000000009</v>
      </c>
      <c r="J40" s="331" t="s">
        <v>386</v>
      </c>
      <c r="K40" s="23"/>
      <c r="L40" s="8"/>
      <c r="M40" s="8"/>
    </row>
    <row r="41" spans="1:15" ht="76.099999999999994" customHeight="1" x14ac:dyDescent="0.3">
      <c r="A41" s="453">
        <v>28</v>
      </c>
      <c r="B41" s="331" t="s">
        <v>301</v>
      </c>
      <c r="C41" s="337" t="s">
        <v>250</v>
      </c>
      <c r="D41" s="333">
        <v>3287.0239999999999</v>
      </c>
      <c r="E41" s="333">
        <v>-1969.674</v>
      </c>
      <c r="F41" s="334">
        <v>-1969.674</v>
      </c>
      <c r="G41" s="328"/>
      <c r="H41" s="328"/>
      <c r="I41" s="328">
        <f>D41+E41</f>
        <v>1317.35</v>
      </c>
      <c r="J41" s="331" t="s">
        <v>387</v>
      </c>
      <c r="K41" s="23"/>
      <c r="L41" s="8"/>
      <c r="M41" s="8"/>
      <c r="O41" s="315"/>
    </row>
    <row r="42" spans="1:15" ht="158.94999999999999" customHeight="1" x14ac:dyDescent="0.3">
      <c r="A42" s="453">
        <v>29</v>
      </c>
      <c r="B42" s="336" t="s">
        <v>317</v>
      </c>
      <c r="C42" s="337" t="s">
        <v>250</v>
      </c>
      <c r="D42" s="342">
        <v>300</v>
      </c>
      <c r="E42" s="338">
        <v>-150</v>
      </c>
      <c r="F42" s="338">
        <v>-150</v>
      </c>
      <c r="G42" s="328"/>
      <c r="H42" s="328"/>
      <c r="I42" s="328">
        <f t="shared" si="4"/>
        <v>150</v>
      </c>
      <c r="J42" s="336" t="s">
        <v>396</v>
      </c>
      <c r="K42" s="23"/>
      <c r="L42" s="8"/>
      <c r="M42" s="8"/>
    </row>
    <row r="43" spans="1:15" ht="139.94999999999999" hidden="1" customHeight="1" x14ac:dyDescent="0.3">
      <c r="A43" s="453"/>
      <c r="B43" s="336"/>
      <c r="C43" s="337"/>
      <c r="D43" s="342"/>
      <c r="E43" s="338"/>
      <c r="F43" s="338"/>
      <c r="G43" s="328"/>
      <c r="H43" s="328"/>
      <c r="I43" s="328"/>
      <c r="J43" s="336" t="s">
        <v>336</v>
      </c>
      <c r="K43" s="23"/>
      <c r="L43" s="8"/>
      <c r="M43" s="8"/>
    </row>
    <row r="44" spans="1:15" ht="127.7" hidden="1" customHeight="1" x14ac:dyDescent="0.3">
      <c r="A44" s="453"/>
      <c r="B44" s="339" t="s">
        <v>328</v>
      </c>
      <c r="C44" s="337"/>
      <c r="D44" s="333"/>
      <c r="E44" s="338"/>
      <c r="F44" s="338"/>
      <c r="G44" s="338"/>
      <c r="H44" s="328"/>
      <c r="I44" s="328">
        <f t="shared" si="4"/>
        <v>0</v>
      </c>
      <c r="J44" s="358" t="s">
        <v>320</v>
      </c>
      <c r="K44" s="23"/>
      <c r="L44" s="8"/>
      <c r="M44" s="8"/>
    </row>
    <row r="45" spans="1:15" ht="146.75" hidden="1" customHeight="1" x14ac:dyDescent="0.3">
      <c r="A45" s="453"/>
      <c r="B45" s="336" t="s">
        <v>321</v>
      </c>
      <c r="C45" s="337"/>
      <c r="D45" s="333"/>
      <c r="E45" s="338"/>
      <c r="F45" s="338"/>
      <c r="G45" s="328"/>
      <c r="H45" s="328"/>
      <c r="I45" s="328"/>
      <c r="J45" s="336" t="s">
        <v>324</v>
      </c>
      <c r="K45" s="23"/>
      <c r="L45" s="8"/>
      <c r="M45" s="8"/>
    </row>
    <row r="46" spans="1:15" ht="137.9" hidden="1" customHeight="1" x14ac:dyDescent="0.3">
      <c r="A46" s="453"/>
      <c r="B46" s="336" t="s">
        <v>322</v>
      </c>
      <c r="C46" s="337"/>
      <c r="D46" s="333"/>
      <c r="E46" s="338"/>
      <c r="F46" s="338"/>
      <c r="G46" s="328"/>
      <c r="H46" s="328"/>
      <c r="I46" s="328"/>
      <c r="J46" s="336" t="s">
        <v>323</v>
      </c>
      <c r="K46" s="23"/>
      <c r="L46" s="8"/>
      <c r="M46" s="8"/>
    </row>
    <row r="47" spans="1:15" s="279" customFormat="1" ht="137.9" customHeight="1" x14ac:dyDescent="0.3">
      <c r="A47" s="353"/>
      <c r="B47" s="359" t="s">
        <v>338</v>
      </c>
      <c r="C47" s="354"/>
      <c r="D47" s="360">
        <f>SUM(D37:D46)</f>
        <v>6987.0239999999994</v>
      </c>
      <c r="E47" s="360">
        <f>SUM(E37:E46)</f>
        <v>-4387.0239999999994</v>
      </c>
      <c r="F47" s="360">
        <f t="shared" ref="F47:I47" si="5">SUM(F37:F46)</f>
        <v>-4387.0239999999994</v>
      </c>
      <c r="G47" s="360">
        <f t="shared" si="5"/>
        <v>0</v>
      </c>
      <c r="H47" s="360">
        <f t="shared" si="5"/>
        <v>0</v>
      </c>
      <c r="I47" s="360">
        <f t="shared" si="5"/>
        <v>2600</v>
      </c>
      <c r="J47" s="359"/>
      <c r="K47" s="277"/>
      <c r="L47" s="278"/>
      <c r="M47" s="278"/>
    </row>
    <row r="48" spans="1:15" ht="178.65" customHeight="1" x14ac:dyDescent="0.3">
      <c r="A48" s="453">
        <v>30</v>
      </c>
      <c r="B48" s="361" t="s">
        <v>252</v>
      </c>
      <c r="C48" s="337" t="s">
        <v>253</v>
      </c>
      <c r="D48" s="332">
        <v>181.9</v>
      </c>
      <c r="E48" s="362">
        <v>-100</v>
      </c>
      <c r="F48" s="362">
        <v>-100</v>
      </c>
      <c r="G48" s="328"/>
      <c r="H48" s="328"/>
      <c r="I48" s="328">
        <f t="shared" si="0"/>
        <v>81.900000000000006</v>
      </c>
      <c r="J48" s="363" t="s">
        <v>406</v>
      </c>
      <c r="K48" s="23"/>
      <c r="L48" s="8"/>
      <c r="M48" s="8"/>
    </row>
    <row r="49" spans="1:13" ht="128.4" customHeight="1" x14ac:dyDescent="0.3">
      <c r="A49" s="453">
        <v>31</v>
      </c>
      <c r="B49" s="361" t="s">
        <v>254</v>
      </c>
      <c r="C49" s="332" t="s">
        <v>255</v>
      </c>
      <c r="D49" s="332">
        <f>5879.247+14874.361</f>
        <v>20753.608</v>
      </c>
      <c r="E49" s="327">
        <f>-11562.173</f>
        <v>-11562.173000000001</v>
      </c>
      <c r="F49" s="327">
        <f>-10201.264</f>
        <v>-10201.263999999999</v>
      </c>
      <c r="G49" s="327"/>
      <c r="H49" s="327"/>
      <c r="I49" s="328">
        <f t="shared" si="0"/>
        <v>9191.4349999999995</v>
      </c>
      <c r="J49" s="363" t="s">
        <v>418</v>
      </c>
      <c r="K49" s="23"/>
      <c r="L49" s="8"/>
      <c r="M49" s="8"/>
    </row>
    <row r="50" spans="1:13" ht="112.1" customHeight="1" x14ac:dyDescent="0.3">
      <c r="A50" s="453">
        <v>32</v>
      </c>
      <c r="B50" s="361" t="s">
        <v>256</v>
      </c>
      <c r="C50" s="332" t="s">
        <v>253</v>
      </c>
      <c r="D50" s="328">
        <v>221.798</v>
      </c>
      <c r="E50" s="327">
        <v>-150</v>
      </c>
      <c r="F50" s="327">
        <v>-150</v>
      </c>
      <c r="G50" s="328"/>
      <c r="H50" s="328"/>
      <c r="I50" s="328">
        <f t="shared" si="0"/>
        <v>71.798000000000002</v>
      </c>
      <c r="J50" s="363" t="s">
        <v>388</v>
      </c>
      <c r="K50" s="23"/>
      <c r="L50" s="8"/>
      <c r="M50" s="8"/>
    </row>
    <row r="51" spans="1:13" ht="93.75" customHeight="1" x14ac:dyDescent="0.45">
      <c r="A51" s="453">
        <v>33</v>
      </c>
      <c r="B51" s="421" t="s">
        <v>366</v>
      </c>
      <c r="C51" s="422" t="s">
        <v>358</v>
      </c>
      <c r="D51" s="364">
        <v>1094.864</v>
      </c>
      <c r="E51" s="365">
        <v>-874.86400000000003</v>
      </c>
      <c r="F51" s="368"/>
      <c r="G51" s="369"/>
      <c r="H51" s="369">
        <f t="shared" ref="H51:H65" si="6">E51</f>
        <v>-874.86400000000003</v>
      </c>
      <c r="I51" s="369">
        <f t="shared" si="0"/>
        <v>220</v>
      </c>
      <c r="J51" s="363" t="s">
        <v>389</v>
      </c>
      <c r="K51" s="23"/>
      <c r="L51" s="8"/>
      <c r="M51" s="8"/>
    </row>
    <row r="52" spans="1:13" ht="158.30000000000001" customHeight="1" x14ac:dyDescent="0.45">
      <c r="A52" s="453">
        <v>34</v>
      </c>
      <c r="B52" s="423" t="s">
        <v>367</v>
      </c>
      <c r="C52" s="422" t="s">
        <v>352</v>
      </c>
      <c r="D52" s="364">
        <v>420.06</v>
      </c>
      <c r="E52" s="365">
        <v>-200</v>
      </c>
      <c r="F52" s="367">
        <v>-220.06</v>
      </c>
      <c r="G52" s="368"/>
      <c r="H52" s="368">
        <v>20.059999999999999</v>
      </c>
      <c r="I52" s="369">
        <f>D52+F52+H52</f>
        <v>220.06</v>
      </c>
      <c r="J52" s="344" t="s">
        <v>397</v>
      </c>
      <c r="K52" s="23"/>
      <c r="L52" s="8"/>
      <c r="M52" s="8"/>
    </row>
    <row r="53" spans="1:13" ht="96.45" customHeight="1" x14ac:dyDescent="0.45">
      <c r="A53" s="453">
        <v>35</v>
      </c>
      <c r="B53" s="366" t="s">
        <v>368</v>
      </c>
      <c r="C53" s="332" t="s">
        <v>253</v>
      </c>
      <c r="D53" s="364">
        <v>500</v>
      </c>
      <c r="E53" s="365">
        <v>-150</v>
      </c>
      <c r="F53" s="327"/>
      <c r="G53" s="328"/>
      <c r="H53" s="328">
        <f t="shared" si="6"/>
        <v>-150</v>
      </c>
      <c r="I53" s="328">
        <f t="shared" si="0"/>
        <v>350</v>
      </c>
      <c r="J53" s="344" t="s">
        <v>410</v>
      </c>
      <c r="K53" s="23"/>
      <c r="L53" s="8"/>
      <c r="M53" s="8"/>
    </row>
    <row r="54" spans="1:13" ht="89" customHeight="1" x14ac:dyDescent="0.45">
      <c r="A54" s="453">
        <v>36</v>
      </c>
      <c r="B54" s="361" t="s">
        <v>369</v>
      </c>
      <c r="C54" s="332" t="s">
        <v>358</v>
      </c>
      <c r="D54" s="364">
        <v>1407.2639999999999</v>
      </c>
      <c r="E54" s="367">
        <f>-820.904</f>
        <v>-820.904</v>
      </c>
      <c r="F54" s="430"/>
      <c r="G54" s="369"/>
      <c r="H54" s="369">
        <f t="shared" si="6"/>
        <v>-820.904</v>
      </c>
      <c r="I54" s="368">
        <f t="shared" si="0"/>
        <v>586.3599999999999</v>
      </c>
      <c r="J54" s="363" t="s">
        <v>402</v>
      </c>
      <c r="K54" s="23"/>
      <c r="L54" s="8"/>
      <c r="M54" s="8"/>
    </row>
    <row r="55" spans="1:13" ht="106" customHeight="1" x14ac:dyDescent="0.45">
      <c r="A55" s="453">
        <v>37</v>
      </c>
      <c r="B55" s="361" t="s">
        <v>370</v>
      </c>
      <c r="C55" s="332" t="s">
        <v>358</v>
      </c>
      <c r="D55" s="364">
        <v>250.45400000000001</v>
      </c>
      <c r="E55" s="365">
        <v>-250.45400000000001</v>
      </c>
      <c r="F55" s="327"/>
      <c r="G55" s="328"/>
      <c r="H55" s="369">
        <f t="shared" si="6"/>
        <v>-250.45400000000001</v>
      </c>
      <c r="I55" s="369">
        <f t="shared" si="0"/>
        <v>0</v>
      </c>
      <c r="J55" s="363" t="s">
        <v>390</v>
      </c>
      <c r="K55" s="23"/>
      <c r="L55" s="8"/>
      <c r="M55" s="8"/>
    </row>
    <row r="56" spans="1:13" ht="51.65" customHeight="1" x14ac:dyDescent="0.45">
      <c r="A56" s="453">
        <v>38</v>
      </c>
      <c r="B56" s="361" t="s">
        <v>371</v>
      </c>
      <c r="C56" s="332" t="s">
        <v>359</v>
      </c>
      <c r="D56" s="364">
        <v>562.60299999999995</v>
      </c>
      <c r="E56" s="365">
        <v>-100</v>
      </c>
      <c r="F56" s="327"/>
      <c r="G56" s="328"/>
      <c r="H56" s="369">
        <f t="shared" si="6"/>
        <v>-100</v>
      </c>
      <c r="I56" s="369">
        <f t="shared" si="0"/>
        <v>462.60299999999995</v>
      </c>
      <c r="J56" s="363" t="s">
        <v>377</v>
      </c>
      <c r="K56" s="23"/>
      <c r="L56" s="8"/>
      <c r="M56" s="8"/>
    </row>
    <row r="57" spans="1:13" ht="95.1" customHeight="1" x14ac:dyDescent="0.45">
      <c r="A57" s="453">
        <v>39</v>
      </c>
      <c r="B57" s="361" t="s">
        <v>372</v>
      </c>
      <c r="C57" s="332" t="s">
        <v>364</v>
      </c>
      <c r="D57" s="364">
        <v>3445</v>
      </c>
      <c r="E57" s="365">
        <v>-2000</v>
      </c>
      <c r="F57" s="327"/>
      <c r="G57" s="328"/>
      <c r="H57" s="369">
        <f t="shared" si="6"/>
        <v>-2000</v>
      </c>
      <c r="I57" s="369">
        <f t="shared" si="0"/>
        <v>1445</v>
      </c>
      <c r="J57" s="363" t="s">
        <v>391</v>
      </c>
      <c r="K57" s="23"/>
      <c r="L57" s="8"/>
      <c r="M57" s="8"/>
    </row>
    <row r="58" spans="1:13" ht="67.75" customHeight="1" x14ac:dyDescent="0.45">
      <c r="A58" s="453">
        <v>40</v>
      </c>
      <c r="B58" s="366" t="s">
        <v>373</v>
      </c>
      <c r="C58" s="332" t="s">
        <v>345</v>
      </c>
      <c r="D58" s="370">
        <v>202.27</v>
      </c>
      <c r="E58" s="365">
        <v>-100</v>
      </c>
      <c r="F58" s="327"/>
      <c r="G58" s="328"/>
      <c r="H58" s="369">
        <f t="shared" si="6"/>
        <v>-100</v>
      </c>
      <c r="I58" s="369">
        <f t="shared" si="0"/>
        <v>102.27000000000001</v>
      </c>
      <c r="J58" s="344" t="s">
        <v>277</v>
      </c>
      <c r="K58" s="23"/>
      <c r="L58" s="8"/>
      <c r="M58" s="8"/>
    </row>
    <row r="59" spans="1:13" s="319" customFormat="1" ht="99.2" customHeight="1" x14ac:dyDescent="0.45">
      <c r="A59" s="356">
        <v>41</v>
      </c>
      <c r="B59" s="366" t="s">
        <v>270</v>
      </c>
      <c r="C59" s="362" t="s">
        <v>345</v>
      </c>
      <c r="D59" s="370">
        <v>1444.854</v>
      </c>
      <c r="E59" s="367">
        <f>-1444.854+76.6</f>
        <v>-1368.2540000000001</v>
      </c>
      <c r="F59" s="327"/>
      <c r="G59" s="327"/>
      <c r="H59" s="368">
        <f t="shared" si="6"/>
        <v>-1368.2540000000001</v>
      </c>
      <c r="I59" s="368">
        <f t="shared" si="0"/>
        <v>76.599999999999909</v>
      </c>
      <c r="J59" s="340" t="s">
        <v>398</v>
      </c>
      <c r="K59" s="318"/>
      <c r="L59" s="315"/>
      <c r="M59" s="315"/>
    </row>
    <row r="60" spans="1:13" ht="72" customHeight="1" x14ac:dyDescent="0.45">
      <c r="A60" s="452">
        <v>42</v>
      </c>
      <c r="B60" s="366" t="s">
        <v>374</v>
      </c>
      <c r="C60" s="332" t="s">
        <v>357</v>
      </c>
      <c r="D60" s="364">
        <v>12.5</v>
      </c>
      <c r="E60" s="365">
        <v>-12.5</v>
      </c>
      <c r="F60" s="327"/>
      <c r="G60" s="328"/>
      <c r="H60" s="369">
        <f t="shared" si="6"/>
        <v>-12.5</v>
      </c>
      <c r="I60" s="369">
        <f t="shared" si="0"/>
        <v>0</v>
      </c>
      <c r="J60" s="344" t="s">
        <v>392</v>
      </c>
      <c r="K60" s="23"/>
      <c r="L60" s="8"/>
      <c r="M60" s="8"/>
    </row>
    <row r="61" spans="1:13" ht="92.4" customHeight="1" x14ac:dyDescent="0.45">
      <c r="A61" s="452">
        <v>43</v>
      </c>
      <c r="B61" s="366" t="s">
        <v>272</v>
      </c>
      <c r="C61" s="332" t="s">
        <v>345</v>
      </c>
      <c r="D61" s="364">
        <v>211.60400000000001</v>
      </c>
      <c r="E61" s="365">
        <v>-111.55800000000001</v>
      </c>
      <c r="F61" s="362"/>
      <c r="G61" s="332"/>
      <c r="H61" s="369">
        <f t="shared" si="6"/>
        <v>-111.55800000000001</v>
      </c>
      <c r="I61" s="369">
        <f t="shared" si="0"/>
        <v>100.04600000000001</v>
      </c>
      <c r="J61" s="344" t="s">
        <v>381</v>
      </c>
      <c r="K61" s="23"/>
      <c r="L61" s="8"/>
      <c r="M61" s="8"/>
    </row>
    <row r="62" spans="1:13" ht="72" customHeight="1" x14ac:dyDescent="0.45">
      <c r="A62" s="453">
        <v>44</v>
      </c>
      <c r="B62" s="366" t="s">
        <v>375</v>
      </c>
      <c r="C62" s="332" t="s">
        <v>356</v>
      </c>
      <c r="D62" s="364">
        <v>33.19</v>
      </c>
      <c r="E62" s="365">
        <v>-33.19</v>
      </c>
      <c r="F62" s="327"/>
      <c r="G62" s="328"/>
      <c r="H62" s="369">
        <f t="shared" si="6"/>
        <v>-33.19</v>
      </c>
      <c r="I62" s="369">
        <f t="shared" si="0"/>
        <v>0</v>
      </c>
      <c r="J62" s="344" t="s">
        <v>393</v>
      </c>
      <c r="K62" s="23"/>
      <c r="L62" s="8"/>
      <c r="M62" s="8"/>
    </row>
    <row r="63" spans="1:13" ht="113.95" customHeight="1" x14ac:dyDescent="0.45">
      <c r="A63" s="453">
        <v>45</v>
      </c>
      <c r="B63" s="366" t="s">
        <v>376</v>
      </c>
      <c r="C63" s="332" t="s">
        <v>417</v>
      </c>
      <c r="D63" s="364">
        <v>2162.9160000000002</v>
      </c>
      <c r="E63" s="365">
        <v>-499.96199999999999</v>
      </c>
      <c r="F63" s="327"/>
      <c r="G63" s="328"/>
      <c r="H63" s="369">
        <f t="shared" si="6"/>
        <v>-499.96199999999999</v>
      </c>
      <c r="I63" s="369">
        <f t="shared" si="0"/>
        <v>1662.9540000000002</v>
      </c>
      <c r="J63" s="344" t="s">
        <v>394</v>
      </c>
      <c r="K63" s="23"/>
      <c r="L63" s="8"/>
      <c r="M63" s="8"/>
    </row>
    <row r="64" spans="1:13" ht="129.25" hidden="1" customHeight="1" x14ac:dyDescent="0.45">
      <c r="A64" s="453"/>
      <c r="B64" s="366"/>
      <c r="C64" s="332"/>
      <c r="D64" s="364"/>
      <c r="E64" s="365"/>
      <c r="F64" s="327"/>
      <c r="G64" s="328"/>
      <c r="H64" s="369">
        <f t="shared" si="6"/>
        <v>0</v>
      </c>
      <c r="I64" s="369">
        <f t="shared" si="0"/>
        <v>0</v>
      </c>
      <c r="J64" s="344"/>
      <c r="K64" s="23"/>
      <c r="L64" s="8"/>
      <c r="M64" s="8"/>
    </row>
    <row r="65" spans="1:13" ht="117" customHeight="1" x14ac:dyDescent="0.45">
      <c r="A65" s="453">
        <v>46</v>
      </c>
      <c r="B65" s="366" t="s">
        <v>275</v>
      </c>
      <c r="C65" s="332" t="s">
        <v>355</v>
      </c>
      <c r="D65" s="364">
        <v>230.55500000000001</v>
      </c>
      <c r="E65" s="365">
        <v>-114.325</v>
      </c>
      <c r="F65" s="327"/>
      <c r="G65" s="328"/>
      <c r="H65" s="369">
        <f t="shared" si="6"/>
        <v>-114.325</v>
      </c>
      <c r="I65" s="369">
        <f t="shared" si="0"/>
        <v>116.23</v>
      </c>
      <c r="J65" s="344" t="s">
        <v>313</v>
      </c>
      <c r="K65" s="23"/>
      <c r="L65" s="8"/>
      <c r="M65" s="8"/>
    </row>
    <row r="66" spans="1:13" s="255" customFormat="1" ht="116.5" hidden="1" customHeight="1" x14ac:dyDescent="0.45">
      <c r="A66" s="372"/>
      <c r="B66" s="373" t="s">
        <v>280</v>
      </c>
      <c r="C66" s="374" t="s">
        <v>282</v>
      </c>
      <c r="D66" s="375"/>
      <c r="E66" s="375"/>
      <c r="F66" s="327">
        <f>E66</f>
        <v>0</v>
      </c>
      <c r="G66" s="376"/>
      <c r="H66" s="376"/>
      <c r="I66" s="377">
        <f t="shared" si="0"/>
        <v>0</v>
      </c>
      <c r="J66" s="378" t="s">
        <v>298</v>
      </c>
      <c r="K66" s="253"/>
      <c r="L66" s="254"/>
      <c r="M66" s="254"/>
    </row>
    <row r="67" spans="1:13" ht="167.95" hidden="1" customHeight="1" x14ac:dyDescent="0.3">
      <c r="A67" s="453"/>
      <c r="B67" s="363"/>
      <c r="C67" s="332"/>
      <c r="D67" s="332"/>
      <c r="E67" s="332"/>
      <c r="F67" s="327"/>
      <c r="G67" s="328"/>
      <c r="H67" s="328"/>
      <c r="I67" s="328"/>
      <c r="J67" s="363"/>
      <c r="K67" s="23"/>
      <c r="L67" s="8"/>
      <c r="M67" s="8"/>
    </row>
    <row r="68" spans="1:13" ht="71.5" hidden="1" customHeight="1" x14ac:dyDescent="0.3">
      <c r="A68" s="453"/>
      <c r="B68" s="363"/>
      <c r="C68" s="332"/>
      <c r="D68" s="332"/>
      <c r="E68" s="332"/>
      <c r="F68" s="327"/>
      <c r="G68" s="328"/>
      <c r="H68" s="328"/>
      <c r="I68" s="328"/>
      <c r="J68" s="363"/>
      <c r="K68" s="23"/>
      <c r="L68" s="8"/>
      <c r="M68" s="8"/>
    </row>
    <row r="69" spans="1:13" ht="81" hidden="1" customHeight="1" x14ac:dyDescent="0.3">
      <c r="A69" s="453"/>
      <c r="B69" s="363"/>
      <c r="C69" s="332"/>
      <c r="D69" s="332"/>
      <c r="E69" s="332"/>
      <c r="F69" s="327"/>
      <c r="G69" s="328"/>
      <c r="H69" s="328"/>
      <c r="I69" s="328"/>
      <c r="J69" s="363"/>
      <c r="K69" s="23"/>
      <c r="L69" s="8"/>
      <c r="M69" s="8"/>
    </row>
    <row r="70" spans="1:13" ht="81" hidden="1" customHeight="1" x14ac:dyDescent="0.3">
      <c r="A70" s="453"/>
      <c r="B70" s="363" t="s">
        <v>349</v>
      </c>
      <c r="C70" s="332"/>
      <c r="D70" s="332"/>
      <c r="E70" s="332"/>
      <c r="F70" s="327"/>
      <c r="G70" s="328"/>
      <c r="H70" s="328"/>
      <c r="I70" s="328"/>
      <c r="J70" s="363" t="s">
        <v>351</v>
      </c>
      <c r="K70" s="23"/>
      <c r="L70" s="8"/>
      <c r="M70" s="8"/>
    </row>
    <row r="71" spans="1:13" ht="81" hidden="1" customHeight="1" x14ac:dyDescent="0.3">
      <c r="A71" s="453"/>
      <c r="B71" s="363" t="s">
        <v>350</v>
      </c>
      <c r="C71" s="332"/>
      <c r="D71" s="332"/>
      <c r="E71" s="332"/>
      <c r="F71" s="327"/>
      <c r="G71" s="328"/>
      <c r="H71" s="328"/>
      <c r="I71" s="328"/>
      <c r="J71" s="363" t="s">
        <v>351</v>
      </c>
      <c r="K71" s="23"/>
      <c r="L71" s="8"/>
      <c r="M71" s="8"/>
    </row>
    <row r="72" spans="1:13" ht="146.75" customHeight="1" x14ac:dyDescent="0.3">
      <c r="A72" s="453">
        <v>47</v>
      </c>
      <c r="B72" s="336" t="s">
        <v>321</v>
      </c>
      <c r="C72" s="337" t="s">
        <v>348</v>
      </c>
      <c r="D72" s="333">
        <v>261.92500000000001</v>
      </c>
      <c r="E72" s="338">
        <v>-47.73</v>
      </c>
      <c r="F72" s="338">
        <f>E72</f>
        <v>-47.73</v>
      </c>
      <c r="G72" s="328"/>
      <c r="H72" s="328"/>
      <c r="I72" s="328">
        <f t="shared" ref="I72" si="7">D72+E72</f>
        <v>214.19500000000002</v>
      </c>
      <c r="J72" s="336" t="s">
        <v>378</v>
      </c>
      <c r="K72" s="23"/>
      <c r="L72" s="8"/>
      <c r="M72" s="8"/>
    </row>
    <row r="73" spans="1:13" ht="137.9" customHeight="1" x14ac:dyDescent="0.3">
      <c r="A73" s="453">
        <v>48</v>
      </c>
      <c r="B73" s="336" t="s">
        <v>322</v>
      </c>
      <c r="C73" s="337" t="s">
        <v>348</v>
      </c>
      <c r="D73" s="333"/>
      <c r="E73" s="338">
        <v>47.73</v>
      </c>
      <c r="F73" s="338"/>
      <c r="G73" s="328"/>
      <c r="H73" s="328">
        <v>47.73</v>
      </c>
      <c r="I73" s="328">
        <f>H73</f>
        <v>47.73</v>
      </c>
      <c r="J73" s="336" t="s">
        <v>323</v>
      </c>
      <c r="K73" s="23"/>
      <c r="L73" s="8"/>
      <c r="M73" s="8"/>
    </row>
    <row r="74" spans="1:13" ht="137.9" hidden="1" customHeight="1" x14ac:dyDescent="0.3">
      <c r="A74" s="453">
        <v>49</v>
      </c>
      <c r="B74" s="336" t="s">
        <v>414</v>
      </c>
      <c r="C74" s="337" t="s">
        <v>415</v>
      </c>
      <c r="D74" s="333"/>
      <c r="E74" s="338"/>
      <c r="F74" s="338"/>
      <c r="G74" s="328"/>
      <c r="H74" s="328">
        <f>E74</f>
        <v>0</v>
      </c>
      <c r="I74" s="327">
        <f>H74</f>
        <v>0</v>
      </c>
      <c r="J74" s="336" t="s">
        <v>416</v>
      </c>
      <c r="K74" s="23"/>
      <c r="L74" s="8"/>
      <c r="M74" s="8"/>
    </row>
    <row r="75" spans="1:13" s="279" customFormat="1" ht="81" customHeight="1" x14ac:dyDescent="0.3">
      <c r="A75" s="431"/>
      <c r="B75" s="432" t="s">
        <v>342</v>
      </c>
      <c r="C75" s="433"/>
      <c r="D75" s="433">
        <f>SUM(D48:D74)</f>
        <v>33397.365000000005</v>
      </c>
      <c r="E75" s="433">
        <f>SUM(E48:E74)</f>
        <v>-18448.184000000001</v>
      </c>
      <c r="F75" s="433">
        <f t="shared" ref="F75:I75" si="8">SUM(F48:F74)</f>
        <v>-10719.053999999998</v>
      </c>
      <c r="G75" s="433">
        <f t="shared" si="8"/>
        <v>0</v>
      </c>
      <c r="H75" s="433">
        <f t="shared" si="8"/>
        <v>-6368.2210000000005</v>
      </c>
      <c r="I75" s="433">
        <f t="shared" si="8"/>
        <v>14949.180999999999</v>
      </c>
      <c r="J75" s="432"/>
      <c r="K75" s="434"/>
      <c r="L75" s="278"/>
      <c r="M75" s="278"/>
    </row>
    <row r="76" spans="1:13" s="443" customFormat="1" ht="127.7" customHeight="1" x14ac:dyDescent="0.3">
      <c r="A76" s="356">
        <v>50</v>
      </c>
      <c r="B76" s="339" t="s">
        <v>400</v>
      </c>
      <c r="C76" s="357" t="s">
        <v>327</v>
      </c>
      <c r="D76" s="334"/>
      <c r="E76" s="338">
        <v>-40916.22</v>
      </c>
      <c r="F76" s="338"/>
      <c r="G76" s="338"/>
      <c r="H76" s="327">
        <f>E76</f>
        <v>-40916.22</v>
      </c>
      <c r="I76" s="327">
        <f t="shared" ref="I76" si="9">D76+E76</f>
        <v>-40916.22</v>
      </c>
      <c r="J76" s="339" t="s">
        <v>401</v>
      </c>
      <c r="K76" s="318"/>
      <c r="L76" s="442"/>
      <c r="M76" s="442"/>
    </row>
    <row r="77" spans="1:13" s="445" customFormat="1" ht="127.7" customHeight="1" x14ac:dyDescent="0.3">
      <c r="A77" s="435">
        <v>51</v>
      </c>
      <c r="B77" s="339" t="s">
        <v>362</v>
      </c>
      <c r="C77" s="437"/>
      <c r="D77" s="438"/>
      <c r="E77" s="439">
        <v>40916.22</v>
      </c>
      <c r="F77" s="439"/>
      <c r="G77" s="439">
        <v>40916.22</v>
      </c>
      <c r="H77" s="440"/>
      <c r="I77" s="440">
        <f>E77</f>
        <v>40916.22</v>
      </c>
      <c r="J77" s="436" t="s">
        <v>362</v>
      </c>
      <c r="K77" s="441"/>
      <c r="L77" s="444"/>
      <c r="M77" s="444"/>
    </row>
    <row r="78" spans="1:13" s="319" customFormat="1" ht="127.7" customHeight="1" x14ac:dyDescent="0.3">
      <c r="A78" s="435">
        <v>52</v>
      </c>
      <c r="B78" s="436" t="s">
        <v>362</v>
      </c>
      <c r="C78" s="437" t="s">
        <v>327</v>
      </c>
      <c r="D78" s="438"/>
      <c r="E78" s="439">
        <v>594.02499999999998</v>
      </c>
      <c r="F78" s="439"/>
      <c r="G78" s="439">
        <f>E78</f>
        <v>594.02499999999998</v>
      </c>
      <c r="H78" s="440"/>
      <c r="I78" s="440">
        <f t="shared" ref="I78" si="10">D78+E78</f>
        <v>594.02499999999998</v>
      </c>
      <c r="J78" s="436" t="s">
        <v>362</v>
      </c>
      <c r="K78" s="441"/>
      <c r="L78" s="315"/>
      <c r="M78" s="315"/>
    </row>
    <row r="79" spans="1:13" s="312" customFormat="1" ht="58.75" customHeight="1" x14ac:dyDescent="0.4">
      <c r="A79" s="379"/>
      <c r="B79" s="380" t="s">
        <v>128</v>
      </c>
      <c r="C79" s="380"/>
      <c r="D79" s="381">
        <f>D20+D33+D36+D47+D75+D76+D77+D78</f>
        <v>95685.219000000012</v>
      </c>
      <c r="E79" s="381">
        <f t="shared" ref="E79:I79" si="11">E20+E33+E36+E47+E75+E76+E77+E78</f>
        <v>-68205.097000000009</v>
      </c>
      <c r="F79" s="381">
        <f t="shared" si="11"/>
        <v>-61097.361999999994</v>
      </c>
      <c r="G79" s="381">
        <f t="shared" si="11"/>
        <v>43975.333000000006</v>
      </c>
      <c r="H79" s="381">
        <f t="shared" si="11"/>
        <v>-47180.429000000004</v>
      </c>
      <c r="I79" s="381">
        <f t="shared" si="11"/>
        <v>27480.121999999999</v>
      </c>
      <c r="J79" s="382"/>
      <c r="K79" s="310" t="s">
        <v>50</v>
      </c>
      <c r="L79" s="311"/>
    </row>
    <row r="80" spans="1:13" ht="25.5" customHeight="1" x14ac:dyDescent="0.3">
      <c r="A80" s="490" t="s">
        <v>127</v>
      </c>
      <c r="B80" s="490"/>
      <c r="C80" s="490"/>
      <c r="D80" s="490"/>
      <c r="E80" s="490"/>
      <c r="F80" s="490"/>
      <c r="G80" s="490"/>
      <c r="H80" s="490"/>
      <c r="I80" s="490"/>
      <c r="J80" s="490"/>
    </row>
    <row r="81" spans="1:10" s="15" customFormat="1" ht="110.9" customHeight="1" x14ac:dyDescent="0.4">
      <c r="A81" s="453">
        <v>53</v>
      </c>
      <c r="B81" s="453" t="s">
        <v>142</v>
      </c>
      <c r="C81" s="453" t="s">
        <v>284</v>
      </c>
      <c r="D81" s="383">
        <v>36353.714</v>
      </c>
      <c r="E81" s="383">
        <v>-3089.8780000000002</v>
      </c>
      <c r="F81" s="356">
        <v>-3089.8780000000002</v>
      </c>
      <c r="G81" s="453"/>
      <c r="H81" s="328"/>
      <c r="I81" s="328">
        <f t="shared" ref="I81:I92" si="12">D81+E81</f>
        <v>33263.836000000003</v>
      </c>
      <c r="J81" s="384" t="s">
        <v>283</v>
      </c>
    </row>
    <row r="82" spans="1:10" ht="106" customHeight="1" x14ac:dyDescent="0.3">
      <c r="A82" s="453">
        <v>54</v>
      </c>
      <c r="B82" s="453" t="s">
        <v>216</v>
      </c>
      <c r="C82" s="453" t="s">
        <v>285</v>
      </c>
      <c r="D82" s="383">
        <v>2107.9090000000001</v>
      </c>
      <c r="E82" s="383">
        <v>-135.24</v>
      </c>
      <c r="F82" s="356">
        <v>-135.24</v>
      </c>
      <c r="G82" s="453"/>
      <c r="H82" s="328"/>
      <c r="I82" s="328">
        <f t="shared" si="12"/>
        <v>1972.6690000000001</v>
      </c>
      <c r="J82" s="384" t="s">
        <v>283</v>
      </c>
    </row>
    <row r="83" spans="1:10" ht="77.95" hidden="1" customHeight="1" x14ac:dyDescent="0.3">
      <c r="A83" s="385"/>
      <c r="B83" s="386" t="s">
        <v>11</v>
      </c>
      <c r="C83" s="453" t="s">
        <v>139</v>
      </c>
      <c r="D83" s="387"/>
      <c r="E83" s="387"/>
      <c r="F83" s="356"/>
      <c r="G83" s="453"/>
      <c r="H83" s="328"/>
      <c r="I83" s="328">
        <f t="shared" si="12"/>
        <v>0</v>
      </c>
      <c r="J83" s="384" t="s">
        <v>283</v>
      </c>
    </row>
    <row r="84" spans="1:10" ht="71.5" hidden="1" customHeight="1" x14ac:dyDescent="0.3">
      <c r="A84" s="385">
        <v>2</v>
      </c>
      <c r="B84" s="386" t="s">
        <v>140</v>
      </c>
      <c r="C84" s="388" t="s">
        <v>141</v>
      </c>
      <c r="D84" s="387"/>
      <c r="E84" s="387"/>
      <c r="F84" s="356"/>
      <c r="G84" s="453"/>
      <c r="H84" s="328"/>
      <c r="I84" s="328">
        <f t="shared" si="12"/>
        <v>0</v>
      </c>
      <c r="J84" s="384" t="s">
        <v>283</v>
      </c>
    </row>
    <row r="85" spans="1:10" ht="112.75" customHeight="1" x14ac:dyDescent="0.3">
      <c r="A85" s="385">
        <v>55</v>
      </c>
      <c r="B85" s="386" t="s">
        <v>144</v>
      </c>
      <c r="C85" s="388" t="s">
        <v>286</v>
      </c>
      <c r="D85" s="387">
        <v>17239.482</v>
      </c>
      <c r="E85" s="327">
        <v>-1220.164</v>
      </c>
      <c r="F85" s="356"/>
      <c r="G85" s="453"/>
      <c r="H85" s="387">
        <f>E85</f>
        <v>-1220.164</v>
      </c>
      <c r="I85" s="327">
        <f t="shared" si="12"/>
        <v>16019.317999999999</v>
      </c>
      <c r="J85" s="384" t="s">
        <v>283</v>
      </c>
    </row>
    <row r="86" spans="1:10" ht="96.45" customHeight="1" x14ac:dyDescent="0.3">
      <c r="A86" s="385">
        <v>56</v>
      </c>
      <c r="B86" s="386" t="s">
        <v>146</v>
      </c>
      <c r="C86" s="388" t="s">
        <v>287</v>
      </c>
      <c r="D86" s="387">
        <v>8713.2559999999994</v>
      </c>
      <c r="E86" s="387">
        <v>-565.16499999999996</v>
      </c>
      <c r="F86" s="327">
        <v>-565.16499999999996</v>
      </c>
      <c r="G86" s="453"/>
      <c r="H86" s="328"/>
      <c r="I86" s="328">
        <f t="shared" si="12"/>
        <v>8148.0909999999994</v>
      </c>
      <c r="J86" s="384" t="s">
        <v>283</v>
      </c>
    </row>
    <row r="87" spans="1:10" s="319" customFormat="1" ht="101.9" customHeight="1" x14ac:dyDescent="0.3">
      <c r="A87" s="389">
        <v>57</v>
      </c>
      <c r="B87" s="390" t="s">
        <v>353</v>
      </c>
      <c r="C87" s="391" t="s">
        <v>354</v>
      </c>
      <c r="D87" s="327">
        <f>101511.545+22031.701</f>
        <v>123543.246</v>
      </c>
      <c r="E87" s="327">
        <f>-8615.976-1870.473-594.025</f>
        <v>-11080.474</v>
      </c>
      <c r="F87" s="327"/>
      <c r="G87" s="356">
        <v>-594.02499999999998</v>
      </c>
      <c r="H87" s="327">
        <f>-8615.976-1870.473</f>
        <v>-10486.449000000001</v>
      </c>
      <c r="I87" s="327">
        <f>D87+E87</f>
        <v>112462.772</v>
      </c>
      <c r="J87" s="392" t="s">
        <v>283</v>
      </c>
    </row>
    <row r="88" spans="1:10" ht="82.9" hidden="1" customHeight="1" x14ac:dyDescent="0.3">
      <c r="A88" s="385"/>
      <c r="B88" s="386"/>
      <c r="C88" s="388"/>
      <c r="D88" s="387"/>
      <c r="E88" s="387"/>
      <c r="F88" s="327"/>
      <c r="G88" s="453"/>
      <c r="H88" s="387"/>
      <c r="I88" s="328">
        <f t="shared" si="12"/>
        <v>0</v>
      </c>
      <c r="J88" s="384"/>
    </row>
    <row r="89" spans="1:10" ht="90.35" customHeight="1" x14ac:dyDescent="0.3">
      <c r="A89" s="385">
        <v>58</v>
      </c>
      <c r="B89" s="386" t="s">
        <v>296</v>
      </c>
      <c r="C89" s="388" t="s">
        <v>291</v>
      </c>
      <c r="D89" s="387">
        <v>537.30700000000002</v>
      </c>
      <c r="E89" s="387">
        <v>-36.368000000000002</v>
      </c>
      <c r="F89" s="327"/>
      <c r="G89" s="453"/>
      <c r="H89" s="387">
        <v>-36.368000000000002</v>
      </c>
      <c r="I89" s="328">
        <f t="shared" si="12"/>
        <v>500.93900000000002</v>
      </c>
      <c r="J89" s="384" t="s">
        <v>283</v>
      </c>
    </row>
    <row r="90" spans="1:10" ht="86.95" customHeight="1" x14ac:dyDescent="0.3">
      <c r="A90" s="385">
        <v>59</v>
      </c>
      <c r="B90" s="386" t="s">
        <v>294</v>
      </c>
      <c r="C90" s="388" t="s">
        <v>292</v>
      </c>
      <c r="D90" s="387">
        <v>93.006</v>
      </c>
      <c r="E90" s="387">
        <v>-3.048</v>
      </c>
      <c r="F90" s="327"/>
      <c r="G90" s="453"/>
      <c r="H90" s="387">
        <v>-3.048</v>
      </c>
      <c r="I90" s="328">
        <f t="shared" si="12"/>
        <v>89.957999999999998</v>
      </c>
      <c r="J90" s="384" t="s">
        <v>283</v>
      </c>
    </row>
    <row r="91" spans="1:10" ht="115.5" customHeight="1" x14ac:dyDescent="0.3">
      <c r="A91" s="385">
        <v>60</v>
      </c>
      <c r="B91" s="386" t="s">
        <v>295</v>
      </c>
      <c r="C91" s="388" t="s">
        <v>293</v>
      </c>
      <c r="D91" s="387">
        <v>566.529</v>
      </c>
      <c r="E91" s="387">
        <v>-38.139000000000003</v>
      </c>
      <c r="F91" s="327"/>
      <c r="G91" s="453"/>
      <c r="H91" s="387">
        <v>-38.139000000000003</v>
      </c>
      <c r="I91" s="328">
        <f t="shared" si="12"/>
        <v>528.39</v>
      </c>
      <c r="J91" s="384" t="s">
        <v>283</v>
      </c>
    </row>
    <row r="92" spans="1:10" ht="74.900000000000006" customHeight="1" x14ac:dyDescent="0.3">
      <c r="A92" s="385">
        <v>61</v>
      </c>
      <c r="B92" s="386" t="s">
        <v>297</v>
      </c>
      <c r="C92" s="388" t="s">
        <v>289</v>
      </c>
      <c r="D92" s="387">
        <v>5.2309999999999999</v>
      </c>
      <c r="E92" s="387">
        <v>0</v>
      </c>
      <c r="F92" s="327"/>
      <c r="G92" s="453"/>
      <c r="H92" s="328"/>
      <c r="I92" s="328">
        <f t="shared" si="12"/>
        <v>5.2309999999999999</v>
      </c>
      <c r="J92" s="384"/>
    </row>
    <row r="93" spans="1:10" ht="111.75" customHeight="1" x14ac:dyDescent="0.45">
      <c r="A93" s="453"/>
      <c r="B93" s="393" t="s">
        <v>129</v>
      </c>
      <c r="C93" s="393"/>
      <c r="D93" s="387">
        <f t="shared" ref="D93:I93" si="13">SUM(D81:D92)</f>
        <v>189159.67999999999</v>
      </c>
      <c r="E93" s="387">
        <f t="shared" si="13"/>
        <v>-16168.476000000001</v>
      </c>
      <c r="F93" s="387">
        <f t="shared" si="13"/>
        <v>-3790.2830000000004</v>
      </c>
      <c r="G93" s="387">
        <f t="shared" si="13"/>
        <v>-594.02499999999998</v>
      </c>
      <c r="H93" s="387">
        <f t="shared" si="13"/>
        <v>-11784.168000000001</v>
      </c>
      <c r="I93" s="387">
        <f t="shared" si="13"/>
        <v>172991.20400000003</v>
      </c>
      <c r="J93" s="394"/>
    </row>
    <row r="94" spans="1:10" ht="25.5" hidden="1" customHeight="1" x14ac:dyDescent="0.3">
      <c r="A94" s="491" t="s">
        <v>196</v>
      </c>
      <c r="B94" s="491"/>
      <c r="C94" s="491"/>
      <c r="D94" s="491"/>
      <c r="E94" s="491"/>
      <c r="F94" s="491"/>
      <c r="G94" s="491"/>
      <c r="H94" s="491"/>
      <c r="I94" s="491"/>
      <c r="J94" s="491"/>
    </row>
    <row r="95" spans="1:10" ht="87.8" hidden="1" customHeight="1" x14ac:dyDescent="0.3">
      <c r="A95" s="453"/>
      <c r="B95" s="393" t="s">
        <v>142</v>
      </c>
      <c r="C95" s="453" t="s">
        <v>134</v>
      </c>
      <c r="D95" s="383"/>
      <c r="E95" s="383"/>
      <c r="F95" s="356">
        <f>E95</f>
        <v>0</v>
      </c>
      <c r="G95" s="453"/>
      <c r="H95" s="328">
        <f>D95-F95</f>
        <v>0</v>
      </c>
      <c r="I95" s="328">
        <f>E95-G95</f>
        <v>0</v>
      </c>
      <c r="J95" s="350" t="s">
        <v>135</v>
      </c>
    </row>
    <row r="96" spans="1:10" ht="107.5" hidden="1" customHeight="1" x14ac:dyDescent="0.3">
      <c r="A96" s="453">
        <v>1</v>
      </c>
      <c r="B96" s="393" t="s">
        <v>209</v>
      </c>
      <c r="C96" s="453" t="s">
        <v>195</v>
      </c>
      <c r="D96" s="395"/>
      <c r="E96" s="395"/>
      <c r="F96" s="396"/>
      <c r="G96" s="397"/>
      <c r="H96" s="328">
        <f>D96</f>
        <v>0</v>
      </c>
      <c r="I96" s="328">
        <f>E96</f>
        <v>0</v>
      </c>
      <c r="J96" s="350" t="s">
        <v>210</v>
      </c>
    </row>
    <row r="97" spans="1:10" ht="77.95" hidden="1" customHeight="1" x14ac:dyDescent="0.45">
      <c r="A97" s="385"/>
      <c r="B97" s="398" t="s">
        <v>11</v>
      </c>
      <c r="C97" s="453" t="s">
        <v>139</v>
      </c>
      <c r="D97" s="399"/>
      <c r="E97" s="399"/>
      <c r="F97" s="356">
        <f>E97</f>
        <v>0</v>
      </c>
      <c r="G97" s="394"/>
      <c r="H97" s="328">
        <f>D97-F97</f>
        <v>0</v>
      </c>
      <c r="I97" s="328">
        <f>E97-G97</f>
        <v>0</v>
      </c>
      <c r="J97" s="393" t="s">
        <v>150</v>
      </c>
    </row>
    <row r="98" spans="1:10" ht="97.5" hidden="1" customHeight="1" x14ac:dyDescent="0.45">
      <c r="A98" s="385">
        <v>2</v>
      </c>
      <c r="B98" s="398" t="s">
        <v>211</v>
      </c>
      <c r="C98" s="453" t="s">
        <v>194</v>
      </c>
      <c r="D98" s="399"/>
      <c r="E98" s="399"/>
      <c r="F98" s="327"/>
      <c r="G98" s="394"/>
      <c r="H98" s="328">
        <f>D98</f>
        <v>0</v>
      </c>
      <c r="I98" s="328">
        <f>E98</f>
        <v>0</v>
      </c>
      <c r="J98" s="350" t="s">
        <v>212</v>
      </c>
    </row>
    <row r="99" spans="1:10" ht="63" hidden="1" customHeight="1" x14ac:dyDescent="0.45">
      <c r="A99" s="385"/>
      <c r="B99" s="398" t="s">
        <v>144</v>
      </c>
      <c r="C99" s="388" t="s">
        <v>145</v>
      </c>
      <c r="D99" s="399"/>
      <c r="E99" s="399"/>
      <c r="F99" s="400"/>
      <c r="G99" s="394"/>
      <c r="H99" s="328">
        <f>D99-F99</f>
        <v>0</v>
      </c>
      <c r="I99" s="328">
        <f>E99-G99</f>
        <v>0</v>
      </c>
      <c r="J99" s="401" t="s">
        <v>149</v>
      </c>
    </row>
    <row r="100" spans="1:10" ht="80.5" hidden="1" customHeight="1" x14ac:dyDescent="0.45">
      <c r="A100" s="385">
        <v>3</v>
      </c>
      <c r="B100" s="398" t="s">
        <v>146</v>
      </c>
      <c r="C100" s="388" t="s">
        <v>147</v>
      </c>
      <c r="D100" s="399"/>
      <c r="E100" s="399"/>
      <c r="F100" s="327"/>
      <c r="G100" s="394"/>
      <c r="H100" s="328"/>
      <c r="I100" s="328"/>
      <c r="J100" s="401" t="s">
        <v>148</v>
      </c>
    </row>
    <row r="101" spans="1:10" ht="100.55" hidden="1" customHeight="1" x14ac:dyDescent="0.45">
      <c r="A101" s="453"/>
      <c r="B101" s="393" t="s">
        <v>208</v>
      </c>
      <c r="C101" s="393"/>
      <c r="D101" s="387">
        <f t="shared" ref="D101:I101" si="14">D96+D98</f>
        <v>0</v>
      </c>
      <c r="E101" s="387">
        <f t="shared" si="14"/>
        <v>0</v>
      </c>
      <c r="F101" s="327">
        <f t="shared" si="14"/>
        <v>0</v>
      </c>
      <c r="G101" s="328">
        <f t="shared" si="14"/>
        <v>0</v>
      </c>
      <c r="H101" s="328">
        <f t="shared" si="14"/>
        <v>0</v>
      </c>
      <c r="I101" s="328">
        <f t="shared" si="14"/>
        <v>0</v>
      </c>
      <c r="J101" s="394"/>
    </row>
    <row r="102" spans="1:10" s="225" customFormat="1" ht="55.55" customHeight="1" x14ac:dyDescent="0.45">
      <c r="A102" s="385"/>
      <c r="B102" s="402" t="s">
        <v>215</v>
      </c>
      <c r="C102" s="402"/>
      <c r="D102" s="399">
        <f t="shared" ref="D102:I102" si="15">D79+D93</f>
        <v>284844.89899999998</v>
      </c>
      <c r="E102" s="399">
        <f t="shared" si="15"/>
        <v>-84373.573000000004</v>
      </c>
      <c r="F102" s="403">
        <f t="shared" si="15"/>
        <v>-64887.644999999997</v>
      </c>
      <c r="G102" s="404">
        <f t="shared" si="15"/>
        <v>43381.308000000005</v>
      </c>
      <c r="H102" s="404">
        <f t="shared" si="15"/>
        <v>-58964.597000000009</v>
      </c>
      <c r="I102" s="404">
        <f t="shared" si="15"/>
        <v>200471.32600000003</v>
      </c>
      <c r="J102" s="394"/>
    </row>
    <row r="103" spans="1:10" ht="55.55" customHeight="1" x14ac:dyDescent="0.45">
      <c r="A103" s="405"/>
      <c r="B103" s="492" t="s">
        <v>220</v>
      </c>
      <c r="C103" s="493"/>
      <c r="D103" s="406"/>
      <c r="E103" s="406">
        <f>E102</f>
        <v>-84373.573000000004</v>
      </c>
      <c r="F103" s="406">
        <f>F102</f>
        <v>-64887.644999999997</v>
      </c>
      <c r="G103" s="408"/>
      <c r="H103" s="408"/>
      <c r="I103" s="408"/>
      <c r="J103" s="409"/>
    </row>
    <row r="104" spans="1:10" ht="55.55" customHeight="1" x14ac:dyDescent="0.45">
      <c r="A104" s="405"/>
      <c r="B104" s="450" t="s">
        <v>219</v>
      </c>
      <c r="C104" s="451"/>
      <c r="D104" s="406"/>
      <c r="E104" s="406">
        <f>E79</f>
        <v>-68205.097000000009</v>
      </c>
      <c r="F104" s="407">
        <f>F79</f>
        <v>-61097.361999999994</v>
      </c>
      <c r="G104" s="408"/>
      <c r="H104" s="408"/>
      <c r="I104" s="408"/>
      <c r="J104" s="409"/>
    </row>
    <row r="105" spans="1:10" ht="63.85" x14ac:dyDescent="0.45">
      <c r="A105" s="412"/>
      <c r="B105" s="413" t="s">
        <v>218</v>
      </c>
      <c r="C105" s="414"/>
      <c r="D105" s="415"/>
      <c r="E105" s="415">
        <f>E93</f>
        <v>-16168.476000000001</v>
      </c>
      <c r="F105" s="416">
        <f>F93</f>
        <v>-3790.2830000000004</v>
      </c>
      <c r="G105" s="417"/>
      <c r="H105" s="417"/>
      <c r="I105" s="417"/>
      <c r="J105" s="418"/>
    </row>
    <row r="106" spans="1:10" ht="32.6" x14ac:dyDescent="0.45">
      <c r="A106" s="429" t="s">
        <v>395</v>
      </c>
      <c r="B106" s="413"/>
      <c r="C106" s="414"/>
      <c r="D106" s="415"/>
      <c r="E106" s="415"/>
      <c r="F106" s="416"/>
      <c r="G106" s="417"/>
      <c r="H106" s="417"/>
      <c r="I106" s="417"/>
      <c r="J106" s="418"/>
    </row>
    <row r="107" spans="1:10" ht="32.6" x14ac:dyDescent="0.45">
      <c r="A107" s="412"/>
      <c r="B107" s="413"/>
      <c r="C107" s="414"/>
      <c r="D107" s="415"/>
      <c r="E107" s="415"/>
      <c r="F107" s="416"/>
      <c r="G107" s="417"/>
      <c r="H107" s="417"/>
      <c r="I107" s="417"/>
      <c r="J107" s="418"/>
    </row>
    <row r="108" spans="1:10" ht="32.6" x14ac:dyDescent="0.45">
      <c r="A108" s="412"/>
      <c r="B108" s="413"/>
      <c r="C108" s="414"/>
      <c r="D108" s="415"/>
      <c r="E108" s="415"/>
      <c r="F108" s="416"/>
      <c r="G108" s="417"/>
      <c r="H108" s="417"/>
      <c r="I108" s="417"/>
      <c r="J108" s="418"/>
    </row>
    <row r="109" spans="1:10" s="201" customFormat="1" ht="34.65" x14ac:dyDescent="0.5">
      <c r="A109" s="412"/>
      <c r="B109" s="424" t="s">
        <v>7</v>
      </c>
      <c r="C109" s="424"/>
      <c r="D109" s="425"/>
      <c r="E109" s="425"/>
      <c r="F109" s="426"/>
      <c r="G109" s="427"/>
      <c r="H109" s="427"/>
      <c r="I109" s="427"/>
      <c r="J109" s="428" t="s">
        <v>8</v>
      </c>
    </row>
    <row r="110" spans="1:10" ht="20.25" customHeight="1" x14ac:dyDescent="0.5">
      <c r="A110" s="412"/>
      <c r="B110" s="419"/>
      <c r="C110" s="419"/>
      <c r="D110" s="415"/>
      <c r="E110" s="415"/>
      <c r="F110" s="416"/>
      <c r="G110" s="417"/>
      <c r="H110" s="417"/>
      <c r="I110" s="417"/>
      <c r="J110" s="420"/>
    </row>
    <row r="112" spans="1:10" hidden="1" x14ac:dyDescent="0.35">
      <c r="A112" s="169" t="s">
        <v>86</v>
      </c>
      <c r="B112" s="145" t="s">
        <v>190</v>
      </c>
      <c r="C112" s="145" t="s">
        <v>191</v>
      </c>
      <c r="D112" s="214" t="s">
        <v>192</v>
      </c>
      <c r="E112" s="214" t="s">
        <v>192</v>
      </c>
      <c r="F112" s="294"/>
      <c r="J112" s="44"/>
    </row>
    <row r="113" spans="1:10" hidden="1" x14ac:dyDescent="0.35">
      <c r="A113" s="468">
        <v>70101</v>
      </c>
      <c r="B113" s="146" t="s">
        <v>182</v>
      </c>
      <c r="C113" s="146">
        <v>3132</v>
      </c>
      <c r="D113" s="215">
        <v>-7.673</v>
      </c>
      <c r="E113" s="215">
        <v>-7.673</v>
      </c>
      <c r="F113" s="294" t="s">
        <v>185</v>
      </c>
      <c r="G113" s="195">
        <f>E113+E114+E115+E116</f>
        <v>-59.658000000000001</v>
      </c>
      <c r="H113" s="195" t="e">
        <f>F113+F119</f>
        <v>#VALUE!</v>
      </c>
      <c r="I113" s="195">
        <f>G113+G119</f>
        <v>-228.358</v>
      </c>
      <c r="J113" s="44"/>
    </row>
    <row r="114" spans="1:10" hidden="1" x14ac:dyDescent="0.35">
      <c r="A114" s="469"/>
      <c r="B114" s="146" t="s">
        <v>183</v>
      </c>
      <c r="C114" s="146">
        <v>3132</v>
      </c>
      <c r="D114" s="216">
        <v>-27.95</v>
      </c>
      <c r="E114" s="216">
        <v>-27.95</v>
      </c>
      <c r="F114" s="294" t="s">
        <v>185</v>
      </c>
      <c r="H114" s="195" t="e">
        <f>#REF!</f>
        <v>#REF!</v>
      </c>
      <c r="I114" s="195" t="e">
        <f>#REF!</f>
        <v>#REF!</v>
      </c>
    </row>
    <row r="115" spans="1:10" hidden="1" x14ac:dyDescent="0.35">
      <c r="A115" s="469"/>
      <c r="B115" s="146" t="s">
        <v>204</v>
      </c>
      <c r="C115" s="146">
        <v>3210</v>
      </c>
      <c r="D115" s="216"/>
      <c r="E115" s="216"/>
      <c r="F115" s="294" t="s">
        <v>185</v>
      </c>
      <c r="G115" s="195">
        <v>-100</v>
      </c>
    </row>
    <row r="116" spans="1:10" hidden="1" x14ac:dyDescent="0.35">
      <c r="A116" s="469"/>
      <c r="B116" s="146" t="s">
        <v>205</v>
      </c>
      <c r="C116" s="146">
        <v>3210</v>
      </c>
      <c r="D116" s="216">
        <v>-24.035</v>
      </c>
      <c r="E116" s="216">
        <v>-24.035</v>
      </c>
      <c r="F116" s="294" t="s">
        <v>185</v>
      </c>
    </row>
    <row r="117" spans="1:10" hidden="1" x14ac:dyDescent="0.35">
      <c r="A117" s="470"/>
      <c r="B117" s="146" t="s">
        <v>187</v>
      </c>
      <c r="C117" s="146">
        <v>3110</v>
      </c>
      <c r="D117" s="216">
        <v>-3.8559999999999999</v>
      </c>
      <c r="E117" s="216">
        <v>-3.8559999999999999</v>
      </c>
      <c r="F117" s="294" t="s">
        <v>186</v>
      </c>
    </row>
    <row r="118" spans="1:10" hidden="1" x14ac:dyDescent="0.35">
      <c r="A118" s="468">
        <v>70201</v>
      </c>
      <c r="B118" s="146" t="s">
        <v>181</v>
      </c>
      <c r="C118" s="146">
        <v>3132</v>
      </c>
      <c r="D118" s="216"/>
      <c r="E118" s="216"/>
      <c r="F118" s="294" t="s">
        <v>185</v>
      </c>
      <c r="G118" s="195">
        <f>E118+E119+E122</f>
        <v>-166.34199999999998</v>
      </c>
    </row>
    <row r="119" spans="1:10" hidden="1" x14ac:dyDescent="0.35">
      <c r="A119" s="469"/>
      <c r="B119" s="146" t="s">
        <v>201</v>
      </c>
      <c r="C119" s="146">
        <v>3132</v>
      </c>
      <c r="D119" s="216">
        <v>-148.01</v>
      </c>
      <c r="E119" s="216">
        <v>-148.01</v>
      </c>
      <c r="F119" s="294" t="s">
        <v>185</v>
      </c>
      <c r="G119" s="195">
        <f>E119+E122+E120+E121</f>
        <v>-168.7</v>
      </c>
      <c r="H119" s="195">
        <v>168.7</v>
      </c>
      <c r="I119" s="195">
        <v>168.7</v>
      </c>
    </row>
    <row r="120" spans="1:10" hidden="1" x14ac:dyDescent="0.35">
      <c r="A120" s="469"/>
      <c r="B120" s="146" t="s">
        <v>206</v>
      </c>
      <c r="C120" s="146">
        <v>3132</v>
      </c>
      <c r="D120" s="216">
        <v>-1.9750000000000001</v>
      </c>
      <c r="E120" s="216">
        <v>-1.9750000000000001</v>
      </c>
      <c r="F120" s="294" t="s">
        <v>185</v>
      </c>
    </row>
    <row r="121" spans="1:10" hidden="1" x14ac:dyDescent="0.35">
      <c r="A121" s="469"/>
      <c r="B121" s="146" t="s">
        <v>207</v>
      </c>
      <c r="C121" s="146">
        <v>3132</v>
      </c>
      <c r="D121" s="216">
        <v>-0.38300000000000001</v>
      </c>
      <c r="E121" s="216">
        <v>-0.38300000000000001</v>
      </c>
      <c r="F121" s="294" t="s">
        <v>185</v>
      </c>
    </row>
    <row r="122" spans="1:10" hidden="1" x14ac:dyDescent="0.35">
      <c r="A122" s="469"/>
      <c r="B122" s="146" t="s">
        <v>189</v>
      </c>
      <c r="C122" s="146">
        <v>3132</v>
      </c>
      <c r="D122" s="216">
        <v>-18.332000000000001</v>
      </c>
      <c r="E122" s="216">
        <v>-18.332000000000001</v>
      </c>
      <c r="F122" s="294" t="s">
        <v>185</v>
      </c>
    </row>
    <row r="123" spans="1:10" hidden="1" x14ac:dyDescent="0.35">
      <c r="A123" s="470"/>
      <c r="B123" s="146" t="s">
        <v>188</v>
      </c>
      <c r="C123" s="146">
        <v>3110</v>
      </c>
      <c r="D123" s="216">
        <v>-0.34200000000000003</v>
      </c>
      <c r="E123" s="216">
        <v>-0.34200000000000003</v>
      </c>
      <c r="F123" s="294" t="s">
        <v>186</v>
      </c>
    </row>
    <row r="124" spans="1:10" hidden="1" x14ac:dyDescent="0.35">
      <c r="A124" s="449">
        <v>150110</v>
      </c>
      <c r="B124" s="146" t="s">
        <v>202</v>
      </c>
      <c r="C124" s="146">
        <v>3142</v>
      </c>
      <c r="D124" s="216">
        <v>-370</v>
      </c>
      <c r="E124" s="216">
        <v>-370</v>
      </c>
      <c r="F124" s="294" t="s">
        <v>203</v>
      </c>
    </row>
    <row r="125" spans="1:10" hidden="1" x14ac:dyDescent="0.35">
      <c r="A125" s="169">
        <v>70501</v>
      </c>
      <c r="B125" s="146" t="s">
        <v>184</v>
      </c>
      <c r="C125" s="146">
        <v>2230</v>
      </c>
      <c r="D125" s="216">
        <v>-200</v>
      </c>
      <c r="E125" s="216">
        <v>-200</v>
      </c>
      <c r="F125" s="294" t="s">
        <v>197</v>
      </c>
    </row>
    <row r="126" spans="1:10" hidden="1" x14ac:dyDescent="0.35">
      <c r="A126" s="468">
        <v>91108</v>
      </c>
      <c r="B126" s="478" t="s">
        <v>200</v>
      </c>
      <c r="C126" s="146">
        <v>2240</v>
      </c>
      <c r="D126" s="216">
        <v>-112.8</v>
      </c>
      <c r="E126" s="216">
        <v>-112.8</v>
      </c>
      <c r="F126" s="294" t="s">
        <v>198</v>
      </c>
    </row>
    <row r="127" spans="1:10" hidden="1" x14ac:dyDescent="0.35">
      <c r="A127" s="470"/>
      <c r="B127" s="479"/>
      <c r="C127" s="146">
        <v>2730</v>
      </c>
      <c r="D127" s="216">
        <v>-23.259</v>
      </c>
      <c r="E127" s="216">
        <v>-23.259</v>
      </c>
      <c r="F127" s="294" t="s">
        <v>199</v>
      </c>
    </row>
    <row r="128" spans="1:10" hidden="1" x14ac:dyDescent="0.35">
      <c r="A128" s="463" t="s">
        <v>193</v>
      </c>
      <c r="B128" s="464"/>
      <c r="C128" s="465"/>
      <c r="D128" s="216">
        <f>SUM(D113:D127)</f>
        <v>-938.61500000000001</v>
      </c>
      <c r="E128" s="216">
        <f>SUM(E113:E127)</f>
        <v>-938.61500000000001</v>
      </c>
      <c r="F128" s="294"/>
    </row>
  </sheetData>
  <mergeCells count="12">
    <mergeCell ref="A128:C128"/>
    <mergeCell ref="B1:J2"/>
    <mergeCell ref="A5:J5"/>
    <mergeCell ref="J7:J8"/>
    <mergeCell ref="J10:J13"/>
    <mergeCell ref="A80:J80"/>
    <mergeCell ref="A94:J94"/>
    <mergeCell ref="B103:C103"/>
    <mergeCell ref="A113:A117"/>
    <mergeCell ref="A118:A123"/>
    <mergeCell ref="A126:A127"/>
    <mergeCell ref="B126:B127"/>
  </mergeCells>
  <pageMargins left="0.98425196850393704" right="0.39370078740157483" top="0.78740157480314965" bottom="0.39370078740157483" header="0" footer="0.11811023622047245"/>
  <pageSetup paperSize="9" scale="17" fitToHeight="2" orientation="portrait" r:id="rId1"/>
  <headerFooter alignWithMargins="0"/>
  <rowBreaks count="2" manualBreakCount="2">
    <brk id="79" max="7" man="1"/>
    <brk id="11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8"/>
  <sheetViews>
    <sheetView zoomScale="60" zoomScaleNormal="60" workbookViewId="0">
      <pane xSplit="2" ySplit="3" topLeftCell="C47" activePane="bottomRight" state="frozen"/>
      <selection pane="topRight" activeCell="C1" sqref="C1"/>
      <selection pane="bottomLeft" activeCell="A5" sqref="A5"/>
      <selection pane="bottomRight" activeCell="A74" sqref="A74:XFD74"/>
    </sheetView>
  </sheetViews>
  <sheetFormatPr defaultColWidth="9.125" defaultRowHeight="21.1" x14ac:dyDescent="0.35"/>
  <cols>
    <col min="1" max="1" width="7.375" style="170" customWidth="1"/>
    <col min="2" max="2" width="67.375" style="147" customWidth="1"/>
    <col min="3" max="3" width="64.375" style="147" customWidth="1"/>
    <col min="4" max="4" width="30.75" style="213" customWidth="1"/>
    <col min="5" max="5" width="28.875" style="213" customWidth="1"/>
    <col min="6" max="6" width="26.625" style="292" customWidth="1"/>
    <col min="7" max="7" width="24" style="195" customWidth="1"/>
    <col min="8" max="8" width="30.375" style="195" customWidth="1"/>
    <col min="9" max="9" width="29.375" style="195" customWidth="1"/>
    <col min="10" max="10" width="155.875" style="43" customWidth="1"/>
    <col min="11" max="11" width="58.625" style="1" hidden="1" customWidth="1"/>
    <col min="12" max="12" width="14.875" style="1" hidden="1" customWidth="1"/>
    <col min="13" max="13" width="13.375" style="1" hidden="1" customWidth="1"/>
    <col min="14" max="14" width="11" style="1" hidden="1" customWidth="1"/>
    <col min="15" max="15" width="36.625" style="1" customWidth="1"/>
    <col min="16" max="16" width="27" style="1" customWidth="1"/>
    <col min="17" max="16384" width="9.125" style="1"/>
  </cols>
  <sheetData>
    <row r="1" spans="1:15" x14ac:dyDescent="0.3">
      <c r="B1" s="480" t="s">
        <v>221</v>
      </c>
      <c r="C1" s="480"/>
      <c r="D1" s="480"/>
      <c r="E1" s="480"/>
      <c r="F1" s="480"/>
      <c r="G1" s="480"/>
      <c r="H1" s="480"/>
      <c r="I1" s="480"/>
      <c r="J1" s="480"/>
    </row>
    <row r="2" spans="1:15" x14ac:dyDescent="0.3">
      <c r="B2" s="481"/>
      <c r="C2" s="481"/>
      <c r="D2" s="481"/>
      <c r="E2" s="481"/>
      <c r="F2" s="481"/>
      <c r="G2" s="481"/>
      <c r="H2" s="481"/>
      <c r="I2" s="481"/>
      <c r="J2" s="481"/>
    </row>
    <row r="3" spans="1:15" s="201" customFormat="1" ht="97.85" x14ac:dyDescent="0.45">
      <c r="A3" s="320" t="s">
        <v>365</v>
      </c>
      <c r="B3" s="320" t="s">
        <v>21</v>
      </c>
      <c r="C3" s="320" t="s">
        <v>22</v>
      </c>
      <c r="D3" s="321" t="s">
        <v>281</v>
      </c>
      <c r="E3" s="321" t="s">
        <v>223</v>
      </c>
      <c r="F3" s="322" t="s">
        <v>23</v>
      </c>
      <c r="G3" s="323" t="s">
        <v>24</v>
      </c>
      <c r="H3" s="323" t="s">
        <v>25</v>
      </c>
      <c r="I3" s="321" t="s">
        <v>222</v>
      </c>
      <c r="J3" s="320" t="s">
        <v>2</v>
      </c>
      <c r="K3" s="200" t="s">
        <v>27</v>
      </c>
      <c r="L3" s="201" t="s">
        <v>26</v>
      </c>
    </row>
    <row r="4" spans="1:15" ht="47.25" hidden="1" customHeight="1" x14ac:dyDescent="0.3">
      <c r="A4" s="320">
        <v>1</v>
      </c>
      <c r="B4" s="324" t="s">
        <v>16</v>
      </c>
      <c r="C4" s="325" t="s">
        <v>28</v>
      </c>
      <c r="D4" s="326"/>
      <c r="E4" s="326"/>
      <c r="F4" s="327">
        <f>E4</f>
        <v>0</v>
      </c>
      <c r="G4" s="328"/>
      <c r="H4" s="328">
        <f>D4-F4</f>
        <v>0</v>
      </c>
      <c r="I4" s="328">
        <f>E4-G4</f>
        <v>0</v>
      </c>
      <c r="J4" s="329"/>
      <c r="K4" s="19"/>
      <c r="L4" s="7"/>
    </row>
    <row r="5" spans="1:15" ht="32.299999999999997" customHeight="1" x14ac:dyDescent="0.3">
      <c r="A5" s="482" t="s">
        <v>126</v>
      </c>
      <c r="B5" s="483"/>
      <c r="C5" s="483"/>
      <c r="D5" s="483"/>
      <c r="E5" s="483"/>
      <c r="F5" s="483"/>
      <c r="G5" s="483"/>
      <c r="H5" s="483"/>
      <c r="I5" s="483"/>
      <c r="J5" s="484"/>
      <c r="K5" s="19"/>
      <c r="L5" s="7"/>
    </row>
    <row r="6" spans="1:15" ht="68.3" customHeight="1" x14ac:dyDescent="0.3">
      <c r="A6" s="330">
        <v>1</v>
      </c>
      <c r="B6" s="331" t="s">
        <v>236</v>
      </c>
      <c r="C6" s="332" t="s">
        <v>247</v>
      </c>
      <c r="D6" s="333">
        <v>1744.9290000000001</v>
      </c>
      <c r="E6" s="333">
        <v>-193.881</v>
      </c>
      <c r="F6" s="334">
        <v>-193.881</v>
      </c>
      <c r="G6" s="328"/>
      <c r="H6" s="328"/>
      <c r="I6" s="328">
        <f t="shared" ref="I6:I66" si="0">D6+E6</f>
        <v>1551.048</v>
      </c>
      <c r="J6" s="331" t="s">
        <v>225</v>
      </c>
      <c r="K6" s="19"/>
      <c r="L6" s="8"/>
      <c r="M6" s="8"/>
      <c r="O6" s="8"/>
    </row>
    <row r="7" spans="1:15" ht="96.45" customHeight="1" x14ac:dyDescent="0.3">
      <c r="A7" s="330">
        <v>2</v>
      </c>
      <c r="B7" s="331" t="s">
        <v>239</v>
      </c>
      <c r="C7" s="332" t="s">
        <v>247</v>
      </c>
      <c r="D7" s="333">
        <f>233.688</f>
        <v>233.68799999999999</v>
      </c>
      <c r="E7" s="334">
        <f>-233.688</f>
        <v>-233.68799999999999</v>
      </c>
      <c r="F7" s="334">
        <f>-233.688</f>
        <v>-233.68799999999999</v>
      </c>
      <c r="G7" s="328"/>
      <c r="H7" s="328"/>
      <c r="I7" s="328">
        <f t="shared" si="0"/>
        <v>0</v>
      </c>
      <c r="J7" s="485" t="s">
        <v>379</v>
      </c>
      <c r="K7" s="19"/>
      <c r="L7" s="8"/>
      <c r="M7" s="8"/>
      <c r="O7" s="8"/>
    </row>
    <row r="8" spans="1:15" ht="96.45" customHeight="1" x14ac:dyDescent="0.3">
      <c r="A8" s="330">
        <v>3</v>
      </c>
      <c r="B8" s="331" t="s">
        <v>239</v>
      </c>
      <c r="C8" s="332" t="s">
        <v>346</v>
      </c>
      <c r="D8" s="333"/>
      <c r="E8" s="334">
        <v>48.685000000000002</v>
      </c>
      <c r="F8" s="334"/>
      <c r="G8" s="328"/>
      <c r="H8" s="328">
        <v>48.685000000000002</v>
      </c>
      <c r="I8" s="328">
        <f t="shared" si="0"/>
        <v>48.685000000000002</v>
      </c>
      <c r="J8" s="486"/>
      <c r="K8" s="19"/>
      <c r="L8" s="8"/>
      <c r="M8" s="8"/>
      <c r="O8" s="8"/>
    </row>
    <row r="9" spans="1:15" ht="189.55" customHeight="1" x14ac:dyDescent="0.3">
      <c r="A9" s="335">
        <v>4</v>
      </c>
      <c r="B9" s="336" t="s">
        <v>344</v>
      </c>
      <c r="C9" s="337" t="s">
        <v>247</v>
      </c>
      <c r="D9" s="333"/>
      <c r="E9" s="338">
        <f>6.887+0.209</f>
        <v>7.0959999999999992</v>
      </c>
      <c r="F9" s="338">
        <f>6.887+0.209</f>
        <v>7.0959999999999992</v>
      </c>
      <c r="G9" s="338">
        <v>6.8869999999999996</v>
      </c>
      <c r="H9" s="328">
        <v>0.20899999999999999</v>
      </c>
      <c r="I9" s="328">
        <f>D9+E9</f>
        <v>7.0959999999999992</v>
      </c>
      <c r="J9" s="339" t="s">
        <v>320</v>
      </c>
      <c r="K9" s="23"/>
      <c r="L9" s="8"/>
      <c r="M9" s="8"/>
    </row>
    <row r="10" spans="1:15" ht="96.45" customHeight="1" x14ac:dyDescent="0.3">
      <c r="A10" s="330">
        <v>5</v>
      </c>
      <c r="B10" s="331" t="s">
        <v>240</v>
      </c>
      <c r="C10" s="332" t="s">
        <v>246</v>
      </c>
      <c r="D10" s="333">
        <f>389.48</f>
        <v>389.48</v>
      </c>
      <c r="E10" s="334">
        <v>-389.48</v>
      </c>
      <c r="F10" s="334">
        <v>-389.48</v>
      </c>
      <c r="G10" s="328"/>
      <c r="H10" s="328"/>
      <c r="I10" s="328">
        <f t="shared" si="0"/>
        <v>0</v>
      </c>
      <c r="J10" s="487" t="s">
        <v>380</v>
      </c>
      <c r="K10" s="19"/>
      <c r="L10" s="8"/>
      <c r="M10" s="8"/>
      <c r="O10" s="8"/>
    </row>
    <row r="11" spans="1:15" ht="86.3" hidden="1" customHeight="1" x14ac:dyDescent="0.3">
      <c r="A11" s="330"/>
      <c r="B11" s="331" t="s">
        <v>240</v>
      </c>
      <c r="C11" s="332" t="s">
        <v>330</v>
      </c>
      <c r="D11" s="333"/>
      <c r="E11" s="333"/>
      <c r="F11" s="334"/>
      <c r="G11" s="328"/>
      <c r="H11" s="328"/>
      <c r="I11" s="328">
        <f t="shared" si="0"/>
        <v>0</v>
      </c>
      <c r="J11" s="488"/>
      <c r="K11" s="19"/>
      <c r="L11" s="8"/>
      <c r="M11" s="8"/>
      <c r="O11" s="8"/>
    </row>
    <row r="12" spans="1:15" ht="86.3" hidden="1" customHeight="1" x14ac:dyDescent="0.3">
      <c r="A12" s="330"/>
      <c r="B12" s="331" t="s">
        <v>240</v>
      </c>
      <c r="C12" s="332" t="s">
        <v>331</v>
      </c>
      <c r="D12" s="333"/>
      <c r="E12" s="333"/>
      <c r="F12" s="334"/>
      <c r="G12" s="328"/>
      <c r="H12" s="328"/>
      <c r="I12" s="328">
        <f t="shared" si="0"/>
        <v>0</v>
      </c>
      <c r="J12" s="488"/>
      <c r="K12" s="19"/>
      <c r="L12" s="8"/>
      <c r="M12" s="8"/>
      <c r="O12" s="8"/>
    </row>
    <row r="13" spans="1:15" ht="86.3" customHeight="1" x14ac:dyDescent="0.3">
      <c r="A13" s="330">
        <v>6</v>
      </c>
      <c r="B13" s="331" t="s">
        <v>240</v>
      </c>
      <c r="C13" s="332" t="s">
        <v>345</v>
      </c>
      <c r="D13" s="333"/>
      <c r="E13" s="333">
        <v>48.685000000000002</v>
      </c>
      <c r="F13" s="334"/>
      <c r="G13" s="328"/>
      <c r="H13" s="328">
        <v>48.685000000000002</v>
      </c>
      <c r="I13" s="328">
        <f t="shared" si="0"/>
        <v>48.685000000000002</v>
      </c>
      <c r="J13" s="489"/>
      <c r="K13" s="19"/>
      <c r="L13" s="8"/>
      <c r="M13" s="8"/>
      <c r="O13" s="8"/>
    </row>
    <row r="14" spans="1:15" ht="102.6" customHeight="1" x14ac:dyDescent="0.3">
      <c r="A14" s="330">
        <v>7</v>
      </c>
      <c r="B14" s="331" t="s">
        <v>235</v>
      </c>
      <c r="C14" s="332" t="s">
        <v>246</v>
      </c>
      <c r="D14" s="333">
        <v>268.33600000000001</v>
      </c>
      <c r="E14" s="333">
        <v>-128.41399999999999</v>
      </c>
      <c r="F14" s="334">
        <v>-128.41399999999999</v>
      </c>
      <c r="G14" s="328"/>
      <c r="H14" s="328"/>
      <c r="I14" s="328">
        <f>D14+E14</f>
        <v>139.92200000000003</v>
      </c>
      <c r="J14" s="340" t="s">
        <v>381</v>
      </c>
      <c r="K14" s="19"/>
      <c r="L14" s="8"/>
      <c r="M14" s="8"/>
      <c r="O14" s="8"/>
    </row>
    <row r="15" spans="1:15" ht="110.05" customHeight="1" x14ac:dyDescent="0.3">
      <c r="A15" s="330">
        <v>8</v>
      </c>
      <c r="B15" s="331" t="s">
        <v>237</v>
      </c>
      <c r="C15" s="332" t="s">
        <v>246</v>
      </c>
      <c r="D15" s="333">
        <v>299</v>
      </c>
      <c r="E15" s="333">
        <v>-299</v>
      </c>
      <c r="F15" s="334">
        <v>-299</v>
      </c>
      <c r="G15" s="328"/>
      <c r="H15" s="328"/>
      <c r="I15" s="328">
        <f>D15+E15</f>
        <v>0</v>
      </c>
      <c r="J15" s="341" t="s">
        <v>304</v>
      </c>
      <c r="K15" s="19"/>
      <c r="L15" s="8"/>
      <c r="M15" s="8"/>
      <c r="O15" s="8"/>
    </row>
    <row r="16" spans="1:15" ht="139.94999999999999" customHeight="1" x14ac:dyDescent="0.3">
      <c r="A16" s="335">
        <v>9</v>
      </c>
      <c r="B16" s="339" t="s">
        <v>325</v>
      </c>
      <c r="C16" s="337" t="s">
        <v>246</v>
      </c>
      <c r="D16" s="342"/>
      <c r="E16" s="338">
        <v>423</v>
      </c>
      <c r="F16" s="338">
        <v>423</v>
      </c>
      <c r="G16" s="328">
        <f>E16</f>
        <v>423</v>
      </c>
      <c r="H16" s="328"/>
      <c r="I16" s="328">
        <f>E16</f>
        <v>423</v>
      </c>
      <c r="J16" s="339" t="s">
        <v>320</v>
      </c>
      <c r="K16" s="23"/>
      <c r="L16" s="8"/>
      <c r="M16" s="8"/>
    </row>
    <row r="17" spans="1:15" ht="184.1" customHeight="1" x14ac:dyDescent="0.3">
      <c r="A17" s="330">
        <v>10</v>
      </c>
      <c r="B17" s="336" t="s">
        <v>361</v>
      </c>
      <c r="C17" s="332" t="s">
        <v>246</v>
      </c>
      <c r="D17" s="333"/>
      <c r="E17" s="333">
        <f>214.325+6.433</f>
        <v>220.75799999999998</v>
      </c>
      <c r="F17" s="333">
        <f>214.325+6.433</f>
        <v>220.75799999999998</v>
      </c>
      <c r="G17" s="333">
        <v>214.32499999999999</v>
      </c>
      <c r="H17" s="328">
        <v>6.4329999999999998</v>
      </c>
      <c r="I17" s="328">
        <f>E17</f>
        <v>220.75799999999998</v>
      </c>
      <c r="J17" s="341" t="s">
        <v>320</v>
      </c>
      <c r="K17" s="19"/>
      <c r="L17" s="8"/>
      <c r="M17" s="8"/>
      <c r="O17" s="8"/>
    </row>
    <row r="18" spans="1:15" ht="95.1" customHeight="1" x14ac:dyDescent="0.3">
      <c r="A18" s="330">
        <v>11</v>
      </c>
      <c r="B18" s="331" t="s">
        <v>408</v>
      </c>
      <c r="C18" s="332" t="s">
        <v>248</v>
      </c>
      <c r="D18" s="333">
        <v>585.67499999999995</v>
      </c>
      <c r="E18" s="333">
        <v>-585.67499999999995</v>
      </c>
      <c r="F18" s="334">
        <v>-585.67499999999995</v>
      </c>
      <c r="G18" s="328"/>
      <c r="H18" s="328"/>
      <c r="I18" s="328">
        <f>D18+E18</f>
        <v>0</v>
      </c>
      <c r="J18" s="331" t="s">
        <v>305</v>
      </c>
      <c r="K18" s="19"/>
      <c r="L18" s="8"/>
      <c r="M18" s="8"/>
      <c r="O18" s="8"/>
    </row>
    <row r="19" spans="1:15" ht="96.45" customHeight="1" x14ac:dyDescent="0.3">
      <c r="A19" s="330">
        <v>12</v>
      </c>
      <c r="B19" s="331" t="s">
        <v>234</v>
      </c>
      <c r="C19" s="332" t="s">
        <v>245</v>
      </c>
      <c r="D19" s="321">
        <f>55.146</f>
        <v>55.146000000000001</v>
      </c>
      <c r="E19" s="321">
        <v>-55.146000000000001</v>
      </c>
      <c r="F19" s="343">
        <v>-55.146000000000001</v>
      </c>
      <c r="G19" s="328"/>
      <c r="H19" s="328"/>
      <c r="I19" s="328">
        <f>D19+E19</f>
        <v>0</v>
      </c>
      <c r="J19" s="344" t="s">
        <v>360</v>
      </c>
      <c r="K19" s="19"/>
      <c r="L19" s="8"/>
      <c r="M19" s="8"/>
      <c r="O19" s="8"/>
    </row>
    <row r="20" spans="1:15" s="279" customFormat="1" ht="78.8" customHeight="1" x14ac:dyDescent="0.3">
      <c r="A20" s="345"/>
      <c r="B20" s="346" t="s">
        <v>337</v>
      </c>
      <c r="C20" s="347"/>
      <c r="D20" s="348">
        <f>SUM(D6:D19)</f>
        <v>3576.2540000000004</v>
      </c>
      <c r="E20" s="348">
        <f>SUM(E6:E19)</f>
        <v>-1137.06</v>
      </c>
      <c r="F20" s="348">
        <f t="shared" ref="F20:I20" si="1">SUM(F6:F19)</f>
        <v>-1234.4299999999998</v>
      </c>
      <c r="G20" s="348">
        <f t="shared" si="1"/>
        <v>644.21199999999999</v>
      </c>
      <c r="H20" s="348">
        <f t="shared" si="1"/>
        <v>104.012</v>
      </c>
      <c r="I20" s="348">
        <f t="shared" si="1"/>
        <v>2439.1939999999995</v>
      </c>
      <c r="J20" s="349"/>
      <c r="K20" s="277"/>
      <c r="L20" s="278"/>
      <c r="M20" s="278"/>
    </row>
    <row r="21" spans="1:15" ht="101.25" customHeight="1" x14ac:dyDescent="0.3">
      <c r="A21" s="330">
        <v>13</v>
      </c>
      <c r="B21" s="331" t="s">
        <v>228</v>
      </c>
      <c r="C21" s="337" t="s">
        <v>244</v>
      </c>
      <c r="D21" s="333">
        <v>3000</v>
      </c>
      <c r="E21" s="333">
        <v>-3000</v>
      </c>
      <c r="F21" s="334">
        <v>-3000</v>
      </c>
      <c r="G21" s="328"/>
      <c r="H21" s="328"/>
      <c r="I21" s="328">
        <f t="shared" si="0"/>
        <v>0</v>
      </c>
      <c r="J21" s="350" t="s">
        <v>382</v>
      </c>
      <c r="K21" s="19"/>
      <c r="L21" s="8"/>
      <c r="M21" s="8"/>
      <c r="O21" s="8"/>
    </row>
    <row r="22" spans="1:15" ht="91.7" customHeight="1" x14ac:dyDescent="0.3">
      <c r="A22" s="330">
        <v>14</v>
      </c>
      <c r="B22" s="331" t="s">
        <v>229</v>
      </c>
      <c r="C22" s="337" t="s">
        <v>244</v>
      </c>
      <c r="D22" s="333">
        <v>4604.576</v>
      </c>
      <c r="E22" s="333">
        <f>-D22</f>
        <v>-4604.576</v>
      </c>
      <c r="F22" s="334">
        <f>E22</f>
        <v>-4604.576</v>
      </c>
      <c r="G22" s="328"/>
      <c r="H22" s="328"/>
      <c r="I22" s="328">
        <f t="shared" si="0"/>
        <v>0</v>
      </c>
      <c r="J22" s="350" t="s">
        <v>383</v>
      </c>
      <c r="K22" s="19"/>
      <c r="L22" s="8"/>
      <c r="M22" s="8"/>
      <c r="O22" s="8"/>
    </row>
    <row r="23" spans="1:15" ht="47.55" hidden="1" customHeight="1" x14ac:dyDescent="0.3">
      <c r="A23" s="330"/>
      <c r="B23" s="331" t="s">
        <v>230</v>
      </c>
      <c r="C23" s="337" t="s">
        <v>249</v>
      </c>
      <c r="D23" s="333">
        <v>0</v>
      </c>
      <c r="E23" s="351">
        <v>0</v>
      </c>
      <c r="F23" s="334">
        <v>0</v>
      </c>
      <c r="G23" s="328"/>
      <c r="H23" s="328"/>
      <c r="I23" s="328">
        <f t="shared" si="0"/>
        <v>0</v>
      </c>
      <c r="J23" s="352" t="s">
        <v>241</v>
      </c>
      <c r="K23" s="19"/>
      <c r="L23" s="8"/>
      <c r="M23" s="8"/>
      <c r="O23" s="8"/>
    </row>
    <row r="24" spans="1:15" ht="108" customHeight="1" x14ac:dyDescent="0.3">
      <c r="A24" s="335">
        <v>15</v>
      </c>
      <c r="B24" s="331" t="s">
        <v>231</v>
      </c>
      <c r="C24" s="337" t="s">
        <v>244</v>
      </c>
      <c r="D24" s="333">
        <v>5000</v>
      </c>
      <c r="E24" s="333">
        <v>-1000</v>
      </c>
      <c r="F24" s="334">
        <v>-1000</v>
      </c>
      <c r="G24" s="328"/>
      <c r="H24" s="328"/>
      <c r="I24" s="328">
        <f t="shared" si="0"/>
        <v>4000</v>
      </c>
      <c r="J24" s="331" t="s">
        <v>384</v>
      </c>
      <c r="K24" s="19"/>
      <c r="L24" s="8"/>
      <c r="M24" s="8"/>
      <c r="O24" s="8"/>
    </row>
    <row r="25" spans="1:15" s="279" customFormat="1" ht="74.900000000000006" hidden="1" customHeight="1" x14ac:dyDescent="0.3">
      <c r="A25" s="353"/>
      <c r="B25" s="346" t="s">
        <v>214</v>
      </c>
      <c r="C25" s="354"/>
      <c r="D25" s="348"/>
      <c r="E25" s="348"/>
      <c r="F25" s="334"/>
      <c r="G25" s="355"/>
      <c r="H25" s="355"/>
      <c r="I25" s="355">
        <f t="shared" si="0"/>
        <v>0</v>
      </c>
      <c r="J25" s="346" t="s">
        <v>309</v>
      </c>
      <c r="K25" s="277"/>
      <c r="L25" s="278"/>
      <c r="M25" s="278"/>
    </row>
    <row r="26" spans="1:15" ht="150.15" customHeight="1" x14ac:dyDescent="0.3">
      <c r="A26" s="335">
        <v>16</v>
      </c>
      <c r="B26" s="331" t="s">
        <v>233</v>
      </c>
      <c r="C26" s="337" t="s">
        <v>244</v>
      </c>
      <c r="D26" s="333">
        <v>120</v>
      </c>
      <c r="E26" s="333">
        <v>-120</v>
      </c>
      <c r="F26" s="334">
        <v>-120</v>
      </c>
      <c r="G26" s="328"/>
      <c r="H26" s="328"/>
      <c r="I26" s="328">
        <f t="shared" si="0"/>
        <v>0</v>
      </c>
      <c r="J26" s="331" t="s">
        <v>310</v>
      </c>
      <c r="K26" s="23"/>
      <c r="L26" s="8"/>
      <c r="M26" s="8"/>
    </row>
    <row r="27" spans="1:15" ht="183.4" customHeight="1" x14ac:dyDescent="0.3">
      <c r="A27" s="335">
        <v>17</v>
      </c>
      <c r="B27" s="339" t="s">
        <v>318</v>
      </c>
      <c r="C27" s="337" t="s">
        <v>244</v>
      </c>
      <c r="D27" s="333"/>
      <c r="E27" s="338">
        <v>965.12400000000002</v>
      </c>
      <c r="F27" s="338">
        <v>965.12400000000002</v>
      </c>
      <c r="G27" s="328">
        <f>E27</f>
        <v>965.12400000000002</v>
      </c>
      <c r="H27" s="328"/>
      <c r="I27" s="328">
        <f>D27+E27</f>
        <v>965.12400000000002</v>
      </c>
      <c r="J27" s="339" t="s">
        <v>320</v>
      </c>
      <c r="K27" s="23"/>
      <c r="L27" s="8"/>
      <c r="M27" s="8"/>
    </row>
    <row r="28" spans="1:15" ht="127.7" customHeight="1" x14ac:dyDescent="0.3">
      <c r="A28" s="335">
        <v>18</v>
      </c>
      <c r="B28" s="339" t="s">
        <v>319</v>
      </c>
      <c r="C28" s="337" t="s">
        <v>244</v>
      </c>
      <c r="D28" s="333"/>
      <c r="E28" s="338">
        <v>855.75199999999995</v>
      </c>
      <c r="F28" s="338">
        <v>855.75199999999995</v>
      </c>
      <c r="G28" s="328">
        <f>E28</f>
        <v>855.75199999999995</v>
      </c>
      <c r="H28" s="328"/>
      <c r="I28" s="328">
        <f>D28+E28</f>
        <v>855.75199999999995</v>
      </c>
      <c r="J28" s="339" t="s">
        <v>320</v>
      </c>
      <c r="K28" s="23"/>
      <c r="L28" s="8"/>
      <c r="M28" s="8"/>
    </row>
    <row r="29" spans="1:15" s="414" customFormat="1" ht="190.9" hidden="1" customHeight="1" x14ac:dyDescent="0.45">
      <c r="A29" s="446"/>
      <c r="B29" s="339" t="s">
        <v>403</v>
      </c>
      <c r="C29" s="337" t="s">
        <v>244</v>
      </c>
      <c r="D29" s="333"/>
      <c r="E29" s="338"/>
      <c r="F29" s="338">
        <f>E29</f>
        <v>0</v>
      </c>
      <c r="G29" s="328"/>
      <c r="H29" s="328"/>
      <c r="I29" s="328">
        <f>F29</f>
        <v>0</v>
      </c>
      <c r="J29" s="339" t="s">
        <v>405</v>
      </c>
      <c r="K29" s="397"/>
      <c r="L29" s="447"/>
      <c r="M29" s="447"/>
    </row>
    <row r="30" spans="1:15" s="414" customFormat="1" ht="192.25" customHeight="1" x14ac:dyDescent="0.45">
      <c r="A30" s="448">
        <v>19</v>
      </c>
      <c r="B30" s="331" t="s">
        <v>407</v>
      </c>
      <c r="C30" s="337" t="s">
        <v>244</v>
      </c>
      <c r="D30" s="333"/>
      <c r="E30" s="334">
        <v>4.74</v>
      </c>
      <c r="F30" s="334">
        <f>E30</f>
        <v>4.74</v>
      </c>
      <c r="G30" s="328"/>
      <c r="H30" s="328"/>
      <c r="I30" s="328">
        <f>D30+E30</f>
        <v>4.74</v>
      </c>
      <c r="J30" s="339" t="s">
        <v>409</v>
      </c>
      <c r="K30" s="397"/>
      <c r="L30" s="447"/>
      <c r="M30" s="447"/>
    </row>
    <row r="31" spans="1:15" s="414" customFormat="1" ht="158.30000000000001" customHeight="1" x14ac:dyDescent="0.45">
      <c r="A31" s="446">
        <v>20</v>
      </c>
      <c r="B31" s="331" t="s">
        <v>404</v>
      </c>
      <c r="C31" s="337" t="s">
        <v>244</v>
      </c>
      <c r="D31" s="333"/>
      <c r="E31" s="334">
        <v>196.381</v>
      </c>
      <c r="F31" s="334">
        <f>E31</f>
        <v>196.381</v>
      </c>
      <c r="G31" s="328"/>
      <c r="H31" s="328"/>
      <c r="I31" s="328">
        <f>D31+E31</f>
        <v>196.381</v>
      </c>
      <c r="J31" s="339" t="s">
        <v>411</v>
      </c>
      <c r="K31" s="397"/>
      <c r="L31" s="447"/>
      <c r="M31" s="447"/>
    </row>
    <row r="32" spans="1:15" ht="146.05000000000001" customHeight="1" x14ac:dyDescent="0.3">
      <c r="A32" s="335">
        <v>21</v>
      </c>
      <c r="B32" s="331" t="s">
        <v>332</v>
      </c>
      <c r="C32" s="337" t="s">
        <v>244</v>
      </c>
      <c r="D32" s="333">
        <v>39000</v>
      </c>
      <c r="E32" s="334">
        <f>-38860-70</f>
        <v>-38930</v>
      </c>
      <c r="F32" s="334">
        <v>-38860</v>
      </c>
      <c r="G32" s="328"/>
      <c r="H32" s="328"/>
      <c r="I32" s="327">
        <f t="shared" si="0"/>
        <v>70</v>
      </c>
      <c r="J32" s="331" t="s">
        <v>413</v>
      </c>
      <c r="K32" s="23"/>
      <c r="L32" s="8"/>
      <c r="M32" s="8"/>
    </row>
    <row r="33" spans="1:15" s="279" customFormat="1" ht="146.05000000000001" customHeight="1" x14ac:dyDescent="0.3">
      <c r="A33" s="353"/>
      <c r="B33" s="346" t="s">
        <v>339</v>
      </c>
      <c r="C33" s="354"/>
      <c r="D33" s="348">
        <f>SUM(D21:D32)</f>
        <v>51724.576000000001</v>
      </c>
      <c r="E33" s="348">
        <f t="shared" ref="E33:I33" si="2">SUM(E21:E32)</f>
        <v>-45632.578999999998</v>
      </c>
      <c r="F33" s="348">
        <f t="shared" si="2"/>
        <v>-45562.578999999998</v>
      </c>
      <c r="G33" s="348">
        <f t="shared" si="2"/>
        <v>1820.876</v>
      </c>
      <c r="H33" s="348">
        <f t="shared" si="2"/>
        <v>0</v>
      </c>
      <c r="I33" s="348">
        <f t="shared" si="2"/>
        <v>6091.9970000000003</v>
      </c>
      <c r="J33" s="346"/>
      <c r="K33" s="277"/>
      <c r="L33" s="278"/>
      <c r="M33" s="278"/>
    </row>
    <row r="34" spans="1:15" s="319" customFormat="1" ht="139.94999999999999" customHeight="1" x14ac:dyDescent="0.3">
      <c r="A34" s="356">
        <v>22</v>
      </c>
      <c r="B34" s="339" t="s">
        <v>347</v>
      </c>
      <c r="C34" s="357" t="s">
        <v>399</v>
      </c>
      <c r="D34" s="338"/>
      <c r="E34" s="338">
        <v>131.846</v>
      </c>
      <c r="F34" s="338">
        <v>131.846</v>
      </c>
      <c r="G34" s="327"/>
      <c r="H34" s="327"/>
      <c r="I34" s="327">
        <f>F34</f>
        <v>131.846</v>
      </c>
      <c r="J34" s="339" t="s">
        <v>385</v>
      </c>
      <c r="K34" s="318"/>
      <c r="L34" s="315"/>
      <c r="M34" s="315"/>
    </row>
    <row r="35" spans="1:15" ht="109.4" customHeight="1" x14ac:dyDescent="0.3">
      <c r="A35" s="335">
        <v>23</v>
      </c>
      <c r="B35" s="331" t="s">
        <v>232</v>
      </c>
      <c r="C35" s="337" t="s">
        <v>251</v>
      </c>
      <c r="D35" s="333">
        <v>0</v>
      </c>
      <c r="E35" s="333">
        <v>875</v>
      </c>
      <c r="F35" s="334">
        <v>875</v>
      </c>
      <c r="G35" s="328"/>
      <c r="H35" s="328"/>
      <c r="I35" s="328">
        <f>D35+E35</f>
        <v>875</v>
      </c>
      <c r="J35" s="331" t="s">
        <v>326</v>
      </c>
      <c r="K35" s="23"/>
      <c r="L35" s="8"/>
      <c r="M35" s="8"/>
      <c r="O35" s="8"/>
    </row>
    <row r="36" spans="1:15" s="279" customFormat="1" ht="86.95" customHeight="1" x14ac:dyDescent="0.3">
      <c r="A36" s="353"/>
      <c r="B36" s="346" t="s">
        <v>340</v>
      </c>
      <c r="C36" s="354"/>
      <c r="D36" s="348">
        <f>SUM(D34:D35)</f>
        <v>0</v>
      </c>
      <c r="E36" s="348">
        <f>SUM(E34:E35)</f>
        <v>1006.846</v>
      </c>
      <c r="F36" s="348">
        <f t="shared" ref="F36:I36" si="3">SUM(F34:F35)</f>
        <v>1006.846</v>
      </c>
      <c r="G36" s="348">
        <f t="shared" si="3"/>
        <v>0</v>
      </c>
      <c r="H36" s="348">
        <f t="shared" si="3"/>
        <v>0</v>
      </c>
      <c r="I36" s="348">
        <f t="shared" si="3"/>
        <v>1006.846</v>
      </c>
      <c r="J36" s="346"/>
      <c r="K36" s="277"/>
      <c r="L36" s="278"/>
      <c r="M36" s="278"/>
      <c r="O36" s="278"/>
    </row>
    <row r="37" spans="1:15" ht="158.30000000000001" customHeight="1" x14ac:dyDescent="0.3">
      <c r="A37" s="335">
        <v>24</v>
      </c>
      <c r="B37" s="336" t="s">
        <v>314</v>
      </c>
      <c r="C37" s="337" t="s">
        <v>334</v>
      </c>
      <c r="D37" s="342">
        <v>300</v>
      </c>
      <c r="E37" s="338">
        <v>-150</v>
      </c>
      <c r="F37" s="338">
        <v>-150</v>
      </c>
      <c r="G37" s="328"/>
      <c r="H37" s="328"/>
      <c r="I37" s="328">
        <f>D37+E37</f>
        <v>150</v>
      </c>
      <c r="J37" s="336" t="s">
        <v>396</v>
      </c>
      <c r="K37" s="23"/>
      <c r="L37" s="8"/>
      <c r="M37" s="8"/>
    </row>
    <row r="38" spans="1:15" ht="170.5" customHeight="1" x14ac:dyDescent="0.3">
      <c r="A38" s="335">
        <v>25</v>
      </c>
      <c r="B38" s="336" t="s">
        <v>315</v>
      </c>
      <c r="C38" s="337" t="s">
        <v>334</v>
      </c>
      <c r="D38" s="342">
        <v>300</v>
      </c>
      <c r="E38" s="338">
        <v>-150</v>
      </c>
      <c r="F38" s="338">
        <v>-150</v>
      </c>
      <c r="G38" s="328"/>
      <c r="H38" s="328"/>
      <c r="I38" s="328">
        <f t="shared" ref="I38:I44" si="4">D38+E38</f>
        <v>150</v>
      </c>
      <c r="J38" s="336" t="s">
        <v>396</v>
      </c>
      <c r="K38" s="23"/>
      <c r="L38" s="8"/>
      <c r="M38" s="8"/>
    </row>
    <row r="39" spans="1:15" ht="222.8" customHeight="1" x14ac:dyDescent="0.3">
      <c r="A39" s="335">
        <v>26</v>
      </c>
      <c r="B39" s="336" t="s">
        <v>363</v>
      </c>
      <c r="C39" s="337" t="s">
        <v>250</v>
      </c>
      <c r="D39" s="342">
        <v>300</v>
      </c>
      <c r="E39" s="338">
        <v>-150</v>
      </c>
      <c r="F39" s="338">
        <v>-150</v>
      </c>
      <c r="G39" s="328"/>
      <c r="H39" s="328"/>
      <c r="I39" s="328">
        <f t="shared" si="4"/>
        <v>150</v>
      </c>
      <c r="J39" s="336" t="s">
        <v>396</v>
      </c>
      <c r="K39" s="23"/>
      <c r="L39" s="8"/>
      <c r="M39" s="8"/>
    </row>
    <row r="40" spans="1:15" ht="95.8" customHeight="1" x14ac:dyDescent="0.3">
      <c r="A40" s="335">
        <v>27</v>
      </c>
      <c r="B40" s="331" t="s">
        <v>213</v>
      </c>
      <c r="C40" s="337" t="s">
        <v>250</v>
      </c>
      <c r="D40" s="333">
        <v>2500</v>
      </c>
      <c r="E40" s="333">
        <f>-(2500-682.65)</f>
        <v>-1817.35</v>
      </c>
      <c r="F40" s="334">
        <f>-(2500-682.65)</f>
        <v>-1817.35</v>
      </c>
      <c r="G40" s="328"/>
      <c r="H40" s="328"/>
      <c r="I40" s="328">
        <f>D40+E40</f>
        <v>682.65000000000009</v>
      </c>
      <c r="J40" s="331" t="s">
        <v>386</v>
      </c>
      <c r="K40" s="23"/>
      <c r="L40" s="8"/>
      <c r="M40" s="8"/>
    </row>
    <row r="41" spans="1:15" ht="76.099999999999994" customHeight="1" x14ac:dyDescent="0.3">
      <c r="A41" s="335">
        <v>28</v>
      </c>
      <c r="B41" s="331" t="s">
        <v>301</v>
      </c>
      <c r="C41" s="337" t="s">
        <v>250</v>
      </c>
      <c r="D41" s="333">
        <v>3287.0239999999999</v>
      </c>
      <c r="E41" s="333">
        <v>-1969.674</v>
      </c>
      <c r="F41" s="334">
        <v>-1969.674</v>
      </c>
      <c r="G41" s="328"/>
      <c r="H41" s="328"/>
      <c r="I41" s="328">
        <f>D41+E41</f>
        <v>1317.35</v>
      </c>
      <c r="J41" s="331" t="s">
        <v>387</v>
      </c>
      <c r="K41" s="23"/>
      <c r="L41" s="8"/>
      <c r="M41" s="8"/>
      <c r="O41" s="315"/>
    </row>
    <row r="42" spans="1:15" ht="158.94999999999999" customHeight="1" x14ac:dyDescent="0.3">
      <c r="A42" s="335">
        <v>29</v>
      </c>
      <c r="B42" s="336" t="s">
        <v>317</v>
      </c>
      <c r="C42" s="337" t="s">
        <v>250</v>
      </c>
      <c r="D42" s="342">
        <v>300</v>
      </c>
      <c r="E42" s="338">
        <v>-150</v>
      </c>
      <c r="F42" s="338">
        <v>-150</v>
      </c>
      <c r="G42" s="328"/>
      <c r="H42" s="328"/>
      <c r="I42" s="328">
        <f t="shared" si="4"/>
        <v>150</v>
      </c>
      <c r="J42" s="336" t="s">
        <v>396</v>
      </c>
      <c r="K42" s="23"/>
      <c r="L42" s="8"/>
      <c r="M42" s="8"/>
    </row>
    <row r="43" spans="1:15" ht="139.94999999999999" hidden="1" customHeight="1" x14ac:dyDescent="0.3">
      <c r="A43" s="335"/>
      <c r="B43" s="336"/>
      <c r="C43" s="337"/>
      <c r="D43" s="342"/>
      <c r="E43" s="338"/>
      <c r="F43" s="338"/>
      <c r="G43" s="328"/>
      <c r="H43" s="328"/>
      <c r="I43" s="328"/>
      <c r="J43" s="336" t="s">
        <v>336</v>
      </c>
      <c r="K43" s="23"/>
      <c r="L43" s="8"/>
      <c r="M43" s="8"/>
    </row>
    <row r="44" spans="1:15" ht="127.7" hidden="1" customHeight="1" x14ac:dyDescent="0.3">
      <c r="A44" s="335"/>
      <c r="B44" s="339" t="s">
        <v>328</v>
      </c>
      <c r="C44" s="337"/>
      <c r="D44" s="333"/>
      <c r="E44" s="338"/>
      <c r="F44" s="338"/>
      <c r="G44" s="338"/>
      <c r="H44" s="328"/>
      <c r="I44" s="328">
        <f t="shared" si="4"/>
        <v>0</v>
      </c>
      <c r="J44" s="358" t="s">
        <v>320</v>
      </c>
      <c r="K44" s="23"/>
      <c r="L44" s="8"/>
      <c r="M44" s="8"/>
    </row>
    <row r="45" spans="1:15" ht="146.75" hidden="1" customHeight="1" x14ac:dyDescent="0.3">
      <c r="A45" s="335"/>
      <c r="B45" s="336" t="s">
        <v>321</v>
      </c>
      <c r="C45" s="337"/>
      <c r="D45" s="333"/>
      <c r="E45" s="338"/>
      <c r="F45" s="338"/>
      <c r="G45" s="328"/>
      <c r="H45" s="328"/>
      <c r="I45" s="328"/>
      <c r="J45" s="336" t="s">
        <v>324</v>
      </c>
      <c r="K45" s="23"/>
      <c r="L45" s="8"/>
      <c r="M45" s="8"/>
    </row>
    <row r="46" spans="1:15" ht="137.9" hidden="1" customHeight="1" x14ac:dyDescent="0.3">
      <c r="A46" s="335"/>
      <c r="B46" s="336" t="s">
        <v>322</v>
      </c>
      <c r="C46" s="337"/>
      <c r="D46" s="333"/>
      <c r="E46" s="338"/>
      <c r="F46" s="338"/>
      <c r="G46" s="328"/>
      <c r="H46" s="328"/>
      <c r="I46" s="328"/>
      <c r="J46" s="336" t="s">
        <v>323</v>
      </c>
      <c r="K46" s="23"/>
      <c r="L46" s="8"/>
      <c r="M46" s="8"/>
    </row>
    <row r="47" spans="1:15" s="279" customFormat="1" ht="137.9" customHeight="1" x14ac:dyDescent="0.3">
      <c r="A47" s="353"/>
      <c r="B47" s="359" t="s">
        <v>338</v>
      </c>
      <c r="C47" s="354"/>
      <c r="D47" s="360">
        <f>SUM(D37:D46)</f>
        <v>6987.0239999999994</v>
      </c>
      <c r="E47" s="360">
        <f>SUM(E37:E46)</f>
        <v>-4387.0239999999994</v>
      </c>
      <c r="F47" s="360">
        <f t="shared" ref="F47:I47" si="5">SUM(F37:F46)</f>
        <v>-4387.0239999999994</v>
      </c>
      <c r="G47" s="360">
        <f t="shared" si="5"/>
        <v>0</v>
      </c>
      <c r="H47" s="360">
        <f t="shared" si="5"/>
        <v>0</v>
      </c>
      <c r="I47" s="360">
        <f t="shared" si="5"/>
        <v>2600</v>
      </c>
      <c r="J47" s="359"/>
      <c r="K47" s="277"/>
      <c r="L47" s="278"/>
      <c r="M47" s="278"/>
    </row>
    <row r="48" spans="1:15" ht="178.65" customHeight="1" x14ac:dyDescent="0.3">
      <c r="A48" s="335">
        <v>30</v>
      </c>
      <c r="B48" s="361" t="s">
        <v>252</v>
      </c>
      <c r="C48" s="337" t="s">
        <v>253</v>
      </c>
      <c r="D48" s="332">
        <v>181.9</v>
      </c>
      <c r="E48" s="362">
        <v>-100</v>
      </c>
      <c r="F48" s="362">
        <v>-100</v>
      </c>
      <c r="G48" s="328"/>
      <c r="H48" s="328"/>
      <c r="I48" s="328">
        <f t="shared" si="0"/>
        <v>81.900000000000006</v>
      </c>
      <c r="J48" s="363" t="s">
        <v>406</v>
      </c>
      <c r="K48" s="23"/>
      <c r="L48" s="8"/>
      <c r="M48" s="8"/>
    </row>
    <row r="49" spans="1:13" ht="128.4" customHeight="1" x14ac:dyDescent="0.3">
      <c r="A49" s="335">
        <v>31</v>
      </c>
      <c r="B49" s="361" t="s">
        <v>254</v>
      </c>
      <c r="C49" s="332" t="s">
        <v>255</v>
      </c>
      <c r="D49" s="332">
        <f>5879.247+14874.361</f>
        <v>20753.608</v>
      </c>
      <c r="E49" s="327">
        <f>-1778.774-8422.49</f>
        <v>-10201.263999999999</v>
      </c>
      <c r="F49" s="327">
        <f>-10201.264</f>
        <v>-10201.263999999999</v>
      </c>
      <c r="G49" s="327"/>
      <c r="H49" s="327"/>
      <c r="I49" s="328">
        <f t="shared" si="0"/>
        <v>10552.344000000001</v>
      </c>
      <c r="J49" s="363" t="s">
        <v>412</v>
      </c>
      <c r="K49" s="23"/>
      <c r="L49" s="8"/>
      <c r="M49" s="8"/>
    </row>
    <row r="50" spans="1:13" ht="112.1" customHeight="1" x14ac:dyDescent="0.3">
      <c r="A50" s="335">
        <v>32</v>
      </c>
      <c r="B50" s="361" t="s">
        <v>256</v>
      </c>
      <c r="C50" s="332" t="s">
        <v>253</v>
      </c>
      <c r="D50" s="328">
        <v>221.798</v>
      </c>
      <c r="E50" s="327">
        <v>-150</v>
      </c>
      <c r="F50" s="327">
        <v>-150</v>
      </c>
      <c r="G50" s="328"/>
      <c r="H50" s="328"/>
      <c r="I50" s="328">
        <f t="shared" si="0"/>
        <v>71.798000000000002</v>
      </c>
      <c r="J50" s="363" t="s">
        <v>388</v>
      </c>
      <c r="K50" s="23"/>
      <c r="L50" s="8"/>
      <c r="M50" s="8"/>
    </row>
    <row r="51" spans="1:13" ht="93.75" customHeight="1" x14ac:dyDescent="0.45">
      <c r="A51" s="335">
        <v>33</v>
      </c>
      <c r="B51" s="421" t="s">
        <v>366</v>
      </c>
      <c r="C51" s="422" t="s">
        <v>358</v>
      </c>
      <c r="D51" s="364">
        <v>1094.864</v>
      </c>
      <c r="E51" s="365">
        <v>-874.86400000000003</v>
      </c>
      <c r="F51" s="368"/>
      <c r="G51" s="369"/>
      <c r="H51" s="369">
        <f t="shared" ref="H51:H65" si="6">E51</f>
        <v>-874.86400000000003</v>
      </c>
      <c r="I51" s="369">
        <f t="shared" si="0"/>
        <v>220</v>
      </c>
      <c r="J51" s="363" t="s">
        <v>389</v>
      </c>
      <c r="K51" s="23"/>
      <c r="L51" s="8"/>
      <c r="M51" s="8"/>
    </row>
    <row r="52" spans="1:13" ht="158.30000000000001" customHeight="1" x14ac:dyDescent="0.45">
      <c r="A52" s="335">
        <v>34</v>
      </c>
      <c r="B52" s="423" t="s">
        <v>367</v>
      </c>
      <c r="C52" s="422" t="s">
        <v>352</v>
      </c>
      <c r="D52" s="364">
        <v>420.06</v>
      </c>
      <c r="E52" s="365">
        <v>-200</v>
      </c>
      <c r="F52" s="367">
        <v>-220.06</v>
      </c>
      <c r="G52" s="368"/>
      <c r="H52" s="368">
        <v>20.059999999999999</v>
      </c>
      <c r="I52" s="369">
        <f>D52+F52+H52</f>
        <v>220.06</v>
      </c>
      <c r="J52" s="344" t="s">
        <v>397</v>
      </c>
      <c r="K52" s="23"/>
      <c r="L52" s="8"/>
      <c r="M52" s="8"/>
    </row>
    <row r="53" spans="1:13" ht="96.45" customHeight="1" x14ac:dyDescent="0.45">
      <c r="A53" s="335">
        <v>35</v>
      </c>
      <c r="B53" s="366" t="s">
        <v>368</v>
      </c>
      <c r="C53" s="332" t="s">
        <v>253</v>
      </c>
      <c r="D53" s="364">
        <v>500</v>
      </c>
      <c r="E53" s="365">
        <v>-150</v>
      </c>
      <c r="F53" s="327"/>
      <c r="G53" s="328"/>
      <c r="H53" s="328">
        <f t="shared" si="6"/>
        <v>-150</v>
      </c>
      <c r="I53" s="328">
        <f t="shared" si="0"/>
        <v>350</v>
      </c>
      <c r="J53" s="344" t="s">
        <v>410</v>
      </c>
      <c r="K53" s="23"/>
      <c r="L53" s="8"/>
      <c r="M53" s="8"/>
    </row>
    <row r="54" spans="1:13" ht="89" customHeight="1" x14ac:dyDescent="0.45">
      <c r="A54" s="335">
        <v>36</v>
      </c>
      <c r="B54" s="361" t="s">
        <v>369</v>
      </c>
      <c r="C54" s="332" t="s">
        <v>358</v>
      </c>
      <c r="D54" s="364">
        <v>1407.2639999999999</v>
      </c>
      <c r="E54" s="367">
        <f>-820.904</f>
        <v>-820.904</v>
      </c>
      <c r="F54" s="430"/>
      <c r="G54" s="369"/>
      <c r="H54" s="369">
        <f t="shared" si="6"/>
        <v>-820.904</v>
      </c>
      <c r="I54" s="368">
        <f t="shared" si="0"/>
        <v>586.3599999999999</v>
      </c>
      <c r="J54" s="363" t="s">
        <v>402</v>
      </c>
      <c r="K54" s="23"/>
      <c r="L54" s="8"/>
      <c r="M54" s="8"/>
    </row>
    <row r="55" spans="1:13" ht="106" customHeight="1" x14ac:dyDescent="0.45">
      <c r="A55" s="335">
        <v>37</v>
      </c>
      <c r="B55" s="361" t="s">
        <v>370</v>
      </c>
      <c r="C55" s="332" t="s">
        <v>358</v>
      </c>
      <c r="D55" s="364">
        <v>250.45400000000001</v>
      </c>
      <c r="E55" s="365">
        <v>-250.45400000000001</v>
      </c>
      <c r="F55" s="327"/>
      <c r="G55" s="328"/>
      <c r="H55" s="369">
        <f t="shared" si="6"/>
        <v>-250.45400000000001</v>
      </c>
      <c r="I55" s="369">
        <f t="shared" si="0"/>
        <v>0</v>
      </c>
      <c r="J55" s="363" t="s">
        <v>390</v>
      </c>
      <c r="K55" s="23"/>
      <c r="L55" s="8"/>
      <c r="M55" s="8"/>
    </row>
    <row r="56" spans="1:13" ht="51.65" customHeight="1" x14ac:dyDescent="0.45">
      <c r="A56" s="335">
        <v>38</v>
      </c>
      <c r="B56" s="361" t="s">
        <v>371</v>
      </c>
      <c r="C56" s="332" t="s">
        <v>359</v>
      </c>
      <c r="D56" s="364">
        <v>562.60299999999995</v>
      </c>
      <c r="E56" s="365">
        <v>-100</v>
      </c>
      <c r="F56" s="327"/>
      <c r="G56" s="328"/>
      <c r="H56" s="369">
        <f t="shared" si="6"/>
        <v>-100</v>
      </c>
      <c r="I56" s="369">
        <f t="shared" si="0"/>
        <v>462.60299999999995</v>
      </c>
      <c r="J56" s="363" t="s">
        <v>377</v>
      </c>
      <c r="K56" s="23"/>
      <c r="L56" s="8"/>
      <c r="M56" s="8"/>
    </row>
    <row r="57" spans="1:13" ht="95.1" customHeight="1" x14ac:dyDescent="0.45">
      <c r="A57" s="335">
        <v>39</v>
      </c>
      <c r="B57" s="361" t="s">
        <v>372</v>
      </c>
      <c r="C57" s="332" t="s">
        <v>364</v>
      </c>
      <c r="D57" s="364">
        <v>3445</v>
      </c>
      <c r="E57" s="365">
        <v>-2000</v>
      </c>
      <c r="F57" s="327"/>
      <c r="G57" s="328"/>
      <c r="H57" s="369">
        <f t="shared" si="6"/>
        <v>-2000</v>
      </c>
      <c r="I57" s="369">
        <f t="shared" si="0"/>
        <v>1445</v>
      </c>
      <c r="J57" s="363" t="s">
        <v>391</v>
      </c>
      <c r="K57" s="23"/>
      <c r="L57" s="8"/>
      <c r="M57" s="8"/>
    </row>
    <row r="58" spans="1:13" ht="67.75" customHeight="1" x14ac:dyDescent="0.45">
      <c r="A58" s="335">
        <v>40</v>
      </c>
      <c r="B58" s="366" t="s">
        <v>373</v>
      </c>
      <c r="C58" s="332" t="s">
        <v>345</v>
      </c>
      <c r="D58" s="370">
        <v>202.27</v>
      </c>
      <c r="E58" s="365">
        <v>-100</v>
      </c>
      <c r="F58" s="327"/>
      <c r="G58" s="328"/>
      <c r="H58" s="369">
        <f t="shared" si="6"/>
        <v>-100</v>
      </c>
      <c r="I58" s="369">
        <f t="shared" si="0"/>
        <v>102.27000000000001</v>
      </c>
      <c r="J58" s="344" t="s">
        <v>277</v>
      </c>
      <c r="K58" s="23"/>
      <c r="L58" s="8"/>
      <c r="M58" s="8"/>
    </row>
    <row r="59" spans="1:13" s="319" customFormat="1" ht="99.2" customHeight="1" x14ac:dyDescent="0.45">
      <c r="A59" s="356">
        <v>41</v>
      </c>
      <c r="B59" s="366" t="s">
        <v>270</v>
      </c>
      <c r="C59" s="362" t="s">
        <v>345</v>
      </c>
      <c r="D59" s="370">
        <v>1444.854</v>
      </c>
      <c r="E59" s="367">
        <f>-1444.854+76.6</f>
        <v>-1368.2540000000001</v>
      </c>
      <c r="F59" s="327"/>
      <c r="G59" s="327"/>
      <c r="H59" s="368">
        <f t="shared" si="6"/>
        <v>-1368.2540000000001</v>
      </c>
      <c r="I59" s="368">
        <f t="shared" si="0"/>
        <v>76.599999999999909</v>
      </c>
      <c r="J59" s="340" t="s">
        <v>398</v>
      </c>
      <c r="K59" s="318"/>
      <c r="L59" s="315"/>
      <c r="M59" s="315"/>
    </row>
    <row r="60" spans="1:13" ht="72" customHeight="1" x14ac:dyDescent="0.45">
      <c r="A60" s="371">
        <v>42</v>
      </c>
      <c r="B60" s="366" t="s">
        <v>374</v>
      </c>
      <c r="C60" s="332" t="s">
        <v>357</v>
      </c>
      <c r="D60" s="364">
        <v>12.5</v>
      </c>
      <c r="E60" s="365">
        <v>-12.5</v>
      </c>
      <c r="F60" s="327"/>
      <c r="G60" s="328"/>
      <c r="H60" s="369">
        <f t="shared" si="6"/>
        <v>-12.5</v>
      </c>
      <c r="I60" s="369">
        <f t="shared" si="0"/>
        <v>0</v>
      </c>
      <c r="J60" s="344" t="s">
        <v>392</v>
      </c>
      <c r="K60" s="23"/>
      <c r="L60" s="8"/>
      <c r="M60" s="8"/>
    </row>
    <row r="61" spans="1:13" ht="92.4" customHeight="1" x14ac:dyDescent="0.45">
      <c r="A61" s="371">
        <v>43</v>
      </c>
      <c r="B61" s="366" t="s">
        <v>272</v>
      </c>
      <c r="C61" s="332" t="s">
        <v>345</v>
      </c>
      <c r="D61" s="364">
        <v>211.60400000000001</v>
      </c>
      <c r="E61" s="365">
        <v>-111.55800000000001</v>
      </c>
      <c r="F61" s="362"/>
      <c r="G61" s="332"/>
      <c r="H61" s="369">
        <f t="shared" si="6"/>
        <v>-111.55800000000001</v>
      </c>
      <c r="I61" s="369">
        <f t="shared" si="0"/>
        <v>100.04600000000001</v>
      </c>
      <c r="J61" s="344" t="s">
        <v>381</v>
      </c>
      <c r="K61" s="23"/>
      <c r="L61" s="8"/>
      <c r="M61" s="8"/>
    </row>
    <row r="62" spans="1:13" ht="72" customHeight="1" x14ac:dyDescent="0.45">
      <c r="A62" s="335">
        <v>44</v>
      </c>
      <c r="B62" s="366" t="s">
        <v>375</v>
      </c>
      <c r="C62" s="332" t="s">
        <v>356</v>
      </c>
      <c r="D62" s="364">
        <v>33.19</v>
      </c>
      <c r="E62" s="365">
        <v>-33.19</v>
      </c>
      <c r="F62" s="327"/>
      <c r="G62" s="328"/>
      <c r="H62" s="369">
        <f t="shared" si="6"/>
        <v>-33.19</v>
      </c>
      <c r="I62" s="369">
        <f t="shared" si="0"/>
        <v>0</v>
      </c>
      <c r="J62" s="344" t="s">
        <v>393</v>
      </c>
      <c r="K62" s="23"/>
      <c r="L62" s="8"/>
      <c r="M62" s="8"/>
    </row>
    <row r="63" spans="1:13" ht="113.95" customHeight="1" x14ac:dyDescent="0.45">
      <c r="A63" s="335">
        <v>45</v>
      </c>
      <c r="B63" s="366" t="s">
        <v>376</v>
      </c>
      <c r="C63" s="332" t="s">
        <v>417</v>
      </c>
      <c r="D63" s="364">
        <v>2162.9160000000002</v>
      </c>
      <c r="E63" s="365">
        <v>-499.96199999999999</v>
      </c>
      <c r="F63" s="327"/>
      <c r="G63" s="328"/>
      <c r="H63" s="369">
        <f t="shared" si="6"/>
        <v>-499.96199999999999</v>
      </c>
      <c r="I63" s="369">
        <f t="shared" si="0"/>
        <v>1662.9540000000002</v>
      </c>
      <c r="J63" s="344" t="s">
        <v>394</v>
      </c>
      <c r="K63" s="23"/>
      <c r="L63" s="8"/>
      <c r="M63" s="8"/>
    </row>
    <row r="64" spans="1:13" ht="129.25" hidden="1" customHeight="1" x14ac:dyDescent="0.45">
      <c r="A64" s="335"/>
      <c r="B64" s="366"/>
      <c r="C64" s="332"/>
      <c r="D64" s="364"/>
      <c r="E64" s="365"/>
      <c r="F64" s="327"/>
      <c r="G64" s="328"/>
      <c r="H64" s="369">
        <f t="shared" si="6"/>
        <v>0</v>
      </c>
      <c r="I64" s="369">
        <f t="shared" si="0"/>
        <v>0</v>
      </c>
      <c r="J64" s="344"/>
      <c r="K64" s="23"/>
      <c r="L64" s="8"/>
      <c r="M64" s="8"/>
    </row>
    <row r="65" spans="1:13" ht="117" customHeight="1" x14ac:dyDescent="0.45">
      <c r="A65" s="335">
        <v>46</v>
      </c>
      <c r="B65" s="366" t="s">
        <v>275</v>
      </c>
      <c r="C65" s="332" t="s">
        <v>355</v>
      </c>
      <c r="D65" s="364">
        <v>230.55500000000001</v>
      </c>
      <c r="E65" s="365">
        <v>-114.325</v>
      </c>
      <c r="F65" s="327"/>
      <c r="G65" s="328"/>
      <c r="H65" s="369">
        <f t="shared" si="6"/>
        <v>-114.325</v>
      </c>
      <c r="I65" s="369">
        <f t="shared" si="0"/>
        <v>116.23</v>
      </c>
      <c r="J65" s="344" t="s">
        <v>313</v>
      </c>
      <c r="K65" s="23"/>
      <c r="L65" s="8"/>
      <c r="M65" s="8"/>
    </row>
    <row r="66" spans="1:13" s="255" customFormat="1" ht="116.5" hidden="1" customHeight="1" x14ac:dyDescent="0.45">
      <c r="A66" s="372"/>
      <c r="B66" s="373" t="s">
        <v>280</v>
      </c>
      <c r="C66" s="374" t="s">
        <v>282</v>
      </c>
      <c r="D66" s="375"/>
      <c r="E66" s="375"/>
      <c r="F66" s="327">
        <f>E66</f>
        <v>0</v>
      </c>
      <c r="G66" s="376"/>
      <c r="H66" s="376"/>
      <c r="I66" s="377">
        <f t="shared" si="0"/>
        <v>0</v>
      </c>
      <c r="J66" s="378" t="s">
        <v>298</v>
      </c>
      <c r="K66" s="253"/>
      <c r="L66" s="254"/>
      <c r="M66" s="254"/>
    </row>
    <row r="67" spans="1:13" ht="167.95" hidden="1" customHeight="1" x14ac:dyDescent="0.3">
      <c r="A67" s="335"/>
      <c r="B67" s="363"/>
      <c r="C67" s="332"/>
      <c r="D67" s="332"/>
      <c r="E67" s="332"/>
      <c r="F67" s="327"/>
      <c r="G67" s="328"/>
      <c r="H67" s="328"/>
      <c r="I67" s="328"/>
      <c r="J67" s="363"/>
      <c r="K67" s="23"/>
      <c r="L67" s="8"/>
      <c r="M67" s="8"/>
    </row>
    <row r="68" spans="1:13" ht="71.5" hidden="1" customHeight="1" x14ac:dyDescent="0.3">
      <c r="A68" s="335"/>
      <c r="B68" s="363"/>
      <c r="C68" s="332"/>
      <c r="D68" s="332"/>
      <c r="E68" s="332"/>
      <c r="F68" s="327"/>
      <c r="G68" s="328"/>
      <c r="H68" s="328"/>
      <c r="I68" s="328"/>
      <c r="J68" s="363"/>
      <c r="K68" s="23"/>
      <c r="L68" s="8"/>
      <c r="M68" s="8"/>
    </row>
    <row r="69" spans="1:13" ht="81" hidden="1" customHeight="1" x14ac:dyDescent="0.3">
      <c r="A69" s="335"/>
      <c r="B69" s="363"/>
      <c r="C69" s="332"/>
      <c r="D69" s="332"/>
      <c r="E69" s="332"/>
      <c r="F69" s="327"/>
      <c r="G69" s="328"/>
      <c r="H69" s="328"/>
      <c r="I69" s="328"/>
      <c r="J69" s="363"/>
      <c r="K69" s="23"/>
      <c r="L69" s="8"/>
      <c r="M69" s="8"/>
    </row>
    <row r="70" spans="1:13" ht="81" hidden="1" customHeight="1" x14ac:dyDescent="0.3">
      <c r="A70" s="335"/>
      <c r="B70" s="363" t="s">
        <v>349</v>
      </c>
      <c r="C70" s="332"/>
      <c r="D70" s="332"/>
      <c r="E70" s="332"/>
      <c r="F70" s="327"/>
      <c r="G70" s="328"/>
      <c r="H70" s="328"/>
      <c r="I70" s="328"/>
      <c r="J70" s="363" t="s">
        <v>351</v>
      </c>
      <c r="K70" s="23"/>
      <c r="L70" s="8"/>
      <c r="M70" s="8"/>
    </row>
    <row r="71" spans="1:13" ht="81" hidden="1" customHeight="1" x14ac:dyDescent="0.3">
      <c r="A71" s="335"/>
      <c r="B71" s="363" t="s">
        <v>350</v>
      </c>
      <c r="C71" s="332"/>
      <c r="D71" s="332"/>
      <c r="E71" s="332"/>
      <c r="F71" s="327"/>
      <c r="G71" s="328"/>
      <c r="H71" s="328"/>
      <c r="I71" s="328"/>
      <c r="J71" s="363" t="s">
        <v>351</v>
      </c>
      <c r="K71" s="23"/>
      <c r="L71" s="8"/>
      <c r="M71" s="8"/>
    </row>
    <row r="72" spans="1:13" ht="146.75" customHeight="1" x14ac:dyDescent="0.3">
      <c r="A72" s="335">
        <v>47</v>
      </c>
      <c r="B72" s="336" t="s">
        <v>321</v>
      </c>
      <c r="C72" s="337" t="s">
        <v>348</v>
      </c>
      <c r="D72" s="333">
        <v>261.92500000000001</v>
      </c>
      <c r="E72" s="338">
        <v>-47.73</v>
      </c>
      <c r="F72" s="338">
        <f>E72</f>
        <v>-47.73</v>
      </c>
      <c r="G72" s="328"/>
      <c r="H72" s="328"/>
      <c r="I72" s="328">
        <f t="shared" ref="I72" si="7">D72+E72</f>
        <v>214.19500000000002</v>
      </c>
      <c r="J72" s="336" t="s">
        <v>378</v>
      </c>
      <c r="K72" s="23"/>
      <c r="L72" s="8"/>
      <c r="M72" s="8"/>
    </row>
    <row r="73" spans="1:13" ht="137.9" customHeight="1" x14ac:dyDescent="0.3">
      <c r="A73" s="453">
        <v>48</v>
      </c>
      <c r="B73" s="336" t="s">
        <v>322</v>
      </c>
      <c r="C73" s="337" t="s">
        <v>348</v>
      </c>
      <c r="D73" s="333"/>
      <c r="E73" s="338">
        <v>47.73</v>
      </c>
      <c r="F73" s="338"/>
      <c r="G73" s="328"/>
      <c r="H73" s="328">
        <v>47.73</v>
      </c>
      <c r="I73" s="328">
        <f>H73</f>
        <v>47.73</v>
      </c>
      <c r="J73" s="336" t="s">
        <v>323</v>
      </c>
      <c r="K73" s="23"/>
      <c r="L73" s="8"/>
      <c r="M73" s="8"/>
    </row>
    <row r="74" spans="1:13" ht="137.9" hidden="1" customHeight="1" x14ac:dyDescent="0.3">
      <c r="A74" s="335">
        <v>49</v>
      </c>
      <c r="B74" s="336" t="s">
        <v>414</v>
      </c>
      <c r="C74" s="337" t="s">
        <v>415</v>
      </c>
      <c r="D74" s="333"/>
      <c r="E74" s="338"/>
      <c r="F74" s="338"/>
      <c r="G74" s="328"/>
      <c r="H74" s="328">
        <f>E74</f>
        <v>0</v>
      </c>
      <c r="I74" s="327">
        <f>H74</f>
        <v>0</v>
      </c>
      <c r="J74" s="336" t="s">
        <v>416</v>
      </c>
      <c r="K74" s="23"/>
      <c r="L74" s="8"/>
      <c r="M74" s="8"/>
    </row>
    <row r="75" spans="1:13" s="279" customFormat="1" ht="81" customHeight="1" x14ac:dyDescent="0.3">
      <c r="A75" s="431"/>
      <c r="B75" s="432" t="s">
        <v>342</v>
      </c>
      <c r="C75" s="433"/>
      <c r="D75" s="433">
        <f>SUM(D48:D74)</f>
        <v>33397.365000000005</v>
      </c>
      <c r="E75" s="433">
        <f>SUM(E48:E74)</f>
        <v>-17087.274999999998</v>
      </c>
      <c r="F75" s="433">
        <f t="shared" ref="F75:I75" si="8">SUM(F48:F74)</f>
        <v>-10719.053999999998</v>
      </c>
      <c r="G75" s="433">
        <f t="shared" si="8"/>
        <v>0</v>
      </c>
      <c r="H75" s="433">
        <f t="shared" si="8"/>
        <v>-6368.2210000000005</v>
      </c>
      <c r="I75" s="433">
        <f t="shared" si="8"/>
        <v>16310.09</v>
      </c>
      <c r="J75" s="432"/>
      <c r="K75" s="434"/>
      <c r="L75" s="278"/>
      <c r="M75" s="278"/>
    </row>
    <row r="76" spans="1:13" s="443" customFormat="1" ht="127.7" customHeight="1" x14ac:dyDescent="0.3">
      <c r="A76" s="356">
        <v>50</v>
      </c>
      <c r="B76" s="339" t="s">
        <v>400</v>
      </c>
      <c r="C76" s="357" t="s">
        <v>327</v>
      </c>
      <c r="D76" s="334"/>
      <c r="E76" s="338">
        <v>-40916.22</v>
      </c>
      <c r="F76" s="338"/>
      <c r="G76" s="338"/>
      <c r="H76" s="327">
        <f>E76</f>
        <v>-40916.22</v>
      </c>
      <c r="I76" s="327">
        <f t="shared" ref="I76" si="9">D76+E76</f>
        <v>-40916.22</v>
      </c>
      <c r="J76" s="339" t="s">
        <v>401</v>
      </c>
      <c r="K76" s="318"/>
      <c r="L76" s="442"/>
      <c r="M76" s="442"/>
    </row>
    <row r="77" spans="1:13" s="445" customFormat="1" ht="127.7" customHeight="1" x14ac:dyDescent="0.3">
      <c r="A77" s="435">
        <v>51</v>
      </c>
      <c r="B77" s="339" t="s">
        <v>362</v>
      </c>
      <c r="C77" s="437"/>
      <c r="D77" s="438"/>
      <c r="E77" s="439">
        <v>40916.22</v>
      </c>
      <c r="F77" s="439"/>
      <c r="G77" s="439">
        <v>40916.22</v>
      </c>
      <c r="H77" s="440"/>
      <c r="I77" s="440">
        <f>E77</f>
        <v>40916.22</v>
      </c>
      <c r="J77" s="436" t="s">
        <v>362</v>
      </c>
      <c r="K77" s="441"/>
      <c r="L77" s="444"/>
      <c r="M77" s="444"/>
    </row>
    <row r="78" spans="1:13" s="319" customFormat="1" ht="127.7" customHeight="1" x14ac:dyDescent="0.3">
      <c r="A78" s="435">
        <v>52</v>
      </c>
      <c r="B78" s="436" t="s">
        <v>362</v>
      </c>
      <c r="C78" s="437" t="s">
        <v>327</v>
      </c>
      <c r="D78" s="438"/>
      <c r="E78" s="439">
        <v>594.02499999999998</v>
      </c>
      <c r="F78" s="439"/>
      <c r="G78" s="439">
        <f>E78</f>
        <v>594.02499999999998</v>
      </c>
      <c r="H78" s="440"/>
      <c r="I78" s="440">
        <f t="shared" ref="I78" si="10">D78+E78</f>
        <v>594.02499999999998</v>
      </c>
      <c r="J78" s="436" t="s">
        <v>362</v>
      </c>
      <c r="K78" s="441"/>
      <c r="L78" s="315"/>
      <c r="M78" s="315"/>
    </row>
    <row r="79" spans="1:13" s="312" customFormat="1" ht="58.75" customHeight="1" x14ac:dyDescent="0.4">
      <c r="A79" s="379"/>
      <c r="B79" s="380" t="s">
        <v>128</v>
      </c>
      <c r="C79" s="380"/>
      <c r="D79" s="381">
        <f>D20+D33+D36+D47+D75+D76+D77+D78</f>
        <v>95685.219000000012</v>
      </c>
      <c r="E79" s="381">
        <f t="shared" ref="E79:I79" si="11">E20+E33+E36+E47+E75+E76+E77+E78</f>
        <v>-66643.066999999995</v>
      </c>
      <c r="F79" s="381">
        <f t="shared" si="11"/>
        <v>-60896.240999999995</v>
      </c>
      <c r="G79" s="381">
        <f t="shared" si="11"/>
        <v>43975.333000000006</v>
      </c>
      <c r="H79" s="381">
        <f t="shared" si="11"/>
        <v>-47180.429000000004</v>
      </c>
      <c r="I79" s="381">
        <f t="shared" si="11"/>
        <v>29042.152000000002</v>
      </c>
      <c r="J79" s="382"/>
      <c r="K79" s="310" t="s">
        <v>50</v>
      </c>
      <c r="L79" s="311"/>
    </row>
    <row r="80" spans="1:13" ht="25.5" customHeight="1" x14ac:dyDescent="0.3">
      <c r="A80" s="490" t="s">
        <v>127</v>
      </c>
      <c r="B80" s="490"/>
      <c r="C80" s="490"/>
      <c r="D80" s="490"/>
      <c r="E80" s="490"/>
      <c r="F80" s="490"/>
      <c r="G80" s="490"/>
      <c r="H80" s="490"/>
      <c r="I80" s="490"/>
      <c r="J80" s="490"/>
    </row>
    <row r="81" spans="1:10" s="15" customFormat="1" ht="110.9" customHeight="1" x14ac:dyDescent="0.4">
      <c r="A81" s="335">
        <v>53</v>
      </c>
      <c r="B81" s="335" t="s">
        <v>142</v>
      </c>
      <c r="C81" s="335" t="s">
        <v>284</v>
      </c>
      <c r="D81" s="383">
        <v>36353.714</v>
      </c>
      <c r="E81" s="383">
        <v>-3089.8780000000002</v>
      </c>
      <c r="F81" s="356">
        <v>-3089.8780000000002</v>
      </c>
      <c r="G81" s="335"/>
      <c r="H81" s="328"/>
      <c r="I81" s="328">
        <f t="shared" ref="I81:I92" si="12">D81+E81</f>
        <v>33263.836000000003</v>
      </c>
      <c r="J81" s="384" t="s">
        <v>283</v>
      </c>
    </row>
    <row r="82" spans="1:10" ht="106" customHeight="1" x14ac:dyDescent="0.3">
      <c r="A82" s="335">
        <v>54</v>
      </c>
      <c r="B82" s="335" t="s">
        <v>216</v>
      </c>
      <c r="C82" s="335" t="s">
        <v>285</v>
      </c>
      <c r="D82" s="383">
        <v>2107.9090000000001</v>
      </c>
      <c r="E82" s="383">
        <v>-135.24</v>
      </c>
      <c r="F82" s="356">
        <v>-135.24</v>
      </c>
      <c r="G82" s="335"/>
      <c r="H82" s="328"/>
      <c r="I82" s="328">
        <f t="shared" si="12"/>
        <v>1972.6690000000001</v>
      </c>
      <c r="J82" s="384" t="s">
        <v>283</v>
      </c>
    </row>
    <row r="83" spans="1:10" ht="77.95" hidden="1" customHeight="1" x14ac:dyDescent="0.3">
      <c r="A83" s="385"/>
      <c r="B83" s="386" t="s">
        <v>11</v>
      </c>
      <c r="C83" s="335" t="s">
        <v>139</v>
      </c>
      <c r="D83" s="387"/>
      <c r="E83" s="387"/>
      <c r="F83" s="356"/>
      <c r="G83" s="335"/>
      <c r="H83" s="328"/>
      <c r="I83" s="328">
        <f t="shared" si="12"/>
        <v>0</v>
      </c>
      <c r="J83" s="384" t="s">
        <v>283</v>
      </c>
    </row>
    <row r="84" spans="1:10" ht="71.5" hidden="1" customHeight="1" x14ac:dyDescent="0.3">
      <c r="A84" s="385">
        <v>2</v>
      </c>
      <c r="B84" s="386" t="s">
        <v>140</v>
      </c>
      <c r="C84" s="388" t="s">
        <v>141</v>
      </c>
      <c r="D84" s="387"/>
      <c r="E84" s="387"/>
      <c r="F84" s="356"/>
      <c r="G84" s="335"/>
      <c r="H84" s="328"/>
      <c r="I84" s="328">
        <f t="shared" si="12"/>
        <v>0</v>
      </c>
      <c r="J84" s="384" t="s">
        <v>283</v>
      </c>
    </row>
    <row r="85" spans="1:10" ht="112.75" customHeight="1" x14ac:dyDescent="0.3">
      <c r="A85" s="385">
        <v>55</v>
      </c>
      <c r="B85" s="386" t="s">
        <v>144</v>
      </c>
      <c r="C85" s="388" t="s">
        <v>286</v>
      </c>
      <c r="D85" s="387">
        <v>17239.482</v>
      </c>
      <c r="E85" s="327">
        <v>-1220.164</v>
      </c>
      <c r="F85" s="356"/>
      <c r="G85" s="335"/>
      <c r="H85" s="387">
        <f>E85</f>
        <v>-1220.164</v>
      </c>
      <c r="I85" s="327">
        <f t="shared" si="12"/>
        <v>16019.317999999999</v>
      </c>
      <c r="J85" s="384" t="s">
        <v>283</v>
      </c>
    </row>
    <row r="86" spans="1:10" ht="96.45" customHeight="1" x14ac:dyDescent="0.3">
      <c r="A86" s="385">
        <v>56</v>
      </c>
      <c r="B86" s="386" t="s">
        <v>146</v>
      </c>
      <c r="C86" s="388" t="s">
        <v>287</v>
      </c>
      <c r="D86" s="387">
        <v>8713.2559999999994</v>
      </c>
      <c r="E86" s="387">
        <v>-565.16499999999996</v>
      </c>
      <c r="F86" s="327">
        <v>-565.16499999999996</v>
      </c>
      <c r="G86" s="335"/>
      <c r="H86" s="328"/>
      <c r="I86" s="328">
        <f t="shared" si="12"/>
        <v>8148.0909999999994</v>
      </c>
      <c r="J86" s="384" t="s">
        <v>283</v>
      </c>
    </row>
    <row r="87" spans="1:10" s="319" customFormat="1" ht="101.9" customHeight="1" x14ac:dyDescent="0.3">
      <c r="A87" s="389">
        <v>57</v>
      </c>
      <c r="B87" s="390" t="s">
        <v>353</v>
      </c>
      <c r="C87" s="391" t="s">
        <v>354</v>
      </c>
      <c r="D87" s="327">
        <f>101511.545+22031.701</f>
        <v>123543.246</v>
      </c>
      <c r="E87" s="327">
        <f>-8615.976-1870.473-594.025</f>
        <v>-11080.474</v>
      </c>
      <c r="F87" s="327"/>
      <c r="G87" s="356">
        <v>-594.02499999999998</v>
      </c>
      <c r="H87" s="327">
        <f>-8615.976-1870.473</f>
        <v>-10486.449000000001</v>
      </c>
      <c r="I87" s="327">
        <f>D87+E87</f>
        <v>112462.772</v>
      </c>
      <c r="J87" s="392" t="s">
        <v>283</v>
      </c>
    </row>
    <row r="88" spans="1:10" ht="82.9" hidden="1" customHeight="1" x14ac:dyDescent="0.3">
      <c r="A88" s="385"/>
      <c r="B88" s="386"/>
      <c r="C88" s="388"/>
      <c r="D88" s="387"/>
      <c r="E88" s="387"/>
      <c r="F88" s="327"/>
      <c r="G88" s="335"/>
      <c r="H88" s="387"/>
      <c r="I88" s="328">
        <f t="shared" si="12"/>
        <v>0</v>
      </c>
      <c r="J88" s="384"/>
    </row>
    <row r="89" spans="1:10" ht="90.35" customHeight="1" x14ac:dyDescent="0.3">
      <c r="A89" s="385">
        <v>58</v>
      </c>
      <c r="B89" s="386" t="s">
        <v>296</v>
      </c>
      <c r="C89" s="388" t="s">
        <v>291</v>
      </c>
      <c r="D89" s="387">
        <v>537.30700000000002</v>
      </c>
      <c r="E89" s="387">
        <v>-36.368000000000002</v>
      </c>
      <c r="F89" s="327"/>
      <c r="G89" s="335"/>
      <c r="H89" s="387">
        <v>-36.368000000000002</v>
      </c>
      <c r="I89" s="328">
        <f t="shared" si="12"/>
        <v>500.93900000000002</v>
      </c>
      <c r="J89" s="384" t="s">
        <v>283</v>
      </c>
    </row>
    <row r="90" spans="1:10" ht="86.95" customHeight="1" x14ac:dyDescent="0.3">
      <c r="A90" s="385">
        <v>59</v>
      </c>
      <c r="B90" s="386" t="s">
        <v>294</v>
      </c>
      <c r="C90" s="388" t="s">
        <v>292</v>
      </c>
      <c r="D90" s="387">
        <v>93.006</v>
      </c>
      <c r="E90" s="387">
        <v>-3.048</v>
      </c>
      <c r="F90" s="327"/>
      <c r="G90" s="335"/>
      <c r="H90" s="387">
        <v>-3.048</v>
      </c>
      <c r="I90" s="328">
        <f t="shared" si="12"/>
        <v>89.957999999999998</v>
      </c>
      <c r="J90" s="384" t="s">
        <v>283</v>
      </c>
    </row>
    <row r="91" spans="1:10" ht="115.5" customHeight="1" x14ac:dyDescent="0.3">
      <c r="A91" s="385">
        <v>60</v>
      </c>
      <c r="B91" s="386" t="s">
        <v>295</v>
      </c>
      <c r="C91" s="388" t="s">
        <v>293</v>
      </c>
      <c r="D91" s="387">
        <v>566.529</v>
      </c>
      <c r="E91" s="387">
        <v>-38.139000000000003</v>
      </c>
      <c r="F91" s="327"/>
      <c r="G91" s="335"/>
      <c r="H91" s="387">
        <v>-38.139000000000003</v>
      </c>
      <c r="I91" s="328">
        <f t="shared" si="12"/>
        <v>528.39</v>
      </c>
      <c r="J91" s="384" t="s">
        <v>283</v>
      </c>
    </row>
    <row r="92" spans="1:10" ht="74.900000000000006" customHeight="1" x14ac:dyDescent="0.3">
      <c r="A92" s="385">
        <v>61</v>
      </c>
      <c r="B92" s="386" t="s">
        <v>297</v>
      </c>
      <c r="C92" s="388" t="s">
        <v>289</v>
      </c>
      <c r="D92" s="387">
        <v>5.2309999999999999</v>
      </c>
      <c r="E92" s="387">
        <v>0</v>
      </c>
      <c r="F92" s="327"/>
      <c r="G92" s="335"/>
      <c r="H92" s="328"/>
      <c r="I92" s="328">
        <f t="shared" si="12"/>
        <v>5.2309999999999999</v>
      </c>
      <c r="J92" s="384"/>
    </row>
    <row r="93" spans="1:10" ht="111.75" customHeight="1" x14ac:dyDescent="0.45">
      <c r="A93" s="335"/>
      <c r="B93" s="393" t="s">
        <v>129</v>
      </c>
      <c r="C93" s="393"/>
      <c r="D93" s="387">
        <f t="shared" ref="D93:I93" si="13">SUM(D81:D92)</f>
        <v>189159.67999999999</v>
      </c>
      <c r="E93" s="387">
        <f t="shared" si="13"/>
        <v>-16168.476000000001</v>
      </c>
      <c r="F93" s="387">
        <f t="shared" si="13"/>
        <v>-3790.2830000000004</v>
      </c>
      <c r="G93" s="387">
        <f t="shared" si="13"/>
        <v>-594.02499999999998</v>
      </c>
      <c r="H93" s="387">
        <f t="shared" si="13"/>
        <v>-11784.168000000001</v>
      </c>
      <c r="I93" s="387">
        <f t="shared" si="13"/>
        <v>172991.20400000003</v>
      </c>
      <c r="J93" s="394"/>
    </row>
    <row r="94" spans="1:10" ht="25.5" hidden="1" customHeight="1" x14ac:dyDescent="0.3">
      <c r="A94" s="491" t="s">
        <v>196</v>
      </c>
      <c r="B94" s="491"/>
      <c r="C94" s="491"/>
      <c r="D94" s="491"/>
      <c r="E94" s="491"/>
      <c r="F94" s="491"/>
      <c r="G94" s="491"/>
      <c r="H94" s="491"/>
      <c r="I94" s="491"/>
      <c r="J94" s="491"/>
    </row>
    <row r="95" spans="1:10" ht="87.8" hidden="1" customHeight="1" x14ac:dyDescent="0.3">
      <c r="A95" s="335"/>
      <c r="B95" s="393" t="s">
        <v>142</v>
      </c>
      <c r="C95" s="335" t="s">
        <v>134</v>
      </c>
      <c r="D95" s="383"/>
      <c r="E95" s="383"/>
      <c r="F95" s="356">
        <f>E95</f>
        <v>0</v>
      </c>
      <c r="G95" s="335"/>
      <c r="H95" s="328">
        <f>D95-F95</f>
        <v>0</v>
      </c>
      <c r="I95" s="328">
        <f>E95-G95</f>
        <v>0</v>
      </c>
      <c r="J95" s="350" t="s">
        <v>135</v>
      </c>
    </row>
    <row r="96" spans="1:10" ht="107.5" hidden="1" customHeight="1" x14ac:dyDescent="0.3">
      <c r="A96" s="335">
        <v>1</v>
      </c>
      <c r="B96" s="393" t="s">
        <v>209</v>
      </c>
      <c r="C96" s="335" t="s">
        <v>195</v>
      </c>
      <c r="D96" s="395"/>
      <c r="E96" s="395"/>
      <c r="F96" s="396"/>
      <c r="G96" s="397"/>
      <c r="H96" s="328">
        <f>D96</f>
        <v>0</v>
      </c>
      <c r="I96" s="328">
        <f>E96</f>
        <v>0</v>
      </c>
      <c r="J96" s="350" t="s">
        <v>210</v>
      </c>
    </row>
    <row r="97" spans="1:10" ht="77.95" hidden="1" customHeight="1" x14ac:dyDescent="0.45">
      <c r="A97" s="385"/>
      <c r="B97" s="398" t="s">
        <v>11</v>
      </c>
      <c r="C97" s="335" t="s">
        <v>139</v>
      </c>
      <c r="D97" s="399"/>
      <c r="E97" s="399"/>
      <c r="F97" s="356">
        <f>E97</f>
        <v>0</v>
      </c>
      <c r="G97" s="394"/>
      <c r="H97" s="328">
        <f>D97-F97</f>
        <v>0</v>
      </c>
      <c r="I97" s="328">
        <f>E97-G97</f>
        <v>0</v>
      </c>
      <c r="J97" s="393" t="s">
        <v>150</v>
      </c>
    </row>
    <row r="98" spans="1:10" ht="97.5" hidden="1" customHeight="1" x14ac:dyDescent="0.45">
      <c r="A98" s="385">
        <v>2</v>
      </c>
      <c r="B98" s="398" t="s">
        <v>211</v>
      </c>
      <c r="C98" s="335" t="s">
        <v>194</v>
      </c>
      <c r="D98" s="399"/>
      <c r="E98" s="399"/>
      <c r="F98" s="327"/>
      <c r="G98" s="394"/>
      <c r="H98" s="328">
        <f>D98</f>
        <v>0</v>
      </c>
      <c r="I98" s="328">
        <f>E98</f>
        <v>0</v>
      </c>
      <c r="J98" s="350" t="s">
        <v>212</v>
      </c>
    </row>
    <row r="99" spans="1:10" ht="63" hidden="1" customHeight="1" x14ac:dyDescent="0.45">
      <c r="A99" s="385"/>
      <c r="B99" s="398" t="s">
        <v>144</v>
      </c>
      <c r="C99" s="388" t="s">
        <v>145</v>
      </c>
      <c r="D99" s="399"/>
      <c r="E99" s="399"/>
      <c r="F99" s="400"/>
      <c r="G99" s="394"/>
      <c r="H99" s="328">
        <f>D99-F99</f>
        <v>0</v>
      </c>
      <c r="I99" s="328">
        <f>E99-G99</f>
        <v>0</v>
      </c>
      <c r="J99" s="401" t="s">
        <v>149</v>
      </c>
    </row>
    <row r="100" spans="1:10" ht="80.5" hidden="1" customHeight="1" x14ac:dyDescent="0.45">
      <c r="A100" s="385">
        <v>3</v>
      </c>
      <c r="B100" s="398" t="s">
        <v>146</v>
      </c>
      <c r="C100" s="388" t="s">
        <v>147</v>
      </c>
      <c r="D100" s="399"/>
      <c r="E100" s="399"/>
      <c r="F100" s="327"/>
      <c r="G100" s="394"/>
      <c r="H100" s="328"/>
      <c r="I100" s="328"/>
      <c r="J100" s="401" t="s">
        <v>148</v>
      </c>
    </row>
    <row r="101" spans="1:10" ht="100.55" hidden="1" customHeight="1" x14ac:dyDescent="0.45">
      <c r="A101" s="335"/>
      <c r="B101" s="393" t="s">
        <v>208</v>
      </c>
      <c r="C101" s="393"/>
      <c r="D101" s="387">
        <f t="shared" ref="D101:I101" si="14">D96+D98</f>
        <v>0</v>
      </c>
      <c r="E101" s="387">
        <f t="shared" si="14"/>
        <v>0</v>
      </c>
      <c r="F101" s="327">
        <f t="shared" si="14"/>
        <v>0</v>
      </c>
      <c r="G101" s="328">
        <f t="shared" si="14"/>
        <v>0</v>
      </c>
      <c r="H101" s="328">
        <f t="shared" si="14"/>
        <v>0</v>
      </c>
      <c r="I101" s="328">
        <f t="shared" si="14"/>
        <v>0</v>
      </c>
      <c r="J101" s="394"/>
    </row>
    <row r="102" spans="1:10" s="225" customFormat="1" ht="55.55" customHeight="1" x14ac:dyDescent="0.45">
      <c r="A102" s="385"/>
      <c r="B102" s="402" t="s">
        <v>215</v>
      </c>
      <c r="C102" s="402"/>
      <c r="D102" s="399">
        <f t="shared" ref="D102:I102" si="15">D79+D93</f>
        <v>284844.89899999998</v>
      </c>
      <c r="E102" s="399">
        <f t="shared" si="15"/>
        <v>-82811.542999999991</v>
      </c>
      <c r="F102" s="403">
        <f t="shared" si="15"/>
        <v>-64686.523999999998</v>
      </c>
      <c r="G102" s="404">
        <f t="shared" si="15"/>
        <v>43381.308000000005</v>
      </c>
      <c r="H102" s="404">
        <f t="shared" si="15"/>
        <v>-58964.597000000009</v>
      </c>
      <c r="I102" s="404">
        <f t="shared" si="15"/>
        <v>202033.35600000003</v>
      </c>
      <c r="J102" s="394"/>
    </row>
    <row r="103" spans="1:10" ht="55.55" customHeight="1" x14ac:dyDescent="0.45">
      <c r="A103" s="405"/>
      <c r="B103" s="492" t="s">
        <v>220</v>
      </c>
      <c r="C103" s="493"/>
      <c r="D103" s="406"/>
      <c r="E103" s="406">
        <f>E102</f>
        <v>-82811.542999999991</v>
      </c>
      <c r="F103" s="406">
        <f>F102</f>
        <v>-64686.523999999998</v>
      </c>
      <c r="G103" s="408"/>
      <c r="H103" s="408"/>
      <c r="I103" s="408"/>
      <c r="J103" s="409"/>
    </row>
    <row r="104" spans="1:10" ht="55.55" customHeight="1" x14ac:dyDescent="0.45">
      <c r="A104" s="405"/>
      <c r="B104" s="410" t="s">
        <v>219</v>
      </c>
      <c r="C104" s="411"/>
      <c r="D104" s="406"/>
      <c r="E104" s="406">
        <f>E79</f>
        <v>-66643.066999999995</v>
      </c>
      <c r="F104" s="407">
        <f>F79</f>
        <v>-60896.240999999995</v>
      </c>
      <c r="G104" s="408"/>
      <c r="H104" s="408"/>
      <c r="I104" s="408"/>
      <c r="J104" s="409"/>
    </row>
    <row r="105" spans="1:10" ht="63.85" x14ac:dyDescent="0.45">
      <c r="A105" s="412"/>
      <c r="B105" s="413" t="s">
        <v>218</v>
      </c>
      <c r="C105" s="414"/>
      <c r="D105" s="415"/>
      <c r="E105" s="415">
        <f>E93</f>
        <v>-16168.476000000001</v>
      </c>
      <c r="F105" s="416">
        <f>F93</f>
        <v>-3790.2830000000004</v>
      </c>
      <c r="G105" s="417"/>
      <c r="H105" s="417"/>
      <c r="I105" s="417"/>
      <c r="J105" s="418"/>
    </row>
    <row r="106" spans="1:10" ht="32.6" x14ac:dyDescent="0.45">
      <c r="A106" s="429" t="s">
        <v>395</v>
      </c>
      <c r="B106" s="413"/>
      <c r="C106" s="414"/>
      <c r="D106" s="415"/>
      <c r="E106" s="415"/>
      <c r="F106" s="416"/>
      <c r="G106" s="417"/>
      <c r="H106" s="417"/>
      <c r="I106" s="417"/>
      <c r="J106" s="418"/>
    </row>
    <row r="107" spans="1:10" ht="32.6" x14ac:dyDescent="0.45">
      <c r="A107" s="412"/>
      <c r="B107" s="413"/>
      <c r="C107" s="414"/>
      <c r="D107" s="415"/>
      <c r="E107" s="415"/>
      <c r="F107" s="416"/>
      <c r="G107" s="417"/>
      <c r="H107" s="417"/>
      <c r="I107" s="417"/>
      <c r="J107" s="418"/>
    </row>
    <row r="108" spans="1:10" ht="32.6" x14ac:dyDescent="0.45">
      <c r="A108" s="412"/>
      <c r="B108" s="413"/>
      <c r="C108" s="414"/>
      <c r="D108" s="415"/>
      <c r="E108" s="415"/>
      <c r="F108" s="416"/>
      <c r="G108" s="417"/>
      <c r="H108" s="417"/>
      <c r="I108" s="417"/>
      <c r="J108" s="418"/>
    </row>
    <row r="109" spans="1:10" s="201" customFormat="1" ht="34.65" x14ac:dyDescent="0.5">
      <c r="A109" s="412"/>
      <c r="B109" s="424" t="s">
        <v>7</v>
      </c>
      <c r="C109" s="424"/>
      <c r="D109" s="425"/>
      <c r="E109" s="425"/>
      <c r="F109" s="426"/>
      <c r="G109" s="427"/>
      <c r="H109" s="427"/>
      <c r="I109" s="427"/>
      <c r="J109" s="428" t="s">
        <v>8</v>
      </c>
    </row>
    <row r="110" spans="1:10" ht="20.25" customHeight="1" x14ac:dyDescent="0.5">
      <c r="A110" s="412"/>
      <c r="B110" s="419"/>
      <c r="C110" s="419"/>
      <c r="D110" s="415"/>
      <c r="E110" s="415"/>
      <c r="F110" s="416"/>
      <c r="G110" s="417"/>
      <c r="H110" s="417"/>
      <c r="I110" s="417"/>
      <c r="J110" s="420"/>
    </row>
    <row r="112" spans="1:10" hidden="1" x14ac:dyDescent="0.35">
      <c r="A112" s="169" t="s">
        <v>86</v>
      </c>
      <c r="B112" s="145" t="s">
        <v>190</v>
      </c>
      <c r="C112" s="145" t="s">
        <v>191</v>
      </c>
      <c r="D112" s="214" t="s">
        <v>192</v>
      </c>
      <c r="E112" s="214" t="s">
        <v>192</v>
      </c>
      <c r="F112" s="294"/>
      <c r="J112" s="44"/>
    </row>
    <row r="113" spans="1:10" hidden="1" x14ac:dyDescent="0.35">
      <c r="A113" s="468">
        <v>70101</v>
      </c>
      <c r="B113" s="146" t="s">
        <v>182</v>
      </c>
      <c r="C113" s="146">
        <v>3132</v>
      </c>
      <c r="D113" s="215">
        <v>-7.673</v>
      </c>
      <c r="E113" s="215">
        <v>-7.673</v>
      </c>
      <c r="F113" s="294" t="s">
        <v>185</v>
      </c>
      <c r="G113" s="195">
        <f>E113+E114+E115+E116</f>
        <v>-59.658000000000001</v>
      </c>
      <c r="H113" s="195" t="e">
        <f>F113+F119</f>
        <v>#VALUE!</v>
      </c>
      <c r="I113" s="195">
        <f>G113+G119</f>
        <v>-228.358</v>
      </c>
      <c r="J113" s="44"/>
    </row>
    <row r="114" spans="1:10" hidden="1" x14ac:dyDescent="0.35">
      <c r="A114" s="469"/>
      <c r="B114" s="146" t="s">
        <v>183</v>
      </c>
      <c r="C114" s="146">
        <v>3132</v>
      </c>
      <c r="D114" s="216">
        <v>-27.95</v>
      </c>
      <c r="E114" s="216">
        <v>-27.95</v>
      </c>
      <c r="F114" s="294" t="s">
        <v>185</v>
      </c>
      <c r="H114" s="195" t="e">
        <f>#REF!</f>
        <v>#REF!</v>
      </c>
      <c r="I114" s="195" t="e">
        <f>#REF!</f>
        <v>#REF!</v>
      </c>
    </row>
    <row r="115" spans="1:10" hidden="1" x14ac:dyDescent="0.35">
      <c r="A115" s="469"/>
      <c r="B115" s="146" t="s">
        <v>204</v>
      </c>
      <c r="C115" s="146">
        <v>3210</v>
      </c>
      <c r="D115" s="216"/>
      <c r="E115" s="216"/>
      <c r="F115" s="294" t="s">
        <v>185</v>
      </c>
      <c r="G115" s="195">
        <v>-100</v>
      </c>
    </row>
    <row r="116" spans="1:10" hidden="1" x14ac:dyDescent="0.35">
      <c r="A116" s="469"/>
      <c r="B116" s="146" t="s">
        <v>205</v>
      </c>
      <c r="C116" s="146">
        <v>3210</v>
      </c>
      <c r="D116" s="216">
        <v>-24.035</v>
      </c>
      <c r="E116" s="216">
        <v>-24.035</v>
      </c>
      <c r="F116" s="294" t="s">
        <v>185</v>
      </c>
    </row>
    <row r="117" spans="1:10" hidden="1" x14ac:dyDescent="0.35">
      <c r="A117" s="470"/>
      <c r="B117" s="146" t="s">
        <v>187</v>
      </c>
      <c r="C117" s="146">
        <v>3110</v>
      </c>
      <c r="D117" s="216">
        <v>-3.8559999999999999</v>
      </c>
      <c r="E117" s="216">
        <v>-3.8559999999999999</v>
      </c>
      <c r="F117" s="294" t="s">
        <v>186</v>
      </c>
    </row>
    <row r="118" spans="1:10" hidden="1" x14ac:dyDescent="0.35">
      <c r="A118" s="468">
        <v>70201</v>
      </c>
      <c r="B118" s="146" t="s">
        <v>181</v>
      </c>
      <c r="C118" s="146">
        <v>3132</v>
      </c>
      <c r="D118" s="216"/>
      <c r="E118" s="216"/>
      <c r="F118" s="294" t="s">
        <v>185</v>
      </c>
      <c r="G118" s="195">
        <f>E118+E119+E122</f>
        <v>-166.34199999999998</v>
      </c>
    </row>
    <row r="119" spans="1:10" hidden="1" x14ac:dyDescent="0.35">
      <c r="A119" s="469"/>
      <c r="B119" s="146" t="s">
        <v>201</v>
      </c>
      <c r="C119" s="146">
        <v>3132</v>
      </c>
      <c r="D119" s="216">
        <v>-148.01</v>
      </c>
      <c r="E119" s="216">
        <v>-148.01</v>
      </c>
      <c r="F119" s="294" t="s">
        <v>185</v>
      </c>
      <c r="G119" s="195">
        <f>E119+E122+E120+E121</f>
        <v>-168.7</v>
      </c>
      <c r="H119" s="195">
        <v>168.7</v>
      </c>
      <c r="I119" s="195">
        <v>168.7</v>
      </c>
    </row>
    <row r="120" spans="1:10" hidden="1" x14ac:dyDescent="0.35">
      <c r="A120" s="469"/>
      <c r="B120" s="146" t="s">
        <v>206</v>
      </c>
      <c r="C120" s="146">
        <v>3132</v>
      </c>
      <c r="D120" s="216">
        <v>-1.9750000000000001</v>
      </c>
      <c r="E120" s="216">
        <v>-1.9750000000000001</v>
      </c>
      <c r="F120" s="294" t="s">
        <v>185</v>
      </c>
    </row>
    <row r="121" spans="1:10" hidden="1" x14ac:dyDescent="0.35">
      <c r="A121" s="469"/>
      <c r="B121" s="146" t="s">
        <v>207</v>
      </c>
      <c r="C121" s="146">
        <v>3132</v>
      </c>
      <c r="D121" s="216">
        <v>-0.38300000000000001</v>
      </c>
      <c r="E121" s="216">
        <v>-0.38300000000000001</v>
      </c>
      <c r="F121" s="294" t="s">
        <v>185</v>
      </c>
    </row>
    <row r="122" spans="1:10" hidden="1" x14ac:dyDescent="0.35">
      <c r="A122" s="469"/>
      <c r="B122" s="146" t="s">
        <v>189</v>
      </c>
      <c r="C122" s="146">
        <v>3132</v>
      </c>
      <c r="D122" s="216">
        <v>-18.332000000000001</v>
      </c>
      <c r="E122" s="216">
        <v>-18.332000000000001</v>
      </c>
      <c r="F122" s="294" t="s">
        <v>185</v>
      </c>
    </row>
    <row r="123" spans="1:10" hidden="1" x14ac:dyDescent="0.35">
      <c r="A123" s="470"/>
      <c r="B123" s="146" t="s">
        <v>188</v>
      </c>
      <c r="C123" s="146">
        <v>3110</v>
      </c>
      <c r="D123" s="216">
        <v>-0.34200000000000003</v>
      </c>
      <c r="E123" s="216">
        <v>-0.34200000000000003</v>
      </c>
      <c r="F123" s="294" t="s">
        <v>186</v>
      </c>
    </row>
    <row r="124" spans="1:10" hidden="1" x14ac:dyDescent="0.35">
      <c r="A124" s="297">
        <v>150110</v>
      </c>
      <c r="B124" s="146" t="s">
        <v>202</v>
      </c>
      <c r="C124" s="146">
        <v>3142</v>
      </c>
      <c r="D124" s="216">
        <v>-370</v>
      </c>
      <c r="E124" s="216">
        <v>-370</v>
      </c>
      <c r="F124" s="294" t="s">
        <v>203</v>
      </c>
    </row>
    <row r="125" spans="1:10" hidden="1" x14ac:dyDescent="0.35">
      <c r="A125" s="169">
        <v>70501</v>
      </c>
      <c r="B125" s="146" t="s">
        <v>184</v>
      </c>
      <c r="C125" s="146">
        <v>2230</v>
      </c>
      <c r="D125" s="216">
        <v>-200</v>
      </c>
      <c r="E125" s="216">
        <v>-200</v>
      </c>
      <c r="F125" s="294" t="s">
        <v>197</v>
      </c>
    </row>
    <row r="126" spans="1:10" hidden="1" x14ac:dyDescent="0.35">
      <c r="A126" s="468">
        <v>91108</v>
      </c>
      <c r="B126" s="478" t="s">
        <v>200</v>
      </c>
      <c r="C126" s="146">
        <v>2240</v>
      </c>
      <c r="D126" s="216">
        <v>-112.8</v>
      </c>
      <c r="E126" s="216">
        <v>-112.8</v>
      </c>
      <c r="F126" s="294" t="s">
        <v>198</v>
      </c>
    </row>
    <row r="127" spans="1:10" hidden="1" x14ac:dyDescent="0.35">
      <c r="A127" s="470"/>
      <c r="B127" s="479"/>
      <c r="C127" s="146">
        <v>2730</v>
      </c>
      <c r="D127" s="216">
        <v>-23.259</v>
      </c>
      <c r="E127" s="216">
        <v>-23.259</v>
      </c>
      <c r="F127" s="294" t="s">
        <v>199</v>
      </c>
    </row>
    <row r="128" spans="1:10" hidden="1" x14ac:dyDescent="0.35">
      <c r="A128" s="463" t="s">
        <v>193</v>
      </c>
      <c r="B128" s="464"/>
      <c r="C128" s="465"/>
      <c r="D128" s="216">
        <f>SUM(D113:D127)</f>
        <v>-938.61500000000001</v>
      </c>
      <c r="E128" s="216">
        <f>SUM(E113:E127)</f>
        <v>-938.61500000000001</v>
      </c>
      <c r="F128" s="294"/>
    </row>
  </sheetData>
  <mergeCells count="12">
    <mergeCell ref="A118:A123"/>
    <mergeCell ref="A126:A127"/>
    <mergeCell ref="B126:B127"/>
    <mergeCell ref="A128:C128"/>
    <mergeCell ref="J10:J13"/>
    <mergeCell ref="B103:C103"/>
    <mergeCell ref="A113:A117"/>
    <mergeCell ref="J7:J8"/>
    <mergeCell ref="B1:J2"/>
    <mergeCell ref="A5:J5"/>
    <mergeCell ref="A80:J80"/>
    <mergeCell ref="A94:J94"/>
  </mergeCells>
  <pageMargins left="0.98425196850393704" right="0.39370078740157483" top="0.78740157480314965" bottom="0.39370078740157483" header="0" footer="0.11811023622047245"/>
  <pageSetup paperSize="9" scale="17" fitToHeight="2" orientation="portrait" r:id="rId1"/>
  <headerFooter alignWithMargins="0"/>
  <rowBreaks count="2" manualBreakCount="2">
    <brk id="79" max="7" man="1"/>
    <brk id="11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8"/>
  <sheetViews>
    <sheetView zoomScale="60" zoomScaleNormal="60" workbookViewId="0">
      <pane xSplit="2" ySplit="3" topLeftCell="C30" activePane="bottomRight" state="frozen"/>
      <selection pane="topRight" activeCell="C1" sqref="C1"/>
      <selection pane="bottomLeft" activeCell="A5" sqref="A5"/>
      <selection pane="bottomRight" activeCell="I74" sqref="I74"/>
    </sheetView>
  </sheetViews>
  <sheetFormatPr defaultColWidth="9.125" defaultRowHeight="21.1" x14ac:dyDescent="0.35"/>
  <cols>
    <col min="1" max="1" width="7.375" style="170" customWidth="1"/>
    <col min="2" max="2" width="67.375" style="147" customWidth="1"/>
    <col min="3" max="3" width="64.375" style="147" customWidth="1"/>
    <col min="4" max="4" width="30.75" style="213" customWidth="1"/>
    <col min="5" max="5" width="28.875" style="213" customWidth="1"/>
    <col min="6" max="6" width="26.625" style="292" customWidth="1"/>
    <col min="7" max="7" width="24" style="195" customWidth="1"/>
    <col min="8" max="8" width="30.375" style="195" customWidth="1"/>
    <col min="9" max="9" width="29.375" style="195" customWidth="1"/>
    <col min="10" max="10" width="155.875" style="43" customWidth="1"/>
    <col min="11" max="11" width="58.625" style="1" hidden="1" customWidth="1"/>
    <col min="12" max="12" width="14.875" style="1" hidden="1" customWidth="1"/>
    <col min="13" max="13" width="13.375" style="1" hidden="1" customWidth="1"/>
    <col min="14" max="14" width="11" style="1" hidden="1" customWidth="1"/>
    <col min="15" max="15" width="36.625" style="1" customWidth="1"/>
    <col min="16" max="16" width="27" style="1" customWidth="1"/>
    <col min="17" max="16384" width="9.125" style="1"/>
  </cols>
  <sheetData>
    <row r="1" spans="1:15" x14ac:dyDescent="0.3">
      <c r="B1" s="480" t="s">
        <v>221</v>
      </c>
      <c r="C1" s="480"/>
      <c r="D1" s="480"/>
      <c r="E1" s="480"/>
      <c r="F1" s="480"/>
      <c r="G1" s="480"/>
      <c r="H1" s="480"/>
      <c r="I1" s="480"/>
      <c r="J1" s="480"/>
    </row>
    <row r="2" spans="1:15" x14ac:dyDescent="0.3">
      <c r="B2" s="481"/>
      <c r="C2" s="481"/>
      <c r="D2" s="481"/>
      <c r="E2" s="481"/>
      <c r="F2" s="481"/>
      <c r="G2" s="481"/>
      <c r="H2" s="481"/>
      <c r="I2" s="481"/>
      <c r="J2" s="481"/>
    </row>
    <row r="3" spans="1:15" s="201" customFormat="1" ht="97.85" x14ac:dyDescent="0.45">
      <c r="A3" s="320" t="s">
        <v>365</v>
      </c>
      <c r="B3" s="320" t="s">
        <v>21</v>
      </c>
      <c r="C3" s="320" t="s">
        <v>22</v>
      </c>
      <c r="D3" s="321" t="s">
        <v>281</v>
      </c>
      <c r="E3" s="321" t="s">
        <v>223</v>
      </c>
      <c r="F3" s="322" t="s">
        <v>23</v>
      </c>
      <c r="G3" s="323" t="s">
        <v>24</v>
      </c>
      <c r="H3" s="323" t="s">
        <v>25</v>
      </c>
      <c r="I3" s="321" t="s">
        <v>222</v>
      </c>
      <c r="J3" s="320" t="s">
        <v>2</v>
      </c>
      <c r="K3" s="200" t="s">
        <v>27</v>
      </c>
      <c r="L3" s="201" t="s">
        <v>26</v>
      </c>
    </row>
    <row r="4" spans="1:15" ht="47.25" hidden="1" customHeight="1" x14ac:dyDescent="0.3">
      <c r="A4" s="320">
        <v>1</v>
      </c>
      <c r="B4" s="324" t="s">
        <v>16</v>
      </c>
      <c r="C4" s="325" t="s">
        <v>28</v>
      </c>
      <c r="D4" s="326"/>
      <c r="E4" s="326"/>
      <c r="F4" s="327">
        <f>E4</f>
        <v>0</v>
      </c>
      <c r="G4" s="328"/>
      <c r="H4" s="328">
        <f>D4-F4</f>
        <v>0</v>
      </c>
      <c r="I4" s="328">
        <f>E4-G4</f>
        <v>0</v>
      </c>
      <c r="J4" s="329"/>
      <c r="K4" s="19"/>
      <c r="L4" s="7"/>
    </row>
    <row r="5" spans="1:15" ht="32.299999999999997" customHeight="1" x14ac:dyDescent="0.3">
      <c r="A5" s="482" t="s">
        <v>126</v>
      </c>
      <c r="B5" s="483"/>
      <c r="C5" s="483"/>
      <c r="D5" s="483"/>
      <c r="E5" s="483"/>
      <c r="F5" s="483"/>
      <c r="G5" s="483"/>
      <c r="H5" s="483"/>
      <c r="I5" s="483"/>
      <c r="J5" s="484"/>
      <c r="K5" s="19"/>
      <c r="L5" s="7"/>
    </row>
    <row r="6" spans="1:15" ht="68.3" customHeight="1" x14ac:dyDescent="0.3">
      <c r="A6" s="330">
        <v>1</v>
      </c>
      <c r="B6" s="331" t="s">
        <v>236</v>
      </c>
      <c r="C6" s="332" t="s">
        <v>247</v>
      </c>
      <c r="D6" s="333">
        <v>1744.9290000000001</v>
      </c>
      <c r="E6" s="333">
        <v>-193.881</v>
      </c>
      <c r="F6" s="334">
        <v>-193.881</v>
      </c>
      <c r="G6" s="328"/>
      <c r="H6" s="328"/>
      <c r="I6" s="328">
        <f t="shared" ref="I6:I66" si="0">D6+E6</f>
        <v>1551.048</v>
      </c>
      <c r="J6" s="331" t="s">
        <v>225</v>
      </c>
      <c r="K6" s="19"/>
      <c r="L6" s="8"/>
      <c r="M6" s="8"/>
      <c r="O6" s="8"/>
    </row>
    <row r="7" spans="1:15" ht="96.45" customHeight="1" x14ac:dyDescent="0.3">
      <c r="A7" s="330">
        <v>2</v>
      </c>
      <c r="B7" s="331" t="s">
        <v>239</v>
      </c>
      <c r="C7" s="332" t="s">
        <v>247</v>
      </c>
      <c r="D7" s="333">
        <f>233.688</f>
        <v>233.68799999999999</v>
      </c>
      <c r="E7" s="334">
        <f>-233.688</f>
        <v>-233.68799999999999</v>
      </c>
      <c r="F7" s="334">
        <f>-233.688</f>
        <v>-233.68799999999999</v>
      </c>
      <c r="G7" s="328"/>
      <c r="H7" s="328"/>
      <c r="I7" s="328">
        <f t="shared" si="0"/>
        <v>0</v>
      </c>
      <c r="J7" s="485" t="s">
        <v>379</v>
      </c>
      <c r="K7" s="19"/>
      <c r="L7" s="8"/>
      <c r="M7" s="8"/>
      <c r="O7" s="8"/>
    </row>
    <row r="8" spans="1:15" ht="96.45" customHeight="1" x14ac:dyDescent="0.3">
      <c r="A8" s="330">
        <v>3</v>
      </c>
      <c r="B8" s="331" t="s">
        <v>239</v>
      </c>
      <c r="C8" s="332" t="s">
        <v>346</v>
      </c>
      <c r="D8" s="333"/>
      <c r="E8" s="334">
        <v>48.685000000000002</v>
      </c>
      <c r="F8" s="334"/>
      <c r="G8" s="328"/>
      <c r="H8" s="328">
        <v>48.685000000000002</v>
      </c>
      <c r="I8" s="328">
        <f t="shared" si="0"/>
        <v>48.685000000000002</v>
      </c>
      <c r="J8" s="486"/>
      <c r="K8" s="19"/>
      <c r="L8" s="8"/>
      <c r="M8" s="8"/>
      <c r="O8" s="8"/>
    </row>
    <row r="9" spans="1:15" ht="189.55" customHeight="1" x14ac:dyDescent="0.3">
      <c r="A9" s="453">
        <v>4</v>
      </c>
      <c r="B9" s="336" t="s">
        <v>344</v>
      </c>
      <c r="C9" s="337" t="s">
        <v>247</v>
      </c>
      <c r="D9" s="333"/>
      <c r="E9" s="338">
        <f>6.887+0.209</f>
        <v>7.0959999999999992</v>
      </c>
      <c r="F9" s="338">
        <f>6.887+0.209</f>
        <v>7.0959999999999992</v>
      </c>
      <c r="G9" s="338">
        <v>6.8869999999999996</v>
      </c>
      <c r="H9" s="328">
        <v>0.20899999999999999</v>
      </c>
      <c r="I9" s="328">
        <f>D9+E9</f>
        <v>7.0959999999999992</v>
      </c>
      <c r="J9" s="339" t="s">
        <v>320</v>
      </c>
      <c r="K9" s="23"/>
      <c r="L9" s="8"/>
      <c r="M9" s="8"/>
    </row>
    <row r="10" spans="1:15" ht="96.45" customHeight="1" x14ac:dyDescent="0.3">
      <c r="A10" s="330">
        <v>5</v>
      </c>
      <c r="B10" s="331" t="s">
        <v>240</v>
      </c>
      <c r="C10" s="332" t="s">
        <v>246</v>
      </c>
      <c r="D10" s="333">
        <f>389.48</f>
        <v>389.48</v>
      </c>
      <c r="E10" s="334">
        <v>-389.48</v>
      </c>
      <c r="F10" s="334">
        <v>-389.48</v>
      </c>
      <c r="G10" s="328"/>
      <c r="H10" s="328"/>
      <c r="I10" s="328">
        <f t="shared" si="0"/>
        <v>0</v>
      </c>
      <c r="J10" s="487" t="s">
        <v>380</v>
      </c>
      <c r="K10" s="19"/>
      <c r="L10" s="8"/>
      <c r="M10" s="8"/>
      <c r="O10" s="8"/>
    </row>
    <row r="11" spans="1:15" ht="86.3" hidden="1" customHeight="1" x14ac:dyDescent="0.3">
      <c r="A11" s="330"/>
      <c r="B11" s="331" t="s">
        <v>240</v>
      </c>
      <c r="C11" s="332" t="s">
        <v>330</v>
      </c>
      <c r="D11" s="333"/>
      <c r="E11" s="333"/>
      <c r="F11" s="334"/>
      <c r="G11" s="328"/>
      <c r="H11" s="328"/>
      <c r="I11" s="328">
        <f t="shared" si="0"/>
        <v>0</v>
      </c>
      <c r="J11" s="488"/>
      <c r="K11" s="19"/>
      <c r="L11" s="8"/>
      <c r="M11" s="8"/>
      <c r="O11" s="8"/>
    </row>
    <row r="12" spans="1:15" ht="86.3" hidden="1" customHeight="1" x14ac:dyDescent="0.3">
      <c r="A12" s="330"/>
      <c r="B12" s="331" t="s">
        <v>240</v>
      </c>
      <c r="C12" s="332" t="s">
        <v>331</v>
      </c>
      <c r="D12" s="333"/>
      <c r="E12" s="333"/>
      <c r="F12" s="334"/>
      <c r="G12" s="328"/>
      <c r="H12" s="328"/>
      <c r="I12" s="328">
        <f t="shared" si="0"/>
        <v>0</v>
      </c>
      <c r="J12" s="488"/>
      <c r="K12" s="19"/>
      <c r="L12" s="8"/>
      <c r="M12" s="8"/>
      <c r="O12" s="8"/>
    </row>
    <row r="13" spans="1:15" ht="86.3" customHeight="1" x14ac:dyDescent="0.3">
      <c r="A13" s="330">
        <v>6</v>
      </c>
      <c r="B13" s="331" t="s">
        <v>240</v>
      </c>
      <c r="C13" s="332" t="s">
        <v>345</v>
      </c>
      <c r="D13" s="333"/>
      <c r="E13" s="333">
        <v>48.685000000000002</v>
      </c>
      <c r="F13" s="334"/>
      <c r="G13" s="328"/>
      <c r="H13" s="328">
        <v>48.685000000000002</v>
      </c>
      <c r="I13" s="328">
        <f t="shared" si="0"/>
        <v>48.685000000000002</v>
      </c>
      <c r="J13" s="489"/>
      <c r="K13" s="19"/>
      <c r="L13" s="8"/>
      <c r="M13" s="8"/>
      <c r="O13" s="8"/>
    </row>
    <row r="14" spans="1:15" ht="102.6" customHeight="1" x14ac:dyDescent="0.3">
      <c r="A14" s="330">
        <v>7</v>
      </c>
      <c r="B14" s="331" t="s">
        <v>235</v>
      </c>
      <c r="C14" s="332" t="s">
        <v>246</v>
      </c>
      <c r="D14" s="333">
        <v>268.33600000000001</v>
      </c>
      <c r="E14" s="333">
        <v>-128.41399999999999</v>
      </c>
      <c r="F14" s="334">
        <v>-128.41399999999999</v>
      </c>
      <c r="G14" s="328"/>
      <c r="H14" s="328"/>
      <c r="I14" s="328">
        <f>D14+E14</f>
        <v>139.92200000000003</v>
      </c>
      <c r="J14" s="340" t="s">
        <v>381</v>
      </c>
      <c r="K14" s="19"/>
      <c r="L14" s="8"/>
      <c r="M14" s="8"/>
      <c r="O14" s="8"/>
    </row>
    <row r="15" spans="1:15" ht="110.05" customHeight="1" x14ac:dyDescent="0.3">
      <c r="A15" s="330">
        <v>8</v>
      </c>
      <c r="B15" s="331" t="s">
        <v>237</v>
      </c>
      <c r="C15" s="332" t="s">
        <v>246</v>
      </c>
      <c r="D15" s="333">
        <v>299</v>
      </c>
      <c r="E15" s="333">
        <v>-299</v>
      </c>
      <c r="F15" s="334">
        <v>-299</v>
      </c>
      <c r="G15" s="328"/>
      <c r="H15" s="328"/>
      <c r="I15" s="328">
        <f>D15+E15</f>
        <v>0</v>
      </c>
      <c r="J15" s="341" t="s">
        <v>304</v>
      </c>
      <c r="K15" s="19"/>
      <c r="L15" s="8"/>
      <c r="M15" s="8"/>
      <c r="O15" s="8"/>
    </row>
    <row r="16" spans="1:15" ht="139.94999999999999" customHeight="1" x14ac:dyDescent="0.3">
      <c r="A16" s="453">
        <v>9</v>
      </c>
      <c r="B16" s="339" t="s">
        <v>325</v>
      </c>
      <c r="C16" s="337" t="s">
        <v>246</v>
      </c>
      <c r="D16" s="342"/>
      <c r="E16" s="338">
        <v>423</v>
      </c>
      <c r="F16" s="338">
        <v>423</v>
      </c>
      <c r="G16" s="328">
        <f>E16</f>
        <v>423</v>
      </c>
      <c r="H16" s="328"/>
      <c r="I16" s="328">
        <f>E16</f>
        <v>423</v>
      </c>
      <c r="J16" s="339" t="s">
        <v>320</v>
      </c>
      <c r="K16" s="23"/>
      <c r="L16" s="8"/>
      <c r="M16" s="8"/>
    </row>
    <row r="17" spans="1:15" ht="184.1" customHeight="1" x14ac:dyDescent="0.3">
      <c r="A17" s="330">
        <v>10</v>
      </c>
      <c r="B17" s="336" t="s">
        <v>361</v>
      </c>
      <c r="C17" s="332" t="s">
        <v>246</v>
      </c>
      <c r="D17" s="333"/>
      <c r="E17" s="333">
        <f>214.325+6.433</f>
        <v>220.75799999999998</v>
      </c>
      <c r="F17" s="333">
        <f>214.325+6.433</f>
        <v>220.75799999999998</v>
      </c>
      <c r="G17" s="333">
        <v>214.32499999999999</v>
      </c>
      <c r="H17" s="328">
        <v>6.4329999999999998</v>
      </c>
      <c r="I17" s="328">
        <f>E17</f>
        <v>220.75799999999998</v>
      </c>
      <c r="J17" s="341" t="s">
        <v>320</v>
      </c>
      <c r="K17" s="19"/>
      <c r="L17" s="8"/>
      <c r="M17" s="8"/>
      <c r="O17" s="8"/>
    </row>
    <row r="18" spans="1:15" ht="95.1" customHeight="1" x14ac:dyDescent="0.3">
      <c r="A18" s="330">
        <v>11</v>
      </c>
      <c r="B18" s="331" t="s">
        <v>408</v>
      </c>
      <c r="C18" s="332" t="s">
        <v>248</v>
      </c>
      <c r="D18" s="333">
        <v>585.67499999999995</v>
      </c>
      <c r="E18" s="333">
        <v>-585.67499999999995</v>
      </c>
      <c r="F18" s="334">
        <v>-585.67499999999995</v>
      </c>
      <c r="G18" s="328"/>
      <c r="H18" s="328"/>
      <c r="I18" s="328">
        <f>D18+E18</f>
        <v>0</v>
      </c>
      <c r="J18" s="331" t="s">
        <v>305</v>
      </c>
      <c r="K18" s="19"/>
      <c r="L18" s="8"/>
      <c r="M18" s="8"/>
      <c r="O18" s="8"/>
    </row>
    <row r="19" spans="1:15" ht="96.45" customHeight="1" x14ac:dyDescent="0.3">
      <c r="A19" s="330">
        <v>12</v>
      </c>
      <c r="B19" s="331" t="s">
        <v>234</v>
      </c>
      <c r="C19" s="332" t="s">
        <v>245</v>
      </c>
      <c r="D19" s="321">
        <f>55.146</f>
        <v>55.146000000000001</v>
      </c>
      <c r="E19" s="321">
        <v>-55.146000000000001</v>
      </c>
      <c r="F19" s="343">
        <v>-55.146000000000001</v>
      </c>
      <c r="G19" s="328"/>
      <c r="H19" s="328"/>
      <c r="I19" s="328">
        <f>D19+E19</f>
        <v>0</v>
      </c>
      <c r="J19" s="344" t="s">
        <v>360</v>
      </c>
      <c r="K19" s="19"/>
      <c r="L19" s="8"/>
      <c r="M19" s="8"/>
      <c r="O19" s="8"/>
    </row>
    <row r="20" spans="1:15" s="279" customFormat="1" ht="78.8" customHeight="1" x14ac:dyDescent="0.3">
      <c r="A20" s="345"/>
      <c r="B20" s="346" t="s">
        <v>337</v>
      </c>
      <c r="C20" s="347"/>
      <c r="D20" s="348">
        <f>SUM(D6:D19)</f>
        <v>3576.2540000000004</v>
      </c>
      <c r="E20" s="348">
        <f>SUM(E6:E19)</f>
        <v>-1137.06</v>
      </c>
      <c r="F20" s="348">
        <f t="shared" ref="F20:I20" si="1">SUM(F6:F19)</f>
        <v>-1234.4299999999998</v>
      </c>
      <c r="G20" s="348">
        <f t="shared" si="1"/>
        <v>644.21199999999999</v>
      </c>
      <c r="H20" s="348">
        <f t="shared" si="1"/>
        <v>104.012</v>
      </c>
      <c r="I20" s="348">
        <f t="shared" si="1"/>
        <v>2439.1939999999995</v>
      </c>
      <c r="J20" s="349"/>
      <c r="K20" s="277"/>
      <c r="L20" s="278"/>
      <c r="M20" s="278"/>
    </row>
    <row r="21" spans="1:15" ht="101.25" customHeight="1" x14ac:dyDescent="0.3">
      <c r="A21" s="330">
        <v>13</v>
      </c>
      <c r="B21" s="331" t="s">
        <v>228</v>
      </c>
      <c r="C21" s="337" t="s">
        <v>244</v>
      </c>
      <c r="D21" s="333">
        <v>3000</v>
      </c>
      <c r="E21" s="333">
        <v>-3000</v>
      </c>
      <c r="F21" s="334">
        <v>-3000</v>
      </c>
      <c r="G21" s="328"/>
      <c r="H21" s="328"/>
      <c r="I21" s="328">
        <f t="shared" si="0"/>
        <v>0</v>
      </c>
      <c r="J21" s="350" t="s">
        <v>382</v>
      </c>
      <c r="K21" s="19"/>
      <c r="L21" s="8"/>
      <c r="M21" s="8"/>
      <c r="O21" s="8"/>
    </row>
    <row r="22" spans="1:15" ht="91.7" customHeight="1" x14ac:dyDescent="0.3">
      <c r="A22" s="330">
        <v>14</v>
      </c>
      <c r="B22" s="331" t="s">
        <v>229</v>
      </c>
      <c r="C22" s="337" t="s">
        <v>244</v>
      </c>
      <c r="D22" s="333">
        <v>4604.576</v>
      </c>
      <c r="E22" s="333">
        <f>-D22</f>
        <v>-4604.576</v>
      </c>
      <c r="F22" s="334">
        <f>E22</f>
        <v>-4604.576</v>
      </c>
      <c r="G22" s="328"/>
      <c r="H22" s="328"/>
      <c r="I22" s="328">
        <f t="shared" si="0"/>
        <v>0</v>
      </c>
      <c r="J22" s="350" t="s">
        <v>383</v>
      </c>
      <c r="K22" s="19"/>
      <c r="L22" s="8"/>
      <c r="M22" s="8"/>
      <c r="O22" s="8"/>
    </row>
    <row r="23" spans="1:15" ht="47.55" hidden="1" customHeight="1" x14ac:dyDescent="0.3">
      <c r="A23" s="330"/>
      <c r="B23" s="331" t="s">
        <v>230</v>
      </c>
      <c r="C23" s="337" t="s">
        <v>249</v>
      </c>
      <c r="D23" s="333">
        <v>0</v>
      </c>
      <c r="E23" s="351">
        <v>0</v>
      </c>
      <c r="F23" s="334">
        <v>0</v>
      </c>
      <c r="G23" s="328"/>
      <c r="H23" s="328"/>
      <c r="I23" s="328">
        <f t="shared" si="0"/>
        <v>0</v>
      </c>
      <c r="J23" s="352" t="s">
        <v>241</v>
      </c>
      <c r="K23" s="19"/>
      <c r="L23" s="8"/>
      <c r="M23" s="8"/>
      <c r="O23" s="8"/>
    </row>
    <row r="24" spans="1:15" ht="108" customHeight="1" x14ac:dyDescent="0.3">
      <c r="A24" s="453">
        <v>15</v>
      </c>
      <c r="B24" s="331" t="s">
        <v>231</v>
      </c>
      <c r="C24" s="337" t="s">
        <v>244</v>
      </c>
      <c r="D24" s="333">
        <v>5000</v>
      </c>
      <c r="E24" s="333">
        <v>-1000</v>
      </c>
      <c r="F24" s="334">
        <v>-1000</v>
      </c>
      <c r="G24" s="328"/>
      <c r="H24" s="328"/>
      <c r="I24" s="328">
        <f t="shared" si="0"/>
        <v>4000</v>
      </c>
      <c r="J24" s="331" t="s">
        <v>384</v>
      </c>
      <c r="K24" s="19"/>
      <c r="L24" s="8"/>
      <c r="M24" s="8"/>
      <c r="O24" s="8"/>
    </row>
    <row r="25" spans="1:15" s="279" customFormat="1" ht="74.900000000000006" hidden="1" customHeight="1" x14ac:dyDescent="0.3">
      <c r="A25" s="353"/>
      <c r="B25" s="346" t="s">
        <v>214</v>
      </c>
      <c r="C25" s="354"/>
      <c r="D25" s="348"/>
      <c r="E25" s="348"/>
      <c r="F25" s="334"/>
      <c r="G25" s="355"/>
      <c r="H25" s="355"/>
      <c r="I25" s="355">
        <f t="shared" si="0"/>
        <v>0</v>
      </c>
      <c r="J25" s="346" t="s">
        <v>309</v>
      </c>
      <c r="K25" s="277"/>
      <c r="L25" s="278"/>
      <c r="M25" s="278"/>
    </row>
    <row r="26" spans="1:15" ht="150.15" customHeight="1" x14ac:dyDescent="0.3">
      <c r="A26" s="453">
        <v>16</v>
      </c>
      <c r="B26" s="331" t="s">
        <v>233</v>
      </c>
      <c r="C26" s="337" t="s">
        <v>244</v>
      </c>
      <c r="D26" s="333">
        <v>120</v>
      </c>
      <c r="E26" s="333">
        <v>-120</v>
      </c>
      <c r="F26" s="334">
        <v>-120</v>
      </c>
      <c r="G26" s="328"/>
      <c r="H26" s="328"/>
      <c r="I26" s="328">
        <f t="shared" si="0"/>
        <v>0</v>
      </c>
      <c r="J26" s="331" t="s">
        <v>310</v>
      </c>
      <c r="K26" s="23"/>
      <c r="L26" s="8"/>
      <c r="M26" s="8"/>
    </row>
    <row r="27" spans="1:15" ht="183.4" customHeight="1" x14ac:dyDescent="0.3">
      <c r="A27" s="453">
        <v>17</v>
      </c>
      <c r="B27" s="339" t="s">
        <v>318</v>
      </c>
      <c r="C27" s="337" t="s">
        <v>244</v>
      </c>
      <c r="D27" s="333"/>
      <c r="E27" s="338">
        <v>965.12400000000002</v>
      </c>
      <c r="F27" s="338">
        <v>965.12400000000002</v>
      </c>
      <c r="G27" s="328">
        <f>E27</f>
        <v>965.12400000000002</v>
      </c>
      <c r="H27" s="328"/>
      <c r="I27" s="328">
        <f>D27+E27</f>
        <v>965.12400000000002</v>
      </c>
      <c r="J27" s="339" t="s">
        <v>320</v>
      </c>
      <c r="K27" s="23"/>
      <c r="L27" s="8"/>
      <c r="M27" s="8"/>
    </row>
    <row r="28" spans="1:15" ht="127.7" customHeight="1" x14ac:dyDescent="0.3">
      <c r="A28" s="453">
        <v>18</v>
      </c>
      <c r="B28" s="339" t="s">
        <v>319</v>
      </c>
      <c r="C28" s="337" t="s">
        <v>244</v>
      </c>
      <c r="D28" s="333"/>
      <c r="E28" s="338">
        <v>855.75199999999995</v>
      </c>
      <c r="F28" s="338">
        <v>855.75199999999995</v>
      </c>
      <c r="G28" s="328">
        <f>E28</f>
        <v>855.75199999999995</v>
      </c>
      <c r="H28" s="328"/>
      <c r="I28" s="328">
        <f>D28+E28</f>
        <v>855.75199999999995</v>
      </c>
      <c r="J28" s="339" t="s">
        <v>320</v>
      </c>
      <c r="K28" s="23"/>
      <c r="L28" s="8"/>
      <c r="M28" s="8"/>
    </row>
    <row r="29" spans="1:15" s="414" customFormat="1" ht="190.9" hidden="1" customHeight="1" x14ac:dyDescent="0.45">
      <c r="A29" s="453"/>
      <c r="B29" s="339" t="s">
        <v>403</v>
      </c>
      <c r="C29" s="337" t="s">
        <v>244</v>
      </c>
      <c r="D29" s="333"/>
      <c r="E29" s="338"/>
      <c r="F29" s="338">
        <f>E29</f>
        <v>0</v>
      </c>
      <c r="G29" s="328"/>
      <c r="H29" s="328"/>
      <c r="I29" s="328">
        <f>F29</f>
        <v>0</v>
      </c>
      <c r="J29" s="339" t="s">
        <v>405</v>
      </c>
      <c r="K29" s="397"/>
      <c r="L29" s="447"/>
      <c r="M29" s="447"/>
    </row>
    <row r="30" spans="1:15" s="414" customFormat="1" ht="192.25" customHeight="1" x14ac:dyDescent="0.45">
      <c r="A30" s="453">
        <v>19</v>
      </c>
      <c r="B30" s="331" t="s">
        <v>407</v>
      </c>
      <c r="C30" s="337" t="s">
        <v>244</v>
      </c>
      <c r="D30" s="333"/>
      <c r="E30" s="334">
        <v>4.74</v>
      </c>
      <c r="F30" s="334">
        <f>E30</f>
        <v>4.74</v>
      </c>
      <c r="G30" s="328"/>
      <c r="H30" s="328"/>
      <c r="I30" s="328">
        <f>D30+E30</f>
        <v>4.74</v>
      </c>
      <c r="J30" s="339" t="s">
        <v>409</v>
      </c>
      <c r="K30" s="397"/>
      <c r="L30" s="447"/>
      <c r="M30" s="447"/>
    </row>
    <row r="31" spans="1:15" s="414" customFormat="1" ht="158.30000000000001" customHeight="1" x14ac:dyDescent="0.45">
      <c r="A31" s="453">
        <v>20</v>
      </c>
      <c r="B31" s="331" t="s">
        <v>404</v>
      </c>
      <c r="C31" s="337" t="s">
        <v>244</v>
      </c>
      <c r="D31" s="333"/>
      <c r="E31" s="334">
        <v>196.381</v>
      </c>
      <c r="F31" s="334">
        <f>E31</f>
        <v>196.381</v>
      </c>
      <c r="G31" s="328"/>
      <c r="H31" s="328"/>
      <c r="I31" s="328">
        <f>D31+E31</f>
        <v>196.381</v>
      </c>
      <c r="J31" s="339" t="s">
        <v>411</v>
      </c>
      <c r="K31" s="397"/>
      <c r="L31" s="447"/>
      <c r="M31" s="447"/>
    </row>
    <row r="32" spans="1:15" ht="146.05000000000001" customHeight="1" x14ac:dyDescent="0.3">
      <c r="A32" s="453">
        <v>21</v>
      </c>
      <c r="B32" s="331" t="s">
        <v>332</v>
      </c>
      <c r="C32" s="337" t="s">
        <v>244</v>
      </c>
      <c r="D32" s="333">
        <v>39000</v>
      </c>
      <c r="E32" s="334">
        <f>-38930+62.664</f>
        <v>-38867.336000000003</v>
      </c>
      <c r="F32" s="334">
        <f>E32</f>
        <v>-38867.336000000003</v>
      </c>
      <c r="G32" s="328"/>
      <c r="H32" s="328"/>
      <c r="I32" s="327">
        <f t="shared" si="0"/>
        <v>132.66399999999703</v>
      </c>
      <c r="J32" s="331" t="s">
        <v>419</v>
      </c>
      <c r="K32" s="23"/>
      <c r="L32" s="8"/>
      <c r="M32" s="8"/>
    </row>
    <row r="33" spans="1:15" s="279" customFormat="1" ht="146.05000000000001" customHeight="1" x14ac:dyDescent="0.3">
      <c r="A33" s="353"/>
      <c r="B33" s="346" t="s">
        <v>339</v>
      </c>
      <c r="C33" s="354"/>
      <c r="D33" s="348">
        <f>SUM(D21:D32)</f>
        <v>51724.576000000001</v>
      </c>
      <c r="E33" s="348">
        <f t="shared" ref="E33:I33" si="2">SUM(E21:E32)</f>
        <v>-45569.915000000001</v>
      </c>
      <c r="F33" s="348">
        <f t="shared" si="2"/>
        <v>-45569.915000000001</v>
      </c>
      <c r="G33" s="348">
        <f t="shared" si="2"/>
        <v>1820.876</v>
      </c>
      <c r="H33" s="348">
        <f t="shared" si="2"/>
        <v>0</v>
      </c>
      <c r="I33" s="348">
        <f t="shared" si="2"/>
        <v>6154.6609999999973</v>
      </c>
      <c r="J33" s="346"/>
      <c r="K33" s="277"/>
      <c r="L33" s="278"/>
      <c r="M33" s="278"/>
    </row>
    <row r="34" spans="1:15" s="319" customFormat="1" ht="139.94999999999999" customHeight="1" x14ac:dyDescent="0.3">
      <c r="A34" s="356">
        <v>22</v>
      </c>
      <c r="B34" s="339" t="s">
        <v>347</v>
      </c>
      <c r="C34" s="357" t="s">
        <v>399</v>
      </c>
      <c r="D34" s="338"/>
      <c r="E34" s="338">
        <v>131.846</v>
      </c>
      <c r="F34" s="338">
        <v>131.846</v>
      </c>
      <c r="G34" s="327"/>
      <c r="H34" s="327"/>
      <c r="I34" s="327">
        <f>F34</f>
        <v>131.846</v>
      </c>
      <c r="J34" s="339" t="s">
        <v>385</v>
      </c>
      <c r="K34" s="318"/>
      <c r="L34" s="315"/>
      <c r="M34" s="315"/>
    </row>
    <row r="35" spans="1:15" ht="109.4" customHeight="1" x14ac:dyDescent="0.3">
      <c r="A35" s="453">
        <v>23</v>
      </c>
      <c r="B35" s="331" t="s">
        <v>232</v>
      </c>
      <c r="C35" s="337" t="s">
        <v>251</v>
      </c>
      <c r="D35" s="333">
        <v>0</v>
      </c>
      <c r="E35" s="333">
        <v>875</v>
      </c>
      <c r="F35" s="334">
        <v>875</v>
      </c>
      <c r="G35" s="328"/>
      <c r="H35" s="328"/>
      <c r="I35" s="328">
        <f>D35+E35</f>
        <v>875</v>
      </c>
      <c r="J35" s="331" t="s">
        <v>326</v>
      </c>
      <c r="K35" s="23"/>
      <c r="L35" s="8"/>
      <c r="M35" s="8"/>
      <c r="O35" s="8"/>
    </row>
    <row r="36" spans="1:15" s="279" customFormat="1" ht="86.95" customHeight="1" x14ac:dyDescent="0.3">
      <c r="A36" s="353"/>
      <c r="B36" s="346" t="s">
        <v>340</v>
      </c>
      <c r="C36" s="354"/>
      <c r="D36" s="348">
        <f>SUM(D34:D35)</f>
        <v>0</v>
      </c>
      <c r="E36" s="348">
        <f>SUM(E34:E35)</f>
        <v>1006.846</v>
      </c>
      <c r="F36" s="348">
        <f t="shared" ref="F36:I36" si="3">SUM(F34:F35)</f>
        <v>1006.846</v>
      </c>
      <c r="G36" s="348">
        <f t="shared" si="3"/>
        <v>0</v>
      </c>
      <c r="H36" s="348">
        <f t="shared" si="3"/>
        <v>0</v>
      </c>
      <c r="I36" s="348">
        <f t="shared" si="3"/>
        <v>1006.846</v>
      </c>
      <c r="J36" s="346"/>
      <c r="K36" s="277"/>
      <c r="L36" s="278"/>
      <c r="M36" s="278"/>
      <c r="O36" s="278"/>
    </row>
    <row r="37" spans="1:15" ht="158.30000000000001" customHeight="1" x14ac:dyDescent="0.3">
      <c r="A37" s="453">
        <v>24</v>
      </c>
      <c r="B37" s="336" t="s">
        <v>314</v>
      </c>
      <c r="C37" s="337" t="s">
        <v>334</v>
      </c>
      <c r="D37" s="342">
        <v>300</v>
      </c>
      <c r="E37" s="338">
        <v>-150</v>
      </c>
      <c r="F37" s="338">
        <v>-150</v>
      </c>
      <c r="G37" s="328"/>
      <c r="H37" s="328"/>
      <c r="I37" s="328">
        <f>D37+E37</f>
        <v>150</v>
      </c>
      <c r="J37" s="336" t="s">
        <v>396</v>
      </c>
      <c r="K37" s="23"/>
      <c r="L37" s="8"/>
      <c r="M37" s="8"/>
    </row>
    <row r="38" spans="1:15" ht="170.5" customHeight="1" x14ac:dyDescent="0.3">
      <c r="A38" s="453">
        <v>25</v>
      </c>
      <c r="B38" s="336" t="s">
        <v>315</v>
      </c>
      <c r="C38" s="337" t="s">
        <v>334</v>
      </c>
      <c r="D38" s="342">
        <v>300</v>
      </c>
      <c r="E38" s="338">
        <v>-150</v>
      </c>
      <c r="F38" s="338">
        <v>-150</v>
      </c>
      <c r="G38" s="328"/>
      <c r="H38" s="328"/>
      <c r="I38" s="328">
        <f t="shared" ref="I38:I44" si="4">D38+E38</f>
        <v>150</v>
      </c>
      <c r="J38" s="336" t="s">
        <v>396</v>
      </c>
      <c r="K38" s="23"/>
      <c r="L38" s="8"/>
      <c r="M38" s="8"/>
    </row>
    <row r="39" spans="1:15" ht="222.8" customHeight="1" x14ac:dyDescent="0.3">
      <c r="A39" s="453">
        <v>26</v>
      </c>
      <c r="B39" s="336" t="s">
        <v>363</v>
      </c>
      <c r="C39" s="337" t="s">
        <v>250</v>
      </c>
      <c r="D39" s="342">
        <v>300</v>
      </c>
      <c r="E39" s="338">
        <v>-150</v>
      </c>
      <c r="F39" s="338">
        <v>-150</v>
      </c>
      <c r="G39" s="328"/>
      <c r="H39" s="328"/>
      <c r="I39" s="328">
        <f t="shared" si="4"/>
        <v>150</v>
      </c>
      <c r="J39" s="336" t="s">
        <v>396</v>
      </c>
      <c r="K39" s="23"/>
      <c r="L39" s="8"/>
      <c r="M39" s="8"/>
    </row>
    <row r="40" spans="1:15" ht="95.8" customHeight="1" x14ac:dyDescent="0.3">
      <c r="A40" s="453">
        <v>27</v>
      </c>
      <c r="B40" s="331" t="s">
        <v>213</v>
      </c>
      <c r="C40" s="337" t="s">
        <v>250</v>
      </c>
      <c r="D40" s="333">
        <v>2500</v>
      </c>
      <c r="E40" s="333">
        <f>-(2500-682.65)</f>
        <v>-1817.35</v>
      </c>
      <c r="F40" s="334">
        <f>-(2500-682.65)</f>
        <v>-1817.35</v>
      </c>
      <c r="G40" s="328"/>
      <c r="H40" s="328"/>
      <c r="I40" s="328">
        <f>D40+E40</f>
        <v>682.65000000000009</v>
      </c>
      <c r="J40" s="331" t="s">
        <v>386</v>
      </c>
      <c r="K40" s="23"/>
      <c r="L40" s="8"/>
      <c r="M40" s="8"/>
    </row>
    <row r="41" spans="1:15" ht="76.099999999999994" customHeight="1" x14ac:dyDescent="0.3">
      <c r="A41" s="453">
        <v>28</v>
      </c>
      <c r="B41" s="331" t="s">
        <v>301</v>
      </c>
      <c r="C41" s="337" t="s">
        <v>250</v>
      </c>
      <c r="D41" s="333">
        <v>3287.0239999999999</v>
      </c>
      <c r="E41" s="333">
        <v>-1969.674</v>
      </c>
      <c r="F41" s="334">
        <v>-1969.674</v>
      </c>
      <c r="G41" s="328"/>
      <c r="H41" s="328"/>
      <c r="I41" s="328">
        <f>D41+E41</f>
        <v>1317.35</v>
      </c>
      <c r="J41" s="331" t="s">
        <v>387</v>
      </c>
      <c r="K41" s="23"/>
      <c r="L41" s="8"/>
      <c r="M41" s="8"/>
      <c r="O41" s="315"/>
    </row>
    <row r="42" spans="1:15" ht="158.94999999999999" customHeight="1" x14ac:dyDescent="0.3">
      <c r="A42" s="453">
        <v>29</v>
      </c>
      <c r="B42" s="336" t="s">
        <v>317</v>
      </c>
      <c r="C42" s="337" t="s">
        <v>250</v>
      </c>
      <c r="D42" s="342">
        <v>300</v>
      </c>
      <c r="E42" s="338">
        <v>-150</v>
      </c>
      <c r="F42" s="338">
        <v>-150</v>
      </c>
      <c r="G42" s="328"/>
      <c r="H42" s="328"/>
      <c r="I42" s="328">
        <f t="shared" si="4"/>
        <v>150</v>
      </c>
      <c r="J42" s="336" t="s">
        <v>396</v>
      </c>
      <c r="K42" s="23"/>
      <c r="L42" s="8"/>
      <c r="M42" s="8"/>
    </row>
    <row r="43" spans="1:15" ht="139.94999999999999" hidden="1" customHeight="1" x14ac:dyDescent="0.3">
      <c r="A43" s="453"/>
      <c r="B43" s="336"/>
      <c r="C43" s="337"/>
      <c r="D43" s="342"/>
      <c r="E43" s="338"/>
      <c r="F43" s="338"/>
      <c r="G43" s="328"/>
      <c r="H43" s="328"/>
      <c r="I43" s="328"/>
      <c r="J43" s="336" t="s">
        <v>336</v>
      </c>
      <c r="K43" s="23"/>
      <c r="L43" s="8"/>
      <c r="M43" s="8"/>
    </row>
    <row r="44" spans="1:15" ht="127.7" hidden="1" customHeight="1" x14ac:dyDescent="0.3">
      <c r="A44" s="453"/>
      <c r="B44" s="339" t="s">
        <v>328</v>
      </c>
      <c r="C44" s="337"/>
      <c r="D44" s="333"/>
      <c r="E44" s="338"/>
      <c r="F44" s="338"/>
      <c r="G44" s="338"/>
      <c r="H44" s="328"/>
      <c r="I44" s="328">
        <f t="shared" si="4"/>
        <v>0</v>
      </c>
      <c r="J44" s="358" t="s">
        <v>320</v>
      </c>
      <c r="K44" s="23"/>
      <c r="L44" s="8"/>
      <c r="M44" s="8"/>
    </row>
    <row r="45" spans="1:15" ht="146.75" hidden="1" customHeight="1" x14ac:dyDescent="0.3">
      <c r="A45" s="453"/>
      <c r="B45" s="336" t="s">
        <v>321</v>
      </c>
      <c r="C45" s="337"/>
      <c r="D45" s="333"/>
      <c r="E45" s="338"/>
      <c r="F45" s="338"/>
      <c r="G45" s="328"/>
      <c r="H45" s="328"/>
      <c r="I45" s="328"/>
      <c r="J45" s="336" t="s">
        <v>324</v>
      </c>
      <c r="K45" s="23"/>
      <c r="L45" s="8"/>
      <c r="M45" s="8"/>
    </row>
    <row r="46" spans="1:15" ht="137.9" hidden="1" customHeight="1" x14ac:dyDescent="0.3">
      <c r="A46" s="453"/>
      <c r="B46" s="336" t="s">
        <v>322</v>
      </c>
      <c r="C46" s="337"/>
      <c r="D46" s="333"/>
      <c r="E46" s="338"/>
      <c r="F46" s="338"/>
      <c r="G46" s="328"/>
      <c r="H46" s="328"/>
      <c r="I46" s="328"/>
      <c r="J46" s="336" t="s">
        <v>323</v>
      </c>
      <c r="K46" s="23"/>
      <c r="L46" s="8"/>
      <c r="M46" s="8"/>
    </row>
    <row r="47" spans="1:15" s="279" customFormat="1" ht="137.9" customHeight="1" x14ac:dyDescent="0.3">
      <c r="A47" s="353"/>
      <c r="B47" s="359" t="s">
        <v>338</v>
      </c>
      <c r="C47" s="354"/>
      <c r="D47" s="360">
        <f>SUM(D37:D46)</f>
        <v>6987.0239999999994</v>
      </c>
      <c r="E47" s="360">
        <f>SUM(E37:E46)</f>
        <v>-4387.0239999999994</v>
      </c>
      <c r="F47" s="360">
        <f t="shared" ref="F47:I47" si="5">SUM(F37:F46)</f>
        <v>-4387.0239999999994</v>
      </c>
      <c r="G47" s="360">
        <f t="shared" si="5"/>
        <v>0</v>
      </c>
      <c r="H47" s="360">
        <f t="shared" si="5"/>
        <v>0</v>
      </c>
      <c r="I47" s="360">
        <f t="shared" si="5"/>
        <v>2600</v>
      </c>
      <c r="J47" s="359"/>
      <c r="K47" s="277"/>
      <c r="L47" s="278"/>
      <c r="M47" s="278"/>
    </row>
    <row r="48" spans="1:15" ht="178.65" customHeight="1" x14ac:dyDescent="0.3">
      <c r="A48" s="453">
        <v>30</v>
      </c>
      <c r="B48" s="361" t="s">
        <v>252</v>
      </c>
      <c r="C48" s="337" t="s">
        <v>253</v>
      </c>
      <c r="D48" s="332">
        <v>181.9</v>
      </c>
      <c r="E48" s="362">
        <v>-100</v>
      </c>
      <c r="F48" s="362">
        <v>-100</v>
      </c>
      <c r="G48" s="328"/>
      <c r="H48" s="328"/>
      <c r="I48" s="328">
        <f t="shared" si="0"/>
        <v>81.900000000000006</v>
      </c>
      <c r="J48" s="363" t="s">
        <v>406</v>
      </c>
      <c r="K48" s="23"/>
      <c r="L48" s="8"/>
      <c r="M48" s="8"/>
    </row>
    <row r="49" spans="1:13" ht="128.4" customHeight="1" x14ac:dyDescent="0.3">
      <c r="A49" s="453">
        <v>31</v>
      </c>
      <c r="B49" s="361" t="s">
        <v>254</v>
      </c>
      <c r="C49" s="332" t="s">
        <v>255</v>
      </c>
      <c r="D49" s="332">
        <f>5879.247+14874.361</f>
        <v>20753.608</v>
      </c>
      <c r="E49" s="327">
        <f>-1778.774-8422.49</f>
        <v>-10201.263999999999</v>
      </c>
      <c r="F49" s="327">
        <f>-10201.264</f>
        <v>-10201.263999999999</v>
      </c>
      <c r="G49" s="327"/>
      <c r="H49" s="327"/>
      <c r="I49" s="328">
        <f t="shared" si="0"/>
        <v>10552.344000000001</v>
      </c>
      <c r="J49" s="363" t="s">
        <v>412</v>
      </c>
      <c r="K49" s="23"/>
      <c r="L49" s="8"/>
      <c r="M49" s="8"/>
    </row>
    <row r="50" spans="1:13" ht="112.1" customHeight="1" x14ac:dyDescent="0.3">
      <c r="A50" s="453">
        <v>32</v>
      </c>
      <c r="B50" s="361" t="s">
        <v>256</v>
      </c>
      <c r="C50" s="332" t="s">
        <v>253</v>
      </c>
      <c r="D50" s="328">
        <v>221.798</v>
      </c>
      <c r="E50" s="327">
        <v>-150</v>
      </c>
      <c r="F50" s="327">
        <v>-150</v>
      </c>
      <c r="G50" s="328"/>
      <c r="H50" s="328"/>
      <c r="I50" s="328">
        <f t="shared" si="0"/>
        <v>71.798000000000002</v>
      </c>
      <c r="J50" s="363" t="s">
        <v>388</v>
      </c>
      <c r="K50" s="23"/>
      <c r="L50" s="8"/>
      <c r="M50" s="8"/>
    </row>
    <row r="51" spans="1:13" ht="93.75" customHeight="1" x14ac:dyDescent="0.45">
      <c r="A51" s="453">
        <v>33</v>
      </c>
      <c r="B51" s="421" t="s">
        <v>366</v>
      </c>
      <c r="C51" s="422" t="s">
        <v>358</v>
      </c>
      <c r="D51" s="364">
        <v>1094.864</v>
      </c>
      <c r="E51" s="365">
        <v>-874.86400000000003</v>
      </c>
      <c r="F51" s="368"/>
      <c r="G51" s="369"/>
      <c r="H51" s="369">
        <f t="shared" ref="H51:H65" si="6">E51</f>
        <v>-874.86400000000003</v>
      </c>
      <c r="I51" s="369">
        <f t="shared" si="0"/>
        <v>220</v>
      </c>
      <c r="J51" s="363" t="s">
        <v>389</v>
      </c>
      <c r="K51" s="23"/>
      <c r="L51" s="8"/>
      <c r="M51" s="8"/>
    </row>
    <row r="52" spans="1:13" ht="158.30000000000001" customHeight="1" x14ac:dyDescent="0.45">
      <c r="A52" s="453">
        <v>34</v>
      </c>
      <c r="B52" s="423" t="s">
        <v>367</v>
      </c>
      <c r="C52" s="422" t="s">
        <v>352</v>
      </c>
      <c r="D52" s="364">
        <v>420.06</v>
      </c>
      <c r="E52" s="365">
        <v>-200</v>
      </c>
      <c r="F52" s="367">
        <v>-220.06</v>
      </c>
      <c r="G52" s="368"/>
      <c r="H52" s="368">
        <v>20.059999999999999</v>
      </c>
      <c r="I52" s="369">
        <f>D52+F52+H52</f>
        <v>220.06</v>
      </c>
      <c r="J52" s="344" t="s">
        <v>397</v>
      </c>
      <c r="K52" s="23"/>
      <c r="L52" s="8"/>
      <c r="M52" s="8"/>
    </row>
    <row r="53" spans="1:13" ht="96.45" customHeight="1" x14ac:dyDescent="0.45">
      <c r="A53" s="453">
        <v>35</v>
      </c>
      <c r="B53" s="366" t="s">
        <v>368</v>
      </c>
      <c r="C53" s="332" t="s">
        <v>253</v>
      </c>
      <c r="D53" s="364">
        <v>500</v>
      </c>
      <c r="E53" s="365">
        <v>-150</v>
      </c>
      <c r="F53" s="327"/>
      <c r="G53" s="328"/>
      <c r="H53" s="328">
        <f t="shared" si="6"/>
        <v>-150</v>
      </c>
      <c r="I53" s="328">
        <f t="shared" si="0"/>
        <v>350</v>
      </c>
      <c r="J53" s="344" t="s">
        <v>410</v>
      </c>
      <c r="K53" s="23"/>
      <c r="L53" s="8"/>
      <c r="M53" s="8"/>
    </row>
    <row r="54" spans="1:13" ht="89" customHeight="1" x14ac:dyDescent="0.45">
      <c r="A54" s="453">
        <v>36</v>
      </c>
      <c r="B54" s="361" t="s">
        <v>369</v>
      </c>
      <c r="C54" s="332" t="s">
        <v>358</v>
      </c>
      <c r="D54" s="364">
        <v>1407.2639999999999</v>
      </c>
      <c r="E54" s="367">
        <f>-820.904</f>
        <v>-820.904</v>
      </c>
      <c r="F54" s="430"/>
      <c r="G54" s="369"/>
      <c r="H54" s="369">
        <f t="shared" si="6"/>
        <v>-820.904</v>
      </c>
      <c r="I54" s="368">
        <f t="shared" si="0"/>
        <v>586.3599999999999</v>
      </c>
      <c r="J54" s="363" t="s">
        <v>402</v>
      </c>
      <c r="K54" s="23"/>
      <c r="L54" s="8"/>
      <c r="M54" s="8"/>
    </row>
    <row r="55" spans="1:13" ht="106" customHeight="1" x14ac:dyDescent="0.45">
      <c r="A55" s="453">
        <v>37</v>
      </c>
      <c r="B55" s="361" t="s">
        <v>370</v>
      </c>
      <c r="C55" s="332" t="s">
        <v>358</v>
      </c>
      <c r="D55" s="364">
        <v>250.45400000000001</v>
      </c>
      <c r="E55" s="365">
        <v>-250.45400000000001</v>
      </c>
      <c r="F55" s="327"/>
      <c r="G55" s="328"/>
      <c r="H55" s="369">
        <f t="shared" si="6"/>
        <v>-250.45400000000001</v>
      </c>
      <c r="I55" s="369">
        <f t="shared" si="0"/>
        <v>0</v>
      </c>
      <c r="J55" s="363" t="s">
        <v>390</v>
      </c>
      <c r="K55" s="23"/>
      <c r="L55" s="8"/>
      <c r="M55" s="8"/>
    </row>
    <row r="56" spans="1:13" ht="51.65" customHeight="1" x14ac:dyDescent="0.45">
      <c r="A56" s="453">
        <v>38</v>
      </c>
      <c r="B56" s="361" t="s">
        <v>371</v>
      </c>
      <c r="C56" s="332" t="s">
        <v>359</v>
      </c>
      <c r="D56" s="364">
        <v>562.60299999999995</v>
      </c>
      <c r="E56" s="365">
        <v>-100</v>
      </c>
      <c r="F56" s="327"/>
      <c r="G56" s="328"/>
      <c r="H56" s="369">
        <f t="shared" si="6"/>
        <v>-100</v>
      </c>
      <c r="I56" s="369">
        <f t="shared" si="0"/>
        <v>462.60299999999995</v>
      </c>
      <c r="J56" s="363" t="s">
        <v>377</v>
      </c>
      <c r="K56" s="23"/>
      <c r="L56" s="8"/>
      <c r="M56" s="8"/>
    </row>
    <row r="57" spans="1:13" ht="95.1" customHeight="1" x14ac:dyDescent="0.45">
      <c r="A57" s="453">
        <v>39</v>
      </c>
      <c r="B57" s="361" t="s">
        <v>372</v>
      </c>
      <c r="C57" s="332" t="s">
        <v>364</v>
      </c>
      <c r="D57" s="364">
        <v>3445</v>
      </c>
      <c r="E57" s="365">
        <v>-2000</v>
      </c>
      <c r="F57" s="327"/>
      <c r="G57" s="328"/>
      <c r="H57" s="369">
        <f t="shared" si="6"/>
        <v>-2000</v>
      </c>
      <c r="I57" s="369">
        <f t="shared" si="0"/>
        <v>1445</v>
      </c>
      <c r="J57" s="363" t="s">
        <v>391</v>
      </c>
      <c r="K57" s="23"/>
      <c r="L57" s="8"/>
      <c r="M57" s="8"/>
    </row>
    <row r="58" spans="1:13" ht="67.75" customHeight="1" x14ac:dyDescent="0.45">
      <c r="A58" s="453">
        <v>40</v>
      </c>
      <c r="B58" s="366" t="s">
        <v>373</v>
      </c>
      <c r="C58" s="332" t="s">
        <v>345</v>
      </c>
      <c r="D58" s="370">
        <v>202.27</v>
      </c>
      <c r="E58" s="365">
        <v>-100</v>
      </c>
      <c r="F58" s="327"/>
      <c r="G58" s="328"/>
      <c r="H58" s="369">
        <f t="shared" si="6"/>
        <v>-100</v>
      </c>
      <c r="I58" s="369">
        <f t="shared" si="0"/>
        <v>102.27000000000001</v>
      </c>
      <c r="J58" s="344" t="s">
        <v>277</v>
      </c>
      <c r="K58" s="23"/>
      <c r="L58" s="8"/>
      <c r="M58" s="8"/>
    </row>
    <row r="59" spans="1:13" s="319" customFormat="1" ht="99.2" customHeight="1" x14ac:dyDescent="0.45">
      <c r="A59" s="356">
        <v>41</v>
      </c>
      <c r="B59" s="366" t="s">
        <v>270</v>
      </c>
      <c r="C59" s="362" t="s">
        <v>345</v>
      </c>
      <c r="D59" s="370">
        <v>1444.854</v>
      </c>
      <c r="E59" s="367">
        <f>-1444.854+76.6</f>
        <v>-1368.2540000000001</v>
      </c>
      <c r="F59" s="327"/>
      <c r="G59" s="327"/>
      <c r="H59" s="368">
        <f t="shared" si="6"/>
        <v>-1368.2540000000001</v>
      </c>
      <c r="I59" s="368">
        <f t="shared" si="0"/>
        <v>76.599999999999909</v>
      </c>
      <c r="J59" s="340" t="s">
        <v>398</v>
      </c>
      <c r="K59" s="318"/>
      <c r="L59" s="315"/>
      <c r="M59" s="315"/>
    </row>
    <row r="60" spans="1:13" ht="72" customHeight="1" x14ac:dyDescent="0.45">
      <c r="A60" s="452">
        <v>42</v>
      </c>
      <c r="B60" s="366" t="s">
        <v>374</v>
      </c>
      <c r="C60" s="332" t="s">
        <v>357</v>
      </c>
      <c r="D60" s="364">
        <v>12.5</v>
      </c>
      <c r="E60" s="365">
        <v>-12.5</v>
      </c>
      <c r="F60" s="327"/>
      <c r="G60" s="328"/>
      <c r="H60" s="369">
        <f t="shared" si="6"/>
        <v>-12.5</v>
      </c>
      <c r="I60" s="369">
        <f t="shared" si="0"/>
        <v>0</v>
      </c>
      <c r="J60" s="344" t="s">
        <v>392</v>
      </c>
      <c r="K60" s="23"/>
      <c r="L60" s="8"/>
      <c r="M60" s="8"/>
    </row>
    <row r="61" spans="1:13" ht="92.4" customHeight="1" x14ac:dyDescent="0.45">
      <c r="A61" s="452">
        <v>43</v>
      </c>
      <c r="B61" s="366" t="s">
        <v>272</v>
      </c>
      <c r="C61" s="332" t="s">
        <v>345</v>
      </c>
      <c r="D61" s="364">
        <v>211.60400000000001</v>
      </c>
      <c r="E61" s="365">
        <v>-111.55800000000001</v>
      </c>
      <c r="F61" s="362"/>
      <c r="G61" s="332"/>
      <c r="H61" s="369">
        <f t="shared" si="6"/>
        <v>-111.55800000000001</v>
      </c>
      <c r="I61" s="369">
        <f t="shared" si="0"/>
        <v>100.04600000000001</v>
      </c>
      <c r="J61" s="344" t="s">
        <v>381</v>
      </c>
      <c r="K61" s="23"/>
      <c r="L61" s="8"/>
      <c r="M61" s="8"/>
    </row>
    <row r="62" spans="1:13" ht="72" customHeight="1" x14ac:dyDescent="0.45">
      <c r="A62" s="453">
        <v>44</v>
      </c>
      <c r="B62" s="366" t="s">
        <v>375</v>
      </c>
      <c r="C62" s="332" t="s">
        <v>356</v>
      </c>
      <c r="D62" s="364">
        <v>33.19</v>
      </c>
      <c r="E62" s="365">
        <v>-33.19</v>
      </c>
      <c r="F62" s="327"/>
      <c r="G62" s="328"/>
      <c r="H62" s="369">
        <f t="shared" si="6"/>
        <v>-33.19</v>
      </c>
      <c r="I62" s="369">
        <f t="shared" si="0"/>
        <v>0</v>
      </c>
      <c r="J62" s="344" t="s">
        <v>393</v>
      </c>
      <c r="K62" s="23"/>
      <c r="L62" s="8"/>
      <c r="M62" s="8"/>
    </row>
    <row r="63" spans="1:13" ht="113.95" customHeight="1" x14ac:dyDescent="0.45">
      <c r="A63" s="453">
        <v>45</v>
      </c>
      <c r="B63" s="366" t="s">
        <v>376</v>
      </c>
      <c r="C63" s="332" t="s">
        <v>417</v>
      </c>
      <c r="D63" s="364">
        <v>2162.9160000000002</v>
      </c>
      <c r="E63" s="365">
        <v>-499.96199999999999</v>
      </c>
      <c r="F63" s="327"/>
      <c r="G63" s="328"/>
      <c r="H63" s="369">
        <f t="shared" si="6"/>
        <v>-499.96199999999999</v>
      </c>
      <c r="I63" s="369">
        <f t="shared" si="0"/>
        <v>1662.9540000000002</v>
      </c>
      <c r="J63" s="344" t="s">
        <v>394</v>
      </c>
      <c r="K63" s="23"/>
      <c r="L63" s="8"/>
      <c r="M63" s="8"/>
    </row>
    <row r="64" spans="1:13" ht="129.25" hidden="1" customHeight="1" x14ac:dyDescent="0.45">
      <c r="A64" s="453"/>
      <c r="B64" s="366"/>
      <c r="C64" s="332"/>
      <c r="D64" s="364"/>
      <c r="E64" s="365"/>
      <c r="F64" s="327"/>
      <c r="G64" s="328"/>
      <c r="H64" s="369">
        <f t="shared" si="6"/>
        <v>0</v>
      </c>
      <c r="I64" s="369">
        <f t="shared" si="0"/>
        <v>0</v>
      </c>
      <c r="J64" s="344"/>
      <c r="K64" s="23"/>
      <c r="L64" s="8"/>
      <c r="M64" s="8"/>
    </row>
    <row r="65" spans="1:13" ht="117" customHeight="1" x14ac:dyDescent="0.45">
      <c r="A65" s="453">
        <v>46</v>
      </c>
      <c r="B65" s="366" t="s">
        <v>275</v>
      </c>
      <c r="C65" s="332" t="s">
        <v>355</v>
      </c>
      <c r="D65" s="364">
        <v>230.55500000000001</v>
      </c>
      <c r="E65" s="365">
        <v>-114.325</v>
      </c>
      <c r="F65" s="327"/>
      <c r="G65" s="328"/>
      <c r="H65" s="369">
        <f t="shared" si="6"/>
        <v>-114.325</v>
      </c>
      <c r="I65" s="369">
        <f t="shared" si="0"/>
        <v>116.23</v>
      </c>
      <c r="J65" s="344" t="s">
        <v>313</v>
      </c>
      <c r="K65" s="23"/>
      <c r="L65" s="8"/>
      <c r="M65" s="8"/>
    </row>
    <row r="66" spans="1:13" s="255" customFormat="1" ht="116.5" hidden="1" customHeight="1" x14ac:dyDescent="0.45">
      <c r="A66" s="372"/>
      <c r="B66" s="373" t="s">
        <v>280</v>
      </c>
      <c r="C66" s="374" t="s">
        <v>282</v>
      </c>
      <c r="D66" s="375"/>
      <c r="E66" s="375"/>
      <c r="F66" s="327">
        <f>E66</f>
        <v>0</v>
      </c>
      <c r="G66" s="376"/>
      <c r="H66" s="376"/>
      <c r="I66" s="377">
        <f t="shared" si="0"/>
        <v>0</v>
      </c>
      <c r="J66" s="378" t="s">
        <v>298</v>
      </c>
      <c r="K66" s="253"/>
      <c r="L66" s="254"/>
      <c r="M66" s="254"/>
    </row>
    <row r="67" spans="1:13" ht="167.95" hidden="1" customHeight="1" x14ac:dyDescent="0.3">
      <c r="A67" s="453"/>
      <c r="B67" s="363"/>
      <c r="C67" s="332"/>
      <c r="D67" s="332"/>
      <c r="E67" s="332"/>
      <c r="F67" s="327"/>
      <c r="G67" s="328"/>
      <c r="H67" s="328"/>
      <c r="I67" s="328"/>
      <c r="J67" s="363"/>
      <c r="K67" s="23"/>
      <c r="L67" s="8"/>
      <c r="M67" s="8"/>
    </row>
    <row r="68" spans="1:13" ht="71.5" hidden="1" customHeight="1" x14ac:dyDescent="0.3">
      <c r="A68" s="453"/>
      <c r="B68" s="363"/>
      <c r="C68" s="332"/>
      <c r="D68" s="332"/>
      <c r="E68" s="332"/>
      <c r="F68" s="327"/>
      <c r="G68" s="328"/>
      <c r="H68" s="328"/>
      <c r="I68" s="328"/>
      <c r="J68" s="363"/>
      <c r="K68" s="23"/>
      <c r="L68" s="8"/>
      <c r="M68" s="8"/>
    </row>
    <row r="69" spans="1:13" ht="81" hidden="1" customHeight="1" x14ac:dyDescent="0.3">
      <c r="A69" s="453"/>
      <c r="B69" s="363"/>
      <c r="C69" s="332"/>
      <c r="D69" s="332"/>
      <c r="E69" s="332"/>
      <c r="F69" s="327"/>
      <c r="G69" s="328"/>
      <c r="H69" s="328"/>
      <c r="I69" s="328"/>
      <c r="J69" s="363"/>
      <c r="K69" s="23"/>
      <c r="L69" s="8"/>
      <c r="M69" s="8"/>
    </row>
    <row r="70" spans="1:13" ht="81" hidden="1" customHeight="1" x14ac:dyDescent="0.3">
      <c r="A70" s="453"/>
      <c r="B70" s="363" t="s">
        <v>349</v>
      </c>
      <c r="C70" s="332"/>
      <c r="D70" s="332"/>
      <c r="E70" s="332"/>
      <c r="F70" s="327"/>
      <c r="G70" s="328"/>
      <c r="H70" s="328"/>
      <c r="I70" s="328"/>
      <c r="J70" s="363" t="s">
        <v>351</v>
      </c>
      <c r="K70" s="23"/>
      <c r="L70" s="8"/>
      <c r="M70" s="8"/>
    </row>
    <row r="71" spans="1:13" ht="81" hidden="1" customHeight="1" x14ac:dyDescent="0.3">
      <c r="A71" s="453"/>
      <c r="B71" s="363" t="s">
        <v>350</v>
      </c>
      <c r="C71" s="332"/>
      <c r="D71" s="332"/>
      <c r="E71" s="332"/>
      <c r="F71" s="327"/>
      <c r="G71" s="328"/>
      <c r="H71" s="328"/>
      <c r="I71" s="328"/>
      <c r="J71" s="363" t="s">
        <v>351</v>
      </c>
      <c r="K71" s="23"/>
      <c r="L71" s="8"/>
      <c r="M71" s="8"/>
    </row>
    <row r="72" spans="1:13" ht="146.75" customHeight="1" x14ac:dyDescent="0.3">
      <c r="A72" s="453">
        <v>47</v>
      </c>
      <c r="B72" s="336" t="s">
        <v>321</v>
      </c>
      <c r="C72" s="337" t="s">
        <v>348</v>
      </c>
      <c r="D72" s="333">
        <v>261.92500000000001</v>
      </c>
      <c r="E72" s="338">
        <v>-47.73</v>
      </c>
      <c r="F72" s="338">
        <f>E72</f>
        <v>-47.73</v>
      </c>
      <c r="G72" s="328"/>
      <c r="H72" s="328"/>
      <c r="I72" s="328">
        <f t="shared" ref="I72" si="7">D72+E72</f>
        <v>214.19500000000002</v>
      </c>
      <c r="J72" s="336" t="s">
        <v>378</v>
      </c>
      <c r="K72" s="23"/>
      <c r="L72" s="8"/>
      <c r="M72" s="8"/>
    </row>
    <row r="73" spans="1:13" ht="137.9" customHeight="1" x14ac:dyDescent="0.3">
      <c r="A73" s="453">
        <v>48</v>
      </c>
      <c r="B73" s="336" t="s">
        <v>322</v>
      </c>
      <c r="C73" s="337" t="s">
        <v>348</v>
      </c>
      <c r="D73" s="333"/>
      <c r="E73" s="338">
        <v>47.73</v>
      </c>
      <c r="F73" s="338"/>
      <c r="G73" s="328"/>
      <c r="H73" s="328">
        <v>47.73</v>
      </c>
      <c r="I73" s="328">
        <f>H73</f>
        <v>47.73</v>
      </c>
      <c r="J73" s="336" t="s">
        <v>323</v>
      </c>
      <c r="K73" s="23"/>
      <c r="L73" s="8"/>
      <c r="M73" s="8"/>
    </row>
    <row r="74" spans="1:13" ht="137.9" customHeight="1" x14ac:dyDescent="0.3">
      <c r="A74" s="453">
        <v>49</v>
      </c>
      <c r="B74" s="336" t="s">
        <v>414</v>
      </c>
      <c r="C74" s="337" t="s">
        <v>415</v>
      </c>
      <c r="D74" s="333"/>
      <c r="E74" s="338">
        <v>31917.437000000002</v>
      </c>
      <c r="F74" s="338"/>
      <c r="G74" s="328"/>
      <c r="H74" s="328">
        <f>E74</f>
        <v>31917.437000000002</v>
      </c>
      <c r="I74" s="327">
        <f>H74</f>
        <v>31917.437000000002</v>
      </c>
      <c r="J74" s="336" t="s">
        <v>416</v>
      </c>
      <c r="K74" s="23"/>
      <c r="L74" s="8"/>
      <c r="M74" s="8"/>
    </row>
    <row r="75" spans="1:13" s="279" customFormat="1" ht="81" customHeight="1" x14ac:dyDescent="0.3">
      <c r="A75" s="431"/>
      <c r="B75" s="432" t="s">
        <v>342</v>
      </c>
      <c r="C75" s="433"/>
      <c r="D75" s="433">
        <f>SUM(D48:D74)</f>
        <v>33397.365000000005</v>
      </c>
      <c r="E75" s="433">
        <f>SUM(E48:E74)</f>
        <v>14830.162000000004</v>
      </c>
      <c r="F75" s="433">
        <f t="shared" ref="F75:I75" si="8">SUM(F48:F74)</f>
        <v>-10719.053999999998</v>
      </c>
      <c r="G75" s="433">
        <f t="shared" si="8"/>
        <v>0</v>
      </c>
      <c r="H75" s="433">
        <f t="shared" si="8"/>
        <v>25549.216</v>
      </c>
      <c r="I75" s="433">
        <f t="shared" si="8"/>
        <v>48227.527000000002</v>
      </c>
      <c r="J75" s="432"/>
      <c r="K75" s="434"/>
      <c r="L75" s="278"/>
      <c r="M75" s="278"/>
    </row>
    <row r="76" spans="1:13" s="443" customFormat="1" ht="127.7" customHeight="1" x14ac:dyDescent="0.3">
      <c r="A76" s="356">
        <v>50</v>
      </c>
      <c r="B76" s="339" t="s">
        <v>400</v>
      </c>
      <c r="C76" s="357" t="s">
        <v>327</v>
      </c>
      <c r="D76" s="334"/>
      <c r="E76" s="338">
        <v>-40916.22</v>
      </c>
      <c r="F76" s="338"/>
      <c r="G76" s="338"/>
      <c r="H76" s="327">
        <f>E76</f>
        <v>-40916.22</v>
      </c>
      <c r="I76" s="327">
        <f t="shared" ref="I76" si="9">D76+E76</f>
        <v>-40916.22</v>
      </c>
      <c r="J76" s="339" t="s">
        <v>401</v>
      </c>
      <c r="K76" s="318"/>
      <c r="L76" s="442"/>
      <c r="M76" s="442"/>
    </row>
    <row r="77" spans="1:13" s="445" customFormat="1" ht="127.7" customHeight="1" x14ac:dyDescent="0.3">
      <c r="A77" s="435">
        <v>51</v>
      </c>
      <c r="B77" s="339" t="s">
        <v>362</v>
      </c>
      <c r="C77" s="437"/>
      <c r="D77" s="438"/>
      <c r="E77" s="439">
        <v>40916.22</v>
      </c>
      <c r="F77" s="439"/>
      <c r="G77" s="439">
        <v>40916.22</v>
      </c>
      <c r="H77" s="440"/>
      <c r="I77" s="440">
        <f>E77</f>
        <v>40916.22</v>
      </c>
      <c r="J77" s="436" t="s">
        <v>362</v>
      </c>
      <c r="K77" s="441"/>
      <c r="L77" s="444"/>
      <c r="M77" s="444"/>
    </row>
    <row r="78" spans="1:13" s="319" customFormat="1" ht="127.7" customHeight="1" x14ac:dyDescent="0.3">
      <c r="A78" s="435">
        <v>52</v>
      </c>
      <c r="B78" s="436" t="s">
        <v>362</v>
      </c>
      <c r="C78" s="437" t="s">
        <v>327</v>
      </c>
      <c r="D78" s="438"/>
      <c r="E78" s="439">
        <v>594.02499999999998</v>
      </c>
      <c r="F78" s="439"/>
      <c r="G78" s="439">
        <f>E78</f>
        <v>594.02499999999998</v>
      </c>
      <c r="H78" s="440"/>
      <c r="I78" s="440">
        <f t="shared" ref="I78" si="10">D78+E78</f>
        <v>594.02499999999998</v>
      </c>
      <c r="J78" s="436" t="s">
        <v>362</v>
      </c>
      <c r="K78" s="441"/>
      <c r="L78" s="315"/>
      <c r="M78" s="315"/>
    </row>
    <row r="79" spans="1:13" s="312" customFormat="1" ht="58.75" customHeight="1" x14ac:dyDescent="0.4">
      <c r="A79" s="379"/>
      <c r="B79" s="380" t="s">
        <v>128</v>
      </c>
      <c r="C79" s="380"/>
      <c r="D79" s="381">
        <f>D20+D33+D36+D47+D75+D76+D77+D78</f>
        <v>95685.219000000012</v>
      </c>
      <c r="E79" s="381">
        <f t="shared" ref="E79:I79" si="11">E20+E33+E36+E47+E75+E76+E77+E78</f>
        <v>-34662.965999999993</v>
      </c>
      <c r="F79" s="381">
        <f t="shared" si="11"/>
        <v>-60903.576999999997</v>
      </c>
      <c r="G79" s="381">
        <f t="shared" si="11"/>
        <v>43975.333000000006</v>
      </c>
      <c r="H79" s="381">
        <f t="shared" si="11"/>
        <v>-15262.992000000002</v>
      </c>
      <c r="I79" s="381">
        <f t="shared" si="11"/>
        <v>61022.252999999997</v>
      </c>
      <c r="J79" s="382"/>
      <c r="K79" s="310" t="s">
        <v>50</v>
      </c>
      <c r="L79" s="311"/>
    </row>
    <row r="80" spans="1:13" ht="25.5" customHeight="1" x14ac:dyDescent="0.3">
      <c r="A80" s="490" t="s">
        <v>127</v>
      </c>
      <c r="B80" s="490"/>
      <c r="C80" s="490"/>
      <c r="D80" s="490"/>
      <c r="E80" s="490"/>
      <c r="F80" s="490"/>
      <c r="G80" s="490"/>
      <c r="H80" s="490"/>
      <c r="I80" s="490"/>
      <c r="J80" s="490"/>
    </row>
    <row r="81" spans="1:10" s="15" customFormat="1" ht="110.9" customHeight="1" x14ac:dyDescent="0.4">
      <c r="A81" s="453">
        <v>53</v>
      </c>
      <c r="B81" s="453" t="s">
        <v>142</v>
      </c>
      <c r="C81" s="453" t="s">
        <v>284</v>
      </c>
      <c r="D81" s="383">
        <v>36353.714</v>
      </c>
      <c r="E81" s="383">
        <v>-3089.8780000000002</v>
      </c>
      <c r="F81" s="356">
        <v>-3089.8780000000002</v>
      </c>
      <c r="G81" s="453"/>
      <c r="H81" s="328"/>
      <c r="I81" s="328">
        <f t="shared" ref="I81:I92" si="12">D81+E81</f>
        <v>33263.836000000003</v>
      </c>
      <c r="J81" s="384" t="s">
        <v>283</v>
      </c>
    </row>
    <row r="82" spans="1:10" ht="106" customHeight="1" x14ac:dyDescent="0.3">
      <c r="A82" s="453">
        <v>54</v>
      </c>
      <c r="B82" s="453" t="s">
        <v>216</v>
      </c>
      <c r="C82" s="453" t="s">
        <v>285</v>
      </c>
      <c r="D82" s="383">
        <v>2107.9090000000001</v>
      </c>
      <c r="E82" s="383">
        <v>-135.24</v>
      </c>
      <c r="F82" s="356">
        <v>-135.24</v>
      </c>
      <c r="G82" s="453"/>
      <c r="H82" s="328"/>
      <c r="I82" s="328">
        <f t="shared" si="12"/>
        <v>1972.6690000000001</v>
      </c>
      <c r="J82" s="384" t="s">
        <v>283</v>
      </c>
    </row>
    <row r="83" spans="1:10" ht="77.95" hidden="1" customHeight="1" x14ac:dyDescent="0.3">
      <c r="A83" s="385"/>
      <c r="B83" s="386" t="s">
        <v>11</v>
      </c>
      <c r="C83" s="453" t="s">
        <v>139</v>
      </c>
      <c r="D83" s="387"/>
      <c r="E83" s="387"/>
      <c r="F83" s="356"/>
      <c r="G83" s="453"/>
      <c r="H83" s="328"/>
      <c r="I83" s="328">
        <f t="shared" si="12"/>
        <v>0</v>
      </c>
      <c r="J83" s="384" t="s">
        <v>283</v>
      </c>
    </row>
    <row r="84" spans="1:10" ht="71.5" hidden="1" customHeight="1" x14ac:dyDescent="0.3">
      <c r="A84" s="385">
        <v>2</v>
      </c>
      <c r="B84" s="386" t="s">
        <v>140</v>
      </c>
      <c r="C84" s="388" t="s">
        <v>141</v>
      </c>
      <c r="D84" s="387"/>
      <c r="E84" s="387"/>
      <c r="F84" s="356"/>
      <c r="G84" s="453"/>
      <c r="H84" s="328"/>
      <c r="I84" s="328">
        <f t="shared" si="12"/>
        <v>0</v>
      </c>
      <c r="J84" s="384" t="s">
        <v>283</v>
      </c>
    </row>
    <row r="85" spans="1:10" ht="112.75" customHeight="1" x14ac:dyDescent="0.3">
      <c r="A85" s="385">
        <v>55</v>
      </c>
      <c r="B85" s="386" t="s">
        <v>144</v>
      </c>
      <c r="C85" s="388" t="s">
        <v>286</v>
      </c>
      <c r="D85" s="387">
        <v>17239.482</v>
      </c>
      <c r="E85" s="327">
        <v>-1220.164</v>
      </c>
      <c r="F85" s="356"/>
      <c r="G85" s="453"/>
      <c r="H85" s="387">
        <f>E85</f>
        <v>-1220.164</v>
      </c>
      <c r="I85" s="327">
        <f t="shared" si="12"/>
        <v>16019.317999999999</v>
      </c>
      <c r="J85" s="384" t="s">
        <v>283</v>
      </c>
    </row>
    <row r="86" spans="1:10" ht="96.45" customHeight="1" x14ac:dyDescent="0.3">
      <c r="A86" s="385">
        <v>56</v>
      </c>
      <c r="B86" s="386" t="s">
        <v>146</v>
      </c>
      <c r="C86" s="388" t="s">
        <v>287</v>
      </c>
      <c r="D86" s="387">
        <v>8713.2559999999994</v>
      </c>
      <c r="E86" s="387">
        <v>-565.16499999999996</v>
      </c>
      <c r="F86" s="327">
        <v>-565.16499999999996</v>
      </c>
      <c r="G86" s="453"/>
      <c r="H86" s="328"/>
      <c r="I86" s="328">
        <f t="shared" si="12"/>
        <v>8148.0909999999994</v>
      </c>
      <c r="J86" s="384" t="s">
        <v>283</v>
      </c>
    </row>
    <row r="87" spans="1:10" s="319" customFormat="1" ht="101.9" customHeight="1" x14ac:dyDescent="0.3">
      <c r="A87" s="389">
        <v>57</v>
      </c>
      <c r="B87" s="390" t="s">
        <v>353</v>
      </c>
      <c r="C87" s="391" t="s">
        <v>354</v>
      </c>
      <c r="D87" s="327">
        <f>101511.545+22031.701</f>
        <v>123543.246</v>
      </c>
      <c r="E87" s="327">
        <f>-8615.976-1870.473-594.025</f>
        <v>-11080.474</v>
      </c>
      <c r="F87" s="327"/>
      <c r="G87" s="356">
        <v>-594.02499999999998</v>
      </c>
      <c r="H87" s="327">
        <f>-8615.976-1870.473</f>
        <v>-10486.449000000001</v>
      </c>
      <c r="I87" s="327">
        <f>D87+E87</f>
        <v>112462.772</v>
      </c>
      <c r="J87" s="392" t="s">
        <v>283</v>
      </c>
    </row>
    <row r="88" spans="1:10" ht="82.9" hidden="1" customHeight="1" x14ac:dyDescent="0.3">
      <c r="A88" s="385"/>
      <c r="B88" s="386"/>
      <c r="C88" s="388"/>
      <c r="D88" s="387"/>
      <c r="E88" s="387"/>
      <c r="F88" s="327"/>
      <c r="G88" s="453"/>
      <c r="H88" s="387"/>
      <c r="I88" s="328">
        <f t="shared" si="12"/>
        <v>0</v>
      </c>
      <c r="J88" s="384"/>
    </row>
    <row r="89" spans="1:10" ht="90.35" customHeight="1" x14ac:dyDescent="0.3">
      <c r="A89" s="385">
        <v>58</v>
      </c>
      <c r="B89" s="386" t="s">
        <v>296</v>
      </c>
      <c r="C89" s="388" t="s">
        <v>291</v>
      </c>
      <c r="D89" s="387">
        <v>537.30700000000002</v>
      </c>
      <c r="E89" s="387">
        <v>-36.368000000000002</v>
      </c>
      <c r="F89" s="327"/>
      <c r="G89" s="453"/>
      <c r="H89" s="387">
        <v>-36.368000000000002</v>
      </c>
      <c r="I89" s="328">
        <f t="shared" si="12"/>
        <v>500.93900000000002</v>
      </c>
      <c r="J89" s="384" t="s">
        <v>283</v>
      </c>
    </row>
    <row r="90" spans="1:10" ht="86.95" customHeight="1" x14ac:dyDescent="0.3">
      <c r="A90" s="385">
        <v>59</v>
      </c>
      <c r="B90" s="386" t="s">
        <v>294</v>
      </c>
      <c r="C90" s="388" t="s">
        <v>292</v>
      </c>
      <c r="D90" s="387">
        <v>93.006</v>
      </c>
      <c r="E90" s="387">
        <v>-3.048</v>
      </c>
      <c r="F90" s="327"/>
      <c r="G90" s="453"/>
      <c r="H90" s="387">
        <v>-3.048</v>
      </c>
      <c r="I90" s="328">
        <f t="shared" si="12"/>
        <v>89.957999999999998</v>
      </c>
      <c r="J90" s="384" t="s">
        <v>283</v>
      </c>
    </row>
    <row r="91" spans="1:10" ht="115.5" customHeight="1" x14ac:dyDescent="0.3">
      <c r="A91" s="385">
        <v>60</v>
      </c>
      <c r="B91" s="386" t="s">
        <v>295</v>
      </c>
      <c r="C91" s="388" t="s">
        <v>293</v>
      </c>
      <c r="D91" s="387">
        <v>566.529</v>
      </c>
      <c r="E91" s="387">
        <v>-38.139000000000003</v>
      </c>
      <c r="F91" s="327"/>
      <c r="G91" s="453"/>
      <c r="H91" s="387">
        <v>-38.139000000000003</v>
      </c>
      <c r="I91" s="328">
        <f t="shared" si="12"/>
        <v>528.39</v>
      </c>
      <c r="J91" s="384" t="s">
        <v>283</v>
      </c>
    </row>
    <row r="92" spans="1:10" ht="74.900000000000006" customHeight="1" x14ac:dyDescent="0.3">
      <c r="A92" s="385">
        <v>61</v>
      </c>
      <c r="B92" s="386" t="s">
        <v>297</v>
      </c>
      <c r="C92" s="388" t="s">
        <v>289</v>
      </c>
      <c r="D92" s="387">
        <v>5.2309999999999999</v>
      </c>
      <c r="E92" s="387">
        <v>0</v>
      </c>
      <c r="F92" s="327"/>
      <c r="G92" s="453"/>
      <c r="H92" s="328"/>
      <c r="I92" s="328">
        <f t="shared" si="12"/>
        <v>5.2309999999999999</v>
      </c>
      <c r="J92" s="384"/>
    </row>
    <row r="93" spans="1:10" ht="111.75" customHeight="1" x14ac:dyDescent="0.45">
      <c r="A93" s="453"/>
      <c r="B93" s="393" t="s">
        <v>129</v>
      </c>
      <c r="C93" s="393"/>
      <c r="D93" s="387">
        <f t="shared" ref="D93:I93" si="13">SUM(D81:D92)</f>
        <v>189159.67999999999</v>
      </c>
      <c r="E93" s="387">
        <f t="shared" si="13"/>
        <v>-16168.476000000001</v>
      </c>
      <c r="F93" s="387">
        <f t="shared" si="13"/>
        <v>-3790.2830000000004</v>
      </c>
      <c r="G93" s="387">
        <f t="shared" si="13"/>
        <v>-594.02499999999998</v>
      </c>
      <c r="H93" s="387">
        <f t="shared" si="13"/>
        <v>-11784.168000000001</v>
      </c>
      <c r="I93" s="387">
        <f t="shared" si="13"/>
        <v>172991.20400000003</v>
      </c>
      <c r="J93" s="394"/>
    </row>
    <row r="94" spans="1:10" ht="25.5" hidden="1" customHeight="1" x14ac:dyDescent="0.3">
      <c r="A94" s="491" t="s">
        <v>196</v>
      </c>
      <c r="B94" s="491"/>
      <c r="C94" s="491"/>
      <c r="D94" s="491"/>
      <c r="E94" s="491"/>
      <c r="F94" s="491"/>
      <c r="G94" s="491"/>
      <c r="H94" s="491"/>
      <c r="I94" s="491"/>
      <c r="J94" s="491"/>
    </row>
    <row r="95" spans="1:10" ht="87.8" hidden="1" customHeight="1" x14ac:dyDescent="0.3">
      <c r="A95" s="453"/>
      <c r="B95" s="393" t="s">
        <v>142</v>
      </c>
      <c r="C95" s="453" t="s">
        <v>134</v>
      </c>
      <c r="D95" s="383"/>
      <c r="E95" s="383"/>
      <c r="F95" s="356">
        <f>E95</f>
        <v>0</v>
      </c>
      <c r="G95" s="453"/>
      <c r="H95" s="328">
        <f>D95-F95</f>
        <v>0</v>
      </c>
      <c r="I95" s="328">
        <f>E95-G95</f>
        <v>0</v>
      </c>
      <c r="J95" s="350" t="s">
        <v>135</v>
      </c>
    </row>
    <row r="96" spans="1:10" ht="107.5" hidden="1" customHeight="1" x14ac:dyDescent="0.3">
      <c r="A96" s="453">
        <v>1</v>
      </c>
      <c r="B96" s="393" t="s">
        <v>209</v>
      </c>
      <c r="C96" s="453" t="s">
        <v>195</v>
      </c>
      <c r="D96" s="395"/>
      <c r="E96" s="395"/>
      <c r="F96" s="396"/>
      <c r="G96" s="397"/>
      <c r="H96" s="328">
        <f>D96</f>
        <v>0</v>
      </c>
      <c r="I96" s="328">
        <f>E96</f>
        <v>0</v>
      </c>
      <c r="J96" s="350" t="s">
        <v>210</v>
      </c>
    </row>
    <row r="97" spans="1:10" ht="77.95" hidden="1" customHeight="1" x14ac:dyDescent="0.45">
      <c r="A97" s="385"/>
      <c r="B97" s="398" t="s">
        <v>11</v>
      </c>
      <c r="C97" s="453" t="s">
        <v>139</v>
      </c>
      <c r="D97" s="399"/>
      <c r="E97" s="399"/>
      <c r="F97" s="356">
        <f>E97</f>
        <v>0</v>
      </c>
      <c r="G97" s="394"/>
      <c r="H97" s="328">
        <f>D97-F97</f>
        <v>0</v>
      </c>
      <c r="I97" s="328">
        <f>E97-G97</f>
        <v>0</v>
      </c>
      <c r="J97" s="393" t="s">
        <v>150</v>
      </c>
    </row>
    <row r="98" spans="1:10" ht="97.5" hidden="1" customHeight="1" x14ac:dyDescent="0.45">
      <c r="A98" s="385">
        <v>2</v>
      </c>
      <c r="B98" s="398" t="s">
        <v>211</v>
      </c>
      <c r="C98" s="453" t="s">
        <v>194</v>
      </c>
      <c r="D98" s="399"/>
      <c r="E98" s="399"/>
      <c r="F98" s="327"/>
      <c r="G98" s="394"/>
      <c r="H98" s="328">
        <f>D98</f>
        <v>0</v>
      </c>
      <c r="I98" s="328">
        <f>E98</f>
        <v>0</v>
      </c>
      <c r="J98" s="350" t="s">
        <v>212</v>
      </c>
    </row>
    <row r="99" spans="1:10" ht="63" hidden="1" customHeight="1" x14ac:dyDescent="0.45">
      <c r="A99" s="385"/>
      <c r="B99" s="398" t="s">
        <v>144</v>
      </c>
      <c r="C99" s="388" t="s">
        <v>145</v>
      </c>
      <c r="D99" s="399"/>
      <c r="E99" s="399"/>
      <c r="F99" s="400"/>
      <c r="G99" s="394"/>
      <c r="H99" s="328">
        <f>D99-F99</f>
        <v>0</v>
      </c>
      <c r="I99" s="328">
        <f>E99-G99</f>
        <v>0</v>
      </c>
      <c r="J99" s="401" t="s">
        <v>149</v>
      </c>
    </row>
    <row r="100" spans="1:10" ht="80.5" hidden="1" customHeight="1" x14ac:dyDescent="0.45">
      <c r="A100" s="385">
        <v>3</v>
      </c>
      <c r="B100" s="398" t="s">
        <v>146</v>
      </c>
      <c r="C100" s="388" t="s">
        <v>147</v>
      </c>
      <c r="D100" s="399"/>
      <c r="E100" s="399"/>
      <c r="F100" s="327"/>
      <c r="G100" s="394"/>
      <c r="H100" s="328"/>
      <c r="I100" s="328"/>
      <c r="J100" s="401" t="s">
        <v>148</v>
      </c>
    </row>
    <row r="101" spans="1:10" ht="100.55" hidden="1" customHeight="1" x14ac:dyDescent="0.45">
      <c r="A101" s="453"/>
      <c r="B101" s="393" t="s">
        <v>208</v>
      </c>
      <c r="C101" s="393"/>
      <c r="D101" s="387">
        <f t="shared" ref="D101:I101" si="14">D96+D98</f>
        <v>0</v>
      </c>
      <c r="E101" s="387">
        <f t="shared" si="14"/>
        <v>0</v>
      </c>
      <c r="F101" s="327">
        <f t="shared" si="14"/>
        <v>0</v>
      </c>
      <c r="G101" s="328">
        <f t="shared" si="14"/>
        <v>0</v>
      </c>
      <c r="H101" s="328">
        <f t="shared" si="14"/>
        <v>0</v>
      </c>
      <c r="I101" s="328">
        <f t="shared" si="14"/>
        <v>0</v>
      </c>
      <c r="J101" s="394"/>
    </row>
    <row r="102" spans="1:10" s="225" customFormat="1" ht="55.55" customHeight="1" x14ac:dyDescent="0.45">
      <c r="A102" s="385"/>
      <c r="B102" s="402" t="s">
        <v>215</v>
      </c>
      <c r="C102" s="402"/>
      <c r="D102" s="399">
        <f t="shared" ref="D102:I102" si="15">D79+D93</f>
        <v>284844.89899999998</v>
      </c>
      <c r="E102" s="399">
        <f t="shared" si="15"/>
        <v>-50831.441999999995</v>
      </c>
      <c r="F102" s="403">
        <f t="shared" si="15"/>
        <v>-64693.86</v>
      </c>
      <c r="G102" s="404">
        <f t="shared" si="15"/>
        <v>43381.308000000005</v>
      </c>
      <c r="H102" s="404">
        <f t="shared" si="15"/>
        <v>-27047.160000000003</v>
      </c>
      <c r="I102" s="404">
        <f t="shared" si="15"/>
        <v>234013.45700000002</v>
      </c>
      <c r="J102" s="394"/>
    </row>
    <row r="103" spans="1:10" ht="55.55" customHeight="1" x14ac:dyDescent="0.45">
      <c r="A103" s="405"/>
      <c r="B103" s="492" t="s">
        <v>220</v>
      </c>
      <c r="C103" s="493"/>
      <c r="D103" s="406"/>
      <c r="E103" s="406">
        <f>E102</f>
        <v>-50831.441999999995</v>
      </c>
      <c r="F103" s="406">
        <f>F102</f>
        <v>-64693.86</v>
      </c>
      <c r="G103" s="408"/>
      <c r="H103" s="408"/>
      <c r="I103" s="408"/>
      <c r="J103" s="409"/>
    </row>
    <row r="104" spans="1:10" ht="55.55" customHeight="1" x14ac:dyDescent="0.45">
      <c r="A104" s="405"/>
      <c r="B104" s="450" t="s">
        <v>219</v>
      </c>
      <c r="C104" s="451"/>
      <c r="D104" s="406"/>
      <c r="E104" s="406">
        <f>E79</f>
        <v>-34662.965999999993</v>
      </c>
      <c r="F104" s="407">
        <f>F79</f>
        <v>-60903.576999999997</v>
      </c>
      <c r="G104" s="408"/>
      <c r="H104" s="408"/>
      <c r="I104" s="408"/>
      <c r="J104" s="409"/>
    </row>
    <row r="105" spans="1:10" ht="63.85" x14ac:dyDescent="0.45">
      <c r="A105" s="412"/>
      <c r="B105" s="413" t="s">
        <v>218</v>
      </c>
      <c r="C105" s="414"/>
      <c r="D105" s="415"/>
      <c r="E105" s="415">
        <f>E93</f>
        <v>-16168.476000000001</v>
      </c>
      <c r="F105" s="416">
        <f>F93</f>
        <v>-3790.2830000000004</v>
      </c>
      <c r="G105" s="417"/>
      <c r="H105" s="417"/>
      <c r="I105" s="417"/>
      <c r="J105" s="418"/>
    </row>
    <row r="106" spans="1:10" ht="32.6" x14ac:dyDescent="0.45">
      <c r="A106" s="429" t="s">
        <v>395</v>
      </c>
      <c r="B106" s="413"/>
      <c r="C106" s="414"/>
      <c r="D106" s="415"/>
      <c r="E106" s="415"/>
      <c r="F106" s="416"/>
      <c r="G106" s="417"/>
      <c r="H106" s="417"/>
      <c r="I106" s="417"/>
      <c r="J106" s="418"/>
    </row>
    <row r="107" spans="1:10" ht="32.6" x14ac:dyDescent="0.45">
      <c r="A107" s="412"/>
      <c r="B107" s="413"/>
      <c r="C107" s="414"/>
      <c r="D107" s="415"/>
      <c r="E107" s="415"/>
      <c r="F107" s="416"/>
      <c r="G107" s="417"/>
      <c r="H107" s="417"/>
      <c r="I107" s="417"/>
      <c r="J107" s="418"/>
    </row>
    <row r="108" spans="1:10" ht="32.6" x14ac:dyDescent="0.45">
      <c r="A108" s="412"/>
      <c r="B108" s="413"/>
      <c r="C108" s="414"/>
      <c r="D108" s="415"/>
      <c r="E108" s="415"/>
      <c r="F108" s="416"/>
      <c r="G108" s="417"/>
      <c r="H108" s="417"/>
      <c r="I108" s="417"/>
      <c r="J108" s="418"/>
    </row>
    <row r="109" spans="1:10" s="201" customFormat="1" ht="34.65" x14ac:dyDescent="0.5">
      <c r="A109" s="412"/>
      <c r="B109" s="424" t="s">
        <v>7</v>
      </c>
      <c r="C109" s="424"/>
      <c r="D109" s="425"/>
      <c r="E109" s="425"/>
      <c r="F109" s="426"/>
      <c r="G109" s="427"/>
      <c r="H109" s="427"/>
      <c r="I109" s="427"/>
      <c r="J109" s="428" t="s">
        <v>8</v>
      </c>
    </row>
    <row r="110" spans="1:10" ht="20.25" customHeight="1" x14ac:dyDescent="0.5">
      <c r="A110" s="412"/>
      <c r="B110" s="419"/>
      <c r="C110" s="419"/>
      <c r="D110" s="415"/>
      <c r="E110" s="415"/>
      <c r="F110" s="416"/>
      <c r="G110" s="417"/>
      <c r="H110" s="417"/>
      <c r="I110" s="417"/>
      <c r="J110" s="420"/>
    </row>
    <row r="112" spans="1:10" hidden="1" x14ac:dyDescent="0.35">
      <c r="A112" s="169" t="s">
        <v>86</v>
      </c>
      <c r="B112" s="145" t="s">
        <v>190</v>
      </c>
      <c r="C112" s="145" t="s">
        <v>191</v>
      </c>
      <c r="D112" s="214" t="s">
        <v>192</v>
      </c>
      <c r="E112" s="214" t="s">
        <v>192</v>
      </c>
      <c r="F112" s="294"/>
      <c r="J112" s="44"/>
    </row>
    <row r="113" spans="1:10" hidden="1" x14ac:dyDescent="0.35">
      <c r="A113" s="468">
        <v>70101</v>
      </c>
      <c r="B113" s="146" t="s">
        <v>182</v>
      </c>
      <c r="C113" s="146">
        <v>3132</v>
      </c>
      <c r="D113" s="215">
        <v>-7.673</v>
      </c>
      <c r="E113" s="215">
        <v>-7.673</v>
      </c>
      <c r="F113" s="294" t="s">
        <v>185</v>
      </c>
      <c r="G113" s="195">
        <f>E113+E114+E115+E116</f>
        <v>-59.658000000000001</v>
      </c>
      <c r="H113" s="195" t="e">
        <f>F113+F119</f>
        <v>#VALUE!</v>
      </c>
      <c r="I113" s="195">
        <f>G113+G119</f>
        <v>-228.358</v>
      </c>
      <c r="J113" s="44"/>
    </row>
    <row r="114" spans="1:10" hidden="1" x14ac:dyDescent="0.35">
      <c r="A114" s="469"/>
      <c r="B114" s="146" t="s">
        <v>183</v>
      </c>
      <c r="C114" s="146">
        <v>3132</v>
      </c>
      <c r="D114" s="216">
        <v>-27.95</v>
      </c>
      <c r="E114" s="216">
        <v>-27.95</v>
      </c>
      <c r="F114" s="294" t="s">
        <v>185</v>
      </c>
      <c r="H114" s="195" t="e">
        <f>#REF!</f>
        <v>#REF!</v>
      </c>
      <c r="I114" s="195" t="e">
        <f>#REF!</f>
        <v>#REF!</v>
      </c>
    </row>
    <row r="115" spans="1:10" hidden="1" x14ac:dyDescent="0.35">
      <c r="A115" s="469"/>
      <c r="B115" s="146" t="s">
        <v>204</v>
      </c>
      <c r="C115" s="146">
        <v>3210</v>
      </c>
      <c r="D115" s="216"/>
      <c r="E115" s="216"/>
      <c r="F115" s="294" t="s">
        <v>185</v>
      </c>
      <c r="G115" s="195">
        <v>-100</v>
      </c>
    </row>
    <row r="116" spans="1:10" hidden="1" x14ac:dyDescent="0.35">
      <c r="A116" s="469"/>
      <c r="B116" s="146" t="s">
        <v>205</v>
      </c>
      <c r="C116" s="146">
        <v>3210</v>
      </c>
      <c r="D116" s="216">
        <v>-24.035</v>
      </c>
      <c r="E116" s="216">
        <v>-24.035</v>
      </c>
      <c r="F116" s="294" t="s">
        <v>185</v>
      </c>
    </row>
    <row r="117" spans="1:10" hidden="1" x14ac:dyDescent="0.35">
      <c r="A117" s="470"/>
      <c r="B117" s="146" t="s">
        <v>187</v>
      </c>
      <c r="C117" s="146">
        <v>3110</v>
      </c>
      <c r="D117" s="216">
        <v>-3.8559999999999999</v>
      </c>
      <c r="E117" s="216">
        <v>-3.8559999999999999</v>
      </c>
      <c r="F117" s="294" t="s">
        <v>186</v>
      </c>
    </row>
    <row r="118" spans="1:10" hidden="1" x14ac:dyDescent="0.35">
      <c r="A118" s="468">
        <v>70201</v>
      </c>
      <c r="B118" s="146" t="s">
        <v>181</v>
      </c>
      <c r="C118" s="146">
        <v>3132</v>
      </c>
      <c r="D118" s="216"/>
      <c r="E118" s="216"/>
      <c r="F118" s="294" t="s">
        <v>185</v>
      </c>
      <c r="G118" s="195">
        <f>E118+E119+E122</f>
        <v>-166.34199999999998</v>
      </c>
    </row>
    <row r="119" spans="1:10" hidden="1" x14ac:dyDescent="0.35">
      <c r="A119" s="469"/>
      <c r="B119" s="146" t="s">
        <v>201</v>
      </c>
      <c r="C119" s="146">
        <v>3132</v>
      </c>
      <c r="D119" s="216">
        <v>-148.01</v>
      </c>
      <c r="E119" s="216">
        <v>-148.01</v>
      </c>
      <c r="F119" s="294" t="s">
        <v>185</v>
      </c>
      <c r="G119" s="195">
        <f>E119+E122+E120+E121</f>
        <v>-168.7</v>
      </c>
      <c r="H119" s="195">
        <v>168.7</v>
      </c>
      <c r="I119" s="195">
        <v>168.7</v>
      </c>
    </row>
    <row r="120" spans="1:10" hidden="1" x14ac:dyDescent="0.35">
      <c r="A120" s="469"/>
      <c r="B120" s="146" t="s">
        <v>206</v>
      </c>
      <c r="C120" s="146">
        <v>3132</v>
      </c>
      <c r="D120" s="216">
        <v>-1.9750000000000001</v>
      </c>
      <c r="E120" s="216">
        <v>-1.9750000000000001</v>
      </c>
      <c r="F120" s="294" t="s">
        <v>185</v>
      </c>
    </row>
    <row r="121" spans="1:10" hidden="1" x14ac:dyDescent="0.35">
      <c r="A121" s="469"/>
      <c r="B121" s="146" t="s">
        <v>207</v>
      </c>
      <c r="C121" s="146">
        <v>3132</v>
      </c>
      <c r="D121" s="216">
        <v>-0.38300000000000001</v>
      </c>
      <c r="E121" s="216">
        <v>-0.38300000000000001</v>
      </c>
      <c r="F121" s="294" t="s">
        <v>185</v>
      </c>
    </row>
    <row r="122" spans="1:10" hidden="1" x14ac:dyDescent="0.35">
      <c r="A122" s="469"/>
      <c r="B122" s="146" t="s">
        <v>189</v>
      </c>
      <c r="C122" s="146">
        <v>3132</v>
      </c>
      <c r="D122" s="216">
        <v>-18.332000000000001</v>
      </c>
      <c r="E122" s="216">
        <v>-18.332000000000001</v>
      </c>
      <c r="F122" s="294" t="s">
        <v>185</v>
      </c>
    </row>
    <row r="123" spans="1:10" hidden="1" x14ac:dyDescent="0.35">
      <c r="A123" s="470"/>
      <c r="B123" s="146" t="s">
        <v>188</v>
      </c>
      <c r="C123" s="146">
        <v>3110</v>
      </c>
      <c r="D123" s="216">
        <v>-0.34200000000000003</v>
      </c>
      <c r="E123" s="216">
        <v>-0.34200000000000003</v>
      </c>
      <c r="F123" s="294" t="s">
        <v>186</v>
      </c>
    </row>
    <row r="124" spans="1:10" hidden="1" x14ac:dyDescent="0.35">
      <c r="A124" s="449">
        <v>150110</v>
      </c>
      <c r="B124" s="146" t="s">
        <v>202</v>
      </c>
      <c r="C124" s="146">
        <v>3142</v>
      </c>
      <c r="D124" s="216">
        <v>-370</v>
      </c>
      <c r="E124" s="216">
        <v>-370</v>
      </c>
      <c r="F124" s="294" t="s">
        <v>203</v>
      </c>
    </row>
    <row r="125" spans="1:10" hidden="1" x14ac:dyDescent="0.35">
      <c r="A125" s="169">
        <v>70501</v>
      </c>
      <c r="B125" s="146" t="s">
        <v>184</v>
      </c>
      <c r="C125" s="146">
        <v>2230</v>
      </c>
      <c r="D125" s="216">
        <v>-200</v>
      </c>
      <c r="E125" s="216">
        <v>-200</v>
      </c>
      <c r="F125" s="294" t="s">
        <v>197</v>
      </c>
    </row>
    <row r="126" spans="1:10" hidden="1" x14ac:dyDescent="0.35">
      <c r="A126" s="468">
        <v>91108</v>
      </c>
      <c r="B126" s="478" t="s">
        <v>200</v>
      </c>
      <c r="C126" s="146">
        <v>2240</v>
      </c>
      <c r="D126" s="216">
        <v>-112.8</v>
      </c>
      <c r="E126" s="216">
        <v>-112.8</v>
      </c>
      <c r="F126" s="294" t="s">
        <v>198</v>
      </c>
    </row>
    <row r="127" spans="1:10" hidden="1" x14ac:dyDescent="0.35">
      <c r="A127" s="470"/>
      <c r="B127" s="479"/>
      <c r="C127" s="146">
        <v>2730</v>
      </c>
      <c r="D127" s="216">
        <v>-23.259</v>
      </c>
      <c r="E127" s="216">
        <v>-23.259</v>
      </c>
      <c r="F127" s="294" t="s">
        <v>199</v>
      </c>
    </row>
    <row r="128" spans="1:10" hidden="1" x14ac:dyDescent="0.35">
      <c r="A128" s="463" t="s">
        <v>193</v>
      </c>
      <c r="B128" s="464"/>
      <c r="C128" s="465"/>
      <c r="D128" s="216">
        <f>SUM(D113:D127)</f>
        <v>-938.61500000000001</v>
      </c>
      <c r="E128" s="216">
        <f>SUM(E113:E127)</f>
        <v>-938.61500000000001</v>
      </c>
      <c r="F128" s="294"/>
    </row>
  </sheetData>
  <mergeCells count="12">
    <mergeCell ref="A128:C128"/>
    <mergeCell ref="B1:J2"/>
    <mergeCell ref="A5:J5"/>
    <mergeCell ref="J7:J8"/>
    <mergeCell ref="J10:J13"/>
    <mergeCell ref="A80:J80"/>
    <mergeCell ref="A94:J94"/>
    <mergeCell ref="B103:C103"/>
    <mergeCell ref="A113:A117"/>
    <mergeCell ref="A118:A123"/>
    <mergeCell ref="A126:A127"/>
    <mergeCell ref="B126:B127"/>
  </mergeCells>
  <pageMargins left="0.98425196850393704" right="0.39370078740157483" top="0.78740157480314965" bottom="0.39370078740157483" header="0" footer="0.11811023622047245"/>
  <pageSetup paperSize="9" scale="16" fitToHeight="2" orientation="portrait" r:id="rId1"/>
  <headerFooter alignWithMargins="0"/>
  <rowBreaks count="2" manualBreakCount="2">
    <brk id="79" max="7" man="1"/>
    <brk id="11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8"/>
  <sheetViews>
    <sheetView tabSelected="1" zoomScale="60" zoomScaleNormal="60" workbookViewId="0">
      <pane xSplit="2" ySplit="3" topLeftCell="C10" activePane="bottomRight" state="frozen"/>
      <selection pane="topRight" activeCell="C1" sqref="C1"/>
      <selection pane="bottomLeft" activeCell="A5" sqref="A5"/>
      <selection pane="bottomRight" activeCell="C16" sqref="C16"/>
    </sheetView>
  </sheetViews>
  <sheetFormatPr defaultColWidth="9.125" defaultRowHeight="21.1" x14ac:dyDescent="0.35"/>
  <cols>
    <col min="1" max="1" width="7.375" style="170" customWidth="1"/>
    <col min="2" max="2" width="67.375" style="147" customWidth="1"/>
    <col min="3" max="3" width="64.375" style="147" customWidth="1"/>
    <col min="4" max="4" width="30.75" style="213" customWidth="1"/>
    <col min="5" max="5" width="28.875" style="213" customWidth="1"/>
    <col min="6" max="6" width="26.625" style="292" customWidth="1"/>
    <col min="7" max="7" width="24" style="195" customWidth="1"/>
    <col min="8" max="8" width="30.375" style="195" customWidth="1"/>
    <col min="9" max="9" width="29.375" style="195" customWidth="1"/>
    <col min="10" max="10" width="155.875" style="43" customWidth="1"/>
    <col min="11" max="11" width="58.625" style="1" hidden="1" customWidth="1"/>
    <col min="12" max="12" width="14.875" style="1" hidden="1" customWidth="1"/>
    <col min="13" max="13" width="13.375" style="1" hidden="1" customWidth="1"/>
    <col min="14" max="14" width="11" style="1" hidden="1" customWidth="1"/>
    <col min="15" max="15" width="36.625" style="1" customWidth="1"/>
    <col min="16" max="16" width="27" style="1" customWidth="1"/>
    <col min="17" max="16384" width="9.125" style="1"/>
  </cols>
  <sheetData>
    <row r="1" spans="1:15" x14ac:dyDescent="0.3">
      <c r="B1" s="480" t="s">
        <v>221</v>
      </c>
      <c r="C1" s="480"/>
      <c r="D1" s="480"/>
      <c r="E1" s="480"/>
      <c r="F1" s="480"/>
      <c r="G1" s="480"/>
      <c r="H1" s="480"/>
      <c r="I1" s="480"/>
      <c r="J1" s="480"/>
    </row>
    <row r="2" spans="1:15" x14ac:dyDescent="0.3">
      <c r="B2" s="481"/>
      <c r="C2" s="481"/>
      <c r="D2" s="481"/>
      <c r="E2" s="481"/>
      <c r="F2" s="481"/>
      <c r="G2" s="481"/>
      <c r="H2" s="481"/>
      <c r="I2" s="481"/>
      <c r="J2" s="481"/>
    </row>
    <row r="3" spans="1:15" s="201" customFormat="1" ht="97.85" x14ac:dyDescent="0.45">
      <c r="A3" s="320" t="s">
        <v>365</v>
      </c>
      <c r="B3" s="320" t="s">
        <v>21</v>
      </c>
      <c r="C3" s="320" t="s">
        <v>22</v>
      </c>
      <c r="D3" s="321" t="s">
        <v>281</v>
      </c>
      <c r="E3" s="321" t="s">
        <v>223</v>
      </c>
      <c r="F3" s="322" t="s">
        <v>23</v>
      </c>
      <c r="G3" s="323" t="s">
        <v>24</v>
      </c>
      <c r="H3" s="323" t="s">
        <v>25</v>
      </c>
      <c r="I3" s="321" t="s">
        <v>222</v>
      </c>
      <c r="J3" s="320" t="s">
        <v>2</v>
      </c>
      <c r="K3" s="200" t="s">
        <v>27</v>
      </c>
      <c r="L3" s="201" t="s">
        <v>26</v>
      </c>
    </row>
    <row r="4" spans="1:15" ht="47.25" hidden="1" customHeight="1" x14ac:dyDescent="0.3">
      <c r="A4" s="320">
        <v>1</v>
      </c>
      <c r="B4" s="324" t="s">
        <v>16</v>
      </c>
      <c r="C4" s="325" t="s">
        <v>28</v>
      </c>
      <c r="D4" s="326"/>
      <c r="E4" s="326"/>
      <c r="F4" s="327">
        <f>E4</f>
        <v>0</v>
      </c>
      <c r="G4" s="328"/>
      <c r="H4" s="328">
        <f>D4-F4</f>
        <v>0</v>
      </c>
      <c r="I4" s="328">
        <f>E4-G4</f>
        <v>0</v>
      </c>
      <c r="J4" s="329"/>
      <c r="K4" s="19"/>
      <c r="L4" s="7"/>
    </row>
    <row r="5" spans="1:15" ht="32.299999999999997" customHeight="1" x14ac:dyDescent="0.3">
      <c r="A5" s="482" t="s">
        <v>126</v>
      </c>
      <c r="B5" s="483"/>
      <c r="C5" s="483"/>
      <c r="D5" s="483"/>
      <c r="E5" s="483"/>
      <c r="F5" s="483"/>
      <c r="G5" s="483"/>
      <c r="H5" s="483"/>
      <c r="I5" s="483"/>
      <c r="J5" s="484"/>
      <c r="K5" s="19"/>
      <c r="L5" s="7"/>
    </row>
    <row r="6" spans="1:15" ht="68.3" customHeight="1" x14ac:dyDescent="0.3">
      <c r="A6" s="330">
        <v>1</v>
      </c>
      <c r="B6" s="331" t="s">
        <v>236</v>
      </c>
      <c r="C6" s="332" t="s">
        <v>247</v>
      </c>
      <c r="D6" s="333">
        <v>1744.9290000000001</v>
      </c>
      <c r="E6" s="333">
        <v>-193.881</v>
      </c>
      <c r="F6" s="334">
        <v>-193.881</v>
      </c>
      <c r="G6" s="328"/>
      <c r="H6" s="328"/>
      <c r="I6" s="328">
        <f t="shared" ref="I6:I66" si="0">D6+E6</f>
        <v>1551.048</v>
      </c>
      <c r="J6" s="331" t="s">
        <v>225</v>
      </c>
      <c r="K6" s="19"/>
      <c r="L6" s="8"/>
      <c r="M6" s="8"/>
      <c r="O6" s="8"/>
    </row>
    <row r="7" spans="1:15" ht="96.45" customHeight="1" x14ac:dyDescent="0.3">
      <c r="A7" s="330">
        <v>2</v>
      </c>
      <c r="B7" s="331" t="s">
        <v>239</v>
      </c>
      <c r="C7" s="332" t="s">
        <v>247</v>
      </c>
      <c r="D7" s="333">
        <f>233.688</f>
        <v>233.68799999999999</v>
      </c>
      <c r="E7" s="334">
        <f>-233.688</f>
        <v>-233.68799999999999</v>
      </c>
      <c r="F7" s="334">
        <f>-233.688</f>
        <v>-233.68799999999999</v>
      </c>
      <c r="G7" s="328"/>
      <c r="H7" s="328"/>
      <c r="I7" s="328">
        <f t="shared" si="0"/>
        <v>0</v>
      </c>
      <c r="J7" s="485" t="s">
        <v>379</v>
      </c>
      <c r="K7" s="19"/>
      <c r="L7" s="8"/>
      <c r="M7" s="8"/>
      <c r="O7" s="8"/>
    </row>
    <row r="8" spans="1:15" ht="96.45" customHeight="1" x14ac:dyDescent="0.3">
      <c r="A8" s="330">
        <v>3</v>
      </c>
      <c r="B8" s="331" t="s">
        <v>239</v>
      </c>
      <c r="C8" s="332" t="s">
        <v>346</v>
      </c>
      <c r="D8" s="333"/>
      <c r="E8" s="334">
        <v>48.685000000000002</v>
      </c>
      <c r="F8" s="334"/>
      <c r="G8" s="328"/>
      <c r="H8" s="328">
        <v>48.685000000000002</v>
      </c>
      <c r="I8" s="328">
        <f t="shared" si="0"/>
        <v>48.685000000000002</v>
      </c>
      <c r="J8" s="486"/>
      <c r="K8" s="19"/>
      <c r="L8" s="8"/>
      <c r="M8" s="8"/>
      <c r="O8" s="8"/>
    </row>
    <row r="9" spans="1:15" ht="189.55" customHeight="1" x14ac:dyDescent="0.3">
      <c r="A9" s="456">
        <v>4</v>
      </c>
      <c r="B9" s="336" t="s">
        <v>344</v>
      </c>
      <c r="C9" s="337" t="s">
        <v>247</v>
      </c>
      <c r="D9" s="333"/>
      <c r="E9" s="338">
        <f>6.887+0.209</f>
        <v>7.0959999999999992</v>
      </c>
      <c r="F9" s="338">
        <f>6.887+0.209</f>
        <v>7.0959999999999992</v>
      </c>
      <c r="G9" s="338">
        <v>6.8869999999999996</v>
      </c>
      <c r="H9" s="328">
        <v>0.20899999999999999</v>
      </c>
      <c r="I9" s="328">
        <f>D9+E9</f>
        <v>7.0959999999999992</v>
      </c>
      <c r="J9" s="339" t="s">
        <v>320</v>
      </c>
      <c r="K9" s="23"/>
      <c r="L9" s="8"/>
      <c r="M9" s="8"/>
    </row>
    <row r="10" spans="1:15" ht="96.45" customHeight="1" x14ac:dyDescent="0.3">
      <c r="A10" s="330">
        <v>5</v>
      </c>
      <c r="B10" s="331" t="s">
        <v>240</v>
      </c>
      <c r="C10" s="332" t="s">
        <v>246</v>
      </c>
      <c r="D10" s="333">
        <f>389.48</f>
        <v>389.48</v>
      </c>
      <c r="E10" s="334">
        <v>-389.48</v>
      </c>
      <c r="F10" s="334">
        <v>-389.48</v>
      </c>
      <c r="G10" s="328"/>
      <c r="H10" s="328"/>
      <c r="I10" s="328">
        <f t="shared" si="0"/>
        <v>0</v>
      </c>
      <c r="J10" s="487" t="s">
        <v>380</v>
      </c>
      <c r="K10" s="19"/>
      <c r="L10" s="8"/>
      <c r="M10" s="8"/>
      <c r="O10" s="8"/>
    </row>
    <row r="11" spans="1:15" ht="86.3" hidden="1" customHeight="1" x14ac:dyDescent="0.3">
      <c r="A11" s="330"/>
      <c r="B11" s="331" t="s">
        <v>240</v>
      </c>
      <c r="C11" s="332" t="s">
        <v>330</v>
      </c>
      <c r="D11" s="333"/>
      <c r="E11" s="333"/>
      <c r="F11" s="334"/>
      <c r="G11" s="328"/>
      <c r="H11" s="328"/>
      <c r="I11" s="328">
        <f t="shared" si="0"/>
        <v>0</v>
      </c>
      <c r="J11" s="488"/>
      <c r="K11" s="19"/>
      <c r="L11" s="8"/>
      <c r="M11" s="8"/>
      <c r="O11" s="8"/>
    </row>
    <row r="12" spans="1:15" ht="86.3" hidden="1" customHeight="1" x14ac:dyDescent="0.3">
      <c r="A12" s="330"/>
      <c r="B12" s="331" t="s">
        <v>240</v>
      </c>
      <c r="C12" s="332" t="s">
        <v>331</v>
      </c>
      <c r="D12" s="333"/>
      <c r="E12" s="333"/>
      <c r="F12" s="334"/>
      <c r="G12" s="328"/>
      <c r="H12" s="328"/>
      <c r="I12" s="328">
        <f t="shared" si="0"/>
        <v>0</v>
      </c>
      <c r="J12" s="488"/>
      <c r="K12" s="19"/>
      <c r="L12" s="8"/>
      <c r="M12" s="8"/>
      <c r="O12" s="8"/>
    </row>
    <row r="13" spans="1:15" ht="86.3" customHeight="1" x14ac:dyDescent="0.3">
      <c r="A13" s="330">
        <v>6</v>
      </c>
      <c r="B13" s="331" t="s">
        <v>240</v>
      </c>
      <c r="C13" s="332" t="s">
        <v>345</v>
      </c>
      <c r="D13" s="333"/>
      <c r="E13" s="333">
        <v>48.685000000000002</v>
      </c>
      <c r="F13" s="334"/>
      <c r="G13" s="328"/>
      <c r="H13" s="328">
        <v>48.685000000000002</v>
      </c>
      <c r="I13" s="328">
        <f t="shared" si="0"/>
        <v>48.685000000000002</v>
      </c>
      <c r="J13" s="489"/>
      <c r="K13" s="19"/>
      <c r="L13" s="8"/>
      <c r="M13" s="8"/>
      <c r="O13" s="8"/>
    </row>
    <row r="14" spans="1:15" ht="102.6" customHeight="1" x14ac:dyDescent="0.3">
      <c r="A14" s="330">
        <v>7</v>
      </c>
      <c r="B14" s="331" t="s">
        <v>235</v>
      </c>
      <c r="C14" s="332" t="s">
        <v>246</v>
      </c>
      <c r="D14" s="333">
        <v>268.33600000000001</v>
      </c>
      <c r="E14" s="333">
        <v>-128.41399999999999</v>
      </c>
      <c r="F14" s="334">
        <v>-128.41399999999999</v>
      </c>
      <c r="G14" s="328"/>
      <c r="H14" s="328"/>
      <c r="I14" s="328">
        <f>D14+E14</f>
        <v>139.92200000000003</v>
      </c>
      <c r="J14" s="340" t="s">
        <v>381</v>
      </c>
      <c r="K14" s="19"/>
      <c r="L14" s="8"/>
      <c r="M14" s="8"/>
      <c r="O14" s="8"/>
    </row>
    <row r="15" spans="1:15" ht="110.05" customHeight="1" x14ac:dyDescent="0.3">
      <c r="A15" s="330">
        <v>8</v>
      </c>
      <c r="B15" s="331" t="s">
        <v>237</v>
      </c>
      <c r="C15" s="332" t="s">
        <v>246</v>
      </c>
      <c r="D15" s="333">
        <v>299</v>
      </c>
      <c r="E15" s="333">
        <v>-299</v>
      </c>
      <c r="F15" s="334">
        <v>-299</v>
      </c>
      <c r="G15" s="328"/>
      <c r="H15" s="328"/>
      <c r="I15" s="328">
        <f>D15+E15</f>
        <v>0</v>
      </c>
      <c r="J15" s="341" t="s">
        <v>304</v>
      </c>
      <c r="K15" s="19"/>
      <c r="L15" s="8"/>
      <c r="M15" s="8"/>
      <c r="O15" s="8"/>
    </row>
    <row r="16" spans="1:15" ht="139.94999999999999" customHeight="1" x14ac:dyDescent="0.3">
      <c r="A16" s="456">
        <v>9</v>
      </c>
      <c r="B16" s="339" t="s">
        <v>325</v>
      </c>
      <c r="C16" s="337" t="s">
        <v>246</v>
      </c>
      <c r="D16" s="342"/>
      <c r="E16" s="338">
        <v>423</v>
      </c>
      <c r="F16" s="338">
        <v>423</v>
      </c>
      <c r="G16" s="328">
        <f>E16</f>
        <v>423</v>
      </c>
      <c r="H16" s="328"/>
      <c r="I16" s="328">
        <f>E16</f>
        <v>423</v>
      </c>
      <c r="J16" s="339" t="s">
        <v>320</v>
      </c>
      <c r="K16" s="23"/>
      <c r="L16" s="8"/>
      <c r="M16" s="8"/>
    </row>
    <row r="17" spans="1:15" ht="184.1" customHeight="1" x14ac:dyDescent="0.3">
      <c r="A17" s="330">
        <v>10</v>
      </c>
      <c r="B17" s="336" t="s">
        <v>361</v>
      </c>
      <c r="C17" s="332" t="s">
        <v>246</v>
      </c>
      <c r="D17" s="333"/>
      <c r="E17" s="333">
        <f>214.325+6.433</f>
        <v>220.75799999999998</v>
      </c>
      <c r="F17" s="333">
        <f>214.325+6.433</f>
        <v>220.75799999999998</v>
      </c>
      <c r="G17" s="333">
        <v>214.32499999999999</v>
      </c>
      <c r="H17" s="328">
        <v>6.4329999999999998</v>
      </c>
      <c r="I17" s="328">
        <f>E17</f>
        <v>220.75799999999998</v>
      </c>
      <c r="J17" s="341" t="s">
        <v>320</v>
      </c>
      <c r="K17" s="19"/>
      <c r="L17" s="8"/>
      <c r="M17" s="8"/>
      <c r="O17" s="8"/>
    </row>
    <row r="18" spans="1:15" ht="95.1" customHeight="1" x14ac:dyDescent="0.3">
      <c r="A18" s="330">
        <v>11</v>
      </c>
      <c r="B18" s="331" t="s">
        <v>408</v>
      </c>
      <c r="C18" s="332" t="s">
        <v>248</v>
      </c>
      <c r="D18" s="333">
        <v>585.67499999999995</v>
      </c>
      <c r="E18" s="333">
        <v>-585.67499999999995</v>
      </c>
      <c r="F18" s="334">
        <v>-585.67499999999995</v>
      </c>
      <c r="G18" s="328"/>
      <c r="H18" s="328"/>
      <c r="I18" s="328">
        <f>D18+E18</f>
        <v>0</v>
      </c>
      <c r="J18" s="331" t="s">
        <v>305</v>
      </c>
      <c r="K18" s="19"/>
      <c r="L18" s="8"/>
      <c r="M18" s="8"/>
      <c r="O18" s="8"/>
    </row>
    <row r="19" spans="1:15" ht="96.45" customHeight="1" x14ac:dyDescent="0.3">
      <c r="A19" s="330">
        <v>12</v>
      </c>
      <c r="B19" s="331" t="s">
        <v>234</v>
      </c>
      <c r="C19" s="332" t="s">
        <v>245</v>
      </c>
      <c r="D19" s="321">
        <f>55.146</f>
        <v>55.146000000000001</v>
      </c>
      <c r="E19" s="321">
        <v>-55.146000000000001</v>
      </c>
      <c r="F19" s="343">
        <v>-55.146000000000001</v>
      </c>
      <c r="G19" s="328"/>
      <c r="H19" s="328"/>
      <c r="I19" s="328">
        <f>D19+E19</f>
        <v>0</v>
      </c>
      <c r="J19" s="344" t="s">
        <v>360</v>
      </c>
      <c r="K19" s="19"/>
      <c r="L19" s="8"/>
      <c r="M19" s="8"/>
      <c r="O19" s="8"/>
    </row>
    <row r="20" spans="1:15" s="279" customFormat="1" ht="78.8" customHeight="1" x14ac:dyDescent="0.3">
      <c r="A20" s="345"/>
      <c r="B20" s="346" t="s">
        <v>337</v>
      </c>
      <c r="C20" s="347"/>
      <c r="D20" s="348">
        <f>SUM(D6:D19)</f>
        <v>3576.2540000000004</v>
      </c>
      <c r="E20" s="348">
        <f>SUM(E6:E19)</f>
        <v>-1137.06</v>
      </c>
      <c r="F20" s="348">
        <f t="shared" ref="F20:I20" si="1">SUM(F6:F19)</f>
        <v>-1234.4299999999998</v>
      </c>
      <c r="G20" s="348">
        <f t="shared" si="1"/>
        <v>644.21199999999999</v>
      </c>
      <c r="H20" s="348">
        <f t="shared" si="1"/>
        <v>104.012</v>
      </c>
      <c r="I20" s="348">
        <f t="shared" si="1"/>
        <v>2439.1939999999995</v>
      </c>
      <c r="J20" s="349"/>
      <c r="K20" s="277"/>
      <c r="L20" s="278"/>
      <c r="M20" s="278"/>
    </row>
    <row r="21" spans="1:15" ht="101.25" customHeight="1" x14ac:dyDescent="0.3">
      <c r="A21" s="330">
        <v>13</v>
      </c>
      <c r="B21" s="331" t="s">
        <v>228</v>
      </c>
      <c r="C21" s="337" t="s">
        <v>244</v>
      </c>
      <c r="D21" s="333">
        <v>3000</v>
      </c>
      <c r="E21" s="333">
        <v>-3000</v>
      </c>
      <c r="F21" s="334">
        <v>-3000</v>
      </c>
      <c r="G21" s="328"/>
      <c r="H21" s="328"/>
      <c r="I21" s="328">
        <f t="shared" si="0"/>
        <v>0</v>
      </c>
      <c r="J21" s="350" t="s">
        <v>382</v>
      </c>
      <c r="K21" s="19"/>
      <c r="L21" s="8"/>
      <c r="M21" s="8"/>
      <c r="O21" s="8"/>
    </row>
    <row r="22" spans="1:15" ht="91.7" customHeight="1" x14ac:dyDescent="0.3">
      <c r="A22" s="330">
        <v>14</v>
      </c>
      <c r="B22" s="331" t="s">
        <v>229</v>
      </c>
      <c r="C22" s="337" t="s">
        <v>244</v>
      </c>
      <c r="D22" s="333">
        <v>4604.576</v>
      </c>
      <c r="E22" s="333">
        <f>-D22</f>
        <v>-4604.576</v>
      </c>
      <c r="F22" s="334">
        <f>E22</f>
        <v>-4604.576</v>
      </c>
      <c r="G22" s="328"/>
      <c r="H22" s="328"/>
      <c r="I22" s="328">
        <f t="shared" si="0"/>
        <v>0</v>
      </c>
      <c r="J22" s="350" t="s">
        <v>383</v>
      </c>
      <c r="K22" s="19"/>
      <c r="L22" s="8"/>
      <c r="M22" s="8"/>
      <c r="O22" s="8"/>
    </row>
    <row r="23" spans="1:15" ht="47.55" hidden="1" customHeight="1" x14ac:dyDescent="0.3">
      <c r="A23" s="330"/>
      <c r="B23" s="331" t="s">
        <v>230</v>
      </c>
      <c r="C23" s="337" t="s">
        <v>249</v>
      </c>
      <c r="D23" s="333">
        <v>0</v>
      </c>
      <c r="E23" s="351">
        <v>0</v>
      </c>
      <c r="F23" s="334">
        <v>0</v>
      </c>
      <c r="G23" s="328"/>
      <c r="H23" s="328"/>
      <c r="I23" s="328">
        <f t="shared" si="0"/>
        <v>0</v>
      </c>
      <c r="J23" s="352" t="s">
        <v>241</v>
      </c>
      <c r="K23" s="19"/>
      <c r="L23" s="8"/>
      <c r="M23" s="8"/>
      <c r="O23" s="8"/>
    </row>
    <row r="24" spans="1:15" ht="108" customHeight="1" x14ac:dyDescent="0.3">
      <c r="A24" s="456">
        <v>15</v>
      </c>
      <c r="B24" s="331" t="s">
        <v>231</v>
      </c>
      <c r="C24" s="337" t="s">
        <v>244</v>
      </c>
      <c r="D24" s="333">
        <v>5000</v>
      </c>
      <c r="E24" s="333">
        <v>-1000</v>
      </c>
      <c r="F24" s="334">
        <v>-1000</v>
      </c>
      <c r="G24" s="328"/>
      <c r="H24" s="328"/>
      <c r="I24" s="328">
        <f t="shared" si="0"/>
        <v>4000</v>
      </c>
      <c r="J24" s="331" t="s">
        <v>384</v>
      </c>
      <c r="K24" s="19"/>
      <c r="L24" s="8"/>
      <c r="M24" s="8"/>
      <c r="O24" s="8"/>
    </row>
    <row r="25" spans="1:15" s="279" customFormat="1" ht="74.900000000000006" hidden="1" customHeight="1" x14ac:dyDescent="0.3">
      <c r="A25" s="353"/>
      <c r="B25" s="346" t="s">
        <v>214</v>
      </c>
      <c r="C25" s="354"/>
      <c r="D25" s="348"/>
      <c r="E25" s="348"/>
      <c r="F25" s="334"/>
      <c r="G25" s="355"/>
      <c r="H25" s="355"/>
      <c r="I25" s="355">
        <f t="shared" si="0"/>
        <v>0</v>
      </c>
      <c r="J25" s="346" t="s">
        <v>309</v>
      </c>
      <c r="K25" s="277"/>
      <c r="L25" s="278"/>
      <c r="M25" s="278"/>
    </row>
    <row r="26" spans="1:15" ht="150.15" customHeight="1" x14ac:dyDescent="0.3">
      <c r="A26" s="456">
        <v>16</v>
      </c>
      <c r="B26" s="331" t="s">
        <v>233</v>
      </c>
      <c r="C26" s="337" t="s">
        <v>244</v>
      </c>
      <c r="D26" s="333">
        <v>120</v>
      </c>
      <c r="E26" s="333">
        <v>-120</v>
      </c>
      <c r="F26" s="334">
        <v>-120</v>
      </c>
      <c r="G26" s="328"/>
      <c r="H26" s="328"/>
      <c r="I26" s="328">
        <f t="shared" si="0"/>
        <v>0</v>
      </c>
      <c r="J26" s="331" t="s">
        <v>310</v>
      </c>
      <c r="K26" s="23"/>
      <c r="L26" s="8"/>
      <c r="M26" s="8"/>
    </row>
    <row r="27" spans="1:15" ht="183.4" customHeight="1" x14ac:dyDescent="0.3">
      <c r="A27" s="456">
        <v>17</v>
      </c>
      <c r="B27" s="339" t="s">
        <v>318</v>
      </c>
      <c r="C27" s="337" t="s">
        <v>244</v>
      </c>
      <c r="D27" s="333"/>
      <c r="E27" s="338">
        <v>965.12400000000002</v>
      </c>
      <c r="F27" s="338">
        <v>965.12400000000002</v>
      </c>
      <c r="G27" s="328">
        <f>E27</f>
        <v>965.12400000000002</v>
      </c>
      <c r="H27" s="328"/>
      <c r="I27" s="328">
        <f>D27+E27</f>
        <v>965.12400000000002</v>
      </c>
      <c r="J27" s="339" t="s">
        <v>320</v>
      </c>
      <c r="K27" s="23"/>
      <c r="L27" s="8"/>
      <c r="M27" s="8"/>
    </row>
    <row r="28" spans="1:15" ht="127.7" customHeight="1" x14ac:dyDescent="0.3">
      <c r="A28" s="456">
        <v>18</v>
      </c>
      <c r="B28" s="339" t="s">
        <v>319</v>
      </c>
      <c r="C28" s="337" t="s">
        <v>244</v>
      </c>
      <c r="D28" s="333"/>
      <c r="E28" s="338">
        <v>855.75199999999995</v>
      </c>
      <c r="F28" s="338">
        <v>855.75199999999995</v>
      </c>
      <c r="G28" s="328">
        <f>E28</f>
        <v>855.75199999999995</v>
      </c>
      <c r="H28" s="328"/>
      <c r="I28" s="328">
        <f>D28+E28</f>
        <v>855.75199999999995</v>
      </c>
      <c r="J28" s="339" t="s">
        <v>320</v>
      </c>
      <c r="K28" s="23"/>
      <c r="L28" s="8"/>
      <c r="M28" s="8"/>
    </row>
    <row r="29" spans="1:15" s="414" customFormat="1" ht="190.9" hidden="1" customHeight="1" x14ac:dyDescent="0.45">
      <c r="A29" s="456"/>
      <c r="B29" s="339" t="s">
        <v>403</v>
      </c>
      <c r="C29" s="337" t="s">
        <v>244</v>
      </c>
      <c r="D29" s="333"/>
      <c r="E29" s="338"/>
      <c r="F29" s="338">
        <f>E29</f>
        <v>0</v>
      </c>
      <c r="G29" s="328"/>
      <c r="H29" s="328"/>
      <c r="I29" s="328">
        <f>F29</f>
        <v>0</v>
      </c>
      <c r="J29" s="339" t="s">
        <v>405</v>
      </c>
      <c r="K29" s="397"/>
      <c r="L29" s="447"/>
      <c r="M29" s="447"/>
    </row>
    <row r="30" spans="1:15" s="414" customFormat="1" ht="192.25" customHeight="1" x14ac:dyDescent="0.45">
      <c r="A30" s="456">
        <v>19</v>
      </c>
      <c r="B30" s="331" t="s">
        <v>407</v>
      </c>
      <c r="C30" s="337" t="s">
        <v>244</v>
      </c>
      <c r="D30" s="333"/>
      <c r="E30" s="334">
        <v>4.74</v>
      </c>
      <c r="F30" s="334">
        <f>E30</f>
        <v>4.74</v>
      </c>
      <c r="G30" s="328"/>
      <c r="H30" s="328"/>
      <c r="I30" s="328">
        <f>D30+E30</f>
        <v>4.74</v>
      </c>
      <c r="J30" s="339" t="s">
        <v>409</v>
      </c>
      <c r="K30" s="397"/>
      <c r="L30" s="447"/>
      <c r="M30" s="447"/>
    </row>
    <row r="31" spans="1:15" s="414" customFormat="1" ht="158.30000000000001" customHeight="1" x14ac:dyDescent="0.45">
      <c r="A31" s="456">
        <v>20</v>
      </c>
      <c r="B31" s="331" t="s">
        <v>404</v>
      </c>
      <c r="C31" s="337" t="s">
        <v>244</v>
      </c>
      <c r="D31" s="333"/>
      <c r="E31" s="334">
        <v>196.381</v>
      </c>
      <c r="F31" s="334">
        <f>E31</f>
        <v>196.381</v>
      </c>
      <c r="G31" s="328"/>
      <c r="H31" s="328"/>
      <c r="I31" s="328">
        <f>D31+E31</f>
        <v>196.381</v>
      </c>
      <c r="J31" s="339" t="s">
        <v>411</v>
      </c>
      <c r="K31" s="397"/>
      <c r="L31" s="447"/>
      <c r="M31" s="447"/>
    </row>
    <row r="32" spans="1:15" ht="146.05000000000001" customHeight="1" x14ac:dyDescent="0.3">
      <c r="A32" s="456">
        <v>21</v>
      </c>
      <c r="B32" s="331" t="s">
        <v>332</v>
      </c>
      <c r="C32" s="337" t="s">
        <v>244</v>
      </c>
      <c r="D32" s="333">
        <v>39000</v>
      </c>
      <c r="E32" s="334">
        <f>-38930+62.664</f>
        <v>-38867.336000000003</v>
      </c>
      <c r="F32" s="334">
        <f>E32</f>
        <v>-38867.336000000003</v>
      </c>
      <c r="G32" s="328"/>
      <c r="H32" s="328"/>
      <c r="I32" s="327">
        <f t="shared" si="0"/>
        <v>132.66399999999703</v>
      </c>
      <c r="J32" s="331" t="s">
        <v>419</v>
      </c>
      <c r="K32" s="23"/>
      <c r="L32" s="8"/>
      <c r="M32" s="8"/>
    </row>
    <row r="33" spans="1:15" s="279" customFormat="1" ht="146.05000000000001" customHeight="1" x14ac:dyDescent="0.3">
      <c r="A33" s="353"/>
      <c r="B33" s="346" t="s">
        <v>339</v>
      </c>
      <c r="C33" s="354"/>
      <c r="D33" s="348">
        <f>SUM(D21:D32)</f>
        <v>51724.576000000001</v>
      </c>
      <c r="E33" s="348">
        <f t="shared" ref="E33:I33" si="2">SUM(E21:E32)</f>
        <v>-45569.915000000001</v>
      </c>
      <c r="F33" s="348">
        <f t="shared" si="2"/>
        <v>-45569.915000000001</v>
      </c>
      <c r="G33" s="348">
        <f t="shared" si="2"/>
        <v>1820.876</v>
      </c>
      <c r="H33" s="348">
        <f t="shared" si="2"/>
        <v>0</v>
      </c>
      <c r="I33" s="348">
        <f t="shared" si="2"/>
        <v>6154.6609999999973</v>
      </c>
      <c r="J33" s="346"/>
      <c r="K33" s="277"/>
      <c r="L33" s="278"/>
      <c r="M33" s="278"/>
    </row>
    <row r="34" spans="1:15" s="319" customFormat="1" ht="139.94999999999999" customHeight="1" x14ac:dyDescent="0.3">
      <c r="A34" s="356">
        <v>22</v>
      </c>
      <c r="B34" s="339" t="s">
        <v>347</v>
      </c>
      <c r="C34" s="357" t="s">
        <v>399</v>
      </c>
      <c r="D34" s="338"/>
      <c r="E34" s="338">
        <v>131.846</v>
      </c>
      <c r="F34" s="338">
        <v>131.846</v>
      </c>
      <c r="G34" s="327"/>
      <c r="H34" s="327"/>
      <c r="I34" s="327">
        <f>F34</f>
        <v>131.846</v>
      </c>
      <c r="J34" s="339" t="s">
        <v>385</v>
      </c>
      <c r="K34" s="318"/>
      <c r="L34" s="315"/>
      <c r="M34" s="315"/>
    </row>
    <row r="35" spans="1:15" ht="109.4" customHeight="1" x14ac:dyDescent="0.3">
      <c r="A35" s="456">
        <v>23</v>
      </c>
      <c r="B35" s="331" t="s">
        <v>232</v>
      </c>
      <c r="C35" s="337" t="s">
        <v>251</v>
      </c>
      <c r="D35" s="333">
        <v>0</v>
      </c>
      <c r="E35" s="333">
        <v>875</v>
      </c>
      <c r="F35" s="334">
        <v>875</v>
      </c>
      <c r="G35" s="328"/>
      <c r="H35" s="328"/>
      <c r="I35" s="328">
        <f>D35+E35</f>
        <v>875</v>
      </c>
      <c r="J35" s="331" t="s">
        <v>326</v>
      </c>
      <c r="K35" s="23"/>
      <c r="L35" s="8"/>
      <c r="M35" s="8"/>
      <c r="O35" s="8"/>
    </row>
    <row r="36" spans="1:15" s="279" customFormat="1" ht="86.95" customHeight="1" x14ac:dyDescent="0.3">
      <c r="A36" s="353"/>
      <c r="B36" s="346" t="s">
        <v>340</v>
      </c>
      <c r="C36" s="354"/>
      <c r="D36" s="348">
        <f>SUM(D34:D35)</f>
        <v>0</v>
      </c>
      <c r="E36" s="348">
        <f>SUM(E34:E35)</f>
        <v>1006.846</v>
      </c>
      <c r="F36" s="348">
        <f t="shared" ref="F36:I36" si="3">SUM(F34:F35)</f>
        <v>1006.846</v>
      </c>
      <c r="G36" s="348">
        <f t="shared" si="3"/>
        <v>0</v>
      </c>
      <c r="H36" s="348">
        <f t="shared" si="3"/>
        <v>0</v>
      </c>
      <c r="I36" s="348">
        <f t="shared" si="3"/>
        <v>1006.846</v>
      </c>
      <c r="J36" s="346"/>
      <c r="K36" s="277"/>
      <c r="L36" s="278"/>
      <c r="M36" s="278"/>
      <c r="O36" s="278"/>
    </row>
    <row r="37" spans="1:15" ht="158.30000000000001" customHeight="1" x14ac:dyDescent="0.3">
      <c r="A37" s="456">
        <v>24</v>
      </c>
      <c r="B37" s="336" t="s">
        <v>314</v>
      </c>
      <c r="C37" s="337" t="s">
        <v>334</v>
      </c>
      <c r="D37" s="342">
        <v>300</v>
      </c>
      <c r="E37" s="338">
        <v>-150</v>
      </c>
      <c r="F37" s="338">
        <v>-150</v>
      </c>
      <c r="G37" s="328"/>
      <c r="H37" s="328"/>
      <c r="I37" s="328">
        <f>D37+E37</f>
        <v>150</v>
      </c>
      <c r="J37" s="336" t="s">
        <v>396</v>
      </c>
      <c r="K37" s="23"/>
      <c r="L37" s="8"/>
      <c r="M37" s="8"/>
    </row>
    <row r="38" spans="1:15" ht="170.5" customHeight="1" x14ac:dyDescent="0.3">
      <c r="A38" s="456">
        <v>25</v>
      </c>
      <c r="B38" s="336" t="s">
        <v>315</v>
      </c>
      <c r="C38" s="337" t="s">
        <v>334</v>
      </c>
      <c r="D38" s="342">
        <v>300</v>
      </c>
      <c r="E38" s="338">
        <v>-150</v>
      </c>
      <c r="F38" s="338">
        <v>-150</v>
      </c>
      <c r="G38" s="328"/>
      <c r="H38" s="328"/>
      <c r="I38" s="328">
        <f t="shared" ref="I38:I44" si="4">D38+E38</f>
        <v>150</v>
      </c>
      <c r="J38" s="336" t="s">
        <v>396</v>
      </c>
      <c r="K38" s="23"/>
      <c r="L38" s="8"/>
      <c r="M38" s="8"/>
    </row>
    <row r="39" spans="1:15" ht="222.8" customHeight="1" x14ac:dyDescent="0.3">
      <c r="A39" s="456">
        <v>26</v>
      </c>
      <c r="B39" s="336" t="s">
        <v>363</v>
      </c>
      <c r="C39" s="337" t="s">
        <v>250</v>
      </c>
      <c r="D39" s="342">
        <v>300</v>
      </c>
      <c r="E39" s="338">
        <v>-150</v>
      </c>
      <c r="F39" s="338">
        <v>-150</v>
      </c>
      <c r="G39" s="328"/>
      <c r="H39" s="328"/>
      <c r="I39" s="328">
        <f t="shared" si="4"/>
        <v>150</v>
      </c>
      <c r="J39" s="336" t="s">
        <v>396</v>
      </c>
      <c r="K39" s="23"/>
      <c r="L39" s="8"/>
      <c r="M39" s="8"/>
    </row>
    <row r="40" spans="1:15" ht="95.8" customHeight="1" x14ac:dyDescent="0.3">
      <c r="A40" s="456">
        <v>27</v>
      </c>
      <c r="B40" s="331" t="s">
        <v>213</v>
      </c>
      <c r="C40" s="337" t="s">
        <v>250</v>
      </c>
      <c r="D40" s="333">
        <v>2500</v>
      </c>
      <c r="E40" s="333">
        <f>-(2500-682.65)</f>
        <v>-1817.35</v>
      </c>
      <c r="F40" s="334">
        <f>-(2500-682.65)</f>
        <v>-1817.35</v>
      </c>
      <c r="G40" s="328"/>
      <c r="H40" s="328"/>
      <c r="I40" s="328">
        <f>D40+E40</f>
        <v>682.65000000000009</v>
      </c>
      <c r="J40" s="331" t="s">
        <v>386</v>
      </c>
      <c r="K40" s="23"/>
      <c r="L40" s="8"/>
      <c r="M40" s="8"/>
    </row>
    <row r="41" spans="1:15" ht="76.099999999999994" customHeight="1" x14ac:dyDescent="0.3">
      <c r="A41" s="456">
        <v>28</v>
      </c>
      <c r="B41" s="331" t="s">
        <v>301</v>
      </c>
      <c r="C41" s="337" t="s">
        <v>250</v>
      </c>
      <c r="D41" s="333">
        <v>3287.0239999999999</v>
      </c>
      <c r="E41" s="333">
        <v>-1969.674</v>
      </c>
      <c r="F41" s="334">
        <v>-1969.674</v>
      </c>
      <c r="G41" s="328"/>
      <c r="H41" s="328"/>
      <c r="I41" s="328">
        <f>D41+E41</f>
        <v>1317.35</v>
      </c>
      <c r="J41" s="331" t="s">
        <v>387</v>
      </c>
      <c r="K41" s="23"/>
      <c r="L41" s="8"/>
      <c r="M41" s="8"/>
      <c r="O41" s="315"/>
    </row>
    <row r="42" spans="1:15" ht="158.94999999999999" customHeight="1" x14ac:dyDescent="0.3">
      <c r="A42" s="456">
        <v>29</v>
      </c>
      <c r="B42" s="336" t="s">
        <v>317</v>
      </c>
      <c r="C42" s="337" t="s">
        <v>250</v>
      </c>
      <c r="D42" s="342">
        <v>300</v>
      </c>
      <c r="E42" s="338">
        <v>-150</v>
      </c>
      <c r="F42" s="338">
        <v>-150</v>
      </c>
      <c r="G42" s="328"/>
      <c r="H42" s="328"/>
      <c r="I42" s="328">
        <f t="shared" si="4"/>
        <v>150</v>
      </c>
      <c r="J42" s="336" t="s">
        <v>396</v>
      </c>
      <c r="K42" s="23"/>
      <c r="L42" s="8"/>
      <c r="M42" s="8"/>
    </row>
    <row r="43" spans="1:15" ht="139.94999999999999" hidden="1" customHeight="1" x14ac:dyDescent="0.3">
      <c r="A43" s="456"/>
      <c r="B43" s="336"/>
      <c r="C43" s="337"/>
      <c r="D43" s="342"/>
      <c r="E43" s="338"/>
      <c r="F43" s="338"/>
      <c r="G43" s="328"/>
      <c r="H43" s="328"/>
      <c r="I43" s="328"/>
      <c r="J43" s="336" t="s">
        <v>336</v>
      </c>
      <c r="K43" s="23"/>
      <c r="L43" s="8"/>
      <c r="M43" s="8"/>
    </row>
    <row r="44" spans="1:15" ht="127.7" hidden="1" customHeight="1" x14ac:dyDescent="0.3">
      <c r="A44" s="456"/>
      <c r="B44" s="339" t="s">
        <v>328</v>
      </c>
      <c r="C44" s="337"/>
      <c r="D44" s="333"/>
      <c r="E44" s="338"/>
      <c r="F44" s="338"/>
      <c r="G44" s="338"/>
      <c r="H44" s="328"/>
      <c r="I44" s="328">
        <f t="shared" si="4"/>
        <v>0</v>
      </c>
      <c r="J44" s="358" t="s">
        <v>320</v>
      </c>
      <c r="K44" s="23"/>
      <c r="L44" s="8"/>
      <c r="M44" s="8"/>
    </row>
    <row r="45" spans="1:15" ht="146.75" hidden="1" customHeight="1" x14ac:dyDescent="0.3">
      <c r="A45" s="456"/>
      <c r="B45" s="336" t="s">
        <v>321</v>
      </c>
      <c r="C45" s="337"/>
      <c r="D45" s="333"/>
      <c r="E45" s="338"/>
      <c r="F45" s="338"/>
      <c r="G45" s="328"/>
      <c r="H45" s="328"/>
      <c r="I45" s="328"/>
      <c r="J45" s="336" t="s">
        <v>324</v>
      </c>
      <c r="K45" s="23"/>
      <c r="L45" s="8"/>
      <c r="M45" s="8"/>
    </row>
    <row r="46" spans="1:15" ht="137.9" hidden="1" customHeight="1" x14ac:dyDescent="0.3">
      <c r="A46" s="456"/>
      <c r="B46" s="336" t="s">
        <v>322</v>
      </c>
      <c r="C46" s="337"/>
      <c r="D46" s="333"/>
      <c r="E46" s="338"/>
      <c r="F46" s="338"/>
      <c r="G46" s="328"/>
      <c r="H46" s="328"/>
      <c r="I46" s="328"/>
      <c r="J46" s="336" t="s">
        <v>323</v>
      </c>
      <c r="K46" s="23"/>
      <c r="L46" s="8"/>
      <c r="M46" s="8"/>
    </row>
    <row r="47" spans="1:15" s="279" customFormat="1" ht="137.9" customHeight="1" x14ac:dyDescent="0.3">
      <c r="A47" s="353"/>
      <c r="B47" s="359" t="s">
        <v>338</v>
      </c>
      <c r="C47" s="354"/>
      <c r="D47" s="360">
        <f>SUM(D37:D46)</f>
        <v>6987.0239999999994</v>
      </c>
      <c r="E47" s="360">
        <f>SUM(E37:E46)</f>
        <v>-4387.0239999999994</v>
      </c>
      <c r="F47" s="360">
        <f t="shared" ref="F47:I47" si="5">SUM(F37:F46)</f>
        <v>-4387.0239999999994</v>
      </c>
      <c r="G47" s="360">
        <f t="shared" si="5"/>
        <v>0</v>
      </c>
      <c r="H47" s="360">
        <f t="shared" si="5"/>
        <v>0</v>
      </c>
      <c r="I47" s="360">
        <f t="shared" si="5"/>
        <v>2600</v>
      </c>
      <c r="J47" s="359"/>
      <c r="K47" s="277"/>
      <c r="L47" s="278"/>
      <c r="M47" s="278"/>
    </row>
    <row r="48" spans="1:15" ht="178.65" customHeight="1" x14ac:dyDescent="0.3">
      <c r="A48" s="456">
        <v>30</v>
      </c>
      <c r="B48" s="361" t="s">
        <v>252</v>
      </c>
      <c r="C48" s="337" t="s">
        <v>253</v>
      </c>
      <c r="D48" s="332">
        <v>181.9</v>
      </c>
      <c r="E48" s="362">
        <v>-100</v>
      </c>
      <c r="F48" s="362">
        <v>-100</v>
      </c>
      <c r="G48" s="328"/>
      <c r="H48" s="328"/>
      <c r="I48" s="328">
        <f t="shared" si="0"/>
        <v>81.900000000000006</v>
      </c>
      <c r="J48" s="363" t="s">
        <v>406</v>
      </c>
      <c r="K48" s="23"/>
      <c r="L48" s="8"/>
      <c r="M48" s="8"/>
    </row>
    <row r="49" spans="1:13" ht="128.4" customHeight="1" x14ac:dyDescent="0.3">
      <c r="A49" s="456">
        <v>31</v>
      </c>
      <c r="B49" s="361" t="s">
        <v>254</v>
      </c>
      <c r="C49" s="332" t="s">
        <v>255</v>
      </c>
      <c r="D49" s="332">
        <f>5879.247+14874.361</f>
        <v>20753.608</v>
      </c>
      <c r="E49" s="327">
        <f>-11562.173</f>
        <v>-11562.173000000001</v>
      </c>
      <c r="F49" s="327">
        <f>-11562.173</f>
        <v>-11562.173000000001</v>
      </c>
      <c r="G49" s="327"/>
      <c r="H49" s="327"/>
      <c r="I49" s="328">
        <f t="shared" si="0"/>
        <v>9191.4349999999995</v>
      </c>
      <c r="J49" s="363" t="s">
        <v>420</v>
      </c>
      <c r="K49" s="23"/>
      <c r="L49" s="8"/>
      <c r="M49" s="8"/>
    </row>
    <row r="50" spans="1:13" ht="112.1" customHeight="1" x14ac:dyDescent="0.3">
      <c r="A50" s="456">
        <v>32</v>
      </c>
      <c r="B50" s="361" t="s">
        <v>256</v>
      </c>
      <c r="C50" s="332" t="s">
        <v>253</v>
      </c>
      <c r="D50" s="328">
        <v>221.798</v>
      </c>
      <c r="E50" s="327">
        <v>-150</v>
      </c>
      <c r="F50" s="327">
        <v>-150</v>
      </c>
      <c r="G50" s="328"/>
      <c r="H50" s="328"/>
      <c r="I50" s="328">
        <f t="shared" si="0"/>
        <v>71.798000000000002</v>
      </c>
      <c r="J50" s="363" t="s">
        <v>388</v>
      </c>
      <c r="K50" s="23"/>
      <c r="L50" s="8"/>
      <c r="M50" s="8"/>
    </row>
    <row r="51" spans="1:13" ht="93.75" customHeight="1" x14ac:dyDescent="0.45">
      <c r="A51" s="456">
        <v>33</v>
      </c>
      <c r="B51" s="421" t="s">
        <v>366</v>
      </c>
      <c r="C51" s="422" t="s">
        <v>358</v>
      </c>
      <c r="D51" s="364">
        <v>1094.864</v>
      </c>
      <c r="E51" s="365">
        <v>-874.86400000000003</v>
      </c>
      <c r="F51" s="368"/>
      <c r="G51" s="369"/>
      <c r="H51" s="369">
        <f t="shared" ref="H51:H65" si="6">E51</f>
        <v>-874.86400000000003</v>
      </c>
      <c r="I51" s="369">
        <f t="shared" si="0"/>
        <v>220</v>
      </c>
      <c r="J51" s="363" t="s">
        <v>389</v>
      </c>
      <c r="K51" s="23"/>
      <c r="L51" s="8"/>
      <c r="M51" s="8"/>
    </row>
    <row r="52" spans="1:13" ht="158.30000000000001" customHeight="1" x14ac:dyDescent="0.45">
      <c r="A52" s="456">
        <v>34</v>
      </c>
      <c r="B52" s="423" t="s">
        <v>367</v>
      </c>
      <c r="C52" s="422" t="s">
        <v>352</v>
      </c>
      <c r="D52" s="364">
        <v>420.06</v>
      </c>
      <c r="E52" s="365">
        <v>-200</v>
      </c>
      <c r="F52" s="367">
        <v>-220.06</v>
      </c>
      <c r="G52" s="368"/>
      <c r="H52" s="368">
        <v>20.059999999999999</v>
      </c>
      <c r="I52" s="369">
        <f>D52+F52+H52</f>
        <v>220.06</v>
      </c>
      <c r="J52" s="344" t="s">
        <v>397</v>
      </c>
      <c r="K52" s="23"/>
      <c r="L52" s="8"/>
      <c r="M52" s="8"/>
    </row>
    <row r="53" spans="1:13" ht="96.45" customHeight="1" x14ac:dyDescent="0.45">
      <c r="A53" s="456">
        <v>35</v>
      </c>
      <c r="B53" s="366" t="s">
        <v>368</v>
      </c>
      <c r="C53" s="332" t="s">
        <v>253</v>
      </c>
      <c r="D53" s="364">
        <v>500</v>
      </c>
      <c r="E53" s="365">
        <v>-150</v>
      </c>
      <c r="F53" s="327"/>
      <c r="G53" s="328"/>
      <c r="H53" s="328">
        <f t="shared" si="6"/>
        <v>-150</v>
      </c>
      <c r="I53" s="328">
        <f t="shared" si="0"/>
        <v>350</v>
      </c>
      <c r="J53" s="344" t="s">
        <v>410</v>
      </c>
      <c r="K53" s="23"/>
      <c r="L53" s="8"/>
      <c r="M53" s="8"/>
    </row>
    <row r="54" spans="1:13" ht="89" customHeight="1" x14ac:dyDescent="0.45">
      <c r="A54" s="456">
        <v>36</v>
      </c>
      <c r="B54" s="361" t="s">
        <v>369</v>
      </c>
      <c r="C54" s="332" t="s">
        <v>358</v>
      </c>
      <c r="D54" s="364">
        <v>1407.2639999999999</v>
      </c>
      <c r="E54" s="367">
        <f>-820.904</f>
        <v>-820.904</v>
      </c>
      <c r="F54" s="430"/>
      <c r="G54" s="369"/>
      <c r="H54" s="369">
        <f t="shared" si="6"/>
        <v>-820.904</v>
      </c>
      <c r="I54" s="368">
        <f t="shared" si="0"/>
        <v>586.3599999999999</v>
      </c>
      <c r="J54" s="363" t="s">
        <v>402</v>
      </c>
      <c r="K54" s="23"/>
      <c r="L54" s="8"/>
      <c r="M54" s="8"/>
    </row>
    <row r="55" spans="1:13" ht="106" customHeight="1" x14ac:dyDescent="0.45">
      <c r="A55" s="456">
        <v>37</v>
      </c>
      <c r="B55" s="361" t="s">
        <v>370</v>
      </c>
      <c r="C55" s="332" t="s">
        <v>358</v>
      </c>
      <c r="D55" s="364">
        <v>250.45400000000001</v>
      </c>
      <c r="E55" s="365">
        <v>-250.45400000000001</v>
      </c>
      <c r="F55" s="327"/>
      <c r="G55" s="328"/>
      <c r="H55" s="369">
        <f t="shared" si="6"/>
        <v>-250.45400000000001</v>
      </c>
      <c r="I55" s="369">
        <f t="shared" si="0"/>
        <v>0</v>
      </c>
      <c r="J55" s="363" t="s">
        <v>390</v>
      </c>
      <c r="K55" s="23"/>
      <c r="L55" s="8"/>
      <c r="M55" s="8"/>
    </row>
    <row r="56" spans="1:13" ht="51.65" customHeight="1" x14ac:dyDescent="0.45">
      <c r="A56" s="456">
        <v>38</v>
      </c>
      <c r="B56" s="361" t="s">
        <v>371</v>
      </c>
      <c r="C56" s="332" t="s">
        <v>359</v>
      </c>
      <c r="D56" s="364">
        <v>562.60299999999995</v>
      </c>
      <c r="E56" s="365">
        <v>-100</v>
      </c>
      <c r="F56" s="327"/>
      <c r="G56" s="328"/>
      <c r="H56" s="369">
        <f t="shared" si="6"/>
        <v>-100</v>
      </c>
      <c r="I56" s="369">
        <f t="shared" si="0"/>
        <v>462.60299999999995</v>
      </c>
      <c r="J56" s="363" t="s">
        <v>377</v>
      </c>
      <c r="K56" s="23"/>
      <c r="L56" s="8"/>
      <c r="M56" s="8"/>
    </row>
    <row r="57" spans="1:13" ht="95.1" customHeight="1" x14ac:dyDescent="0.45">
      <c r="A57" s="456">
        <v>39</v>
      </c>
      <c r="B57" s="361" t="s">
        <v>372</v>
      </c>
      <c r="C57" s="332" t="s">
        <v>364</v>
      </c>
      <c r="D57" s="364">
        <v>3445</v>
      </c>
      <c r="E57" s="365">
        <v>-2000</v>
      </c>
      <c r="F57" s="327"/>
      <c r="G57" s="328"/>
      <c r="H57" s="369">
        <f t="shared" si="6"/>
        <v>-2000</v>
      </c>
      <c r="I57" s="369">
        <f t="shared" si="0"/>
        <v>1445</v>
      </c>
      <c r="J57" s="363" t="s">
        <v>391</v>
      </c>
      <c r="K57" s="23"/>
      <c r="L57" s="8"/>
      <c r="M57" s="8"/>
    </row>
    <row r="58" spans="1:13" ht="67.75" customHeight="1" x14ac:dyDescent="0.45">
      <c r="A58" s="456">
        <v>40</v>
      </c>
      <c r="B58" s="366" t="s">
        <v>373</v>
      </c>
      <c r="C58" s="332" t="s">
        <v>345</v>
      </c>
      <c r="D58" s="370">
        <v>202.27</v>
      </c>
      <c r="E58" s="365">
        <v>-100</v>
      </c>
      <c r="F58" s="327"/>
      <c r="G58" s="328"/>
      <c r="H58" s="369">
        <f t="shared" si="6"/>
        <v>-100</v>
      </c>
      <c r="I58" s="369">
        <f t="shared" si="0"/>
        <v>102.27000000000001</v>
      </c>
      <c r="J58" s="344" t="s">
        <v>277</v>
      </c>
      <c r="K58" s="23"/>
      <c r="L58" s="8"/>
      <c r="M58" s="8"/>
    </row>
    <row r="59" spans="1:13" s="319" customFormat="1" ht="99.2" customHeight="1" x14ac:dyDescent="0.45">
      <c r="A59" s="356">
        <v>41</v>
      </c>
      <c r="B59" s="366" t="s">
        <v>270</v>
      </c>
      <c r="C59" s="362" t="s">
        <v>345</v>
      </c>
      <c r="D59" s="370">
        <v>1444.854</v>
      </c>
      <c r="E59" s="367">
        <f>-1444.854+76.6</f>
        <v>-1368.2540000000001</v>
      </c>
      <c r="F59" s="327"/>
      <c r="G59" s="327"/>
      <c r="H59" s="368">
        <f t="shared" si="6"/>
        <v>-1368.2540000000001</v>
      </c>
      <c r="I59" s="368">
        <f t="shared" si="0"/>
        <v>76.599999999999909</v>
      </c>
      <c r="J59" s="340" t="s">
        <v>398</v>
      </c>
      <c r="K59" s="318"/>
      <c r="L59" s="315"/>
      <c r="M59" s="315"/>
    </row>
    <row r="60" spans="1:13" ht="72" customHeight="1" x14ac:dyDescent="0.45">
      <c r="A60" s="455">
        <v>42</v>
      </c>
      <c r="B60" s="366" t="s">
        <v>374</v>
      </c>
      <c r="C60" s="332" t="s">
        <v>357</v>
      </c>
      <c r="D60" s="364">
        <v>12.5</v>
      </c>
      <c r="E60" s="365">
        <v>-12.5</v>
      </c>
      <c r="F60" s="327"/>
      <c r="G60" s="328"/>
      <c r="H60" s="369">
        <f t="shared" si="6"/>
        <v>-12.5</v>
      </c>
      <c r="I60" s="369">
        <f t="shared" si="0"/>
        <v>0</v>
      </c>
      <c r="J60" s="344" t="s">
        <v>392</v>
      </c>
      <c r="K60" s="23"/>
      <c r="L60" s="8"/>
      <c r="M60" s="8"/>
    </row>
    <row r="61" spans="1:13" ht="92.4" customHeight="1" x14ac:dyDescent="0.45">
      <c r="A61" s="455">
        <v>43</v>
      </c>
      <c r="B61" s="366" t="s">
        <v>272</v>
      </c>
      <c r="C61" s="332" t="s">
        <v>345</v>
      </c>
      <c r="D61" s="364">
        <v>211.60400000000001</v>
      </c>
      <c r="E61" s="365">
        <v>-111.55800000000001</v>
      </c>
      <c r="F61" s="362"/>
      <c r="G61" s="332"/>
      <c r="H61" s="369">
        <f t="shared" si="6"/>
        <v>-111.55800000000001</v>
      </c>
      <c r="I61" s="369">
        <f t="shared" si="0"/>
        <v>100.04600000000001</v>
      </c>
      <c r="J61" s="344" t="s">
        <v>381</v>
      </c>
      <c r="K61" s="23"/>
      <c r="L61" s="8"/>
      <c r="M61" s="8"/>
    </row>
    <row r="62" spans="1:13" ht="72" customHeight="1" x14ac:dyDescent="0.45">
      <c r="A62" s="456">
        <v>44</v>
      </c>
      <c r="B62" s="366" t="s">
        <v>375</v>
      </c>
      <c r="C62" s="332" t="s">
        <v>356</v>
      </c>
      <c r="D62" s="364">
        <v>33.19</v>
      </c>
      <c r="E62" s="365">
        <v>-33.19</v>
      </c>
      <c r="F62" s="327"/>
      <c r="G62" s="328"/>
      <c r="H62" s="369">
        <f t="shared" si="6"/>
        <v>-33.19</v>
      </c>
      <c r="I62" s="369">
        <f t="shared" si="0"/>
        <v>0</v>
      </c>
      <c r="J62" s="344" t="s">
        <v>393</v>
      </c>
      <c r="K62" s="23"/>
      <c r="L62" s="8"/>
      <c r="M62" s="8"/>
    </row>
    <row r="63" spans="1:13" ht="113.95" customHeight="1" x14ac:dyDescent="0.45">
      <c r="A63" s="456">
        <v>45</v>
      </c>
      <c r="B63" s="366" t="s">
        <v>376</v>
      </c>
      <c r="C63" s="332" t="s">
        <v>417</v>
      </c>
      <c r="D63" s="364">
        <v>2162.9160000000002</v>
      </c>
      <c r="E63" s="365">
        <v>-499.96199999999999</v>
      </c>
      <c r="F63" s="327"/>
      <c r="G63" s="328"/>
      <c r="H63" s="369">
        <f t="shared" si="6"/>
        <v>-499.96199999999999</v>
      </c>
      <c r="I63" s="369">
        <f t="shared" si="0"/>
        <v>1662.9540000000002</v>
      </c>
      <c r="J63" s="344" t="s">
        <v>394</v>
      </c>
      <c r="K63" s="23"/>
      <c r="L63" s="8"/>
      <c r="M63" s="8"/>
    </row>
    <row r="64" spans="1:13" ht="129.25" hidden="1" customHeight="1" x14ac:dyDescent="0.45">
      <c r="A64" s="456"/>
      <c r="B64" s="366"/>
      <c r="C64" s="332"/>
      <c r="D64" s="364"/>
      <c r="E64" s="365"/>
      <c r="F64" s="327"/>
      <c r="G64" s="328"/>
      <c r="H64" s="369">
        <f t="shared" si="6"/>
        <v>0</v>
      </c>
      <c r="I64" s="369">
        <f t="shared" si="0"/>
        <v>0</v>
      </c>
      <c r="J64" s="344"/>
      <c r="K64" s="23"/>
      <c r="L64" s="8"/>
      <c r="M64" s="8"/>
    </row>
    <row r="65" spans="1:13" ht="117" customHeight="1" x14ac:dyDescent="0.45">
      <c r="A65" s="456">
        <v>46</v>
      </c>
      <c r="B65" s="366" t="s">
        <v>275</v>
      </c>
      <c r="C65" s="332" t="s">
        <v>355</v>
      </c>
      <c r="D65" s="364">
        <v>230.55500000000001</v>
      </c>
      <c r="E65" s="365">
        <v>-114.325</v>
      </c>
      <c r="F65" s="327"/>
      <c r="G65" s="328"/>
      <c r="H65" s="369">
        <f t="shared" si="6"/>
        <v>-114.325</v>
      </c>
      <c r="I65" s="369">
        <f t="shared" si="0"/>
        <v>116.23</v>
      </c>
      <c r="J65" s="344" t="s">
        <v>313</v>
      </c>
      <c r="K65" s="23"/>
      <c r="L65" s="8"/>
      <c r="M65" s="8"/>
    </row>
    <row r="66" spans="1:13" s="255" customFormat="1" ht="116.5" hidden="1" customHeight="1" x14ac:dyDescent="0.45">
      <c r="A66" s="372"/>
      <c r="B66" s="373" t="s">
        <v>280</v>
      </c>
      <c r="C66" s="374" t="s">
        <v>282</v>
      </c>
      <c r="D66" s="375"/>
      <c r="E66" s="375"/>
      <c r="F66" s="327">
        <f>E66</f>
        <v>0</v>
      </c>
      <c r="G66" s="376"/>
      <c r="H66" s="376"/>
      <c r="I66" s="377">
        <f t="shared" si="0"/>
        <v>0</v>
      </c>
      <c r="J66" s="378" t="s">
        <v>298</v>
      </c>
      <c r="K66" s="253"/>
      <c r="L66" s="254"/>
      <c r="M66" s="254"/>
    </row>
    <row r="67" spans="1:13" ht="167.95" hidden="1" customHeight="1" x14ac:dyDescent="0.3">
      <c r="A67" s="456"/>
      <c r="B67" s="363"/>
      <c r="C67" s="332"/>
      <c r="D67" s="332"/>
      <c r="E67" s="332"/>
      <c r="F67" s="327"/>
      <c r="G67" s="328"/>
      <c r="H67" s="328"/>
      <c r="I67" s="328"/>
      <c r="J67" s="363"/>
      <c r="K67" s="23"/>
      <c r="L67" s="8"/>
      <c r="M67" s="8"/>
    </row>
    <row r="68" spans="1:13" ht="71.5" hidden="1" customHeight="1" x14ac:dyDescent="0.3">
      <c r="A68" s="456"/>
      <c r="B68" s="363"/>
      <c r="C68" s="332"/>
      <c r="D68" s="332"/>
      <c r="E68" s="332"/>
      <c r="F68" s="327"/>
      <c r="G68" s="328"/>
      <c r="H68" s="328"/>
      <c r="I68" s="328"/>
      <c r="J68" s="363"/>
      <c r="K68" s="23"/>
      <c r="L68" s="8"/>
      <c r="M68" s="8"/>
    </row>
    <row r="69" spans="1:13" ht="81" hidden="1" customHeight="1" x14ac:dyDescent="0.3">
      <c r="A69" s="456"/>
      <c r="B69" s="363"/>
      <c r="C69" s="332"/>
      <c r="D69" s="332"/>
      <c r="E69" s="332"/>
      <c r="F69" s="327"/>
      <c r="G69" s="328"/>
      <c r="H69" s="328"/>
      <c r="I69" s="328"/>
      <c r="J69" s="363"/>
      <c r="K69" s="23"/>
      <c r="L69" s="8"/>
      <c r="M69" s="8"/>
    </row>
    <row r="70" spans="1:13" ht="81" hidden="1" customHeight="1" x14ac:dyDescent="0.3">
      <c r="A70" s="456"/>
      <c r="B70" s="363" t="s">
        <v>349</v>
      </c>
      <c r="C70" s="332"/>
      <c r="D70" s="332"/>
      <c r="E70" s="332"/>
      <c r="F70" s="327"/>
      <c r="G70" s="328"/>
      <c r="H70" s="328"/>
      <c r="I70" s="328"/>
      <c r="J70" s="363" t="s">
        <v>351</v>
      </c>
      <c r="K70" s="23"/>
      <c r="L70" s="8"/>
      <c r="M70" s="8"/>
    </row>
    <row r="71" spans="1:13" ht="81" hidden="1" customHeight="1" x14ac:dyDescent="0.3">
      <c r="A71" s="456"/>
      <c r="B71" s="363" t="s">
        <v>350</v>
      </c>
      <c r="C71" s="332"/>
      <c r="D71" s="332"/>
      <c r="E71" s="332"/>
      <c r="F71" s="327"/>
      <c r="G71" s="328"/>
      <c r="H71" s="328"/>
      <c r="I71" s="328"/>
      <c r="J71" s="363" t="s">
        <v>351</v>
      </c>
      <c r="K71" s="23"/>
      <c r="L71" s="8"/>
      <c r="M71" s="8"/>
    </row>
    <row r="72" spans="1:13" ht="146.75" customHeight="1" x14ac:dyDescent="0.3">
      <c r="A72" s="456">
        <v>47</v>
      </c>
      <c r="B72" s="336" t="s">
        <v>321</v>
      </c>
      <c r="C72" s="337" t="s">
        <v>348</v>
      </c>
      <c r="D72" s="333">
        <v>261.92500000000001</v>
      </c>
      <c r="E72" s="338">
        <v>-47.73</v>
      </c>
      <c r="F72" s="338">
        <f>E72</f>
        <v>-47.73</v>
      </c>
      <c r="G72" s="328"/>
      <c r="H72" s="328"/>
      <c r="I72" s="328">
        <f t="shared" ref="I72" si="7">D72+E72</f>
        <v>214.19500000000002</v>
      </c>
      <c r="J72" s="336" t="s">
        <v>378</v>
      </c>
      <c r="K72" s="23"/>
      <c r="L72" s="8"/>
      <c r="M72" s="8"/>
    </row>
    <row r="73" spans="1:13" ht="137.9" customHeight="1" x14ac:dyDescent="0.3">
      <c r="A73" s="456">
        <v>48</v>
      </c>
      <c r="B73" s="336" t="s">
        <v>322</v>
      </c>
      <c r="C73" s="337" t="s">
        <v>348</v>
      </c>
      <c r="D73" s="333"/>
      <c r="E73" s="338">
        <v>47.73</v>
      </c>
      <c r="F73" s="338"/>
      <c r="G73" s="328"/>
      <c r="H73" s="328">
        <v>47.73</v>
      </c>
      <c r="I73" s="328">
        <f>H73</f>
        <v>47.73</v>
      </c>
      <c r="J73" s="336" t="s">
        <v>323</v>
      </c>
      <c r="K73" s="23"/>
      <c r="L73" s="8"/>
      <c r="M73" s="8"/>
    </row>
    <row r="74" spans="1:13" ht="137.9" hidden="1" customHeight="1" x14ac:dyDescent="0.3">
      <c r="A74" s="456">
        <v>49</v>
      </c>
      <c r="B74" s="336" t="s">
        <v>414</v>
      </c>
      <c r="C74" s="337" t="s">
        <v>415</v>
      </c>
      <c r="D74" s="333"/>
      <c r="E74" s="338"/>
      <c r="F74" s="338"/>
      <c r="G74" s="328"/>
      <c r="H74" s="328">
        <f>E74</f>
        <v>0</v>
      </c>
      <c r="I74" s="327">
        <f>H74</f>
        <v>0</v>
      </c>
      <c r="J74" s="336" t="s">
        <v>416</v>
      </c>
      <c r="K74" s="23"/>
      <c r="L74" s="8"/>
      <c r="M74" s="8"/>
    </row>
    <row r="75" spans="1:13" s="279" customFormat="1" ht="81" customHeight="1" x14ac:dyDescent="0.3">
      <c r="A75" s="431"/>
      <c r="B75" s="432" t="s">
        <v>342</v>
      </c>
      <c r="C75" s="433"/>
      <c r="D75" s="433">
        <f>SUM(D48:D74)</f>
        <v>33397.365000000005</v>
      </c>
      <c r="E75" s="433">
        <f>SUM(E48:E74)</f>
        <v>-18448.184000000001</v>
      </c>
      <c r="F75" s="433">
        <f t="shared" ref="F75:I75" si="8">SUM(F48:F74)</f>
        <v>-12079.963</v>
      </c>
      <c r="G75" s="433">
        <f t="shared" si="8"/>
        <v>0</v>
      </c>
      <c r="H75" s="433">
        <f t="shared" si="8"/>
        <v>-6368.2210000000005</v>
      </c>
      <c r="I75" s="433">
        <f t="shared" si="8"/>
        <v>14949.180999999999</v>
      </c>
      <c r="J75" s="432"/>
      <c r="K75" s="434"/>
      <c r="L75" s="278"/>
      <c r="M75" s="278"/>
    </row>
    <row r="76" spans="1:13" s="443" customFormat="1" ht="127.7" customHeight="1" x14ac:dyDescent="0.3">
      <c r="A76" s="356">
        <v>50</v>
      </c>
      <c r="B76" s="339" t="s">
        <v>400</v>
      </c>
      <c r="C76" s="357" t="s">
        <v>327</v>
      </c>
      <c r="D76" s="334"/>
      <c r="E76" s="338">
        <f>-40916.22-594.025</f>
        <v>-41510.245000000003</v>
      </c>
      <c r="F76" s="338"/>
      <c r="G76" s="338"/>
      <c r="H76" s="327">
        <f>E76</f>
        <v>-41510.245000000003</v>
      </c>
      <c r="I76" s="327">
        <f t="shared" ref="I76" si="9">D76+E76</f>
        <v>-41510.245000000003</v>
      </c>
      <c r="J76" s="339" t="s">
        <v>401</v>
      </c>
      <c r="K76" s="318"/>
      <c r="L76" s="442"/>
      <c r="M76" s="442"/>
    </row>
    <row r="77" spans="1:13" s="445" customFormat="1" ht="127.7" customHeight="1" x14ac:dyDescent="0.3">
      <c r="A77" s="435">
        <v>51</v>
      </c>
      <c r="B77" s="339" t="s">
        <v>362</v>
      </c>
      <c r="C77" s="437"/>
      <c r="D77" s="438"/>
      <c r="E77" s="439">
        <v>40916.22</v>
      </c>
      <c r="F77" s="439"/>
      <c r="G77" s="439">
        <v>40916.22</v>
      </c>
      <c r="H77" s="440"/>
      <c r="I77" s="440">
        <f>E77</f>
        <v>40916.22</v>
      </c>
      <c r="J77" s="436" t="s">
        <v>362</v>
      </c>
      <c r="K77" s="441"/>
      <c r="L77" s="444"/>
      <c r="M77" s="444"/>
    </row>
    <row r="78" spans="1:13" s="319" customFormat="1" ht="127.7" customHeight="1" x14ac:dyDescent="0.3">
      <c r="A78" s="435">
        <v>52</v>
      </c>
      <c r="B78" s="436" t="s">
        <v>362</v>
      </c>
      <c r="C78" s="437" t="s">
        <v>327</v>
      </c>
      <c r="D78" s="438"/>
      <c r="E78" s="439">
        <v>594.02499999999998</v>
      </c>
      <c r="F78" s="439"/>
      <c r="G78" s="439">
        <f>E78</f>
        <v>594.02499999999998</v>
      </c>
      <c r="H78" s="440"/>
      <c r="I78" s="440">
        <f t="shared" ref="I78" si="10">D78+E78</f>
        <v>594.02499999999998</v>
      </c>
      <c r="J78" s="436" t="s">
        <v>362</v>
      </c>
      <c r="K78" s="441"/>
      <c r="L78" s="315"/>
      <c r="M78" s="315"/>
    </row>
    <row r="79" spans="1:13" s="312" customFormat="1" ht="58.75" customHeight="1" x14ac:dyDescent="0.4">
      <c r="A79" s="379"/>
      <c r="B79" s="380" t="s">
        <v>128</v>
      </c>
      <c r="C79" s="380"/>
      <c r="D79" s="381">
        <f>D20+D33+D36+D47+D75+D76+D77+D78</f>
        <v>95685.219000000012</v>
      </c>
      <c r="E79" s="381">
        <f t="shared" ref="E79:I79" si="11">E20+E33+E36+E47+E75+E76+E77+E78</f>
        <v>-68535.337</v>
      </c>
      <c r="F79" s="381">
        <f t="shared" si="11"/>
        <v>-62264.486000000004</v>
      </c>
      <c r="G79" s="381">
        <f t="shared" si="11"/>
        <v>43975.333000000006</v>
      </c>
      <c r="H79" s="381">
        <f t="shared" si="11"/>
        <v>-47774.454000000005</v>
      </c>
      <c r="I79" s="381">
        <f t="shared" si="11"/>
        <v>27149.881999999994</v>
      </c>
      <c r="J79" s="382"/>
      <c r="K79" s="310" t="s">
        <v>50</v>
      </c>
      <c r="L79" s="311"/>
    </row>
    <row r="80" spans="1:13" ht="25.5" customHeight="1" x14ac:dyDescent="0.3">
      <c r="A80" s="490" t="s">
        <v>127</v>
      </c>
      <c r="B80" s="490"/>
      <c r="C80" s="490"/>
      <c r="D80" s="490"/>
      <c r="E80" s="490"/>
      <c r="F80" s="490"/>
      <c r="G80" s="490"/>
      <c r="H80" s="490"/>
      <c r="I80" s="490"/>
      <c r="J80" s="490"/>
    </row>
    <row r="81" spans="1:10" s="15" customFormat="1" ht="110.9" customHeight="1" x14ac:dyDescent="0.4">
      <c r="A81" s="456">
        <v>53</v>
      </c>
      <c r="B81" s="456" t="s">
        <v>142</v>
      </c>
      <c r="C81" s="456" t="s">
        <v>284</v>
      </c>
      <c r="D81" s="383">
        <v>36353.714</v>
      </c>
      <c r="E81" s="383">
        <v>-3089.8780000000002</v>
      </c>
      <c r="F81" s="356">
        <v>-3089.8780000000002</v>
      </c>
      <c r="G81" s="456"/>
      <c r="H81" s="328"/>
      <c r="I81" s="328">
        <f t="shared" ref="I81:I92" si="12">D81+E81</f>
        <v>33263.836000000003</v>
      </c>
      <c r="J81" s="384" t="s">
        <v>283</v>
      </c>
    </row>
    <row r="82" spans="1:10" ht="106" customHeight="1" x14ac:dyDescent="0.3">
      <c r="A82" s="456">
        <v>54</v>
      </c>
      <c r="B82" s="456" t="s">
        <v>216</v>
      </c>
      <c r="C82" s="456" t="s">
        <v>285</v>
      </c>
      <c r="D82" s="383">
        <v>2107.9090000000001</v>
      </c>
      <c r="E82" s="383">
        <v>-135.24</v>
      </c>
      <c r="F82" s="356">
        <v>-135.24</v>
      </c>
      <c r="G82" s="456"/>
      <c r="H82" s="328"/>
      <c r="I82" s="328">
        <f t="shared" si="12"/>
        <v>1972.6690000000001</v>
      </c>
      <c r="J82" s="384" t="s">
        <v>283</v>
      </c>
    </row>
    <row r="83" spans="1:10" ht="77.95" hidden="1" customHeight="1" x14ac:dyDescent="0.3">
      <c r="A83" s="385"/>
      <c r="B83" s="386" t="s">
        <v>11</v>
      </c>
      <c r="C83" s="456" t="s">
        <v>139</v>
      </c>
      <c r="D83" s="387"/>
      <c r="E83" s="387"/>
      <c r="F83" s="356"/>
      <c r="G83" s="456"/>
      <c r="H83" s="328"/>
      <c r="I83" s="328">
        <f t="shared" si="12"/>
        <v>0</v>
      </c>
      <c r="J83" s="384" t="s">
        <v>283</v>
      </c>
    </row>
    <row r="84" spans="1:10" ht="71.5" hidden="1" customHeight="1" x14ac:dyDescent="0.3">
      <c r="A84" s="385">
        <v>2</v>
      </c>
      <c r="B84" s="386" t="s">
        <v>140</v>
      </c>
      <c r="C84" s="388" t="s">
        <v>141</v>
      </c>
      <c r="D84" s="387"/>
      <c r="E84" s="387"/>
      <c r="F84" s="356"/>
      <c r="G84" s="456"/>
      <c r="H84" s="328"/>
      <c r="I84" s="328">
        <f t="shared" si="12"/>
        <v>0</v>
      </c>
      <c r="J84" s="384" t="s">
        <v>283</v>
      </c>
    </row>
    <row r="85" spans="1:10" ht="112.75" customHeight="1" x14ac:dyDescent="0.3">
      <c r="A85" s="385">
        <v>55</v>
      </c>
      <c r="B85" s="386" t="s">
        <v>144</v>
      </c>
      <c r="C85" s="388" t="s">
        <v>286</v>
      </c>
      <c r="D85" s="387">
        <v>17239.482</v>
      </c>
      <c r="E85" s="327">
        <v>-1220.164</v>
      </c>
      <c r="F85" s="356"/>
      <c r="G85" s="456"/>
      <c r="H85" s="387">
        <f>E85</f>
        <v>-1220.164</v>
      </c>
      <c r="I85" s="327">
        <f t="shared" si="12"/>
        <v>16019.317999999999</v>
      </c>
      <c r="J85" s="384" t="s">
        <v>283</v>
      </c>
    </row>
    <row r="86" spans="1:10" ht="96.45" customHeight="1" x14ac:dyDescent="0.3">
      <c r="A86" s="385">
        <v>56</v>
      </c>
      <c r="B86" s="386" t="s">
        <v>146</v>
      </c>
      <c r="C86" s="388" t="s">
        <v>287</v>
      </c>
      <c r="D86" s="387">
        <v>8713.2559999999994</v>
      </c>
      <c r="E86" s="387">
        <v>-565.16499999999996</v>
      </c>
      <c r="F86" s="327">
        <v>-565.16499999999996</v>
      </c>
      <c r="G86" s="456"/>
      <c r="H86" s="328"/>
      <c r="I86" s="328">
        <f t="shared" si="12"/>
        <v>8148.0909999999994</v>
      </c>
      <c r="J86" s="384" t="s">
        <v>283</v>
      </c>
    </row>
    <row r="87" spans="1:10" s="319" customFormat="1" ht="101.9" customHeight="1" x14ac:dyDescent="0.3">
      <c r="A87" s="389">
        <v>57</v>
      </c>
      <c r="B87" s="390" t="s">
        <v>353</v>
      </c>
      <c r="C87" s="391" t="s">
        <v>354</v>
      </c>
      <c r="D87" s="327">
        <f>101511.545+22031.701</f>
        <v>123543.246</v>
      </c>
      <c r="E87" s="327">
        <f>-8615.976-1870.473-594.025</f>
        <v>-11080.474</v>
      </c>
      <c r="F87" s="327"/>
      <c r="G87" s="356">
        <v>-594.02499999999998</v>
      </c>
      <c r="H87" s="327">
        <f>-8615.976-1870.473</f>
        <v>-10486.449000000001</v>
      </c>
      <c r="I87" s="327">
        <f>D87+E87</f>
        <v>112462.772</v>
      </c>
      <c r="J87" s="392" t="s">
        <v>283</v>
      </c>
    </row>
    <row r="88" spans="1:10" ht="82.9" hidden="1" customHeight="1" x14ac:dyDescent="0.3">
      <c r="A88" s="385"/>
      <c r="B88" s="386"/>
      <c r="C88" s="388"/>
      <c r="D88" s="387"/>
      <c r="E88" s="387"/>
      <c r="F88" s="327"/>
      <c r="G88" s="456"/>
      <c r="H88" s="387"/>
      <c r="I88" s="328">
        <f t="shared" si="12"/>
        <v>0</v>
      </c>
      <c r="J88" s="384"/>
    </row>
    <row r="89" spans="1:10" ht="90.35" customHeight="1" x14ac:dyDescent="0.3">
      <c r="A89" s="385">
        <v>58</v>
      </c>
      <c r="B89" s="386" t="s">
        <v>296</v>
      </c>
      <c r="C89" s="388" t="s">
        <v>291</v>
      </c>
      <c r="D89" s="387">
        <v>537.30700000000002</v>
      </c>
      <c r="E89" s="387">
        <v>-36.368000000000002</v>
      </c>
      <c r="F89" s="327"/>
      <c r="G89" s="456"/>
      <c r="H89" s="387">
        <v>-36.368000000000002</v>
      </c>
      <c r="I89" s="328">
        <f t="shared" si="12"/>
        <v>500.93900000000002</v>
      </c>
      <c r="J89" s="384" t="s">
        <v>283</v>
      </c>
    </row>
    <row r="90" spans="1:10" ht="86.95" customHeight="1" x14ac:dyDescent="0.3">
      <c r="A90" s="385">
        <v>59</v>
      </c>
      <c r="B90" s="386" t="s">
        <v>294</v>
      </c>
      <c r="C90" s="388" t="s">
        <v>292</v>
      </c>
      <c r="D90" s="387">
        <v>93.006</v>
      </c>
      <c r="E90" s="387">
        <v>-3.048</v>
      </c>
      <c r="F90" s="327"/>
      <c r="G90" s="456"/>
      <c r="H90" s="387">
        <v>-3.048</v>
      </c>
      <c r="I90" s="328">
        <f t="shared" si="12"/>
        <v>89.957999999999998</v>
      </c>
      <c r="J90" s="384" t="s">
        <v>283</v>
      </c>
    </row>
    <row r="91" spans="1:10" ht="115.5" customHeight="1" x14ac:dyDescent="0.3">
      <c r="A91" s="385">
        <v>60</v>
      </c>
      <c r="B91" s="386" t="s">
        <v>295</v>
      </c>
      <c r="C91" s="388" t="s">
        <v>293</v>
      </c>
      <c r="D91" s="387">
        <v>566.529</v>
      </c>
      <c r="E91" s="387">
        <v>-38.139000000000003</v>
      </c>
      <c r="F91" s="327"/>
      <c r="G91" s="456"/>
      <c r="H91" s="387">
        <v>-38.139000000000003</v>
      </c>
      <c r="I91" s="328">
        <f t="shared" si="12"/>
        <v>528.39</v>
      </c>
      <c r="J91" s="384" t="s">
        <v>283</v>
      </c>
    </row>
    <row r="92" spans="1:10" ht="74.900000000000006" customHeight="1" x14ac:dyDescent="0.3">
      <c r="A92" s="385">
        <v>61</v>
      </c>
      <c r="B92" s="386" t="s">
        <v>297</v>
      </c>
      <c r="C92" s="388" t="s">
        <v>289</v>
      </c>
      <c r="D92" s="387">
        <v>5.2309999999999999</v>
      </c>
      <c r="E92" s="387">
        <v>0</v>
      </c>
      <c r="F92" s="327"/>
      <c r="G92" s="456"/>
      <c r="H92" s="328"/>
      <c r="I92" s="328">
        <f t="shared" si="12"/>
        <v>5.2309999999999999</v>
      </c>
      <c r="J92" s="384"/>
    </row>
    <row r="93" spans="1:10" ht="111.75" customHeight="1" x14ac:dyDescent="0.45">
      <c r="A93" s="456"/>
      <c r="B93" s="393" t="s">
        <v>129</v>
      </c>
      <c r="C93" s="393"/>
      <c r="D93" s="387">
        <f t="shared" ref="D93:I93" si="13">SUM(D81:D92)</f>
        <v>189159.67999999999</v>
      </c>
      <c r="E93" s="387">
        <f t="shared" si="13"/>
        <v>-16168.476000000001</v>
      </c>
      <c r="F93" s="387">
        <f t="shared" si="13"/>
        <v>-3790.2830000000004</v>
      </c>
      <c r="G93" s="387">
        <f t="shared" si="13"/>
        <v>-594.02499999999998</v>
      </c>
      <c r="H93" s="387">
        <f t="shared" si="13"/>
        <v>-11784.168000000001</v>
      </c>
      <c r="I93" s="387">
        <f t="shared" si="13"/>
        <v>172991.20400000003</v>
      </c>
      <c r="J93" s="394"/>
    </row>
    <row r="94" spans="1:10" ht="25.5" hidden="1" customHeight="1" x14ac:dyDescent="0.3">
      <c r="A94" s="491" t="s">
        <v>196</v>
      </c>
      <c r="B94" s="491"/>
      <c r="C94" s="491"/>
      <c r="D94" s="491"/>
      <c r="E94" s="491"/>
      <c r="F94" s="491"/>
      <c r="G94" s="491"/>
      <c r="H94" s="491"/>
      <c r="I94" s="491"/>
      <c r="J94" s="491"/>
    </row>
    <row r="95" spans="1:10" ht="87.8" hidden="1" customHeight="1" x14ac:dyDescent="0.3">
      <c r="A95" s="456"/>
      <c r="B95" s="393" t="s">
        <v>142</v>
      </c>
      <c r="C95" s="456" t="s">
        <v>134</v>
      </c>
      <c r="D95" s="383"/>
      <c r="E95" s="383"/>
      <c r="F95" s="356">
        <f>E95</f>
        <v>0</v>
      </c>
      <c r="G95" s="456"/>
      <c r="H95" s="328">
        <f>D95-F95</f>
        <v>0</v>
      </c>
      <c r="I95" s="328">
        <f>E95-G95</f>
        <v>0</v>
      </c>
      <c r="J95" s="350" t="s">
        <v>135</v>
      </c>
    </row>
    <row r="96" spans="1:10" ht="107.5" hidden="1" customHeight="1" x14ac:dyDescent="0.3">
      <c r="A96" s="456">
        <v>1</v>
      </c>
      <c r="B96" s="393" t="s">
        <v>209</v>
      </c>
      <c r="C96" s="456" t="s">
        <v>195</v>
      </c>
      <c r="D96" s="395"/>
      <c r="E96" s="395"/>
      <c r="F96" s="396"/>
      <c r="G96" s="397"/>
      <c r="H96" s="328">
        <f>D96</f>
        <v>0</v>
      </c>
      <c r="I96" s="328">
        <f>E96</f>
        <v>0</v>
      </c>
      <c r="J96" s="350" t="s">
        <v>210</v>
      </c>
    </row>
    <row r="97" spans="1:10" ht="77.95" hidden="1" customHeight="1" x14ac:dyDescent="0.45">
      <c r="A97" s="385"/>
      <c r="B97" s="398" t="s">
        <v>11</v>
      </c>
      <c r="C97" s="456" t="s">
        <v>139</v>
      </c>
      <c r="D97" s="399"/>
      <c r="E97" s="399"/>
      <c r="F97" s="356">
        <f>E97</f>
        <v>0</v>
      </c>
      <c r="G97" s="394"/>
      <c r="H97" s="328">
        <f>D97-F97</f>
        <v>0</v>
      </c>
      <c r="I97" s="328">
        <f>E97-G97</f>
        <v>0</v>
      </c>
      <c r="J97" s="393" t="s">
        <v>150</v>
      </c>
    </row>
    <row r="98" spans="1:10" ht="97.5" hidden="1" customHeight="1" x14ac:dyDescent="0.45">
      <c r="A98" s="385">
        <v>2</v>
      </c>
      <c r="B98" s="398" t="s">
        <v>211</v>
      </c>
      <c r="C98" s="456" t="s">
        <v>194</v>
      </c>
      <c r="D98" s="399"/>
      <c r="E98" s="399"/>
      <c r="F98" s="327"/>
      <c r="G98" s="394"/>
      <c r="H98" s="328">
        <f>D98</f>
        <v>0</v>
      </c>
      <c r="I98" s="328">
        <f>E98</f>
        <v>0</v>
      </c>
      <c r="J98" s="350" t="s">
        <v>212</v>
      </c>
    </row>
    <row r="99" spans="1:10" ht="63" hidden="1" customHeight="1" x14ac:dyDescent="0.45">
      <c r="A99" s="385"/>
      <c r="B99" s="398" t="s">
        <v>144</v>
      </c>
      <c r="C99" s="388" t="s">
        <v>145</v>
      </c>
      <c r="D99" s="399"/>
      <c r="E99" s="399"/>
      <c r="F99" s="400"/>
      <c r="G99" s="394"/>
      <c r="H99" s="328">
        <f>D99-F99</f>
        <v>0</v>
      </c>
      <c r="I99" s="328">
        <f>E99-G99</f>
        <v>0</v>
      </c>
      <c r="J99" s="401" t="s">
        <v>149</v>
      </c>
    </row>
    <row r="100" spans="1:10" ht="80.5" hidden="1" customHeight="1" x14ac:dyDescent="0.45">
      <c r="A100" s="385">
        <v>3</v>
      </c>
      <c r="B100" s="398" t="s">
        <v>146</v>
      </c>
      <c r="C100" s="388" t="s">
        <v>147</v>
      </c>
      <c r="D100" s="399"/>
      <c r="E100" s="399"/>
      <c r="F100" s="327"/>
      <c r="G100" s="394"/>
      <c r="H100" s="328"/>
      <c r="I100" s="328"/>
      <c r="J100" s="401" t="s">
        <v>148</v>
      </c>
    </row>
    <row r="101" spans="1:10" ht="100.55" hidden="1" customHeight="1" x14ac:dyDescent="0.45">
      <c r="A101" s="456"/>
      <c r="B101" s="393" t="s">
        <v>208</v>
      </c>
      <c r="C101" s="393"/>
      <c r="D101" s="387">
        <f t="shared" ref="D101:I101" si="14">D96+D98</f>
        <v>0</v>
      </c>
      <c r="E101" s="387">
        <f t="shared" si="14"/>
        <v>0</v>
      </c>
      <c r="F101" s="327">
        <f t="shared" si="14"/>
        <v>0</v>
      </c>
      <c r="G101" s="328">
        <f t="shared" si="14"/>
        <v>0</v>
      </c>
      <c r="H101" s="328">
        <f t="shared" si="14"/>
        <v>0</v>
      </c>
      <c r="I101" s="328">
        <f t="shared" si="14"/>
        <v>0</v>
      </c>
      <c r="J101" s="394"/>
    </row>
    <row r="102" spans="1:10" s="225" customFormat="1" ht="55.55" customHeight="1" x14ac:dyDescent="0.45">
      <c r="A102" s="385"/>
      <c r="B102" s="402" t="s">
        <v>215</v>
      </c>
      <c r="C102" s="402"/>
      <c r="D102" s="399">
        <f t="shared" ref="D102:I102" si="15">D79+D93</f>
        <v>284844.89899999998</v>
      </c>
      <c r="E102" s="399">
        <f t="shared" si="15"/>
        <v>-84703.812999999995</v>
      </c>
      <c r="F102" s="403">
        <f t="shared" si="15"/>
        <v>-66054.769</v>
      </c>
      <c r="G102" s="404">
        <f t="shared" si="15"/>
        <v>43381.308000000005</v>
      </c>
      <c r="H102" s="404">
        <f t="shared" si="15"/>
        <v>-59558.622000000003</v>
      </c>
      <c r="I102" s="404">
        <f t="shared" si="15"/>
        <v>200141.08600000001</v>
      </c>
      <c r="J102" s="394"/>
    </row>
    <row r="103" spans="1:10" ht="55.55" customHeight="1" x14ac:dyDescent="0.45">
      <c r="A103" s="405"/>
      <c r="B103" s="492" t="s">
        <v>220</v>
      </c>
      <c r="C103" s="493"/>
      <c r="D103" s="406"/>
      <c r="E103" s="406">
        <f>E102</f>
        <v>-84703.812999999995</v>
      </c>
      <c r="F103" s="406">
        <f>F102</f>
        <v>-66054.769</v>
      </c>
      <c r="G103" s="408"/>
      <c r="H103" s="408"/>
      <c r="I103" s="408"/>
      <c r="J103" s="409"/>
    </row>
    <row r="104" spans="1:10" ht="55.55" customHeight="1" x14ac:dyDescent="0.45">
      <c r="A104" s="405"/>
      <c r="B104" s="457" t="s">
        <v>219</v>
      </c>
      <c r="C104" s="458"/>
      <c r="D104" s="406"/>
      <c r="E104" s="406">
        <f>E79</f>
        <v>-68535.337</v>
      </c>
      <c r="F104" s="407">
        <f>F79</f>
        <v>-62264.486000000004</v>
      </c>
      <c r="G104" s="408"/>
      <c r="H104" s="408"/>
      <c r="I104" s="408"/>
      <c r="J104" s="409"/>
    </row>
    <row r="105" spans="1:10" ht="63.85" x14ac:dyDescent="0.45">
      <c r="A105" s="412"/>
      <c r="B105" s="413" t="s">
        <v>218</v>
      </c>
      <c r="C105" s="414"/>
      <c r="D105" s="415"/>
      <c r="E105" s="415">
        <f>E93</f>
        <v>-16168.476000000001</v>
      </c>
      <c r="F105" s="416">
        <f>F93</f>
        <v>-3790.2830000000004</v>
      </c>
      <c r="G105" s="417"/>
      <c r="H105" s="417"/>
      <c r="I105" s="417"/>
      <c r="J105" s="418"/>
    </row>
    <row r="106" spans="1:10" ht="32.6" x14ac:dyDescent="0.45">
      <c r="A106" s="429" t="s">
        <v>395</v>
      </c>
      <c r="B106" s="413"/>
      <c r="C106" s="414"/>
      <c r="D106" s="415"/>
      <c r="E106" s="415"/>
      <c r="F106" s="416"/>
      <c r="G106" s="417"/>
      <c r="H106" s="417"/>
      <c r="I106" s="417"/>
      <c r="J106" s="418"/>
    </row>
    <row r="107" spans="1:10" ht="32.6" x14ac:dyDescent="0.45">
      <c r="A107" s="412"/>
      <c r="B107" s="413"/>
      <c r="C107" s="414"/>
      <c r="D107" s="415"/>
      <c r="E107" s="415"/>
      <c r="F107" s="416"/>
      <c r="G107" s="417"/>
      <c r="H107" s="417"/>
      <c r="I107" s="417"/>
      <c r="J107" s="418"/>
    </row>
    <row r="108" spans="1:10" ht="32.6" x14ac:dyDescent="0.45">
      <c r="A108" s="412"/>
      <c r="B108" s="413"/>
      <c r="C108" s="414"/>
      <c r="D108" s="415"/>
      <c r="E108" s="415"/>
      <c r="F108" s="416"/>
      <c r="G108" s="417"/>
      <c r="H108" s="417"/>
      <c r="I108" s="417"/>
      <c r="J108" s="418"/>
    </row>
    <row r="109" spans="1:10" s="201" customFormat="1" ht="34.65" x14ac:dyDescent="0.5">
      <c r="A109" s="412"/>
      <c r="B109" s="424" t="s">
        <v>7</v>
      </c>
      <c r="C109" s="424"/>
      <c r="D109" s="425"/>
      <c r="E109" s="425"/>
      <c r="F109" s="426"/>
      <c r="G109" s="427"/>
      <c r="H109" s="427"/>
      <c r="I109" s="427"/>
      <c r="J109" s="428" t="s">
        <v>8</v>
      </c>
    </row>
    <row r="110" spans="1:10" ht="20.25" customHeight="1" x14ac:dyDescent="0.5">
      <c r="A110" s="412"/>
      <c r="B110" s="419"/>
      <c r="C110" s="419"/>
      <c r="D110" s="415"/>
      <c r="E110" s="415"/>
      <c r="F110" s="416"/>
      <c r="G110" s="417"/>
      <c r="H110" s="417"/>
      <c r="I110" s="417"/>
      <c r="J110" s="420"/>
    </row>
    <row r="112" spans="1:10" hidden="1" x14ac:dyDescent="0.35">
      <c r="A112" s="169" t="s">
        <v>86</v>
      </c>
      <c r="B112" s="145" t="s">
        <v>190</v>
      </c>
      <c r="C112" s="145" t="s">
        <v>191</v>
      </c>
      <c r="D112" s="214" t="s">
        <v>192</v>
      </c>
      <c r="E112" s="214" t="s">
        <v>192</v>
      </c>
      <c r="F112" s="294"/>
      <c r="J112" s="44"/>
    </row>
    <row r="113" spans="1:10" hidden="1" x14ac:dyDescent="0.35">
      <c r="A113" s="468">
        <v>70101</v>
      </c>
      <c r="B113" s="146" t="s">
        <v>182</v>
      </c>
      <c r="C113" s="146">
        <v>3132</v>
      </c>
      <c r="D113" s="215">
        <v>-7.673</v>
      </c>
      <c r="E113" s="215">
        <v>-7.673</v>
      </c>
      <c r="F113" s="294" t="s">
        <v>185</v>
      </c>
      <c r="G113" s="195">
        <f>E113+E114+E115+E116</f>
        <v>-59.658000000000001</v>
      </c>
      <c r="H113" s="195" t="e">
        <f>F113+F119</f>
        <v>#VALUE!</v>
      </c>
      <c r="I113" s="195">
        <f>G113+G119</f>
        <v>-228.358</v>
      </c>
      <c r="J113" s="44"/>
    </row>
    <row r="114" spans="1:10" hidden="1" x14ac:dyDescent="0.35">
      <c r="A114" s="469"/>
      <c r="B114" s="146" t="s">
        <v>183</v>
      </c>
      <c r="C114" s="146">
        <v>3132</v>
      </c>
      <c r="D114" s="216">
        <v>-27.95</v>
      </c>
      <c r="E114" s="216">
        <v>-27.95</v>
      </c>
      <c r="F114" s="294" t="s">
        <v>185</v>
      </c>
      <c r="H114" s="195" t="e">
        <f>#REF!</f>
        <v>#REF!</v>
      </c>
      <c r="I114" s="195" t="e">
        <f>#REF!</f>
        <v>#REF!</v>
      </c>
    </row>
    <row r="115" spans="1:10" hidden="1" x14ac:dyDescent="0.35">
      <c r="A115" s="469"/>
      <c r="B115" s="146" t="s">
        <v>204</v>
      </c>
      <c r="C115" s="146">
        <v>3210</v>
      </c>
      <c r="D115" s="216"/>
      <c r="E115" s="216"/>
      <c r="F115" s="294" t="s">
        <v>185</v>
      </c>
      <c r="G115" s="195">
        <v>-100</v>
      </c>
    </row>
    <row r="116" spans="1:10" hidden="1" x14ac:dyDescent="0.35">
      <c r="A116" s="469"/>
      <c r="B116" s="146" t="s">
        <v>205</v>
      </c>
      <c r="C116" s="146">
        <v>3210</v>
      </c>
      <c r="D116" s="216">
        <v>-24.035</v>
      </c>
      <c r="E116" s="216">
        <v>-24.035</v>
      </c>
      <c r="F116" s="294" t="s">
        <v>185</v>
      </c>
    </row>
    <row r="117" spans="1:10" hidden="1" x14ac:dyDescent="0.35">
      <c r="A117" s="470"/>
      <c r="B117" s="146" t="s">
        <v>187</v>
      </c>
      <c r="C117" s="146">
        <v>3110</v>
      </c>
      <c r="D117" s="216">
        <v>-3.8559999999999999</v>
      </c>
      <c r="E117" s="216">
        <v>-3.8559999999999999</v>
      </c>
      <c r="F117" s="294" t="s">
        <v>186</v>
      </c>
    </row>
    <row r="118" spans="1:10" hidden="1" x14ac:dyDescent="0.35">
      <c r="A118" s="468">
        <v>70201</v>
      </c>
      <c r="B118" s="146" t="s">
        <v>181</v>
      </c>
      <c r="C118" s="146">
        <v>3132</v>
      </c>
      <c r="D118" s="216"/>
      <c r="E118" s="216"/>
      <c r="F118" s="294" t="s">
        <v>185</v>
      </c>
      <c r="G118" s="195">
        <f>E118+E119+E122</f>
        <v>-166.34199999999998</v>
      </c>
    </row>
    <row r="119" spans="1:10" hidden="1" x14ac:dyDescent="0.35">
      <c r="A119" s="469"/>
      <c r="B119" s="146" t="s">
        <v>201</v>
      </c>
      <c r="C119" s="146">
        <v>3132</v>
      </c>
      <c r="D119" s="216">
        <v>-148.01</v>
      </c>
      <c r="E119" s="216">
        <v>-148.01</v>
      </c>
      <c r="F119" s="294" t="s">
        <v>185</v>
      </c>
      <c r="G119" s="195">
        <f>E119+E122+E120+E121</f>
        <v>-168.7</v>
      </c>
      <c r="H119" s="195">
        <v>168.7</v>
      </c>
      <c r="I119" s="195">
        <v>168.7</v>
      </c>
    </row>
    <row r="120" spans="1:10" hidden="1" x14ac:dyDescent="0.35">
      <c r="A120" s="469"/>
      <c r="B120" s="146" t="s">
        <v>206</v>
      </c>
      <c r="C120" s="146">
        <v>3132</v>
      </c>
      <c r="D120" s="216">
        <v>-1.9750000000000001</v>
      </c>
      <c r="E120" s="216">
        <v>-1.9750000000000001</v>
      </c>
      <c r="F120" s="294" t="s">
        <v>185</v>
      </c>
    </row>
    <row r="121" spans="1:10" hidden="1" x14ac:dyDescent="0.35">
      <c r="A121" s="469"/>
      <c r="B121" s="146" t="s">
        <v>207</v>
      </c>
      <c r="C121" s="146">
        <v>3132</v>
      </c>
      <c r="D121" s="216">
        <v>-0.38300000000000001</v>
      </c>
      <c r="E121" s="216">
        <v>-0.38300000000000001</v>
      </c>
      <c r="F121" s="294" t="s">
        <v>185</v>
      </c>
    </row>
    <row r="122" spans="1:10" hidden="1" x14ac:dyDescent="0.35">
      <c r="A122" s="469"/>
      <c r="B122" s="146" t="s">
        <v>189</v>
      </c>
      <c r="C122" s="146">
        <v>3132</v>
      </c>
      <c r="D122" s="216">
        <v>-18.332000000000001</v>
      </c>
      <c r="E122" s="216">
        <v>-18.332000000000001</v>
      </c>
      <c r="F122" s="294" t="s">
        <v>185</v>
      </c>
    </row>
    <row r="123" spans="1:10" hidden="1" x14ac:dyDescent="0.35">
      <c r="A123" s="470"/>
      <c r="B123" s="146" t="s">
        <v>188</v>
      </c>
      <c r="C123" s="146">
        <v>3110</v>
      </c>
      <c r="D123" s="216">
        <v>-0.34200000000000003</v>
      </c>
      <c r="E123" s="216">
        <v>-0.34200000000000003</v>
      </c>
      <c r="F123" s="294" t="s">
        <v>186</v>
      </c>
    </row>
    <row r="124" spans="1:10" hidden="1" x14ac:dyDescent="0.35">
      <c r="A124" s="454">
        <v>150110</v>
      </c>
      <c r="B124" s="146" t="s">
        <v>202</v>
      </c>
      <c r="C124" s="146">
        <v>3142</v>
      </c>
      <c r="D124" s="216">
        <v>-370</v>
      </c>
      <c r="E124" s="216">
        <v>-370</v>
      </c>
      <c r="F124" s="294" t="s">
        <v>203</v>
      </c>
    </row>
    <row r="125" spans="1:10" hidden="1" x14ac:dyDescent="0.35">
      <c r="A125" s="169">
        <v>70501</v>
      </c>
      <c r="B125" s="146" t="s">
        <v>184</v>
      </c>
      <c r="C125" s="146">
        <v>2230</v>
      </c>
      <c r="D125" s="216">
        <v>-200</v>
      </c>
      <c r="E125" s="216">
        <v>-200</v>
      </c>
      <c r="F125" s="294" t="s">
        <v>197</v>
      </c>
    </row>
    <row r="126" spans="1:10" hidden="1" x14ac:dyDescent="0.35">
      <c r="A126" s="468">
        <v>91108</v>
      </c>
      <c r="B126" s="478" t="s">
        <v>200</v>
      </c>
      <c r="C126" s="146">
        <v>2240</v>
      </c>
      <c r="D126" s="216">
        <v>-112.8</v>
      </c>
      <c r="E126" s="216">
        <v>-112.8</v>
      </c>
      <c r="F126" s="294" t="s">
        <v>198</v>
      </c>
    </row>
    <row r="127" spans="1:10" hidden="1" x14ac:dyDescent="0.35">
      <c r="A127" s="470"/>
      <c r="B127" s="479"/>
      <c r="C127" s="146">
        <v>2730</v>
      </c>
      <c r="D127" s="216">
        <v>-23.259</v>
      </c>
      <c r="E127" s="216">
        <v>-23.259</v>
      </c>
      <c r="F127" s="294" t="s">
        <v>199</v>
      </c>
    </row>
    <row r="128" spans="1:10" hidden="1" x14ac:dyDescent="0.35">
      <c r="A128" s="463" t="s">
        <v>193</v>
      </c>
      <c r="B128" s="464"/>
      <c r="C128" s="465"/>
      <c r="D128" s="216">
        <f>SUM(D113:D127)</f>
        <v>-938.61500000000001</v>
      </c>
      <c r="E128" s="216">
        <f>SUM(E113:E127)</f>
        <v>-938.61500000000001</v>
      </c>
      <c r="F128" s="294"/>
    </row>
  </sheetData>
  <mergeCells count="12">
    <mergeCell ref="A128:C128"/>
    <mergeCell ref="B1:J2"/>
    <mergeCell ref="A5:J5"/>
    <mergeCell ref="J7:J8"/>
    <mergeCell ref="J10:J13"/>
    <mergeCell ref="A80:J80"/>
    <mergeCell ref="A94:J94"/>
    <mergeCell ref="B103:C103"/>
    <mergeCell ref="A113:A117"/>
    <mergeCell ref="A118:A123"/>
    <mergeCell ref="A126:A127"/>
    <mergeCell ref="B126:B127"/>
  </mergeCells>
  <pageMargins left="0.98425196850393704" right="0.39370078740157483" top="0.78740157480314965" bottom="0.39370078740157483" header="0" footer="0.11811023622047245"/>
  <pageSetup paperSize="9" scale="17" fitToHeight="2" orientation="portrait" r:id="rId1"/>
  <headerFooter alignWithMargins="0"/>
  <rowBreaks count="2" manualBreakCount="2">
    <brk id="79" max="7" man="1"/>
    <brk id="111"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60"/>
  <sheetViews>
    <sheetView view="pageBreakPreview" zoomScale="60" zoomScaleNormal="60" workbookViewId="0">
      <pane xSplit="2" ySplit="3" topLeftCell="C4" activePane="bottomRight" state="frozen"/>
      <selection pane="topRight" activeCell="C1" sqref="C1"/>
      <selection pane="bottomLeft" activeCell="A5" sqref="A5"/>
      <selection pane="bottomRight" activeCell="E11" sqref="E11"/>
    </sheetView>
  </sheetViews>
  <sheetFormatPr defaultColWidth="9.125" defaultRowHeight="21.1" x14ac:dyDescent="0.35"/>
  <cols>
    <col min="1" max="1" width="6.125" style="142" customWidth="1"/>
    <col min="2" max="2" width="41.125" style="147" customWidth="1"/>
    <col min="3" max="3" width="24" style="147" customWidth="1"/>
    <col min="4" max="4" width="19.625" style="44" customWidth="1"/>
    <col min="5" max="5" width="17.375" style="44" customWidth="1"/>
    <col min="6" max="6" width="15.875" style="44" customWidth="1"/>
    <col min="7" max="7" width="18.125" style="44" customWidth="1"/>
    <col min="8" max="8" width="86.375" style="43" customWidth="1"/>
    <col min="9" max="9" width="58.625" style="1" hidden="1" customWidth="1"/>
    <col min="10" max="10" width="14.875" style="1" hidden="1" customWidth="1"/>
    <col min="11" max="11" width="13.375" style="1" hidden="1" customWidth="1"/>
    <col min="12" max="12" width="11" style="1" hidden="1" customWidth="1"/>
    <col min="13" max="13" width="9.125" style="1"/>
    <col min="14" max="14" width="64.375" style="1" customWidth="1"/>
    <col min="15" max="16384" width="9.125" style="1"/>
  </cols>
  <sheetData>
    <row r="1" spans="1:14" x14ac:dyDescent="0.35">
      <c r="B1" s="495" t="s">
        <v>10</v>
      </c>
      <c r="C1" s="495"/>
      <c r="D1" s="495"/>
      <c r="E1" s="495"/>
      <c r="F1" s="495"/>
      <c r="G1" s="495"/>
      <c r="H1" s="495"/>
    </row>
    <row r="2" spans="1:14" x14ac:dyDescent="0.35">
      <c r="B2" s="496"/>
      <c r="C2" s="496"/>
      <c r="D2" s="496"/>
      <c r="E2" s="496"/>
      <c r="F2" s="496"/>
      <c r="G2" s="496"/>
      <c r="H2" s="496"/>
    </row>
    <row r="3" spans="1:14" ht="63.2" x14ac:dyDescent="0.3">
      <c r="A3" s="34" t="s">
        <v>0</v>
      </c>
      <c r="B3" s="34" t="s">
        <v>21</v>
      </c>
      <c r="C3" s="34" t="s">
        <v>22</v>
      </c>
      <c r="D3" s="42" t="s">
        <v>1</v>
      </c>
      <c r="E3" s="42" t="s">
        <v>23</v>
      </c>
      <c r="F3" s="42" t="s">
        <v>24</v>
      </c>
      <c r="G3" s="42" t="s">
        <v>25</v>
      </c>
      <c r="H3" s="34" t="s">
        <v>2</v>
      </c>
      <c r="I3" s="24" t="s">
        <v>27</v>
      </c>
      <c r="J3" s="1" t="s">
        <v>26</v>
      </c>
    </row>
    <row r="4" spans="1:14" ht="47.25" hidden="1" customHeight="1" x14ac:dyDescent="0.3">
      <c r="A4" s="34">
        <v>1</v>
      </c>
      <c r="B4" s="38" t="s">
        <v>16</v>
      </c>
      <c r="C4" s="143" t="s">
        <v>28</v>
      </c>
      <c r="D4" s="143"/>
      <c r="E4" s="42">
        <f>D4</f>
        <v>0</v>
      </c>
      <c r="F4" s="42"/>
      <c r="G4" s="42">
        <f>D4-F4</f>
        <v>0</v>
      </c>
      <c r="H4" s="37"/>
      <c r="I4" s="19"/>
      <c r="J4" s="7"/>
    </row>
    <row r="5" spans="1:14" ht="47.25" customHeight="1" x14ac:dyDescent="0.3">
      <c r="A5" s="497" t="s">
        <v>126</v>
      </c>
      <c r="B5" s="498"/>
      <c r="C5" s="498"/>
      <c r="D5" s="498"/>
      <c r="E5" s="498"/>
      <c r="F5" s="498"/>
      <c r="G5" s="498"/>
      <c r="H5" s="499"/>
      <c r="I5" s="19"/>
      <c r="J5" s="7"/>
    </row>
    <row r="6" spans="1:14" ht="47.25" hidden="1" customHeight="1" x14ac:dyDescent="0.3">
      <c r="A6" s="34">
        <v>2</v>
      </c>
      <c r="B6" s="152" t="s">
        <v>11</v>
      </c>
      <c r="C6" s="22" t="s">
        <v>29</v>
      </c>
      <c r="D6" s="22"/>
      <c r="E6" s="20"/>
      <c r="F6" s="20"/>
      <c r="G6" s="20">
        <f t="shared" ref="G6:G32" si="0">D6-F6</f>
        <v>0</v>
      </c>
      <c r="H6" s="37" t="s">
        <v>18</v>
      </c>
      <c r="I6" s="19" t="s">
        <v>20</v>
      </c>
      <c r="J6" s="7"/>
      <c r="N6" s="8"/>
    </row>
    <row r="7" spans="1:14" ht="336.25" customHeight="1" x14ac:dyDescent="0.3">
      <c r="A7" s="34">
        <v>5</v>
      </c>
      <c r="B7" s="31" t="s">
        <v>167</v>
      </c>
      <c r="C7" s="22" t="s">
        <v>168</v>
      </c>
      <c r="D7" s="22">
        <f>36.52+4.492+9.96</f>
        <v>50.972000000000001</v>
      </c>
      <c r="E7" s="20"/>
      <c r="F7" s="20"/>
      <c r="G7" s="20">
        <f t="shared" si="0"/>
        <v>50.972000000000001</v>
      </c>
      <c r="H7" s="163" t="s">
        <v>173</v>
      </c>
      <c r="I7" s="19"/>
      <c r="J7" s="8"/>
      <c r="K7" s="8"/>
      <c r="N7" s="8"/>
    </row>
    <row r="8" spans="1:14" ht="104.3" customHeight="1" x14ac:dyDescent="0.3">
      <c r="A8" s="34">
        <v>7</v>
      </c>
      <c r="B8" s="31" t="s">
        <v>13</v>
      </c>
      <c r="C8" s="22" t="s">
        <v>31</v>
      </c>
      <c r="D8" s="22">
        <v>85.617000000000004</v>
      </c>
      <c r="E8" s="20"/>
      <c r="F8" s="20"/>
      <c r="G8" s="20">
        <f t="shared" si="0"/>
        <v>85.617000000000004</v>
      </c>
      <c r="H8" s="31" t="s">
        <v>52</v>
      </c>
      <c r="I8" s="23"/>
      <c r="J8" s="8"/>
      <c r="K8" s="8"/>
    </row>
    <row r="9" spans="1:14" ht="180" customHeight="1" x14ac:dyDescent="0.3">
      <c r="A9" s="34"/>
      <c r="B9" s="31" t="s">
        <v>160</v>
      </c>
      <c r="C9" s="22" t="s">
        <v>35</v>
      </c>
      <c r="D9" s="22">
        <v>182.37</v>
      </c>
      <c r="E9" s="20">
        <f>D9</f>
        <v>182.37</v>
      </c>
      <c r="F9" s="20"/>
      <c r="G9" s="20"/>
      <c r="H9" s="31" t="s">
        <v>163</v>
      </c>
      <c r="I9" s="23"/>
      <c r="J9" s="8"/>
      <c r="K9" s="8"/>
    </row>
    <row r="10" spans="1:14" ht="66.25" hidden="1" customHeight="1" x14ac:dyDescent="0.3">
      <c r="A10" s="34"/>
      <c r="B10" s="157"/>
      <c r="C10" s="158"/>
      <c r="D10" s="22"/>
      <c r="E10" s="159"/>
      <c r="F10" s="159"/>
      <c r="G10" s="159"/>
      <c r="H10" s="157"/>
      <c r="I10" s="23"/>
      <c r="J10" s="8"/>
      <c r="K10" s="8"/>
    </row>
    <row r="11" spans="1:14" ht="224.5" customHeight="1" x14ac:dyDescent="0.3">
      <c r="A11" s="34"/>
      <c r="B11" s="31" t="s">
        <v>170</v>
      </c>
      <c r="C11" s="22" t="s">
        <v>166</v>
      </c>
      <c r="D11" s="22">
        <v>25</v>
      </c>
      <c r="E11" s="20">
        <f>D11</f>
        <v>25</v>
      </c>
      <c r="F11" s="20"/>
      <c r="G11" s="20">
        <f t="shared" si="0"/>
        <v>25</v>
      </c>
      <c r="H11" s="31" t="s">
        <v>169</v>
      </c>
      <c r="I11" s="23"/>
      <c r="J11" s="8"/>
      <c r="K11" s="8"/>
    </row>
    <row r="12" spans="1:14" ht="96.8" customHeight="1" x14ac:dyDescent="0.3">
      <c r="A12" s="34"/>
      <c r="B12" s="31" t="s">
        <v>152</v>
      </c>
      <c r="C12" s="22" t="s">
        <v>153</v>
      </c>
      <c r="D12" s="22">
        <v>-104.78</v>
      </c>
      <c r="E12" s="20">
        <f>D12</f>
        <v>-104.78</v>
      </c>
      <c r="F12" s="20"/>
      <c r="G12" s="20">
        <f t="shared" si="0"/>
        <v>-104.78</v>
      </c>
      <c r="H12" s="31" t="s">
        <v>171</v>
      </c>
      <c r="I12" s="23"/>
      <c r="J12" s="8"/>
      <c r="K12" s="8"/>
    </row>
    <row r="13" spans="1:14" ht="96.8" customHeight="1" x14ac:dyDescent="0.3">
      <c r="A13" s="34"/>
      <c r="B13" s="31" t="s">
        <v>151</v>
      </c>
      <c r="C13" s="22" t="s">
        <v>125</v>
      </c>
      <c r="D13" s="22">
        <f>1.245+0.6+0.5</f>
        <v>2.3450000000000002</v>
      </c>
      <c r="E13" s="20"/>
      <c r="F13" s="20"/>
      <c r="G13" s="20">
        <f t="shared" si="0"/>
        <v>2.3450000000000002</v>
      </c>
      <c r="H13" s="31" t="s">
        <v>154</v>
      </c>
      <c r="I13" s="23"/>
      <c r="J13" s="8"/>
      <c r="K13" s="8"/>
    </row>
    <row r="14" spans="1:14" ht="96.8" customHeight="1" x14ac:dyDescent="0.3">
      <c r="A14" s="34"/>
      <c r="B14" s="31" t="s">
        <v>131</v>
      </c>
      <c r="C14" s="160" t="s">
        <v>32</v>
      </c>
      <c r="D14" s="22">
        <v>99.962000000000003</v>
      </c>
      <c r="E14" s="20">
        <f>D14</f>
        <v>99.962000000000003</v>
      </c>
      <c r="F14" s="20"/>
      <c r="G14" s="20">
        <f t="shared" si="0"/>
        <v>99.962000000000003</v>
      </c>
      <c r="H14" s="31" t="s">
        <v>133</v>
      </c>
      <c r="I14" s="23"/>
      <c r="J14" s="8"/>
      <c r="K14" s="8"/>
    </row>
    <row r="15" spans="1:14" ht="96.8" customHeight="1" x14ac:dyDescent="0.3">
      <c r="A15" s="34"/>
      <c r="B15" s="31" t="s">
        <v>165</v>
      </c>
      <c r="C15" s="160" t="s">
        <v>32</v>
      </c>
      <c r="D15" s="22">
        <v>17.038</v>
      </c>
      <c r="E15" s="20">
        <f>D15</f>
        <v>17.038</v>
      </c>
      <c r="F15" s="20"/>
      <c r="G15" s="20">
        <f t="shared" si="0"/>
        <v>17.038</v>
      </c>
      <c r="H15" s="31" t="s">
        <v>132</v>
      </c>
      <c r="I15" s="23"/>
      <c r="J15" s="8"/>
      <c r="K15" s="8"/>
    </row>
    <row r="16" spans="1:14" ht="89.5" customHeight="1" x14ac:dyDescent="0.3">
      <c r="A16" s="34"/>
      <c r="B16" s="31" t="s">
        <v>161</v>
      </c>
      <c r="C16" s="160" t="s">
        <v>32</v>
      </c>
      <c r="D16" s="22">
        <v>248</v>
      </c>
      <c r="E16" s="20">
        <f>D16</f>
        <v>248</v>
      </c>
      <c r="F16" s="20"/>
      <c r="G16" s="20">
        <f t="shared" si="0"/>
        <v>248</v>
      </c>
      <c r="H16" s="31" t="s">
        <v>172</v>
      </c>
      <c r="I16" s="23"/>
      <c r="J16" s="8"/>
      <c r="K16" s="8"/>
    </row>
    <row r="17" spans="1:14" ht="172.55" customHeight="1" x14ac:dyDescent="0.3">
      <c r="A17" s="34"/>
      <c r="B17" s="31" t="s">
        <v>155</v>
      </c>
      <c r="C17" s="160" t="s">
        <v>32</v>
      </c>
      <c r="D17" s="22">
        <f>34.865+25.582</f>
        <v>60.447000000000003</v>
      </c>
      <c r="E17" s="20">
        <f>D17</f>
        <v>60.447000000000003</v>
      </c>
      <c r="F17" s="20"/>
      <c r="G17" s="20">
        <f t="shared" si="0"/>
        <v>60.447000000000003</v>
      </c>
      <c r="H17" s="31" t="s">
        <v>164</v>
      </c>
      <c r="I17" s="23"/>
      <c r="J17" s="8"/>
      <c r="K17" s="8"/>
    </row>
    <row r="18" spans="1:14" ht="165.25" customHeight="1" x14ac:dyDescent="0.3">
      <c r="A18" s="34">
        <v>8</v>
      </c>
      <c r="B18" s="31" t="s">
        <v>33</v>
      </c>
      <c r="C18" s="22" t="s">
        <v>32</v>
      </c>
      <c r="D18" s="22">
        <v>34.055</v>
      </c>
      <c r="E18" s="20">
        <f>D18</f>
        <v>34.055</v>
      </c>
      <c r="F18" s="20"/>
      <c r="G18" s="20">
        <f t="shared" si="0"/>
        <v>34.055</v>
      </c>
      <c r="H18" s="163" t="s">
        <v>177</v>
      </c>
      <c r="I18" s="23"/>
      <c r="J18" s="18"/>
      <c r="K18" s="8"/>
      <c r="L18" s="18"/>
    </row>
    <row r="19" spans="1:14" ht="200.25" customHeight="1" x14ac:dyDescent="0.3">
      <c r="A19" s="34"/>
      <c r="B19" s="31" t="s">
        <v>118</v>
      </c>
      <c r="C19" s="22" t="s">
        <v>119</v>
      </c>
      <c r="D19" s="22">
        <v>23.655999999999999</v>
      </c>
      <c r="E19" s="20"/>
      <c r="F19" s="20"/>
      <c r="G19" s="20">
        <f t="shared" si="0"/>
        <v>23.655999999999999</v>
      </c>
      <c r="H19" s="164" t="s">
        <v>156</v>
      </c>
      <c r="I19" s="23"/>
      <c r="J19" s="18"/>
      <c r="K19" s="8"/>
      <c r="L19" s="18"/>
    </row>
    <row r="20" spans="1:14" ht="136.55000000000001" customHeight="1" x14ac:dyDescent="0.3">
      <c r="A20" s="34"/>
      <c r="B20" s="31" t="s">
        <v>120</v>
      </c>
      <c r="C20" s="22" t="s">
        <v>35</v>
      </c>
      <c r="D20" s="22">
        <v>18.670999999999999</v>
      </c>
      <c r="E20" s="20"/>
      <c r="F20" s="20"/>
      <c r="G20" s="20">
        <f t="shared" si="0"/>
        <v>18.670999999999999</v>
      </c>
      <c r="H20" s="164" t="s">
        <v>121</v>
      </c>
      <c r="I20" s="23"/>
      <c r="J20" s="18"/>
      <c r="K20" s="8"/>
      <c r="L20" s="18"/>
    </row>
    <row r="21" spans="1:14" ht="71.5" customHeight="1" x14ac:dyDescent="0.3">
      <c r="A21" s="34"/>
      <c r="B21" s="500" t="s">
        <v>157</v>
      </c>
      <c r="C21" s="22" t="s">
        <v>112</v>
      </c>
      <c r="D21" s="22">
        <f>-39.9+3.6+27.85</f>
        <v>-8.4499999999999957</v>
      </c>
      <c r="E21" s="20"/>
      <c r="F21" s="20"/>
      <c r="G21" s="20">
        <f t="shared" si="0"/>
        <v>-8.4499999999999957</v>
      </c>
      <c r="H21" s="502" t="s">
        <v>115</v>
      </c>
      <c r="I21" s="23"/>
      <c r="J21" s="18"/>
      <c r="K21" s="8"/>
      <c r="L21" s="18"/>
    </row>
    <row r="22" spans="1:14" ht="67.75" customHeight="1" x14ac:dyDescent="0.3">
      <c r="A22" s="34"/>
      <c r="B22" s="501"/>
      <c r="C22" s="22" t="s">
        <v>113</v>
      </c>
      <c r="D22" s="22">
        <f>39.9-3.6-27.85</f>
        <v>8.4499999999999957</v>
      </c>
      <c r="E22" s="20"/>
      <c r="F22" s="20"/>
      <c r="G22" s="20">
        <f t="shared" si="0"/>
        <v>8.4499999999999957</v>
      </c>
      <c r="H22" s="503"/>
      <c r="I22" s="23"/>
      <c r="J22" s="18"/>
      <c r="K22" s="8"/>
      <c r="L22" s="18"/>
    </row>
    <row r="23" spans="1:14" ht="189" hidden="1" customHeight="1" x14ac:dyDescent="0.3">
      <c r="A23" s="34"/>
      <c r="B23" s="162" t="s">
        <v>122</v>
      </c>
      <c r="C23" s="22" t="s">
        <v>123</v>
      </c>
      <c r="D23" s="22"/>
      <c r="E23" s="20"/>
      <c r="F23" s="20"/>
      <c r="G23" s="20">
        <f t="shared" si="0"/>
        <v>0</v>
      </c>
      <c r="H23" s="165" t="s">
        <v>124</v>
      </c>
      <c r="I23" s="23"/>
      <c r="J23" s="18"/>
      <c r="K23" s="8"/>
      <c r="L23" s="18"/>
      <c r="N23" s="1">
        <f>73.6</f>
        <v>73.599999999999994</v>
      </c>
    </row>
    <row r="24" spans="1:14" ht="56.25" customHeight="1" x14ac:dyDescent="0.3">
      <c r="A24" s="34"/>
      <c r="B24" s="31" t="s">
        <v>43</v>
      </c>
      <c r="C24" s="22" t="s">
        <v>44</v>
      </c>
      <c r="D24" s="22">
        <v>30.222000000000001</v>
      </c>
      <c r="E24" s="20">
        <f>D24</f>
        <v>30.222000000000001</v>
      </c>
      <c r="F24" s="20"/>
      <c r="G24" s="20">
        <f t="shared" si="0"/>
        <v>30.222000000000001</v>
      </c>
      <c r="H24" s="502" t="s">
        <v>46</v>
      </c>
      <c r="I24" s="23"/>
      <c r="J24" s="18"/>
      <c r="K24" s="8"/>
      <c r="L24" s="18"/>
    </row>
    <row r="25" spans="1:14" ht="67.75" customHeight="1" x14ac:dyDescent="0.3">
      <c r="A25" s="34"/>
      <c r="B25" s="31" t="s">
        <v>45</v>
      </c>
      <c r="C25" s="22" t="s">
        <v>44</v>
      </c>
      <c r="D25" s="22">
        <v>-30.222000000000001</v>
      </c>
      <c r="E25" s="20">
        <f>D25</f>
        <v>-30.222000000000001</v>
      </c>
      <c r="F25" s="20"/>
      <c r="G25" s="20">
        <f t="shared" si="0"/>
        <v>-30.222000000000001</v>
      </c>
      <c r="H25" s="503"/>
      <c r="I25" s="23"/>
      <c r="J25" s="18"/>
      <c r="K25" s="8"/>
      <c r="L25" s="18"/>
    </row>
    <row r="26" spans="1:14" ht="84.75" customHeight="1" x14ac:dyDescent="0.3">
      <c r="A26" s="34"/>
      <c r="B26" s="31" t="s">
        <v>158</v>
      </c>
      <c r="C26" s="22" t="s">
        <v>35</v>
      </c>
      <c r="D26" s="22">
        <v>-80</v>
      </c>
      <c r="E26" s="20"/>
      <c r="F26" s="20"/>
      <c r="G26" s="20">
        <f t="shared" si="0"/>
        <v>-80</v>
      </c>
      <c r="H26" s="502" t="s">
        <v>42</v>
      </c>
      <c r="I26" s="23"/>
      <c r="J26" s="18"/>
      <c r="K26" s="8"/>
      <c r="L26" s="18"/>
    </row>
    <row r="27" spans="1:14" ht="71.5" customHeight="1" x14ac:dyDescent="0.3">
      <c r="A27" s="34"/>
      <c r="B27" s="31" t="s">
        <v>159</v>
      </c>
      <c r="C27" s="22" t="s">
        <v>41</v>
      </c>
      <c r="D27" s="22">
        <v>80</v>
      </c>
      <c r="E27" s="20">
        <f>D27</f>
        <v>80</v>
      </c>
      <c r="F27" s="20"/>
      <c r="G27" s="20">
        <f t="shared" si="0"/>
        <v>80</v>
      </c>
      <c r="H27" s="503"/>
      <c r="I27" s="23"/>
      <c r="J27" s="18"/>
      <c r="K27" s="8"/>
      <c r="L27" s="18"/>
    </row>
    <row r="28" spans="1:14" ht="162.69999999999999" customHeight="1" x14ac:dyDescent="0.3">
      <c r="A28" s="34">
        <v>9</v>
      </c>
      <c r="B28" s="31" t="s">
        <v>34</v>
      </c>
      <c r="C28" s="22" t="s">
        <v>30</v>
      </c>
      <c r="D28" s="22">
        <v>195.887</v>
      </c>
      <c r="E28" s="20">
        <f>D28</f>
        <v>195.887</v>
      </c>
      <c r="F28" s="20"/>
      <c r="G28" s="20">
        <f t="shared" si="0"/>
        <v>195.887</v>
      </c>
      <c r="H28" s="31" t="s">
        <v>114</v>
      </c>
      <c r="I28" s="23"/>
      <c r="J28" s="18"/>
      <c r="K28" s="8"/>
    </row>
    <row r="29" spans="1:14" ht="103.75" customHeight="1" x14ac:dyDescent="0.3">
      <c r="A29" s="34">
        <v>11</v>
      </c>
      <c r="B29" s="31" t="s">
        <v>176</v>
      </c>
      <c r="C29" s="22" t="s">
        <v>35</v>
      </c>
      <c r="D29" s="22">
        <v>27.016999999999999</v>
      </c>
      <c r="E29" s="20"/>
      <c r="F29" s="20"/>
      <c r="G29" s="20">
        <f t="shared" si="0"/>
        <v>27.016999999999999</v>
      </c>
      <c r="H29" s="31" t="s">
        <v>48</v>
      </c>
      <c r="I29" s="19"/>
      <c r="J29" s="7"/>
      <c r="K29" s="8"/>
    </row>
    <row r="30" spans="1:14" ht="216" customHeight="1" x14ac:dyDescent="0.3">
      <c r="A30" s="34"/>
      <c r="B30" s="31" t="s">
        <v>178</v>
      </c>
      <c r="C30" s="22" t="s">
        <v>179</v>
      </c>
      <c r="D30" s="22">
        <f>F30+G30</f>
        <v>10193.519629999999</v>
      </c>
      <c r="E30" s="20">
        <f>D30</f>
        <v>10193.519629999999</v>
      </c>
      <c r="F30" s="20">
        <v>9896.6209999999992</v>
      </c>
      <c r="G30" s="20">
        <f>F30*3%</f>
        <v>296.89862999999997</v>
      </c>
      <c r="H30" s="31" t="s">
        <v>180</v>
      </c>
      <c r="I30" s="19"/>
      <c r="J30" s="7"/>
      <c r="K30" s="8"/>
    </row>
    <row r="31" spans="1:14" ht="138.75" customHeight="1" x14ac:dyDescent="0.3">
      <c r="A31" s="34">
        <v>13</v>
      </c>
      <c r="B31" s="31" t="s">
        <v>175</v>
      </c>
      <c r="C31" s="22" t="s">
        <v>162</v>
      </c>
      <c r="D31" s="22">
        <v>4027.2629999999999</v>
      </c>
      <c r="E31" s="20">
        <f>D31</f>
        <v>4027.2629999999999</v>
      </c>
      <c r="F31" s="20"/>
      <c r="G31" s="20">
        <f t="shared" si="0"/>
        <v>4027.2629999999999</v>
      </c>
      <c r="H31" s="31" t="s">
        <v>174</v>
      </c>
      <c r="I31" s="21"/>
      <c r="J31" s="7"/>
      <c r="K31" s="8"/>
    </row>
    <row r="32" spans="1:14" ht="23.95" hidden="1" customHeight="1" x14ac:dyDescent="0.3">
      <c r="A32" s="34">
        <v>14</v>
      </c>
      <c r="B32" s="31" t="s">
        <v>17</v>
      </c>
      <c r="C32" s="22" t="s">
        <v>37</v>
      </c>
      <c r="D32" s="22"/>
      <c r="E32" s="20">
        <f>D32</f>
        <v>0</v>
      </c>
      <c r="F32" s="22"/>
      <c r="G32" s="20">
        <f t="shared" si="0"/>
        <v>0</v>
      </c>
      <c r="H32" s="149" t="s">
        <v>117</v>
      </c>
      <c r="I32" s="35"/>
      <c r="J32" s="7"/>
      <c r="K32" s="8"/>
    </row>
    <row r="33" spans="1:10" s="30" customFormat="1" ht="47.25" customHeight="1" x14ac:dyDescent="0.3">
      <c r="A33" s="144"/>
      <c r="B33" s="141" t="s">
        <v>128</v>
      </c>
      <c r="C33" s="141"/>
      <c r="D33" s="11">
        <f>SUM(D6:D32)</f>
        <v>15187.039629999999</v>
      </c>
      <c r="E33" s="11">
        <f>SUM(E6:E32)</f>
        <v>15058.761629999997</v>
      </c>
      <c r="F33" s="11">
        <f>SUM(F6:F32)</f>
        <v>9896.6209999999992</v>
      </c>
      <c r="G33" s="11">
        <f>SUM(G6:G32)</f>
        <v>5108.0486299999993</v>
      </c>
      <c r="H33" s="13"/>
      <c r="I33" s="33" t="s">
        <v>50</v>
      </c>
      <c r="J33" s="6"/>
    </row>
    <row r="34" spans="1:10" ht="47.25" hidden="1" customHeight="1" x14ac:dyDescent="0.3">
      <c r="A34" s="34">
        <v>22</v>
      </c>
      <c r="B34" s="40"/>
      <c r="C34" s="143"/>
      <c r="D34" s="42"/>
      <c r="E34" s="42"/>
      <c r="F34" s="42"/>
      <c r="G34" s="42"/>
      <c r="H34" s="40"/>
      <c r="I34" s="19"/>
      <c r="J34" s="7"/>
    </row>
    <row r="35" spans="1:10" ht="47.25" hidden="1" customHeight="1" x14ac:dyDescent="0.3">
      <c r="A35" s="34">
        <v>23</v>
      </c>
      <c r="B35" s="40"/>
      <c r="C35" s="143"/>
      <c r="D35" s="42"/>
      <c r="E35" s="42"/>
      <c r="F35" s="42"/>
      <c r="G35" s="42"/>
      <c r="H35" s="40"/>
      <c r="I35" s="19"/>
      <c r="J35" s="7"/>
    </row>
    <row r="36" spans="1:10" ht="47.25" hidden="1" customHeight="1" x14ac:dyDescent="0.3">
      <c r="A36" s="34">
        <v>24</v>
      </c>
      <c r="B36" s="40"/>
      <c r="C36" s="143"/>
      <c r="D36" s="42"/>
      <c r="E36" s="42"/>
      <c r="F36" s="42"/>
      <c r="G36" s="42"/>
      <c r="H36" s="40"/>
      <c r="I36" s="19"/>
      <c r="J36" s="7"/>
    </row>
    <row r="37" spans="1:10" ht="47.25" hidden="1" customHeight="1" x14ac:dyDescent="0.3">
      <c r="A37" s="34">
        <v>25</v>
      </c>
      <c r="B37" s="40"/>
      <c r="C37" s="143"/>
      <c r="D37" s="42"/>
      <c r="E37" s="42"/>
      <c r="F37" s="42"/>
      <c r="G37" s="42"/>
      <c r="H37" s="40"/>
      <c r="I37" s="19"/>
      <c r="J37" s="7"/>
    </row>
    <row r="38" spans="1:10" ht="47.25" hidden="1" customHeight="1" x14ac:dyDescent="0.3">
      <c r="A38" s="34">
        <v>26</v>
      </c>
      <c r="B38" s="40"/>
      <c r="C38" s="143"/>
      <c r="D38" s="42"/>
      <c r="E38" s="42"/>
      <c r="F38" s="42"/>
      <c r="G38" s="42"/>
      <c r="H38" s="40"/>
      <c r="I38" s="19"/>
      <c r="J38" s="7"/>
    </row>
    <row r="39" spans="1:10" ht="47.25" hidden="1" customHeight="1" x14ac:dyDescent="0.3">
      <c r="A39" s="34">
        <v>27</v>
      </c>
      <c r="B39" s="40"/>
      <c r="C39" s="143"/>
      <c r="D39" s="42"/>
      <c r="E39" s="42"/>
      <c r="F39" s="42"/>
      <c r="G39" s="42"/>
      <c r="H39" s="40"/>
      <c r="I39" s="19"/>
      <c r="J39" s="7"/>
    </row>
    <row r="40" spans="1:10" ht="47.25" hidden="1" customHeight="1" x14ac:dyDescent="0.3">
      <c r="A40" s="34">
        <v>28</v>
      </c>
      <c r="B40" s="40"/>
      <c r="C40" s="143"/>
      <c r="D40" s="42"/>
      <c r="E40" s="42"/>
      <c r="F40" s="42"/>
      <c r="G40" s="42"/>
      <c r="H40" s="40"/>
      <c r="I40" s="19"/>
      <c r="J40" s="7"/>
    </row>
    <row r="41" spans="1:10" ht="47.25" hidden="1" customHeight="1" x14ac:dyDescent="0.3">
      <c r="A41" s="34">
        <v>29</v>
      </c>
      <c r="B41" s="40"/>
      <c r="C41" s="143"/>
      <c r="D41" s="42"/>
      <c r="E41" s="42"/>
      <c r="F41" s="42"/>
      <c r="G41" s="42"/>
      <c r="H41" s="40"/>
      <c r="I41" s="19"/>
      <c r="J41" s="7"/>
    </row>
    <row r="42" spans="1:10" ht="47.25" hidden="1" customHeight="1" x14ac:dyDescent="0.3">
      <c r="A42" s="34">
        <v>30</v>
      </c>
      <c r="B42" s="40"/>
      <c r="C42" s="143"/>
      <c r="D42" s="42"/>
      <c r="E42" s="42"/>
      <c r="F42" s="42"/>
      <c r="G42" s="42"/>
      <c r="H42" s="40"/>
      <c r="I42" s="19"/>
      <c r="J42" s="7"/>
    </row>
    <row r="43" spans="1:10" ht="40.75" hidden="1" x14ac:dyDescent="0.35">
      <c r="A43" s="145"/>
      <c r="B43" s="12" t="s">
        <v>3</v>
      </c>
      <c r="C43" s="12"/>
      <c r="D43" s="9" t="e">
        <f>D4+#REF!+#REF!+D18+#REF!+#REF!+#REF!+D31</f>
        <v>#REF!</v>
      </c>
      <c r="E43" s="9" t="e">
        <f>E4+#REF!+#REF!+E18+#REF!+#REF!+#REF!+E31</f>
        <v>#REF!</v>
      </c>
      <c r="F43" s="9"/>
      <c r="G43" s="9"/>
      <c r="H43" s="37"/>
    </row>
    <row r="44" spans="1:10" ht="39.6" hidden="1" customHeight="1" x14ac:dyDescent="0.35">
      <c r="A44" s="145"/>
      <c r="B44" s="12" t="s">
        <v>4</v>
      </c>
      <c r="C44" s="12"/>
      <c r="D44" s="9">
        <f>D7+D28+D29+D32</f>
        <v>273.87600000000003</v>
      </c>
      <c r="E44" s="9">
        <f>E7+E28+E29+E32</f>
        <v>195.887</v>
      </c>
      <c r="F44" s="9"/>
      <c r="G44" s="9"/>
      <c r="H44" s="37"/>
    </row>
    <row r="45" spans="1:10" ht="56.25" hidden="1" customHeight="1" x14ac:dyDescent="0.35">
      <c r="A45" s="34">
        <v>10</v>
      </c>
      <c r="B45" s="13" t="s">
        <v>5</v>
      </c>
      <c r="C45" s="13"/>
      <c r="D45" s="14"/>
      <c r="E45" s="14">
        <f>D45</f>
        <v>0</v>
      </c>
      <c r="F45" s="17"/>
      <c r="G45" s="14"/>
      <c r="H45" s="41" t="s">
        <v>53</v>
      </c>
    </row>
    <row r="46" spans="1:10" ht="25.5" hidden="1" customHeight="1" x14ac:dyDescent="0.35">
      <c r="A46" s="145"/>
      <c r="B46" s="10" t="s">
        <v>6</v>
      </c>
      <c r="C46" s="10"/>
      <c r="D46" s="11" t="e">
        <f>D45+#REF!</f>
        <v>#REF!</v>
      </c>
      <c r="E46" s="11" t="e">
        <f>E45+#REF!</f>
        <v>#REF!</v>
      </c>
      <c r="F46" s="11"/>
      <c r="G46" s="11"/>
      <c r="H46" s="42"/>
    </row>
    <row r="47" spans="1:10" ht="25.5" customHeight="1" x14ac:dyDescent="0.3">
      <c r="A47" s="494" t="s">
        <v>127</v>
      </c>
      <c r="B47" s="494"/>
      <c r="C47" s="494"/>
      <c r="D47" s="494"/>
      <c r="E47" s="494"/>
      <c r="F47" s="494"/>
      <c r="G47" s="494"/>
      <c r="H47" s="494"/>
    </row>
    <row r="48" spans="1:10" ht="87.8" hidden="1" customHeight="1" x14ac:dyDescent="0.3">
      <c r="A48" s="161"/>
      <c r="B48" s="37" t="s">
        <v>142</v>
      </c>
      <c r="C48" s="34" t="s">
        <v>134</v>
      </c>
      <c r="D48" s="34"/>
      <c r="E48" s="34">
        <f>D48</f>
        <v>0</v>
      </c>
      <c r="F48" s="34"/>
      <c r="G48" s="42">
        <f t="shared" ref="G48:G53" si="1">D48-F48</f>
        <v>0</v>
      </c>
      <c r="H48" s="150" t="s">
        <v>135</v>
      </c>
    </row>
    <row r="49" spans="1:8" ht="93.75" customHeight="1" x14ac:dyDescent="0.3">
      <c r="A49" s="161"/>
      <c r="B49" s="37" t="s">
        <v>136</v>
      </c>
      <c r="C49" s="34" t="s">
        <v>137</v>
      </c>
      <c r="D49" s="34">
        <v>70.204999999999998</v>
      </c>
      <c r="E49" s="34">
        <f>D49</f>
        <v>70.204999999999998</v>
      </c>
      <c r="F49" s="34"/>
      <c r="G49" s="42">
        <f t="shared" si="1"/>
        <v>70.204999999999998</v>
      </c>
      <c r="H49" s="166" t="s">
        <v>138</v>
      </c>
    </row>
    <row r="50" spans="1:8" ht="77.95" hidden="1" customHeight="1" x14ac:dyDescent="0.35">
      <c r="A50" s="145"/>
      <c r="B50" s="151" t="s">
        <v>11</v>
      </c>
      <c r="C50" s="34" t="s">
        <v>139</v>
      </c>
      <c r="D50" s="9"/>
      <c r="E50" s="37"/>
      <c r="F50" s="146"/>
      <c r="G50" s="42">
        <f t="shared" si="1"/>
        <v>0</v>
      </c>
      <c r="H50" s="163" t="s">
        <v>150</v>
      </c>
    </row>
    <row r="51" spans="1:8" ht="56.25" customHeight="1" x14ac:dyDescent="0.4">
      <c r="A51" s="145"/>
      <c r="B51" s="151" t="s">
        <v>140</v>
      </c>
      <c r="C51" s="148" t="s">
        <v>141</v>
      </c>
      <c r="D51" s="9">
        <v>52</v>
      </c>
      <c r="E51" s="37"/>
      <c r="F51" s="146"/>
      <c r="G51" s="42">
        <f t="shared" si="1"/>
        <v>52</v>
      </c>
      <c r="H51" s="167" t="s">
        <v>143</v>
      </c>
    </row>
    <row r="52" spans="1:8" ht="63" hidden="1" customHeight="1" x14ac:dyDescent="0.35">
      <c r="A52" s="145"/>
      <c r="B52" s="151" t="s">
        <v>144</v>
      </c>
      <c r="C52" s="148" t="s">
        <v>145</v>
      </c>
      <c r="D52" s="9"/>
      <c r="E52" s="37"/>
      <c r="F52" s="146"/>
      <c r="G52" s="42">
        <f t="shared" si="1"/>
        <v>0</v>
      </c>
      <c r="H52" s="168" t="s">
        <v>149</v>
      </c>
    </row>
    <row r="53" spans="1:8" ht="80.5" customHeight="1" x14ac:dyDescent="0.35">
      <c r="A53" s="145"/>
      <c r="B53" s="151" t="s">
        <v>146</v>
      </c>
      <c r="C53" s="148" t="s">
        <v>147</v>
      </c>
      <c r="D53" s="9">
        <f>-D49-D51</f>
        <v>-122.205</v>
      </c>
      <c r="E53" s="42">
        <f>D53</f>
        <v>-122.205</v>
      </c>
      <c r="F53" s="146"/>
      <c r="G53" s="42">
        <f t="shared" si="1"/>
        <v>-122.205</v>
      </c>
      <c r="H53" s="168" t="s">
        <v>148</v>
      </c>
    </row>
    <row r="54" spans="1:8" ht="63.7" customHeight="1" x14ac:dyDescent="0.35">
      <c r="A54" s="34">
        <v>9</v>
      </c>
      <c r="B54" s="153" t="s">
        <v>129</v>
      </c>
      <c r="C54" s="153"/>
      <c r="D54" s="154">
        <f>SUM(D48:D53)</f>
        <v>0</v>
      </c>
      <c r="E54" s="154">
        <f>SUM(E48:E53)</f>
        <v>-52</v>
      </c>
      <c r="F54" s="154">
        <f>SUM(F48:F53)</f>
        <v>0</v>
      </c>
      <c r="G54" s="154">
        <f>SUM(G48:G53)</f>
        <v>0</v>
      </c>
      <c r="H54" s="146"/>
    </row>
    <row r="55" spans="1:8" ht="25.5" customHeight="1" x14ac:dyDescent="0.35">
      <c r="A55" s="145"/>
      <c r="B55" s="155" t="s">
        <v>130</v>
      </c>
      <c r="C55" s="155"/>
      <c r="D55" s="156">
        <f>D54+D33</f>
        <v>15187.039629999999</v>
      </c>
      <c r="E55" s="156">
        <f>E54+E33</f>
        <v>15006.761629999997</v>
      </c>
      <c r="F55" s="156">
        <f>F54+F33</f>
        <v>9896.6209999999992</v>
      </c>
      <c r="G55" s="156">
        <f>G54+G33</f>
        <v>5108.0486299999993</v>
      </c>
      <c r="H55" s="146"/>
    </row>
    <row r="57" spans="1:8" x14ac:dyDescent="0.35">
      <c r="B57" s="147" t="s">
        <v>7</v>
      </c>
      <c r="H57" s="43" t="s">
        <v>8</v>
      </c>
    </row>
    <row r="58" spans="1:8" ht="20.25" customHeight="1" x14ac:dyDescent="0.35"/>
    <row r="59" spans="1:8" x14ac:dyDescent="0.35">
      <c r="B59" s="147" t="s">
        <v>9</v>
      </c>
    </row>
    <row r="60" spans="1:8" x14ac:dyDescent="0.35">
      <c r="D60" s="147"/>
      <c r="H60" s="44"/>
    </row>
  </sheetData>
  <mergeCells count="7">
    <mergeCell ref="A47:H47"/>
    <mergeCell ref="B1:H2"/>
    <mergeCell ref="A5:H5"/>
    <mergeCell ref="B21:B22"/>
    <mergeCell ref="H21:H22"/>
    <mergeCell ref="H24:H25"/>
    <mergeCell ref="H26:H27"/>
  </mergeCells>
  <phoneticPr fontId="30" type="noConversion"/>
  <pageMargins left="0" right="0" top="0" bottom="0" header="0.15748031496062992" footer="0.31496062992125984"/>
  <pageSetup paperSize="9" scale="4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38"/>
  <sheetViews>
    <sheetView zoomScale="60" zoomScaleNormal="60" zoomScaleSheetLayoutView="70" workbookViewId="0">
      <pane xSplit="2" ySplit="3" topLeftCell="C13" activePane="bottomRight" state="frozen"/>
      <selection pane="topRight" activeCell="C1" sqref="C1"/>
      <selection pane="bottomLeft" activeCell="A5" sqref="A5"/>
      <selection pane="bottomRight" activeCell="H18" sqref="H18"/>
    </sheetView>
  </sheetViews>
  <sheetFormatPr defaultColWidth="9.125" defaultRowHeight="21.1" x14ac:dyDescent="0.3"/>
  <cols>
    <col min="1" max="1" width="6.125" style="3" customWidth="1"/>
    <col min="2" max="2" width="57.375" style="1" customWidth="1"/>
    <col min="3" max="3" width="24" style="1" customWidth="1"/>
    <col min="4" max="5" width="17.375" style="5" customWidth="1"/>
    <col min="6" max="6" width="14" style="5" hidden="1" customWidth="1"/>
    <col min="7" max="7" width="16.625" style="5" customWidth="1"/>
    <col min="8" max="8" width="73.375" style="43" customWidth="1"/>
    <col min="9" max="9" width="58.625" style="1" hidden="1" customWidth="1"/>
    <col min="10" max="10" width="14.875" style="1" hidden="1" customWidth="1"/>
    <col min="11" max="11" width="13.375" style="1" hidden="1" customWidth="1"/>
    <col min="12" max="12" width="11" style="1" hidden="1" customWidth="1"/>
    <col min="13" max="16384" width="9.125" style="1"/>
  </cols>
  <sheetData>
    <row r="1" spans="1:12" ht="18.350000000000001" x14ac:dyDescent="0.3">
      <c r="B1" s="504" t="s">
        <v>10</v>
      </c>
      <c r="C1" s="504"/>
      <c r="D1" s="504"/>
      <c r="E1" s="504"/>
      <c r="F1" s="504"/>
      <c r="G1" s="504"/>
      <c r="H1" s="504"/>
    </row>
    <row r="2" spans="1:12" ht="18.350000000000001" x14ac:dyDescent="0.3">
      <c r="B2" s="505"/>
      <c r="C2" s="505"/>
      <c r="D2" s="505"/>
      <c r="E2" s="505"/>
      <c r="F2" s="505"/>
      <c r="G2" s="505"/>
      <c r="H2" s="505"/>
    </row>
    <row r="3" spans="1:12" ht="55.05" x14ac:dyDescent="0.3">
      <c r="A3" s="4" t="s">
        <v>0</v>
      </c>
      <c r="B3" s="24" t="s">
        <v>21</v>
      </c>
      <c r="C3" s="24" t="s">
        <v>22</v>
      </c>
      <c r="D3" s="25" t="s">
        <v>1</v>
      </c>
      <c r="E3" s="25" t="s">
        <v>23</v>
      </c>
      <c r="F3" s="25" t="s">
        <v>24</v>
      </c>
      <c r="G3" s="25" t="s">
        <v>25</v>
      </c>
      <c r="H3" s="34" t="s">
        <v>2</v>
      </c>
      <c r="I3" s="24" t="s">
        <v>27</v>
      </c>
      <c r="J3" s="1" t="s">
        <v>26</v>
      </c>
    </row>
    <row r="4" spans="1:12" ht="47.25" customHeight="1" x14ac:dyDescent="0.3">
      <c r="A4" s="4">
        <v>1</v>
      </c>
      <c r="B4" s="31" t="s">
        <v>16</v>
      </c>
      <c r="C4" s="26" t="s">
        <v>28</v>
      </c>
      <c r="D4" s="22">
        <v>52118.338000000003</v>
      </c>
      <c r="E4" s="20">
        <f>D4</f>
        <v>52118.338000000003</v>
      </c>
      <c r="F4" s="20"/>
      <c r="G4" s="20">
        <f>D4-F4</f>
        <v>52118.338000000003</v>
      </c>
      <c r="H4" s="139"/>
      <c r="I4" s="19"/>
      <c r="J4" s="7"/>
    </row>
    <row r="5" spans="1:12" ht="47.25" customHeight="1" x14ac:dyDescent="0.3">
      <c r="A5" s="4">
        <v>2</v>
      </c>
      <c r="B5" s="32" t="s">
        <v>11</v>
      </c>
      <c r="C5" s="26" t="s">
        <v>29</v>
      </c>
      <c r="D5" s="22">
        <v>14086.922</v>
      </c>
      <c r="E5" s="20"/>
      <c r="F5" s="20"/>
      <c r="G5" s="20">
        <f t="shared" ref="G5:G19" si="0">D5-F5</f>
        <v>14086.922</v>
      </c>
      <c r="H5" s="139" t="s">
        <v>18</v>
      </c>
      <c r="I5" s="19" t="s">
        <v>20</v>
      </c>
      <c r="J5" s="7"/>
    </row>
    <row r="6" spans="1:12" ht="157.75" customHeight="1" x14ac:dyDescent="0.3">
      <c r="A6" s="4">
        <v>5</v>
      </c>
      <c r="B6" s="31" t="s">
        <v>12</v>
      </c>
      <c r="C6" s="26" t="s">
        <v>30</v>
      </c>
      <c r="D6" s="22">
        <v>36</v>
      </c>
      <c r="E6" s="20"/>
      <c r="F6" s="20"/>
      <c r="G6" s="20">
        <f t="shared" si="0"/>
        <v>36</v>
      </c>
      <c r="H6" s="139" t="s">
        <v>116</v>
      </c>
      <c r="I6" s="19"/>
      <c r="J6" s="8"/>
      <c r="K6" s="8"/>
    </row>
    <row r="7" spans="1:12" ht="159.80000000000001" customHeight="1" x14ac:dyDescent="0.3">
      <c r="A7" s="4">
        <v>6</v>
      </c>
      <c r="B7" s="31" t="s">
        <v>14</v>
      </c>
      <c r="C7" s="26" t="s">
        <v>30</v>
      </c>
      <c r="D7" s="22">
        <v>4.5</v>
      </c>
      <c r="E7" s="20"/>
      <c r="F7" s="20"/>
      <c r="G7" s="20">
        <f t="shared" si="0"/>
        <v>4.5</v>
      </c>
      <c r="H7" s="139" t="s">
        <v>49</v>
      </c>
      <c r="I7" s="19"/>
      <c r="J7" s="8"/>
      <c r="K7" s="8"/>
    </row>
    <row r="8" spans="1:12" ht="96.8" customHeight="1" x14ac:dyDescent="0.3">
      <c r="A8" s="4">
        <v>7</v>
      </c>
      <c r="B8" s="31" t="s">
        <v>13</v>
      </c>
      <c r="C8" s="26" t="s">
        <v>31</v>
      </c>
      <c r="D8" s="22">
        <v>86</v>
      </c>
      <c r="E8" s="20"/>
      <c r="F8" s="20"/>
      <c r="G8" s="20">
        <f t="shared" si="0"/>
        <v>86</v>
      </c>
      <c r="H8" s="140" t="s">
        <v>52</v>
      </c>
      <c r="I8" s="23"/>
      <c r="J8" s="8"/>
      <c r="K8" s="8"/>
    </row>
    <row r="9" spans="1:12" ht="159.80000000000001" customHeight="1" x14ac:dyDescent="0.3">
      <c r="A9" s="4">
        <v>8</v>
      </c>
      <c r="B9" s="31" t="s">
        <v>33</v>
      </c>
      <c r="C9" s="26" t="s">
        <v>32</v>
      </c>
      <c r="D9" s="22">
        <v>34.055</v>
      </c>
      <c r="E9" s="20">
        <f>D9</f>
        <v>34.055</v>
      </c>
      <c r="F9" s="20"/>
      <c r="G9" s="20">
        <f t="shared" si="0"/>
        <v>34.055</v>
      </c>
      <c r="H9" s="139" t="s">
        <v>47</v>
      </c>
      <c r="I9" s="23"/>
      <c r="J9" s="18"/>
      <c r="K9" s="8"/>
      <c r="L9" s="18"/>
    </row>
    <row r="10" spans="1:12" ht="84.75" customHeight="1" x14ac:dyDescent="0.3">
      <c r="A10" s="4"/>
      <c r="B10" s="31" t="s">
        <v>111</v>
      </c>
      <c r="C10" s="26" t="s">
        <v>112</v>
      </c>
      <c r="D10" s="22">
        <f>-39.9+3.6+27.85</f>
        <v>-8.4499999999999957</v>
      </c>
      <c r="E10" s="20"/>
      <c r="F10" s="20"/>
      <c r="G10" s="20">
        <f t="shared" si="0"/>
        <v>-8.4499999999999957</v>
      </c>
      <c r="H10" s="506" t="s">
        <v>115</v>
      </c>
      <c r="I10" s="23"/>
      <c r="J10" s="18"/>
      <c r="K10" s="8"/>
      <c r="L10" s="18"/>
    </row>
    <row r="11" spans="1:12" ht="84.75" customHeight="1" x14ac:dyDescent="0.3">
      <c r="A11" s="4"/>
      <c r="B11" s="31" t="s">
        <v>111</v>
      </c>
      <c r="C11" s="26" t="s">
        <v>113</v>
      </c>
      <c r="D11" s="22">
        <f>39.9-3.6-27.85</f>
        <v>8.4499999999999957</v>
      </c>
      <c r="E11" s="20"/>
      <c r="F11" s="20"/>
      <c r="G11" s="20">
        <f t="shared" si="0"/>
        <v>8.4499999999999957</v>
      </c>
      <c r="H11" s="507"/>
      <c r="I11" s="23"/>
      <c r="J11" s="18"/>
      <c r="K11" s="8"/>
      <c r="L11" s="18"/>
    </row>
    <row r="12" spans="1:12" ht="84.75" customHeight="1" x14ac:dyDescent="0.3">
      <c r="A12" s="4"/>
      <c r="B12" s="31" t="s">
        <v>43</v>
      </c>
      <c r="C12" s="26" t="s">
        <v>44</v>
      </c>
      <c r="D12" s="22">
        <v>30.222000000000001</v>
      </c>
      <c r="E12" s="20">
        <f>D12</f>
        <v>30.222000000000001</v>
      </c>
      <c r="F12" s="20"/>
      <c r="G12" s="20">
        <f t="shared" si="0"/>
        <v>30.222000000000001</v>
      </c>
      <c r="H12" s="506" t="s">
        <v>46</v>
      </c>
      <c r="I12" s="23"/>
      <c r="J12" s="18"/>
      <c r="K12" s="8"/>
      <c r="L12" s="18"/>
    </row>
    <row r="13" spans="1:12" ht="84.75" customHeight="1" x14ac:dyDescent="0.3">
      <c r="A13" s="4"/>
      <c r="B13" s="31" t="s">
        <v>45</v>
      </c>
      <c r="C13" s="26" t="s">
        <v>44</v>
      </c>
      <c r="D13" s="22">
        <v>-30.222000000000001</v>
      </c>
      <c r="E13" s="20">
        <f>D13</f>
        <v>-30.222000000000001</v>
      </c>
      <c r="F13" s="20"/>
      <c r="G13" s="20">
        <f t="shared" si="0"/>
        <v>-30.222000000000001</v>
      </c>
      <c r="H13" s="507"/>
      <c r="I13" s="23"/>
      <c r="J13" s="18"/>
      <c r="K13" s="8"/>
      <c r="L13" s="18"/>
    </row>
    <row r="14" spans="1:12" ht="84.75" customHeight="1" x14ac:dyDescent="0.3">
      <c r="A14" s="4"/>
      <c r="B14" s="31" t="s">
        <v>39</v>
      </c>
      <c r="C14" s="26" t="s">
        <v>35</v>
      </c>
      <c r="D14" s="22">
        <v>-80</v>
      </c>
      <c r="E14" s="20"/>
      <c r="F14" s="20"/>
      <c r="G14" s="20">
        <f t="shared" si="0"/>
        <v>-80</v>
      </c>
      <c r="H14" s="506" t="s">
        <v>42</v>
      </c>
      <c r="I14" s="23"/>
      <c r="J14" s="18"/>
      <c r="K14" s="8"/>
      <c r="L14" s="18"/>
    </row>
    <row r="15" spans="1:12" ht="84.75" customHeight="1" x14ac:dyDescent="0.3">
      <c r="A15" s="4"/>
      <c r="B15" s="31" t="s">
        <v>40</v>
      </c>
      <c r="C15" s="26" t="s">
        <v>41</v>
      </c>
      <c r="D15" s="22">
        <v>80</v>
      </c>
      <c r="E15" s="20">
        <f>D15</f>
        <v>80</v>
      </c>
      <c r="F15" s="20"/>
      <c r="G15" s="20">
        <f t="shared" si="0"/>
        <v>80</v>
      </c>
      <c r="H15" s="507"/>
      <c r="I15" s="23"/>
      <c r="J15" s="18"/>
      <c r="K15" s="8"/>
      <c r="L15" s="18"/>
    </row>
    <row r="16" spans="1:12" ht="161.5" customHeight="1" x14ac:dyDescent="0.3">
      <c r="A16" s="4">
        <v>9</v>
      </c>
      <c r="B16" s="31" t="s">
        <v>34</v>
      </c>
      <c r="C16" s="26" t="s">
        <v>30</v>
      </c>
      <c r="D16" s="22">
        <v>195.887</v>
      </c>
      <c r="E16" s="20">
        <f>D16</f>
        <v>195.887</v>
      </c>
      <c r="F16" s="20"/>
      <c r="G16" s="20">
        <f t="shared" si="0"/>
        <v>195.887</v>
      </c>
      <c r="H16" s="140" t="s">
        <v>114</v>
      </c>
      <c r="I16" s="23"/>
      <c r="J16" s="18"/>
      <c r="K16" s="8"/>
    </row>
    <row r="17" spans="1:11" ht="131.94999999999999" customHeight="1" x14ac:dyDescent="0.3">
      <c r="A17" s="4">
        <v>11</v>
      </c>
      <c r="B17" s="31" t="s">
        <v>15</v>
      </c>
      <c r="C17" s="26" t="s">
        <v>35</v>
      </c>
      <c r="D17" s="22">
        <v>27.016999999999999</v>
      </c>
      <c r="E17" s="36"/>
      <c r="F17" s="20"/>
      <c r="G17" s="20">
        <f t="shared" si="0"/>
        <v>27.016999999999999</v>
      </c>
      <c r="H17" s="140" t="s">
        <v>48</v>
      </c>
      <c r="I17" s="19"/>
      <c r="J17" s="7"/>
      <c r="K17" s="8"/>
    </row>
    <row r="18" spans="1:11" ht="72.7" customHeight="1" x14ac:dyDescent="0.3">
      <c r="A18" s="4">
        <v>13</v>
      </c>
      <c r="B18" s="31" t="s">
        <v>19</v>
      </c>
      <c r="C18" s="26" t="s">
        <v>36</v>
      </c>
      <c r="D18" s="22">
        <v>3627.88</v>
      </c>
      <c r="E18" s="20">
        <f>D18</f>
        <v>3627.88</v>
      </c>
      <c r="F18" s="20"/>
      <c r="G18" s="20">
        <f t="shared" si="0"/>
        <v>3627.88</v>
      </c>
      <c r="H18" s="140" t="s">
        <v>54</v>
      </c>
      <c r="I18" s="21"/>
      <c r="J18" s="7"/>
      <c r="K18" s="8"/>
    </row>
    <row r="19" spans="1:11" ht="268.5" customHeight="1" x14ac:dyDescent="0.3">
      <c r="A19" s="4">
        <v>14</v>
      </c>
      <c r="B19" s="31" t="s">
        <v>17</v>
      </c>
      <c r="C19" s="26" t="s">
        <v>37</v>
      </c>
      <c r="D19" s="22">
        <v>2688.279</v>
      </c>
      <c r="E19" s="20">
        <f>D19</f>
        <v>2688.279</v>
      </c>
      <c r="F19" s="22"/>
      <c r="G19" s="20">
        <f t="shared" si="0"/>
        <v>2688.279</v>
      </c>
      <c r="H19" s="39" t="s">
        <v>51</v>
      </c>
      <c r="I19" s="35"/>
      <c r="J19" s="7"/>
      <c r="K19" s="8"/>
    </row>
    <row r="20" spans="1:11" s="30" customFormat="1" ht="47.25" customHeight="1" x14ac:dyDescent="0.3">
      <c r="A20" s="27"/>
      <c r="B20" s="28" t="s">
        <v>38</v>
      </c>
      <c r="C20" s="28"/>
      <c r="D20" s="29">
        <f>SUM(D4:D19)</f>
        <v>72904.878000000012</v>
      </c>
      <c r="E20" s="29">
        <f>SUM(E4:E19)</f>
        <v>58744.439000000006</v>
      </c>
      <c r="F20" s="29">
        <f>SUM(F4:F19)</f>
        <v>0</v>
      </c>
      <c r="G20" s="29">
        <f>SUM(G4:G19)</f>
        <v>72904.878000000012</v>
      </c>
      <c r="H20" s="13"/>
      <c r="I20" s="33" t="s">
        <v>50</v>
      </c>
      <c r="J20" s="6"/>
    </row>
    <row r="21" spans="1:11" ht="47.25" hidden="1" customHeight="1" x14ac:dyDescent="0.3">
      <c r="A21" s="4">
        <v>22</v>
      </c>
      <c r="B21" s="21"/>
      <c r="C21" s="22"/>
      <c r="D21" s="20"/>
      <c r="E21" s="20"/>
      <c r="F21" s="20"/>
      <c r="G21" s="20"/>
      <c r="H21" s="40"/>
      <c r="I21" s="19"/>
      <c r="J21" s="7"/>
    </row>
    <row r="22" spans="1:11" ht="47.25" hidden="1" customHeight="1" x14ac:dyDescent="0.3">
      <c r="A22" s="4">
        <v>23</v>
      </c>
      <c r="B22" s="21"/>
      <c r="C22" s="22"/>
      <c r="D22" s="20"/>
      <c r="E22" s="20"/>
      <c r="F22" s="20"/>
      <c r="G22" s="20"/>
      <c r="H22" s="40"/>
      <c r="I22" s="19"/>
      <c r="J22" s="7"/>
    </row>
    <row r="23" spans="1:11" ht="47.25" hidden="1" customHeight="1" x14ac:dyDescent="0.3">
      <c r="A23" s="4">
        <v>24</v>
      </c>
      <c r="B23" s="21"/>
      <c r="C23" s="22"/>
      <c r="D23" s="20"/>
      <c r="E23" s="20"/>
      <c r="F23" s="20"/>
      <c r="G23" s="20"/>
      <c r="H23" s="40"/>
      <c r="I23" s="19"/>
      <c r="J23" s="7"/>
    </row>
    <row r="24" spans="1:11" ht="47.25" hidden="1" customHeight="1" x14ac:dyDescent="0.3">
      <c r="A24" s="4">
        <v>25</v>
      </c>
      <c r="B24" s="21"/>
      <c r="C24" s="22"/>
      <c r="D24" s="20"/>
      <c r="E24" s="20"/>
      <c r="F24" s="20"/>
      <c r="G24" s="20"/>
      <c r="H24" s="40"/>
      <c r="I24" s="19"/>
      <c r="J24" s="7"/>
    </row>
    <row r="25" spans="1:11" ht="47.25" hidden="1" customHeight="1" x14ac:dyDescent="0.3">
      <c r="A25" s="4">
        <v>26</v>
      </c>
      <c r="B25" s="21"/>
      <c r="C25" s="22"/>
      <c r="D25" s="20"/>
      <c r="E25" s="20"/>
      <c r="F25" s="20"/>
      <c r="G25" s="20"/>
      <c r="H25" s="40"/>
      <c r="I25" s="19"/>
      <c r="J25" s="7"/>
    </row>
    <row r="26" spans="1:11" ht="47.25" hidden="1" customHeight="1" x14ac:dyDescent="0.3">
      <c r="A26" s="4">
        <v>27</v>
      </c>
      <c r="B26" s="21"/>
      <c r="C26" s="22"/>
      <c r="D26" s="20"/>
      <c r="E26" s="20"/>
      <c r="F26" s="20"/>
      <c r="G26" s="20"/>
      <c r="H26" s="40"/>
      <c r="I26" s="19"/>
      <c r="J26" s="7"/>
    </row>
    <row r="27" spans="1:11" ht="47.25" hidden="1" customHeight="1" x14ac:dyDescent="0.3">
      <c r="A27" s="4">
        <v>28</v>
      </c>
      <c r="B27" s="21"/>
      <c r="C27" s="22"/>
      <c r="D27" s="20"/>
      <c r="E27" s="20"/>
      <c r="F27" s="20"/>
      <c r="G27" s="20"/>
      <c r="H27" s="40"/>
      <c r="I27" s="19"/>
      <c r="J27" s="7"/>
    </row>
    <row r="28" spans="1:11" ht="47.25" hidden="1" customHeight="1" x14ac:dyDescent="0.3">
      <c r="A28" s="4">
        <v>29</v>
      </c>
      <c r="B28" s="21"/>
      <c r="C28" s="22"/>
      <c r="D28" s="20"/>
      <c r="E28" s="20"/>
      <c r="F28" s="20"/>
      <c r="G28" s="20"/>
      <c r="H28" s="40"/>
      <c r="I28" s="19"/>
      <c r="J28" s="7"/>
    </row>
    <row r="29" spans="1:11" ht="47.25" hidden="1" customHeight="1" x14ac:dyDescent="0.3">
      <c r="A29" s="4">
        <v>30</v>
      </c>
      <c r="B29" s="21"/>
      <c r="C29" s="22"/>
      <c r="D29" s="20"/>
      <c r="E29" s="20"/>
      <c r="F29" s="20"/>
      <c r="G29" s="20"/>
      <c r="H29" s="40"/>
      <c r="I29" s="19"/>
      <c r="J29" s="7"/>
    </row>
    <row r="30" spans="1:11" hidden="1" x14ac:dyDescent="0.3">
      <c r="A30" s="2"/>
      <c r="B30" s="12" t="s">
        <v>3</v>
      </c>
      <c r="C30" s="12"/>
      <c r="D30" s="9" t="e">
        <f>D4+#REF!+#REF!+D9+D7+#REF!+#REF!+D18</f>
        <v>#REF!</v>
      </c>
      <c r="E30" s="9" t="e">
        <f>E4+#REF!+#REF!+E9+E7+#REF!+#REF!+E18</f>
        <v>#REF!</v>
      </c>
      <c r="F30" s="9"/>
      <c r="G30" s="9"/>
      <c r="H30" s="37"/>
    </row>
    <row r="31" spans="1:11" ht="39.6" hidden="1" customHeight="1" x14ac:dyDescent="0.3">
      <c r="A31" s="2"/>
      <c r="B31" s="12" t="s">
        <v>4</v>
      </c>
      <c r="C31" s="12"/>
      <c r="D31" s="9">
        <f>D6+D16+D17+D19</f>
        <v>2947.183</v>
      </c>
      <c r="E31" s="9">
        <f>E6+E16+E17+E19</f>
        <v>2884.1660000000002</v>
      </c>
      <c r="F31" s="9"/>
      <c r="G31" s="9"/>
      <c r="H31" s="37"/>
    </row>
    <row r="32" spans="1:11" ht="56.25" hidden="1" customHeight="1" x14ac:dyDescent="0.35">
      <c r="A32" s="4">
        <v>10</v>
      </c>
      <c r="B32" s="13" t="s">
        <v>5</v>
      </c>
      <c r="C32" s="13"/>
      <c r="D32" s="14"/>
      <c r="E32" s="14">
        <f>D32</f>
        <v>0</v>
      </c>
      <c r="F32" s="17"/>
      <c r="G32" s="14"/>
      <c r="H32" s="41" t="s">
        <v>53</v>
      </c>
    </row>
    <row r="33" spans="1:8" ht="25.5" hidden="1" customHeight="1" x14ac:dyDescent="0.3">
      <c r="A33" s="2"/>
      <c r="B33" s="10" t="s">
        <v>6</v>
      </c>
      <c r="C33" s="10"/>
      <c r="D33" s="11" t="e">
        <f>D32+#REF!</f>
        <v>#REF!</v>
      </c>
      <c r="E33" s="11" t="e">
        <f>E32+#REF!</f>
        <v>#REF!</v>
      </c>
      <c r="F33" s="11"/>
      <c r="G33" s="11"/>
      <c r="H33" s="42"/>
    </row>
    <row r="35" spans="1:8" ht="23.8" x14ac:dyDescent="0.4">
      <c r="B35" s="15" t="s">
        <v>7</v>
      </c>
      <c r="C35" s="15"/>
      <c r="D35" s="16"/>
      <c r="E35" s="16"/>
      <c r="F35" s="16"/>
      <c r="G35" s="16"/>
      <c r="H35" s="43" t="s">
        <v>8</v>
      </c>
    </row>
    <row r="36" spans="1:8" ht="20.25" customHeight="1" x14ac:dyDescent="0.4">
      <c r="B36" s="15"/>
      <c r="C36" s="15"/>
      <c r="D36" s="16"/>
      <c r="E36" s="16"/>
      <c r="F36" s="16"/>
      <c r="G36" s="16"/>
    </row>
    <row r="37" spans="1:8" x14ac:dyDescent="0.3">
      <c r="B37" s="1" t="s">
        <v>9</v>
      </c>
    </row>
    <row r="38" spans="1:8" x14ac:dyDescent="0.3">
      <c r="D38" s="1"/>
      <c r="H38" s="44"/>
    </row>
  </sheetData>
  <mergeCells count="4">
    <mergeCell ref="B1:H2"/>
    <mergeCell ref="H10:H11"/>
    <mergeCell ref="H12:H13"/>
    <mergeCell ref="H14:H15"/>
  </mergeCells>
  <phoneticPr fontId="30" type="noConversion"/>
  <pageMargins left="0" right="0" top="0" bottom="0" header="0.15748031496062992" footer="0.31496062992125984"/>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13</vt:i4>
      </vt:variant>
    </vt:vector>
  </HeadingPairs>
  <TitlesOfParts>
    <vt:vector size="21" baseType="lpstr">
      <vt:lpstr>пропозиції</vt:lpstr>
      <vt:lpstr> лютий ФУ</vt:lpstr>
      <vt:lpstr>14,02,фу</vt:lpstr>
      <vt:lpstr>15,02 в.2</vt:lpstr>
      <vt:lpstr>16,02</vt:lpstr>
      <vt:lpstr>лютий</vt:lpstr>
      <vt:lpstr>сесія серпень (3)</vt:lpstr>
      <vt:lpstr>сесія серпень (2)</vt:lpstr>
      <vt:lpstr>' лютий ФУ'!Заголовки_для_печати</vt:lpstr>
      <vt:lpstr>'14,02,фу'!Заголовки_для_печати</vt:lpstr>
      <vt:lpstr>'15,02 в.2'!Заголовки_для_печати</vt:lpstr>
      <vt:lpstr>'16,02'!Заголовки_для_печати</vt:lpstr>
      <vt:lpstr>лютий!Заголовки_для_печати</vt:lpstr>
      <vt:lpstr>' лютий ФУ'!Область_печати</vt:lpstr>
      <vt:lpstr>'14,02,фу'!Область_печати</vt:lpstr>
      <vt:lpstr>'15,02 в.2'!Область_печати</vt:lpstr>
      <vt:lpstr>'16,02'!Область_печати</vt:lpstr>
      <vt:lpstr>лютий!Область_печати</vt:lpstr>
      <vt:lpstr>пропозиції!Область_печати</vt:lpstr>
      <vt:lpstr>'сесія серпень (2)'!Область_печати</vt:lpstr>
      <vt:lpstr>'сесія серпень (3)'!Область_печати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2018-01-30T10:37:59Z</cp:lastPrinted>
  <dcterms:created xsi:type="dcterms:W3CDTF">2006-09-16T00:00:00Z</dcterms:created>
  <dcterms:modified xsi:type="dcterms:W3CDTF">2018-02-19T15:28:54Z</dcterms:modified>
</cp:coreProperties>
</file>