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updateLinks="always" defaultThemeVersion="124226"/>
  <bookViews>
    <workbookView xWindow="15" yWindow="0" windowWidth="19425" windowHeight="11025"/>
  </bookViews>
  <sheets>
    <sheet name="бюджет 2017" sheetId="6" r:id="rId1"/>
  </sheets>
  <externalReferences>
    <externalReference r:id="rId2"/>
    <externalReference r:id="rId3"/>
  </externalReferences>
  <definedNames>
    <definedName name="_xlnm._FilterDatabase" localSheetId="0" hidden="1">'бюджет 2017'!$A$1:$G$189</definedName>
    <definedName name="_xlnm.Print_Area" localSheetId="0">'бюджет 2017'!$A$1:$E$189</definedName>
  </definedNames>
  <calcPr calcId="125725"/>
</workbook>
</file>

<file path=xl/calcChain.xml><?xml version="1.0" encoding="utf-8"?>
<calcChain xmlns="http://schemas.openxmlformats.org/spreadsheetml/2006/main">
  <c r="D133" i="6"/>
  <c r="D32"/>
  <c r="D14"/>
  <c r="D141"/>
  <c r="D139"/>
  <c r="D136"/>
  <c r="D131"/>
  <c r="D124"/>
  <c r="D119"/>
  <c r="D55"/>
  <c r="D50"/>
  <c r="D47"/>
  <c r="D45"/>
  <c r="D20"/>
  <c r="D186"/>
  <c r="F189"/>
  <c r="D188"/>
  <c r="D155" l="1"/>
  <c r="D56"/>
  <c r="E56" s="1"/>
  <c r="D156"/>
  <c r="D158"/>
  <c r="E158" s="1"/>
  <c r="D174" l="1"/>
  <c r="C179"/>
  <c r="C21"/>
  <c r="C100" s="1"/>
  <c r="C102" s="1"/>
  <c r="C110" s="1"/>
  <c r="C27"/>
  <c r="C188"/>
  <c r="C185" s="1"/>
  <c r="D185"/>
  <c r="C32"/>
  <c r="D70" l="1"/>
  <c r="D42"/>
  <c r="D38"/>
  <c r="D127" l="1"/>
  <c r="D118"/>
  <c r="D12"/>
  <c r="D19" l="1"/>
  <c r="E19" s="1"/>
  <c r="D129" l="1"/>
  <c r="D191" l="1"/>
  <c r="D116"/>
  <c r="E116" s="1"/>
  <c r="D10"/>
  <c r="E10" s="1"/>
  <c r="D11"/>
  <c r="E11" s="1"/>
  <c r="D130" l="1"/>
  <c r="D134" l="1"/>
  <c r="E134" s="1"/>
  <c r="D53" l="1"/>
  <c r="E53" s="1"/>
  <c r="D93" l="1"/>
  <c r="E93" s="1"/>
  <c r="E188"/>
  <c r="D135"/>
  <c r="D91" l="1"/>
  <c r="D92"/>
  <c r="E92" s="1"/>
  <c r="D75" l="1"/>
  <c r="E75" s="1"/>
  <c r="D162"/>
  <c r="E162" s="1"/>
  <c r="D94" l="1"/>
  <c r="D60" l="1"/>
  <c r="E60" s="1"/>
  <c r="D82" l="1"/>
  <c r="D84"/>
  <c r="E70" l="1"/>
  <c r="D44"/>
  <c r="D126"/>
  <c r="D164"/>
  <c r="E164" s="1"/>
  <c r="D26"/>
  <c r="D173" l="1"/>
  <c r="D167"/>
  <c r="D163"/>
  <c r="E163" s="1"/>
  <c r="D154"/>
  <c r="D153"/>
  <c r="D152"/>
  <c r="D151"/>
  <c r="D149"/>
  <c r="D142"/>
  <c r="D137"/>
  <c r="D132"/>
  <c r="D128"/>
  <c r="D125"/>
  <c r="D123"/>
  <c r="D122"/>
  <c r="D120"/>
  <c r="E118"/>
  <c r="D117"/>
  <c r="D115"/>
  <c r="D109"/>
  <c r="D85"/>
  <c r="E139" l="1"/>
  <c r="E165" l="1"/>
  <c r="E95" l="1"/>
  <c r="E47" l="1"/>
  <c r="E133" l="1"/>
  <c r="E186" l="1"/>
  <c r="E148" l="1"/>
  <c r="E136" l="1"/>
  <c r="E38" l="1"/>
  <c r="E137" l="1"/>
  <c r="E173" l="1"/>
  <c r="E129" l="1"/>
  <c r="E187"/>
  <c r="E185"/>
  <c r="D183"/>
  <c r="E183" s="1"/>
  <c r="E182"/>
  <c r="E176"/>
  <c r="E172"/>
  <c r="E170"/>
  <c r="E169"/>
  <c r="E159"/>
  <c r="E145"/>
  <c r="E141"/>
  <c r="E127"/>
  <c r="E125"/>
  <c r="E119"/>
  <c r="E103"/>
  <c r="E99"/>
  <c r="E79"/>
  <c r="E55"/>
  <c r="E52"/>
  <c r="E50"/>
  <c r="E45"/>
  <c r="E44"/>
  <c r="E42"/>
  <c r="E40"/>
  <c r="E31"/>
  <c r="E20"/>
  <c r="E131" l="1"/>
  <c r="E124"/>
  <c r="E14"/>
  <c r="E32"/>
  <c r="E191" l="1"/>
  <c r="E126" l="1"/>
  <c r="E167"/>
  <c r="E115"/>
  <c r="E84"/>
  <c r="E171"/>
  <c r="E109" l="1"/>
  <c r="E153"/>
  <c r="E132"/>
  <c r="E128"/>
  <c r="E149"/>
  <c r="E130"/>
  <c r="E107" l="1"/>
  <c r="E63" l="1"/>
  <c r="D77" l="1"/>
  <c r="E85"/>
  <c r="D89"/>
  <c r="E89" s="1"/>
  <c r="D96"/>
  <c r="E96" s="1"/>
  <c r="D101"/>
  <c r="E101" s="1"/>
  <c r="D28"/>
  <c r="D57"/>
  <c r="E57" s="1"/>
  <c r="D62"/>
  <c r="E62" s="1"/>
  <c r="D71"/>
  <c r="E71" s="1"/>
  <c r="D87"/>
  <c r="E87" s="1"/>
  <c r="D34"/>
  <c r="E34" s="1"/>
  <c r="D24"/>
  <c r="E24" s="1"/>
  <c r="D25"/>
  <c r="E25" s="1"/>
  <c r="D97"/>
  <c r="E97" s="1"/>
  <c r="E142"/>
  <c r="D78"/>
  <c r="E78" s="1"/>
  <c r="D76" l="1"/>
  <c r="E76" s="1"/>
  <c r="E120"/>
  <c r="E77"/>
  <c r="D36"/>
  <c r="E36" s="1"/>
  <c r="E151"/>
  <c r="E152"/>
  <c r="D83"/>
  <c r="E83" s="1"/>
  <c r="E122"/>
  <c r="D39"/>
  <c r="E39" s="1"/>
  <c r="D35"/>
  <c r="E35" s="1"/>
  <c r="D22"/>
  <c r="F22" s="1"/>
  <c r="D23"/>
  <c r="E23" s="1"/>
  <c r="E28"/>
  <c r="E154"/>
  <c r="E155"/>
  <c r="D90"/>
  <c r="E90" s="1"/>
  <c r="E135"/>
  <c r="E156"/>
  <c r="D66"/>
  <c r="E66" s="1"/>
  <c r="E22" l="1"/>
  <c r="E82"/>
  <c r="D181" l="1"/>
  <c r="D184"/>
  <c r="E184" s="1"/>
  <c r="D15"/>
  <c r="D68"/>
  <c r="D180" l="1"/>
  <c r="E15"/>
  <c r="D108"/>
  <c r="E68"/>
  <c r="E181"/>
  <c r="E108" l="1"/>
  <c r="E180"/>
  <c r="D144" l="1"/>
  <c r="E144" s="1"/>
  <c r="D65"/>
  <c r="D81"/>
  <c r="E91"/>
  <c r="E12"/>
  <c r="D51"/>
  <c r="E51" s="1"/>
  <c r="D33"/>
  <c r="D73"/>
  <c r="E73" s="1"/>
  <c r="D69"/>
  <c r="D67" s="1"/>
  <c r="D157"/>
  <c r="E157" s="1"/>
  <c r="D166"/>
  <c r="E166" s="1"/>
  <c r="D88"/>
  <c r="E174"/>
  <c r="E81" l="1"/>
  <c r="E65"/>
  <c r="D64"/>
  <c r="E64" s="1"/>
  <c r="E88"/>
  <c r="E69"/>
  <c r="E67"/>
  <c r="D175"/>
  <c r="E175" s="1"/>
  <c r="D74"/>
  <c r="E74" s="1"/>
  <c r="E33"/>
  <c r="D105"/>
  <c r="D106"/>
  <c r="D18"/>
  <c r="E18" s="1"/>
  <c r="E105" l="1"/>
  <c r="D104"/>
  <c r="E104" s="1"/>
  <c r="D168"/>
  <c r="E168" s="1"/>
  <c r="D61"/>
  <c r="E61" s="1"/>
  <c r="E106"/>
  <c r="D138" l="1"/>
  <c r="E138" l="1"/>
  <c r="D9" l="1"/>
  <c r="E9" s="1"/>
  <c r="D30" l="1"/>
  <c r="D17"/>
  <c r="E17" s="1"/>
  <c r="E30" l="1"/>
  <c r="D13" l="1"/>
  <c r="E13" s="1"/>
  <c r="D41"/>
  <c r="E41" s="1"/>
  <c r="D49" l="1"/>
  <c r="E49" l="1"/>
  <c r="D98"/>
  <c r="E98" s="1"/>
  <c r="D6"/>
  <c r="D113"/>
  <c r="F6" l="1"/>
  <c r="E6"/>
  <c r="E113"/>
  <c r="D46" l="1"/>
  <c r="E46" s="1"/>
  <c r="D54" l="1"/>
  <c r="E54" l="1"/>
  <c r="D114" l="1"/>
  <c r="E114" s="1"/>
  <c r="D37"/>
  <c r="E37" s="1"/>
  <c r="D29"/>
  <c r="D140"/>
  <c r="E140" s="1"/>
  <c r="D72"/>
  <c r="E72" s="1"/>
  <c r="D121"/>
  <c r="E121" s="1"/>
  <c r="D43"/>
  <c r="E43" s="1"/>
  <c r="D147"/>
  <c r="D59" l="1"/>
  <c r="E59" s="1"/>
  <c r="D58"/>
  <c r="D48" s="1"/>
  <c r="D177"/>
  <c r="E177" s="1"/>
  <c r="D27"/>
  <c r="E29"/>
  <c r="D16"/>
  <c r="E16" s="1"/>
  <c r="D7"/>
  <c r="D146"/>
  <c r="E147"/>
  <c r="E7" l="1"/>
  <c r="D8"/>
  <c r="E8" s="1"/>
  <c r="E58"/>
  <c r="D21"/>
  <c r="E21" s="1"/>
  <c r="E27"/>
  <c r="E146"/>
  <c r="E48" l="1"/>
  <c r="D161"/>
  <c r="D112" s="1"/>
  <c r="D86"/>
  <c r="F112" l="1"/>
  <c r="E161"/>
  <c r="E112" s="1"/>
  <c r="D178"/>
  <c r="E86"/>
  <c r="D80"/>
  <c r="D100" s="1"/>
  <c r="E178" l="1"/>
  <c r="H178"/>
  <c r="E80"/>
  <c r="G112"/>
  <c r="E100" l="1"/>
  <c r="D102"/>
  <c r="D110" s="1"/>
  <c r="D179" s="1"/>
  <c r="D189" s="1"/>
  <c r="F178"/>
  <c r="G178" s="1"/>
  <c r="F110" l="1"/>
  <c r="E102"/>
  <c r="G110" l="1"/>
  <c r="F179"/>
  <c r="E110"/>
  <c r="G179" l="1"/>
  <c r="E189"/>
  <c r="G189" s="1"/>
  <c r="E179"/>
</calcChain>
</file>

<file path=xl/sharedStrings.xml><?xml version="1.0" encoding="utf-8"?>
<sst xmlns="http://schemas.openxmlformats.org/spreadsheetml/2006/main" count="235" uniqueCount="191">
  <si>
    <t>тис.грн.</t>
  </si>
  <si>
    <t>Галузь</t>
  </si>
  <si>
    <t>Інші видатки</t>
  </si>
  <si>
    <t>Освіта</t>
  </si>
  <si>
    <t>Соціальний захист</t>
  </si>
  <si>
    <t>Інші видатки, в тому числі</t>
  </si>
  <si>
    <t>Культура і мистецтво</t>
  </si>
  <si>
    <t xml:space="preserve">Житлово-комунальне господарство </t>
  </si>
  <si>
    <t>Житлово-експлуатаційне господарство</t>
  </si>
  <si>
    <t>Благоустрій міста</t>
  </si>
  <si>
    <t>проведення заходів з підготовки міста Запоріжжя до святкування до новорічних та різдвяних свят</t>
  </si>
  <si>
    <t xml:space="preserve">Засоби масової інформації </t>
  </si>
  <si>
    <t>Транспорт</t>
  </si>
  <si>
    <t>Інші заходи у сфері електротранспорту</t>
  </si>
  <si>
    <t>Діяльність і послуги не віднесені до інших категорій</t>
  </si>
  <si>
    <t>Підтримка малого та середнього підприємництва</t>
  </si>
  <si>
    <t>Інші заходи, пов'язані з економічною діяльністю (заходи програми розвитку туризму)</t>
  </si>
  <si>
    <t>Охорона і раціональне використання земель</t>
  </si>
  <si>
    <t>Програма природоохоронних заходів місцевого значення</t>
  </si>
  <si>
    <t>Запобігання та ліквідація надзвичайних ситуацій та наслідків стихійного лиха</t>
  </si>
  <si>
    <t>Обслуговування боргу</t>
  </si>
  <si>
    <t>Програма проведення в місті Запоріжжя Покровського ярмарку</t>
  </si>
  <si>
    <t>Депутатський фонд</t>
  </si>
  <si>
    <t>Витрати, пов'язані з наданням та обслуговуванням пільгових довгострокових кредитів, наданих громадянам на будівництво (реконструкцію) та придбання житла</t>
  </si>
  <si>
    <t>Дефіцит/профіцит</t>
  </si>
  <si>
    <t xml:space="preserve">РАЗОМ ВИДАТКИ ЗАГАЛЬНОГО ФОНДУ   </t>
  </si>
  <si>
    <t>Видатки бюджету розвитку</t>
  </si>
  <si>
    <t>Будівництво</t>
  </si>
  <si>
    <t>Кап.вкладення</t>
  </si>
  <si>
    <t>Будівництво та придбання житла</t>
  </si>
  <si>
    <t>Внески в статутні фонди</t>
  </si>
  <si>
    <t xml:space="preserve">Капітальний ремонт житлового фонду </t>
  </si>
  <si>
    <t>Капітальний ремонт житлового фонду об'єднань співвласників багатоквартирних будинків</t>
  </si>
  <si>
    <t>Органи місцевого самоврядування</t>
  </si>
  <si>
    <t>Охорона здоров'я</t>
  </si>
  <si>
    <t>Культура</t>
  </si>
  <si>
    <t>Періодичні видання (газети та журнали)</t>
  </si>
  <si>
    <t>Фізична культура і спорт</t>
  </si>
  <si>
    <t>Інші видатки, що проводяться за рахунок відповідних надходжень спеціального фонду бюджету</t>
  </si>
  <si>
    <t>Землеустрій</t>
  </si>
  <si>
    <t>Ремонт доріг</t>
  </si>
  <si>
    <t>в т.ч.за рахунок субвенції з обл.бюджету</t>
  </si>
  <si>
    <t>Кредитування</t>
  </si>
  <si>
    <t>в т.ч. за рахунок загального фонду бюджету</t>
  </si>
  <si>
    <t xml:space="preserve">Надання пільгового довгострокового кредиту на будівництво та придбання житла молодим сім'ям </t>
  </si>
  <si>
    <t>Відсотки за користування позиками</t>
  </si>
  <si>
    <t xml:space="preserve">Повернення пільгового довгострокового кредиту на будівництво та придбання житла молодим сім'ям </t>
  </si>
  <si>
    <t>Фінансування бюджету</t>
  </si>
  <si>
    <t xml:space="preserve">Дефіциту загального фонду бюджету (спрямування вільного залишку) </t>
  </si>
  <si>
    <t xml:space="preserve">Дефіциту спеціального фонду бюджету (спрямування залишку коштів) </t>
  </si>
  <si>
    <t>БАЛАНС</t>
  </si>
  <si>
    <t>РАЗОМ ВИДАТКИ СПЕЦІАЛЬНОГО ФОНДУ</t>
  </si>
  <si>
    <t>в т.ч. кінематографія</t>
  </si>
  <si>
    <t>в т.ч. депутатський фонд</t>
  </si>
  <si>
    <t>кап.ремонт нежитлових приміщень</t>
  </si>
  <si>
    <t>Заходи з упередження аварій та запобігання техногенних катастроф у житлово-комунальному господарстві та інших аварійних об'єктах комунальної власності</t>
  </si>
  <si>
    <t>розробка схем та проектних рішень масового застосування</t>
  </si>
  <si>
    <t>відхилення</t>
  </si>
  <si>
    <t>Субвенція державному бюджету (на правоохоронні органи)</t>
  </si>
  <si>
    <t>Охорона та раціональне використання природних ресурсів</t>
  </si>
  <si>
    <t>Цільові фонди, утворені органами місцевого самоврядування</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</si>
  <si>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органами державної влади чи місцевого самоврядування</t>
  </si>
  <si>
    <t>відшкодування відсотків за кредитами</t>
  </si>
  <si>
    <t>Проведення виборів депутатів місцевих рад та сільських, селищних, міських голів (субвенція з Державного бюджету)</t>
  </si>
  <si>
    <t>Проведення невідкладних відновлювальних робіт, будівництво та реконструкція спеціалізованих навчальних закладів</t>
  </si>
  <si>
    <t>фінансова підтримка житлово-експлуатаційних та комунальних підприємств міста</t>
  </si>
  <si>
    <t>Проведення невідкладних відновлювальних робіт, будівництво та реконструкція загальноосвітніх навчальних закладів</t>
  </si>
  <si>
    <t>Проведення невідкладних відновлювальних робіт, будівництво та реконструкція позашкільних навчальних закладів</t>
  </si>
  <si>
    <t>090203</t>
  </si>
  <si>
    <t>090209</t>
  </si>
  <si>
    <t>090214</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</si>
  <si>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</si>
  <si>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Пільги окремим категоріям громадян з послуг зв'язку</t>
  </si>
  <si>
    <t>Загальний фонд</t>
  </si>
  <si>
    <t>професійно-технічна освіта</t>
  </si>
  <si>
    <t>Поховання безрідних</t>
  </si>
  <si>
    <t>Інші видатки, в тому числі:</t>
  </si>
  <si>
    <t>за рахунок освітньої субвенції</t>
  </si>
  <si>
    <r>
      <t xml:space="preserve">Освіта, </t>
    </r>
    <r>
      <rPr>
        <sz val="10"/>
        <rFont val="Times New Roman"/>
        <family val="1"/>
        <charset val="204"/>
      </rPr>
      <t>в тому числі:</t>
    </r>
  </si>
  <si>
    <r>
      <t xml:space="preserve">Охорона здоров'я, </t>
    </r>
    <r>
      <rPr>
        <sz val="10"/>
        <rFont val="Times New Roman"/>
        <family val="1"/>
        <charset val="204"/>
      </rPr>
      <t>в тому числі:</t>
    </r>
  </si>
  <si>
    <t xml:space="preserve"> за рахунок медичної субвенції</t>
  </si>
  <si>
    <t>Заходи з відпочинку та оздоровлення дітей</t>
  </si>
  <si>
    <t>Виплат грошової компенсації фізичним особам, які надають соціальні послуги громадянам, не здатним до самообслуговування</t>
  </si>
  <si>
    <t>Надання інших передбачених законодавством пільг</t>
  </si>
  <si>
    <t xml:space="preserve"> -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</si>
  <si>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Міська цільова програма підтримки засобу масової інформації місцевого значення - КП "Редакція газети "Запорозька Січ"</t>
  </si>
  <si>
    <t>Міська цільова програма "Фінансова підтримка комунального підприємства "Муніципальна телевізійна мережа" (Телеканал "МТМ")"</t>
  </si>
  <si>
    <t>Міська цільова програма надання автотранспортних та господарських послуг структурним підрозділам та виконавчому комітету міської ради</t>
  </si>
  <si>
    <t xml:space="preserve">Програма підтримки діяльності органів самоорганізації населення міста Запоріжжя </t>
  </si>
  <si>
    <t xml:space="preserve">Міська цільова програма забезпечення членства Запорізької міської ради в Асоціаціях </t>
  </si>
  <si>
    <t>Міська цільова програма  забезпечення працездатності систем об'єктивного відеоспостереження у м.Запоріжжі</t>
  </si>
  <si>
    <t>Програма раціонального використання території та комплексного містобудівного розвитку міста Запоріжжя</t>
  </si>
  <si>
    <t>Програма "Фінансування заходів з дератизації відкритих стацій та дезінсекції анофелогенних водоймищ м.Запоріжжя "</t>
  </si>
  <si>
    <t xml:space="preserve">Комунальна спеціальна воєнізовано-аварійно рятувальна служба </t>
  </si>
  <si>
    <t>Запорізька міська рятувально-водолазна служба</t>
  </si>
  <si>
    <t xml:space="preserve">Резервний фонд </t>
  </si>
  <si>
    <t>Реверсна дотація (вилучення до державного бюджету)</t>
  </si>
  <si>
    <t>Разом видатки загального фонду без урахування субвенцій соціального характеру</t>
  </si>
  <si>
    <t>СПЕЦІАЛЬНИЙ ФОНД</t>
  </si>
  <si>
    <t>Видатки за рахунок власних надходжень бюджетних установ</t>
  </si>
  <si>
    <r>
      <t xml:space="preserve">Надання пільг та житлових субсидій населенню на оплату електроенергії, природного газу, послуг тепло-водопостачання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t>
    </r>
    <r>
      <rPr>
        <b/>
        <sz val="9"/>
        <rFont val="Times New Roman"/>
        <family val="1"/>
        <charset val="204"/>
      </rPr>
      <t>(41030800)</t>
    </r>
  </si>
  <si>
    <r>
      <t>Надання пільг  та житлових субсидій населенню на придбання твердого та рідкого пічного побутового палива і скрапленого газу</t>
    </r>
    <r>
      <rPr>
        <b/>
        <sz val="9"/>
        <rFont val="Times New Roman"/>
        <family val="1"/>
        <charset val="204"/>
      </rPr>
      <t xml:space="preserve"> (41031000)</t>
    </r>
  </si>
  <si>
    <t>Дошкільні навчальні заклади, позашкільна освіта, поточні ремонти загальноосвітніх закладів тощо</t>
  </si>
  <si>
    <t>в т.ч. субвенція з обласного бюджета на переселенців</t>
  </si>
  <si>
    <t>Утримання центрів соціальних служб для сім'ї, дітей та молоді, програмні заходи з цих питань</t>
  </si>
  <si>
    <t>Територіальні центри соціального обслуговування (надання соціальних послуг)</t>
  </si>
  <si>
    <t>Інші природоохоронні заходи</t>
  </si>
  <si>
    <t>в т.ч. субвенція з державного бюджету на будівництво, реконструкцію, ремонт та утримання вулиць і доріг комунальної власності у населених пунктах (залишки на початок року)</t>
  </si>
  <si>
    <t>Міська цільова програма відзначення в м.Запоріжжі державних памятних дат та історичних подій</t>
  </si>
  <si>
    <r>
      <t xml:space="preserve">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 </t>
    </r>
    <r>
      <rPr>
        <b/>
        <sz val="9"/>
        <rFont val="Times New Roman"/>
        <family val="1"/>
        <charset val="204"/>
      </rPr>
      <t>(410309)</t>
    </r>
  </si>
  <si>
    <r>
      <t xml:space="preserve">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та ІІ групи внаслідок психічного розладу </t>
    </r>
    <r>
      <rPr>
        <b/>
        <sz val="9"/>
        <rFont val="Times New Roman"/>
        <family val="1"/>
        <charset val="204"/>
      </rPr>
      <t>(410306)</t>
    </r>
  </si>
  <si>
    <r>
      <t xml:space="preserve">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r>
    <r>
      <rPr>
        <b/>
        <sz val="9"/>
        <rFont val="Times New Roman"/>
        <family val="1"/>
        <charset val="204"/>
      </rPr>
      <t>(410358)</t>
    </r>
  </si>
  <si>
    <t>ЗАГАЛЬНИЙ ОБСЯГ БЮДЖЕТУ ПО ВИДАТКАХ</t>
  </si>
  <si>
    <t>Видатки загального фонду бюджету міста за рахунок субвенцій з Державного бюджету на соціальний захист та соціальне забезпечення</t>
  </si>
  <si>
    <t>Матеріальна допомога громадянам за рах.коштів депутатського фонду</t>
  </si>
  <si>
    <t xml:space="preserve"> депутатський фонд</t>
  </si>
  <si>
    <t>депутатський фонд</t>
  </si>
  <si>
    <t>Програма сприяння органів місцевого самоврядування призову та мобілізації  громадян  м.Запоріжжі на 2016 рік</t>
  </si>
  <si>
    <t>Інші пільги передбачені законодавством</t>
  </si>
  <si>
    <t>Інші субвенції</t>
  </si>
  <si>
    <t>Видатки на впровадження засобів обліку витрат та регулювання споживання води та теплової енергії</t>
  </si>
  <si>
    <t>Фінансова підтримка КП "Телеканал "МТМ"</t>
  </si>
  <si>
    <t>Утримання та поточний ремонт автомобільних доріг</t>
  </si>
  <si>
    <t>Програма "Запорізька Муніципальна Інтегрована Система Обробки Інформації"</t>
  </si>
  <si>
    <t>Дитячі будинки (в т.ч.сімейного типу, прийомні сім'ї)</t>
  </si>
  <si>
    <t>Програма депутатського фонду</t>
  </si>
  <si>
    <t>в т.ч.за рахунок субвенції з державного бюджету на моджернізацію та оновлення матеріально-технічної бази професіонально-технічних навчальних закладів державної форми власності</t>
  </si>
  <si>
    <t>Порівняльний аналіз показників бюджету міста на 2017 рік за видатками</t>
  </si>
  <si>
    <t>1000</t>
  </si>
  <si>
    <t>0100</t>
  </si>
  <si>
    <t>1100</t>
  </si>
  <si>
    <t>1060</t>
  </si>
  <si>
    <t>2000</t>
  </si>
  <si>
    <t>3000</t>
  </si>
  <si>
    <t>3030</t>
  </si>
  <si>
    <t>3401</t>
  </si>
  <si>
    <t>3402</t>
  </si>
  <si>
    <t>3400</t>
  </si>
  <si>
    <t>3240</t>
  </si>
  <si>
    <t>3110</t>
  </si>
  <si>
    <t>Заклади і заходи з питань дітей та їх соціального захисту</t>
  </si>
  <si>
    <t>Організація та проведення громадських робіт</t>
  </si>
  <si>
    <t>3130, 3140</t>
  </si>
  <si>
    <t>3160</t>
  </si>
  <si>
    <t>3104</t>
  </si>
  <si>
    <t>3181</t>
  </si>
  <si>
    <t>3202</t>
  </si>
  <si>
    <t>Надання фінансової підтримки громадським організаціям інвалідів і ветеранів, діяльність яких має соціальну спрямованість</t>
  </si>
  <si>
    <t>4000</t>
  </si>
  <si>
    <t>5000</t>
  </si>
  <si>
    <t>в т.ч.за рахунок залишку коштів освітньої субвенції з державного бюджету, що утворився на початок бюджетного періоду</t>
  </si>
  <si>
    <t>6010</t>
  </si>
  <si>
    <t>6060</t>
  </si>
  <si>
    <t>6650</t>
  </si>
  <si>
    <t>7200</t>
  </si>
  <si>
    <t>7212</t>
  </si>
  <si>
    <t>7211</t>
  </si>
  <si>
    <t>6640</t>
  </si>
  <si>
    <t>6700</t>
  </si>
  <si>
    <t>за рахунокмедичної субвенції</t>
  </si>
  <si>
    <t>в т.ч.за рахунок залишку коштів медичної субвенції з державного бюджету, що утворився на початок бюджетного періоду</t>
  </si>
  <si>
    <t>в тому числі на компенсацію пільгового проїзду різними видами транспорту</t>
  </si>
  <si>
    <t>8010</t>
  </si>
  <si>
    <t>8120</t>
  </si>
  <si>
    <t>8370</t>
  </si>
  <si>
    <t>8108</t>
  </si>
  <si>
    <t>в т.ч.за рахунок залишку коштів освітньої субвенції з державного бюджету, що утворився 
на початок бюджетного періоду</t>
  </si>
  <si>
    <t>код за ТПКВКМБ</t>
  </si>
  <si>
    <t>4110</t>
  </si>
  <si>
    <t>Фінансова підтримка об'єктів житлово-комунального господарства</t>
  </si>
  <si>
    <t>6030</t>
  </si>
  <si>
    <t>6600</t>
  </si>
  <si>
    <t>програма "Розвитку громадянського суспільства"</t>
  </si>
  <si>
    <t>Програма підтримки молоді</t>
  </si>
  <si>
    <t>Аварійна служба</t>
  </si>
  <si>
    <t>Громадський бюджет</t>
  </si>
  <si>
    <t xml:space="preserve">Дефіцит спеціального фонду за рахунок залучення </t>
  </si>
  <si>
    <t>Міська програма "Цифрова стратегія міста"</t>
  </si>
  <si>
    <t>Інші заходи, пов'язані з економічною діяльністю (стратегія економічного розвитку)</t>
  </si>
  <si>
    <t>Програма фінансової підтримки КП "Преса"</t>
  </si>
  <si>
    <t>6051</t>
  </si>
  <si>
    <t>Забезпечення функціонування теплових мереж</t>
  </si>
  <si>
    <t>в т.ч. за рахунок субвенції на надання державної підтримки особам з особливими освітніми потребами</t>
  </si>
  <si>
    <t xml:space="preserve"> за рахунок субвенції на відшкодування вартості лікарських засобів для лікування окремих захворювань </t>
  </si>
  <si>
    <t>Міська комплексна програма соціального захисту населення та програма "З теплом до людей"</t>
  </si>
  <si>
    <t>Показники рішення про внесення змін до бюджету міста у травні</t>
  </si>
  <si>
    <t>Проект рішення про внесення змін у червні</t>
  </si>
  <si>
    <t>6800</t>
  </si>
  <si>
    <t>Інші заходи у сфері автомобільного транспорту</t>
  </si>
  <si>
    <t>6130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</si>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</sst>
</file>

<file path=xl/styles.xml><?xml version="1.0" encoding="utf-8"?>
<styleSheet xmlns="http://schemas.openxmlformats.org/spreadsheetml/2006/main">
  <numFmts count="4">
    <numFmt numFmtId="164" formatCode="#,##0.000_р_."/>
    <numFmt numFmtId="165" formatCode="#,##0.0"/>
    <numFmt numFmtId="166" formatCode="0.000"/>
    <numFmt numFmtId="167" formatCode="#,##0.000"/>
  </numFmts>
  <fonts count="23">
    <font>
      <sz val="11"/>
      <color theme="1"/>
      <name val="Calibri"/>
      <family val="2"/>
      <charset val="204"/>
      <scheme val="minor"/>
    </font>
    <font>
      <b/>
      <sz val="14"/>
      <name val="Arial Cyr"/>
      <family val="2"/>
      <charset val="204"/>
    </font>
    <font>
      <b/>
      <sz val="10"/>
      <name val="Arial Cyr"/>
      <charset val="204"/>
    </font>
    <font>
      <b/>
      <sz val="10"/>
      <name val="Times New Roman"/>
      <family val="1"/>
      <charset val="204"/>
    </font>
    <font>
      <i/>
      <sz val="10"/>
      <name val="Arial Cyr"/>
      <charset val="204"/>
    </font>
    <font>
      <i/>
      <sz val="10"/>
      <name val="Times New Roman"/>
      <family val="1"/>
      <charset val="204"/>
    </font>
    <font>
      <sz val="10"/>
      <name val="Times New Roman"/>
      <family val="1"/>
      <charset val="204"/>
    </font>
    <font>
      <sz val="10"/>
      <color theme="5"/>
      <name val="Times New Roman"/>
      <family val="1"/>
      <charset val="204"/>
    </font>
    <font>
      <b/>
      <sz val="9"/>
      <name val="Times New Roman"/>
      <family val="1"/>
      <charset val="204"/>
    </font>
    <font>
      <sz val="9"/>
      <name val="Times New Roman"/>
      <family val="1"/>
      <charset val="204"/>
    </font>
    <font>
      <sz val="8"/>
      <name val="Times New Roman"/>
      <family val="1"/>
      <charset val="204"/>
    </font>
    <font>
      <sz val="10"/>
      <color theme="1"/>
      <name val="Times New Roman"/>
      <family val="1"/>
      <charset val="204"/>
    </font>
    <font>
      <i/>
      <sz val="10"/>
      <color theme="5" tint="-0.499984740745262"/>
      <name val="Times New Roman"/>
      <family val="1"/>
      <charset val="204"/>
    </font>
    <font>
      <b/>
      <sz val="10"/>
      <color theme="1"/>
      <name val="Times New Roman"/>
      <family val="1"/>
      <charset val="204"/>
    </font>
    <font>
      <sz val="10"/>
      <color rgb="FF0070C0"/>
      <name val="Times New Roman"/>
      <family val="1"/>
      <charset val="204"/>
    </font>
    <font>
      <i/>
      <sz val="8"/>
      <name val="Times New Roman"/>
      <family val="1"/>
      <charset val="204"/>
    </font>
    <font>
      <i/>
      <sz val="8"/>
      <color theme="1"/>
      <name val="Times New Roman"/>
      <family val="1"/>
      <charset val="204"/>
    </font>
    <font>
      <i/>
      <sz val="8"/>
      <name val="Arial Cyr"/>
      <charset val="204"/>
    </font>
    <font>
      <i/>
      <sz val="10"/>
      <color theme="1"/>
      <name val="Times New Roman"/>
      <family val="1"/>
      <charset val="204"/>
    </font>
    <font>
      <i/>
      <sz val="10"/>
      <color theme="1"/>
      <name val="Arial Cyr"/>
      <charset val="204"/>
    </font>
    <font>
      <sz val="10"/>
      <color theme="1"/>
      <name val="Arial Cyr"/>
      <charset val="204"/>
    </font>
    <font>
      <b/>
      <sz val="10"/>
      <color theme="1"/>
      <name val="Arial Cyr"/>
      <charset val="204"/>
    </font>
    <font>
      <i/>
      <sz val="9"/>
      <name val="Times New Roman"/>
      <family val="1"/>
      <charset val="204"/>
    </font>
  </fonts>
  <fills count="6">
    <fill>
      <patternFill patternType="none"/>
    </fill>
    <fill>
      <patternFill patternType="gray125"/>
    </fill>
    <fill>
      <patternFill patternType="solid">
        <fgColor theme="6"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8">
    <xf numFmtId="0" fontId="0" fillId="0" borderId="0" xfId="0"/>
    <xf numFmtId="14" fontId="0" fillId="0" borderId="0" xfId="0" applyNumberFormat="1"/>
    <xf numFmtId="0" fontId="0" fillId="0" borderId="0" xfId="0" applyAlignment="1">
      <alignment horizontal="right"/>
    </xf>
    <xf numFmtId="0" fontId="4" fillId="0" borderId="0" xfId="0" applyFont="1" applyFill="1"/>
    <xf numFmtId="0" fontId="2" fillId="0" borderId="0" xfId="0" applyFont="1" applyFill="1"/>
    <xf numFmtId="0" fontId="2" fillId="0" borderId="0" xfId="0" applyFont="1"/>
    <xf numFmtId="0" fontId="4" fillId="0" borderId="0" xfId="0" applyFont="1"/>
    <xf numFmtId="0" fontId="0" fillId="2" borderId="0" xfId="0" applyFill="1"/>
    <xf numFmtId="0" fontId="2" fillId="2" borderId="0" xfId="0" applyFont="1" applyFill="1"/>
    <xf numFmtId="0" fontId="2" fillId="4" borderId="0" xfId="0" applyFont="1" applyFill="1"/>
    <xf numFmtId="49" fontId="3" fillId="0" borderId="0" xfId="0" applyNumberFormat="1" applyFont="1" applyBorder="1"/>
    <xf numFmtId="0" fontId="3" fillId="0" borderId="0" xfId="0" applyFont="1" applyBorder="1" applyAlignment="1">
      <alignment horizontal="left" vertical="center" wrapText="1"/>
    </xf>
    <xf numFmtId="0" fontId="0" fillId="0" borderId="0" xfId="0" applyFill="1"/>
    <xf numFmtId="164" fontId="2" fillId="0" borderId="0" xfId="0" applyNumberFormat="1" applyFont="1" applyFill="1" applyBorder="1"/>
    <xf numFmtId="0" fontId="6" fillId="0" borderId="1" xfId="0" applyFont="1" applyBorder="1" applyAlignment="1">
      <alignment horizontal="left" vertical="center" wrapText="1"/>
    </xf>
    <xf numFmtId="0" fontId="3" fillId="3" borderId="1" xfId="0" applyFont="1" applyFill="1" applyBorder="1" applyAlignment="1">
      <alignment horizontal="left" vertical="center" wrapText="1"/>
    </xf>
    <xf numFmtId="49" fontId="3" fillId="0" borderId="1" xfId="0" applyNumberFormat="1" applyFont="1" applyBorder="1" applyAlignment="1">
      <alignment vertical="center"/>
    </xf>
    <xf numFmtId="49" fontId="6" fillId="0" borderId="1" xfId="0" applyNumberFormat="1" applyFont="1" applyBorder="1" applyAlignment="1">
      <alignment vertical="center"/>
    </xf>
    <xf numFmtId="49" fontId="7" fillId="0" borderId="1" xfId="0" applyNumberFormat="1" applyFont="1" applyBorder="1" applyAlignment="1">
      <alignment vertical="center"/>
    </xf>
    <xf numFmtId="49" fontId="10" fillId="0" borderId="1" xfId="0" applyNumberFormat="1" applyFont="1" applyBorder="1" applyAlignment="1">
      <alignment vertical="center" wrapText="1"/>
    </xf>
    <xf numFmtId="49" fontId="11" fillId="0" borderId="1" xfId="0" applyNumberFormat="1" applyFont="1" applyBorder="1" applyAlignment="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167" fontId="12" fillId="0" borderId="1" xfId="0" applyNumberFormat="1"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11" fillId="0" borderId="1" xfId="0" applyFont="1" applyBorder="1" applyAlignment="1">
      <alignment vertical="center"/>
    </xf>
    <xf numFmtId="49" fontId="6" fillId="0" borderId="1" xfId="0" applyNumberFormat="1" applyFont="1" applyFill="1" applyBorder="1" applyAlignment="1">
      <alignment vertical="center"/>
    </xf>
    <xf numFmtId="0" fontId="3" fillId="0" borderId="1" xfId="0" applyFont="1" applyBorder="1" applyAlignment="1">
      <alignment horizontal="left" vertical="center"/>
    </xf>
    <xf numFmtId="0" fontId="3" fillId="0" borderId="1" xfId="0" applyFont="1" applyFill="1" applyBorder="1" applyAlignment="1">
      <alignment vertical="center" wrapText="1"/>
    </xf>
    <xf numFmtId="0" fontId="11" fillId="0" borderId="1" xfId="0" applyFont="1" applyBorder="1" applyAlignment="1">
      <alignment horizontal="left" vertical="center"/>
    </xf>
    <xf numFmtId="49" fontId="3" fillId="3" borderId="1" xfId="0" applyNumberFormat="1" applyFont="1" applyFill="1" applyBorder="1" applyAlignment="1">
      <alignment vertical="center"/>
    </xf>
    <xf numFmtId="0" fontId="5" fillId="0" borderId="1" xfId="0" quotePrefix="1" applyFont="1" applyBorder="1" applyAlignment="1">
      <alignment horizontal="left" vertical="center" wrapText="1"/>
    </xf>
    <xf numFmtId="0" fontId="11" fillId="0" borderId="1" xfId="0" applyFont="1" applyBorder="1" applyAlignment="1">
      <alignment horizontal="left" vertical="center" wrapText="1"/>
    </xf>
    <xf numFmtId="0" fontId="5" fillId="0" borderId="1" xfId="0" applyFont="1" applyBorder="1" applyAlignment="1">
      <alignment horizontal="left" vertical="center" wrapText="1"/>
    </xf>
    <xf numFmtId="167" fontId="3" fillId="2" borderId="1" xfId="0" applyNumberFormat="1" applyFont="1" applyFill="1" applyBorder="1" applyAlignment="1">
      <alignment vertical="center"/>
    </xf>
    <xf numFmtId="167" fontId="3" fillId="2" borderId="1" xfId="0" applyNumberFormat="1" applyFont="1" applyFill="1" applyBorder="1" applyAlignment="1">
      <alignment horizontal="right" vertical="center"/>
    </xf>
    <xf numFmtId="167" fontId="3" fillId="0" borderId="1" xfId="0" applyNumberFormat="1" applyFont="1" applyFill="1" applyBorder="1" applyAlignment="1">
      <alignment vertical="center"/>
    </xf>
    <xf numFmtId="167" fontId="6" fillId="0" borderId="1" xfId="0" applyNumberFormat="1" applyFont="1" applyFill="1" applyBorder="1" applyAlignment="1">
      <alignment vertical="center"/>
    </xf>
    <xf numFmtId="167" fontId="7" fillId="0" borderId="1" xfId="0" applyNumberFormat="1" applyFont="1" applyFill="1" applyBorder="1" applyAlignment="1">
      <alignment vertical="center"/>
    </xf>
    <xf numFmtId="167" fontId="5" fillId="0" borderId="1" xfId="0" applyNumberFormat="1" applyFont="1" applyFill="1" applyBorder="1" applyAlignment="1">
      <alignment vertical="center"/>
    </xf>
    <xf numFmtId="167" fontId="11" fillId="0" borderId="1" xfId="0" applyNumberFormat="1" applyFont="1" applyFill="1" applyBorder="1" applyAlignment="1">
      <alignment vertical="center"/>
    </xf>
    <xf numFmtId="167" fontId="3" fillId="3" borderId="1" xfId="0" applyNumberFormat="1" applyFont="1" applyFill="1" applyBorder="1" applyAlignment="1">
      <alignment vertical="center"/>
    </xf>
    <xf numFmtId="167" fontId="13" fillId="0" borderId="1" xfId="0" applyNumberFormat="1" applyFont="1" applyFill="1" applyBorder="1" applyAlignment="1">
      <alignment vertical="center"/>
    </xf>
    <xf numFmtId="49" fontId="5" fillId="0" borderId="1" xfId="0" applyNumberFormat="1" applyFont="1" applyBorder="1" applyAlignment="1">
      <alignment vertical="center"/>
    </xf>
    <xf numFmtId="49" fontId="14" fillId="0" borderId="1" xfId="0" applyNumberFormat="1" applyFont="1" applyBorder="1" applyAlignment="1">
      <alignment vertical="center"/>
    </xf>
    <xf numFmtId="167" fontId="14" fillId="0" borderId="1" xfId="0" applyNumberFormat="1" applyFont="1" applyFill="1" applyBorder="1" applyAlignment="1">
      <alignment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left" vertical="center" wrapText="1"/>
    </xf>
    <xf numFmtId="166" fontId="7" fillId="0" borderId="1" xfId="0" applyNumberFormat="1" applyFont="1" applyBorder="1" applyAlignment="1">
      <alignment horizontal="right" vertical="center"/>
    </xf>
    <xf numFmtId="0" fontId="3"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0" borderId="1" xfId="0" applyFont="1" applyBorder="1" applyAlignment="1">
      <alignment horizontal="left" vertical="center" wrapText="1"/>
    </xf>
    <xf numFmtId="0" fontId="15" fillId="0" borderId="1" xfId="0" quotePrefix="1" applyFont="1" applyBorder="1" applyAlignment="1">
      <alignment horizontal="left" vertical="center" wrapText="1"/>
    </xf>
    <xf numFmtId="49" fontId="15" fillId="0" borderId="1" xfId="0" applyNumberFormat="1" applyFont="1" applyBorder="1" applyAlignment="1">
      <alignment vertical="center"/>
    </xf>
    <xf numFmtId="167" fontId="16" fillId="0" borderId="1" xfId="0" applyNumberFormat="1" applyFont="1" applyFill="1" applyBorder="1" applyAlignment="1">
      <alignment vertical="center"/>
    </xf>
    <xf numFmtId="167" fontId="13" fillId="2" borderId="1" xfId="0" applyNumberFormat="1" applyFont="1" applyFill="1" applyBorder="1" applyAlignment="1">
      <alignment vertical="center"/>
    </xf>
    <xf numFmtId="0" fontId="3" fillId="0" borderId="1" xfId="0" applyFont="1" applyBorder="1" applyAlignment="1">
      <alignment horizontal="left" vertical="center" wrapText="1"/>
    </xf>
    <xf numFmtId="0" fontId="17" fillId="0" borderId="1" xfId="0" applyFont="1" applyBorder="1" applyAlignment="1">
      <alignment horizontal="left" wrapText="1"/>
    </xf>
    <xf numFmtId="0" fontId="6" fillId="0" borderId="1" xfId="0" applyNumberFormat="1" applyFont="1" applyBorder="1" applyAlignment="1">
      <alignment vertical="center" wrapText="1"/>
    </xf>
    <xf numFmtId="0" fontId="5" fillId="0" borderId="1" xfId="0" applyFont="1" applyFill="1" applyBorder="1" applyAlignment="1">
      <alignment vertical="center" wrapText="1"/>
    </xf>
    <xf numFmtId="0" fontId="6" fillId="5" borderId="1" xfId="0" applyFont="1" applyFill="1" applyBorder="1" applyAlignment="1">
      <alignment vertical="center" wrapText="1"/>
    </xf>
    <xf numFmtId="167" fontId="6" fillId="5" borderId="1" xfId="0" applyNumberFormat="1" applyFont="1" applyFill="1" applyBorder="1" applyAlignment="1">
      <alignment vertical="center"/>
    </xf>
    <xf numFmtId="0" fontId="6" fillId="5" borderId="1" xfId="0" applyFont="1" applyFill="1" applyBorder="1" applyAlignment="1">
      <alignment horizontal="left" vertical="center" wrapText="1"/>
    </xf>
    <xf numFmtId="49" fontId="15" fillId="0" borderId="1" xfId="0" applyNumberFormat="1" applyFont="1" applyBorder="1" applyAlignment="1">
      <alignment vertical="center" wrapText="1"/>
    </xf>
    <xf numFmtId="0" fontId="11" fillId="0" borderId="1" xfId="0" quotePrefix="1" applyFont="1" applyBorder="1" applyAlignment="1">
      <alignment horizontal="lef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8" fillId="0" borderId="1" xfId="0" applyFont="1" applyBorder="1" applyAlignment="1">
      <alignment vertical="center" wrapText="1"/>
    </xf>
    <xf numFmtId="0" fontId="0" fillId="0" borderId="0" xfId="0" applyFont="1"/>
    <xf numFmtId="167" fontId="19" fillId="0" borderId="0" xfId="0" applyNumberFormat="1" applyFont="1"/>
    <xf numFmtId="0" fontId="19" fillId="0" borderId="0" xfId="0" applyFont="1"/>
    <xf numFmtId="165" fontId="20" fillId="0" borderId="0" xfId="0" applyNumberFormat="1" applyFont="1"/>
    <xf numFmtId="164" fontId="21" fillId="0" borderId="0" xfId="0" applyNumberFormat="1" applyFont="1"/>
    <xf numFmtId="0" fontId="21" fillId="0" borderId="0" xfId="0" applyFont="1"/>
    <xf numFmtId="164" fontId="19" fillId="0" borderId="0" xfId="0" applyNumberFormat="1" applyFont="1"/>
    <xf numFmtId="166" fontId="21" fillId="0" borderId="0" xfId="0" applyNumberFormat="1" applyFont="1"/>
    <xf numFmtId="2" fontId="0" fillId="0" borderId="0" xfId="0" applyNumberFormat="1" applyFont="1" applyFill="1"/>
    <xf numFmtId="167" fontId="0" fillId="0" borderId="0" xfId="0" applyNumberFormat="1" applyFont="1" applyFill="1"/>
    <xf numFmtId="0" fontId="21" fillId="0" borderId="0" xfId="0" applyFont="1" applyFill="1"/>
    <xf numFmtId="0" fontId="0" fillId="0" borderId="0" xfId="0" applyFont="1" applyFill="1"/>
    <xf numFmtId="0" fontId="19" fillId="0" borderId="0" xfId="0" applyFont="1" applyFill="1"/>
    <xf numFmtId="1" fontId="21" fillId="0" borderId="0" xfId="0" applyNumberFormat="1" applyFont="1"/>
    <xf numFmtId="166" fontId="0" fillId="0" borderId="0" xfId="0" applyNumberFormat="1" applyFont="1" applyFill="1"/>
    <xf numFmtId="164" fontId="0" fillId="0" borderId="0" xfId="0" applyNumberFormat="1" applyFont="1" applyFill="1"/>
    <xf numFmtId="166" fontId="0" fillId="4" borderId="0" xfId="0" applyNumberFormat="1" applyFont="1" applyFill="1"/>
    <xf numFmtId="167" fontId="0" fillId="0" borderId="0" xfId="0" applyNumberFormat="1" applyFont="1"/>
    <xf numFmtId="167" fontId="22" fillId="0" borderId="1" xfId="0" applyNumberFormat="1" applyFont="1" applyFill="1" applyBorder="1" applyAlignment="1">
      <alignmen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76;&#1072;&#1090;&#1086;&#1082;%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44;&#1086;&#1076;&#1072;&#1090;&#1086;&#1082;%20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Місто"/>
    </sheetNames>
    <sheetDataSet>
      <sheetData sheetId="0">
        <row r="16">
          <cell r="P16">
            <v>5864355</v>
          </cell>
        </row>
        <row r="17">
          <cell r="F17">
            <v>9509505</v>
          </cell>
          <cell r="P17">
            <v>5864355</v>
          </cell>
        </row>
        <row r="18">
          <cell r="F18">
            <v>900000</v>
          </cell>
        </row>
        <row r="28">
          <cell r="F28">
            <v>5453660</v>
          </cell>
        </row>
        <row r="34">
          <cell r="F34">
            <v>324855</v>
          </cell>
        </row>
        <row r="35">
          <cell r="F35">
            <v>170000</v>
          </cell>
        </row>
        <row r="37">
          <cell r="F37">
            <v>609849</v>
          </cell>
        </row>
        <row r="38">
          <cell r="F38">
            <v>139000</v>
          </cell>
        </row>
        <row r="40">
          <cell r="P40">
            <v>19648766</v>
          </cell>
        </row>
        <row r="41">
          <cell r="F41">
            <v>4055469</v>
          </cell>
        </row>
        <row r="42">
          <cell r="F42">
            <v>6995398</v>
          </cell>
        </row>
        <row r="50">
          <cell r="F50">
            <v>1835346381</v>
          </cell>
          <cell r="P50">
            <v>55931313</v>
          </cell>
        </row>
        <row r="54">
          <cell r="F54">
            <v>670344848</v>
          </cell>
        </row>
        <row r="55">
          <cell r="F55">
            <v>1434804</v>
          </cell>
          <cell r="P55">
            <v>103335</v>
          </cell>
        </row>
        <row r="56">
          <cell r="F56">
            <v>0</v>
          </cell>
          <cell r="P56">
            <v>3387876</v>
          </cell>
        </row>
        <row r="59">
          <cell r="F59">
            <v>10709119</v>
          </cell>
        </row>
        <row r="60">
          <cell r="F60">
            <v>0</v>
          </cell>
        </row>
        <row r="62">
          <cell r="F62">
            <v>12335488</v>
          </cell>
        </row>
        <row r="63">
          <cell r="F63">
            <v>21645602</v>
          </cell>
          <cell r="P63">
            <v>2894711</v>
          </cell>
        </row>
        <row r="64">
          <cell r="F64">
            <v>0</v>
          </cell>
        </row>
        <row r="66">
          <cell r="F66">
            <v>177108382</v>
          </cell>
        </row>
        <row r="67">
          <cell r="F67">
            <v>16383145</v>
          </cell>
        </row>
        <row r="68">
          <cell r="F68">
            <v>0</v>
          </cell>
        </row>
        <row r="70">
          <cell r="F70">
            <v>388400</v>
          </cell>
          <cell r="P70">
            <v>210600</v>
          </cell>
        </row>
        <row r="82">
          <cell r="F82">
            <v>10746342</v>
          </cell>
        </row>
        <row r="83">
          <cell r="F83">
            <v>63130</v>
          </cell>
        </row>
        <row r="87">
          <cell r="P87">
            <v>75608448</v>
          </cell>
        </row>
        <row r="89">
          <cell r="P89">
            <v>2347465</v>
          </cell>
        </row>
        <row r="91">
          <cell r="F91">
            <v>0</v>
          </cell>
        </row>
        <row r="93">
          <cell r="F93">
            <v>0</v>
          </cell>
        </row>
        <row r="106">
          <cell r="F106">
            <v>1640155</v>
          </cell>
        </row>
        <row r="109">
          <cell r="F109">
            <v>2076077</v>
          </cell>
        </row>
        <row r="110">
          <cell r="F110">
            <v>64375467</v>
          </cell>
          <cell r="P110">
            <v>12300014</v>
          </cell>
        </row>
        <row r="126">
          <cell r="F126">
            <v>150000</v>
          </cell>
        </row>
        <row r="131">
          <cell r="F131">
            <v>1010525145</v>
          </cell>
          <cell r="P131">
            <v>111390747</v>
          </cell>
        </row>
        <row r="133">
          <cell r="F133">
            <v>395573763</v>
          </cell>
        </row>
        <row r="135">
          <cell r="F135">
            <v>570850</v>
          </cell>
        </row>
        <row r="137">
          <cell r="F137">
            <v>70078032</v>
          </cell>
        </row>
        <row r="139">
          <cell r="F139">
            <v>0</v>
          </cell>
        </row>
        <row r="141">
          <cell r="F141">
            <v>5951576</v>
          </cell>
        </row>
        <row r="142">
          <cell r="F142">
            <v>0</v>
          </cell>
        </row>
        <row r="143">
          <cell r="G143">
            <v>19696</v>
          </cell>
        </row>
        <row r="145">
          <cell r="F145">
            <v>27437340</v>
          </cell>
        </row>
        <row r="146">
          <cell r="F146">
            <v>0</v>
          </cell>
        </row>
        <row r="148">
          <cell r="F148">
            <v>491349</v>
          </cell>
        </row>
        <row r="149">
          <cell r="F149">
            <v>0</v>
          </cell>
        </row>
        <row r="151">
          <cell r="F151">
            <v>142044937</v>
          </cell>
        </row>
        <row r="152">
          <cell r="F152">
            <v>0</v>
          </cell>
        </row>
        <row r="153">
          <cell r="G153">
            <v>10211207</v>
          </cell>
        </row>
        <row r="162">
          <cell r="F162">
            <v>1279103</v>
          </cell>
        </row>
        <row r="163">
          <cell r="F163">
            <v>0</v>
          </cell>
        </row>
        <row r="173">
          <cell r="F173">
            <v>3129152</v>
          </cell>
        </row>
        <row r="177">
          <cell r="F177">
            <v>38481437</v>
          </cell>
        </row>
        <row r="180">
          <cell r="F180">
            <v>6568627</v>
          </cell>
        </row>
        <row r="182">
          <cell r="F182">
            <v>2884714</v>
          </cell>
        </row>
        <row r="184">
          <cell r="F184">
            <v>3218861</v>
          </cell>
        </row>
        <row r="186">
          <cell r="F186">
            <v>518976061</v>
          </cell>
        </row>
        <row r="191">
          <cell r="F191">
            <v>201254</v>
          </cell>
        </row>
        <row r="194">
          <cell r="F194">
            <v>4000</v>
          </cell>
        </row>
        <row r="196">
          <cell r="F196">
            <v>8000</v>
          </cell>
        </row>
        <row r="198">
          <cell r="F198">
            <v>51246</v>
          </cell>
        </row>
        <row r="200">
          <cell r="F200">
            <v>964300</v>
          </cell>
        </row>
        <row r="204">
          <cell r="F204">
            <v>2511906</v>
          </cell>
          <cell r="P204">
            <v>80000</v>
          </cell>
        </row>
        <row r="205">
          <cell r="F205">
            <v>81291</v>
          </cell>
        </row>
        <row r="206">
          <cell r="F206">
            <v>3924640</v>
          </cell>
        </row>
        <row r="207">
          <cell r="F207">
            <v>13200000</v>
          </cell>
          <cell r="G207">
            <v>13200000</v>
          </cell>
        </row>
        <row r="208">
          <cell r="F208">
            <v>2000700</v>
          </cell>
          <cell r="G208">
            <v>2000700</v>
          </cell>
        </row>
        <row r="209">
          <cell r="F209">
            <v>5000000</v>
          </cell>
          <cell r="G209">
            <v>5000000</v>
          </cell>
        </row>
        <row r="210">
          <cell r="F210">
            <v>44743799</v>
          </cell>
          <cell r="G210">
            <v>44743799</v>
          </cell>
        </row>
        <row r="213">
          <cell r="F213">
            <v>5762097</v>
          </cell>
        </row>
        <row r="215">
          <cell r="F215">
            <v>670267</v>
          </cell>
        </row>
        <row r="217">
          <cell r="F217">
            <v>344764891</v>
          </cell>
        </row>
        <row r="219">
          <cell r="F219">
            <v>33760226</v>
          </cell>
        </row>
        <row r="221">
          <cell r="F221">
            <v>119495538</v>
          </cell>
        </row>
        <row r="223">
          <cell r="F223">
            <v>5654168</v>
          </cell>
        </row>
        <row r="225">
          <cell r="F225">
            <v>1594372</v>
          </cell>
        </row>
        <row r="227">
          <cell r="F227">
            <v>84783470</v>
          </cell>
        </row>
        <row r="229">
          <cell r="F229">
            <v>119617278</v>
          </cell>
        </row>
        <row r="231">
          <cell r="F231">
            <v>10123995</v>
          </cell>
        </row>
        <row r="233">
          <cell r="F233">
            <v>33368272</v>
          </cell>
          <cell r="P233">
            <v>1527960</v>
          </cell>
        </row>
        <row r="234">
          <cell r="F234">
            <v>599842</v>
          </cell>
        </row>
        <row r="236">
          <cell r="F236">
            <v>4322779</v>
          </cell>
        </row>
        <row r="237">
          <cell r="F237">
            <v>360133</v>
          </cell>
        </row>
        <row r="241">
          <cell r="F241">
            <v>3530339</v>
          </cell>
        </row>
        <row r="243">
          <cell r="F243">
            <v>2653808</v>
          </cell>
          <cell r="P243">
            <v>191000</v>
          </cell>
        </row>
        <row r="245">
          <cell r="F245">
            <v>73117875</v>
          </cell>
        </row>
        <row r="256">
          <cell r="F256">
            <v>312136</v>
          </cell>
          <cell r="P256">
            <v>108583</v>
          </cell>
        </row>
        <row r="259">
          <cell r="F259">
            <v>506795</v>
          </cell>
        </row>
        <row r="268">
          <cell r="F268">
            <v>141018341</v>
          </cell>
          <cell r="P268">
            <v>11314696</v>
          </cell>
        </row>
        <row r="273">
          <cell r="F273">
            <v>2726604</v>
          </cell>
        </row>
        <row r="283">
          <cell r="F283">
            <v>692914</v>
          </cell>
        </row>
        <row r="299">
          <cell r="F299">
            <v>680000</v>
          </cell>
        </row>
        <row r="302">
          <cell r="F302">
            <v>699935</v>
          </cell>
        </row>
        <row r="303">
          <cell r="F303">
            <v>2215330</v>
          </cell>
        </row>
        <row r="313">
          <cell r="F313">
            <v>20920337</v>
          </cell>
        </row>
        <row r="315">
          <cell r="P315">
            <v>398757105</v>
          </cell>
        </row>
        <row r="316">
          <cell r="P316">
            <v>99248388</v>
          </cell>
        </row>
        <row r="317">
          <cell r="F317">
            <v>0</v>
          </cell>
        </row>
        <row r="319">
          <cell r="F319">
            <v>3565489</v>
          </cell>
          <cell r="P319">
            <v>2319216</v>
          </cell>
        </row>
        <row r="320">
          <cell r="P320">
            <v>4718800</v>
          </cell>
        </row>
        <row r="324">
          <cell r="P324">
            <v>687275</v>
          </cell>
        </row>
        <row r="325">
          <cell r="P325">
            <v>0</v>
          </cell>
        </row>
        <row r="327">
          <cell r="P327">
            <v>31514813</v>
          </cell>
        </row>
        <row r="329">
          <cell r="F329">
            <v>399250375</v>
          </cell>
        </row>
        <row r="330">
          <cell r="F330">
            <v>398874972</v>
          </cell>
        </row>
        <row r="332">
          <cell r="F332">
            <v>0</v>
          </cell>
        </row>
        <row r="333">
          <cell r="F333">
            <v>375403</v>
          </cell>
        </row>
        <row r="341">
          <cell r="F341">
            <v>0</v>
          </cell>
        </row>
        <row r="344">
          <cell r="F344">
            <v>343000</v>
          </cell>
        </row>
        <row r="346">
          <cell r="F346">
            <v>139947463</v>
          </cell>
          <cell r="P346">
            <v>9497248</v>
          </cell>
        </row>
        <row r="350">
          <cell r="F350">
            <v>297456814</v>
          </cell>
          <cell r="P350">
            <v>180608329</v>
          </cell>
        </row>
        <row r="352">
          <cell r="P352">
            <v>14593349</v>
          </cell>
        </row>
        <row r="354">
          <cell r="F354">
            <v>0</v>
          </cell>
        </row>
        <row r="356">
          <cell r="F356">
            <v>1626716</v>
          </cell>
        </row>
        <row r="373">
          <cell r="P373">
            <v>3374990</v>
          </cell>
        </row>
        <row r="376">
          <cell r="F376">
            <v>969400</v>
          </cell>
          <cell r="P376">
            <v>770000</v>
          </cell>
        </row>
        <row r="386">
          <cell r="F386">
            <v>600369</v>
          </cell>
        </row>
        <row r="388">
          <cell r="P388">
            <v>461300</v>
          </cell>
        </row>
        <row r="405">
          <cell r="F405">
            <v>0</v>
          </cell>
        </row>
        <row r="407">
          <cell r="F407">
            <v>0</v>
          </cell>
        </row>
        <row r="422">
          <cell r="F422">
            <v>68800000</v>
          </cell>
        </row>
        <row r="423">
          <cell r="F423">
            <v>598500</v>
          </cell>
          <cell r="P423">
            <v>30124791</v>
          </cell>
        </row>
        <row r="427">
          <cell r="F427">
            <v>3223822</v>
          </cell>
          <cell r="P427">
            <v>42942378</v>
          </cell>
        </row>
        <row r="431">
          <cell r="P431">
            <v>33119604</v>
          </cell>
        </row>
        <row r="443">
          <cell r="F443">
            <v>4662123</v>
          </cell>
        </row>
        <row r="445">
          <cell r="F445">
            <v>4988633</v>
          </cell>
        </row>
        <row r="456">
          <cell r="F456">
            <v>0</v>
          </cell>
        </row>
        <row r="459">
          <cell r="F459">
            <v>302861</v>
          </cell>
        </row>
        <row r="475">
          <cell r="F475">
            <v>0</v>
          </cell>
        </row>
        <row r="476">
          <cell r="F476">
            <v>228235100</v>
          </cell>
        </row>
        <row r="477">
          <cell r="F477">
            <v>2439890</v>
          </cell>
          <cell r="P477">
            <v>5745400</v>
          </cell>
        </row>
        <row r="478">
          <cell r="P478">
            <v>0</v>
          </cell>
        </row>
        <row r="485">
          <cell r="F485">
            <v>4105154</v>
          </cell>
        </row>
        <row r="486">
          <cell r="F486">
            <v>3599694</v>
          </cell>
          <cell r="P486">
            <v>72533</v>
          </cell>
        </row>
        <row r="492">
          <cell r="F492">
            <v>256309</v>
          </cell>
        </row>
        <row r="493">
          <cell r="F493">
            <v>44235</v>
          </cell>
        </row>
        <row r="496">
          <cell r="F496">
            <v>78694</v>
          </cell>
        </row>
        <row r="498">
          <cell r="F498">
            <v>11947</v>
          </cell>
        </row>
        <row r="508">
          <cell r="F508">
            <v>3083821</v>
          </cell>
        </row>
        <row r="509">
          <cell r="F509">
            <v>1070225</v>
          </cell>
          <cell r="P509">
            <v>700000</v>
          </cell>
        </row>
        <row r="515">
          <cell r="F515">
            <v>38400</v>
          </cell>
        </row>
        <row r="516">
          <cell r="F516">
            <v>56738</v>
          </cell>
        </row>
        <row r="519">
          <cell r="F519">
            <v>49999</v>
          </cell>
        </row>
        <row r="521">
          <cell r="F521">
            <v>18420</v>
          </cell>
        </row>
        <row r="531">
          <cell r="F531">
            <v>1990996</v>
          </cell>
        </row>
        <row r="532">
          <cell r="F532">
            <v>1666619</v>
          </cell>
          <cell r="P532">
            <v>1178612</v>
          </cell>
        </row>
        <row r="538">
          <cell r="F538">
            <v>211200</v>
          </cell>
        </row>
        <row r="539">
          <cell r="F539">
            <v>50673</v>
          </cell>
        </row>
        <row r="542">
          <cell r="F542">
            <v>75855</v>
          </cell>
        </row>
        <row r="544">
          <cell r="F544">
            <v>23760</v>
          </cell>
        </row>
        <row r="555">
          <cell r="F555">
            <v>4741133</v>
          </cell>
        </row>
        <row r="556">
          <cell r="F556">
            <v>1674522</v>
          </cell>
          <cell r="P556">
            <v>5185641</v>
          </cell>
        </row>
        <row r="561">
          <cell r="P561">
            <v>159124</v>
          </cell>
        </row>
        <row r="565">
          <cell r="F565">
            <v>198640</v>
          </cell>
        </row>
        <row r="566">
          <cell r="F566">
            <v>22692</v>
          </cell>
        </row>
        <row r="569">
          <cell r="F569">
            <v>49978</v>
          </cell>
        </row>
        <row r="571">
          <cell r="F571">
            <v>23760</v>
          </cell>
        </row>
        <row r="581">
          <cell r="F581">
            <v>2370519</v>
          </cell>
        </row>
        <row r="582">
          <cell r="F582">
            <v>4599389</v>
          </cell>
          <cell r="P582">
            <v>704758</v>
          </cell>
        </row>
        <row r="588">
          <cell r="F588">
            <v>442133</v>
          </cell>
        </row>
        <row r="589">
          <cell r="F589">
            <v>43067</v>
          </cell>
        </row>
        <row r="592">
          <cell r="F592">
            <v>50000</v>
          </cell>
        </row>
        <row r="594">
          <cell r="F594">
            <v>28236</v>
          </cell>
        </row>
        <row r="604">
          <cell r="F604">
            <v>1624120</v>
          </cell>
        </row>
        <row r="605">
          <cell r="F605">
            <v>2288795</v>
          </cell>
          <cell r="P605">
            <v>436692</v>
          </cell>
        </row>
        <row r="611">
          <cell r="F611">
            <v>128000</v>
          </cell>
        </row>
        <row r="612">
          <cell r="F612">
            <v>34052</v>
          </cell>
        </row>
        <row r="615">
          <cell r="F615">
            <v>54168</v>
          </cell>
        </row>
        <row r="617">
          <cell r="F617">
            <v>42590</v>
          </cell>
        </row>
        <row r="627">
          <cell r="F627">
            <v>3943951</v>
          </cell>
        </row>
        <row r="628">
          <cell r="F628">
            <v>5618937</v>
          </cell>
          <cell r="P628">
            <v>1320000</v>
          </cell>
        </row>
        <row r="634">
          <cell r="F634">
            <v>173009</v>
          </cell>
        </row>
        <row r="635">
          <cell r="F635">
            <v>86480</v>
          </cell>
        </row>
        <row r="638">
          <cell r="F638">
            <v>50000</v>
          </cell>
        </row>
        <row r="640">
          <cell r="F640">
            <v>0</v>
          </cell>
        </row>
        <row r="646">
          <cell r="F646">
            <v>6055959307</v>
          </cell>
          <cell r="K646">
            <v>1868190504</v>
          </cell>
          <cell r="P646">
            <v>1700000542</v>
          </cell>
          <cell r="Q646">
            <v>7924149811</v>
          </cell>
        </row>
        <row r="648">
          <cell r="F648">
            <v>243972283</v>
          </cell>
          <cell r="P648">
            <v>35200926</v>
          </cell>
        </row>
        <row r="650">
          <cell r="P650">
            <v>20975688</v>
          </cell>
        </row>
        <row r="652">
          <cell r="P652">
            <v>499689001</v>
          </cell>
        </row>
        <row r="654">
          <cell r="K654">
            <v>43564578</v>
          </cell>
        </row>
        <row r="657">
          <cell r="K657">
            <v>6682302</v>
          </cell>
        </row>
        <row r="659">
          <cell r="K659">
            <v>117943082</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1"/>
    </sheetNames>
    <sheetDataSet>
      <sheetData sheetId="0">
        <row r="15">
          <cell r="E15">
            <v>8135772</v>
          </cell>
        </row>
        <row r="17">
          <cell r="H17">
            <v>8475861</v>
          </cell>
          <cell r="L17">
            <v>-251520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C198"/>
  <sheetViews>
    <sheetView tabSelected="1" view="pageBreakPreview" topLeftCell="A164" zoomScaleNormal="100" zoomScaleSheetLayoutView="100" workbookViewId="0">
      <selection activeCell="D134" sqref="D134"/>
    </sheetView>
  </sheetViews>
  <sheetFormatPr defaultRowHeight="15"/>
  <cols>
    <col min="1" max="1" width="10.140625" customWidth="1"/>
    <col min="2" max="2" width="59" customWidth="1"/>
    <col min="3" max="3" width="15.42578125" customWidth="1"/>
    <col min="4" max="4" width="15" customWidth="1"/>
    <col min="5" max="5" width="16" customWidth="1"/>
    <col min="6" max="6" width="13.7109375" bestFit="1" customWidth="1"/>
    <col min="7" max="7" width="19" customWidth="1"/>
    <col min="8" max="8" width="15.85546875" customWidth="1"/>
    <col min="9" max="9" width="17" customWidth="1"/>
  </cols>
  <sheetData>
    <row r="1" spans="1:9" ht="34.9" customHeight="1">
      <c r="A1" s="106" t="s">
        <v>127</v>
      </c>
      <c r="B1" s="106"/>
      <c r="C1" s="106"/>
      <c r="D1" s="106"/>
      <c r="E1" s="106"/>
    </row>
    <row r="2" spans="1:9">
      <c r="A2" s="1"/>
      <c r="C2" s="2"/>
      <c r="D2" s="2"/>
      <c r="E2" s="2" t="s">
        <v>0</v>
      </c>
    </row>
    <row r="3" spans="1:9" ht="15" customHeight="1">
      <c r="A3" s="107" t="s">
        <v>167</v>
      </c>
      <c r="B3" s="107" t="s">
        <v>1</v>
      </c>
      <c r="C3" s="107" t="s">
        <v>185</v>
      </c>
      <c r="D3" s="107" t="s">
        <v>186</v>
      </c>
      <c r="E3" s="107" t="s">
        <v>57</v>
      </c>
    </row>
    <row r="4" spans="1:9" ht="54" customHeight="1">
      <c r="A4" s="107"/>
      <c r="B4" s="107"/>
      <c r="C4" s="107"/>
      <c r="D4" s="107"/>
      <c r="E4" s="107"/>
      <c r="F4" s="72"/>
      <c r="G4" s="72"/>
      <c r="H4" s="72"/>
      <c r="I4" s="72"/>
    </row>
    <row r="5" spans="1:9">
      <c r="A5" s="107" t="s">
        <v>73</v>
      </c>
      <c r="B5" s="107"/>
      <c r="C5" s="107"/>
      <c r="D5" s="107"/>
      <c r="E5" s="107"/>
      <c r="F5" s="72"/>
      <c r="G5" s="72"/>
      <c r="H5" s="72"/>
      <c r="I5" s="72"/>
    </row>
    <row r="6" spans="1:9" s="6" customFormat="1" ht="12.75">
      <c r="A6" s="16" t="s">
        <v>129</v>
      </c>
      <c r="B6" s="53" t="s">
        <v>33</v>
      </c>
      <c r="C6" s="40">
        <v>242754.47200000001</v>
      </c>
      <c r="D6" s="40">
        <f>[1]Місто!$F$648/1000</f>
        <v>243972.283</v>
      </c>
      <c r="E6" s="40">
        <f>D6-C6</f>
        <v>1217.810999999987</v>
      </c>
      <c r="F6" s="73">
        <f>D6-220</f>
        <v>243752.283</v>
      </c>
      <c r="G6" s="73"/>
      <c r="H6" s="74"/>
      <c r="I6" s="74"/>
    </row>
    <row r="7" spans="1:9" s="5" customFormat="1" ht="12.75">
      <c r="A7" s="16" t="s">
        <v>128</v>
      </c>
      <c r="B7" s="53" t="s">
        <v>78</v>
      </c>
      <c r="C7" s="40">
        <v>1834287.672</v>
      </c>
      <c r="D7" s="40">
        <f>[1]Місто!$F$50/1000+D15</f>
        <v>1835658.517</v>
      </c>
      <c r="E7" s="40">
        <f>D7-C7</f>
        <v>1370.8449999999721</v>
      </c>
      <c r="F7" s="75"/>
      <c r="G7" s="76"/>
      <c r="H7" s="77"/>
      <c r="I7" s="77"/>
    </row>
    <row r="8" spans="1:9" s="6" customFormat="1" ht="25.5">
      <c r="A8" s="16"/>
      <c r="B8" s="14" t="s">
        <v>102</v>
      </c>
      <c r="C8" s="41">
        <v>1124044.1960000002</v>
      </c>
      <c r="D8" s="41">
        <f>D7-D9-D11-D12</f>
        <v>1125497.517</v>
      </c>
      <c r="E8" s="41">
        <f t="shared" ref="E8:E84" si="0">D8-C8</f>
        <v>1453.3209999997634</v>
      </c>
      <c r="F8" s="73"/>
      <c r="G8" s="74"/>
      <c r="H8" s="74"/>
      <c r="I8" s="74"/>
    </row>
    <row r="9" spans="1:9" s="6" customFormat="1" ht="13.5" customHeight="1">
      <c r="A9" s="16"/>
      <c r="B9" s="47" t="s">
        <v>77</v>
      </c>
      <c r="C9" s="90">
        <v>709772.6</v>
      </c>
      <c r="D9" s="90">
        <f>([1]Місто!$F$54+[1]Місто!$F$59+[1]Місто!$F$62+[1]Місто!$F$67)/1000</f>
        <v>709772.6</v>
      </c>
      <c r="E9" s="90">
        <f t="shared" si="0"/>
        <v>0</v>
      </c>
      <c r="F9" s="74"/>
      <c r="G9" s="74"/>
      <c r="H9" s="74"/>
      <c r="I9" s="74"/>
    </row>
    <row r="10" spans="1:9" s="6" customFormat="1" ht="23.25" customHeight="1">
      <c r="A10" s="16"/>
      <c r="B10" s="61" t="s">
        <v>182</v>
      </c>
      <c r="C10" s="90">
        <v>23080.405999999999</v>
      </c>
      <c r="D10" s="90">
        <f>([1]Місто!$F$55+[1]Місто!$F$63)/1000</f>
        <v>23080.405999999999</v>
      </c>
      <c r="E10" s="90">
        <f t="shared" si="0"/>
        <v>0</v>
      </c>
      <c r="F10" s="74"/>
      <c r="G10" s="74"/>
      <c r="H10" s="74"/>
      <c r="I10" s="74"/>
    </row>
    <row r="11" spans="1:9" s="6" customFormat="1" ht="22.5">
      <c r="A11" s="16"/>
      <c r="B11" s="61" t="s">
        <v>150</v>
      </c>
      <c r="C11" s="41">
        <v>0</v>
      </c>
      <c r="D11" s="41">
        <f>([1]Місто!$F$56+[1]Місто!$F$60+[1]Місто!$F$64+[1]Місто!$F$68)/1000</f>
        <v>0</v>
      </c>
      <c r="E11" s="41">
        <f t="shared" si="0"/>
        <v>0</v>
      </c>
      <c r="F11" s="74"/>
      <c r="G11" s="74"/>
      <c r="H11" s="74"/>
      <c r="I11" s="74"/>
    </row>
    <row r="12" spans="1:9" s="6" customFormat="1" ht="33.75">
      <c r="A12" s="16"/>
      <c r="B12" s="61" t="s">
        <v>126</v>
      </c>
      <c r="C12" s="41">
        <v>470.87599999999998</v>
      </c>
      <c r="D12" s="41">
        <f>[1]Місто!$F$70/1000</f>
        <v>388.4</v>
      </c>
      <c r="E12" s="41">
        <f t="shared" si="0"/>
        <v>-82.475999999999999</v>
      </c>
      <c r="F12" s="74"/>
      <c r="G12" s="74"/>
      <c r="H12" s="74"/>
      <c r="I12" s="74"/>
    </row>
    <row r="13" spans="1:9" s="6" customFormat="1" ht="13.15" customHeight="1">
      <c r="A13" s="16" t="s">
        <v>130</v>
      </c>
      <c r="B13" s="48" t="s">
        <v>74</v>
      </c>
      <c r="C13" s="49">
        <v>177190.85800000001</v>
      </c>
      <c r="D13" s="49">
        <f>[1]Місто!$F$66/1000</f>
        <v>177108.38200000001</v>
      </c>
      <c r="E13" s="49">
        <f t="shared" si="0"/>
        <v>-82.475999999995111</v>
      </c>
      <c r="F13" s="74"/>
      <c r="G13" s="74"/>
      <c r="H13" s="73"/>
      <c r="I13" s="74"/>
    </row>
    <row r="14" spans="1:9" s="6" customFormat="1" ht="13.15" customHeight="1">
      <c r="A14" s="16"/>
      <c r="B14" s="18" t="s">
        <v>115</v>
      </c>
      <c r="C14" s="42">
        <v>4988.1509999999998</v>
      </c>
      <c r="D14" s="42">
        <f>644.82+85.921+510.7-23.6+610.107+202.24+28.6+740.86+600.684+10+284.218+235.825+60+140+854.776+3+614.725+828.366+40</f>
        <v>6471.2420000000002</v>
      </c>
      <c r="E14" s="42">
        <f>D14-C14</f>
        <v>1483.0910000000003</v>
      </c>
      <c r="F14" s="74"/>
      <c r="G14" s="74"/>
      <c r="H14" s="74"/>
      <c r="I14" s="74"/>
    </row>
    <row r="15" spans="1:9" s="6" customFormat="1" ht="13.15" customHeight="1">
      <c r="A15" s="16" t="s">
        <v>131</v>
      </c>
      <c r="B15" s="14" t="s">
        <v>124</v>
      </c>
      <c r="C15" s="41">
        <v>312.13600000000002</v>
      </c>
      <c r="D15" s="41">
        <f>[1]Місто!$F$256/1000</f>
        <v>312.13600000000002</v>
      </c>
      <c r="E15" s="41">
        <f>D15-C15</f>
        <v>0</v>
      </c>
      <c r="F15" s="74"/>
      <c r="G15" s="74"/>
      <c r="H15" s="74"/>
      <c r="I15" s="74"/>
    </row>
    <row r="16" spans="1:9" s="6" customFormat="1" ht="12.75">
      <c r="A16" s="16" t="s">
        <v>132</v>
      </c>
      <c r="B16" s="53" t="s">
        <v>79</v>
      </c>
      <c r="C16" s="40">
        <v>1005210.363</v>
      </c>
      <c r="D16" s="40">
        <f>[1]Місто!$F$131/1000</f>
        <v>1010525.145</v>
      </c>
      <c r="E16" s="40">
        <f>D16-C16</f>
        <v>5314.7820000000065</v>
      </c>
      <c r="F16" s="73"/>
      <c r="G16" s="78"/>
      <c r="H16" s="74"/>
      <c r="I16" s="74"/>
    </row>
    <row r="17" spans="1:9" s="6" customFormat="1" ht="12.75">
      <c r="A17" s="16"/>
      <c r="B17" s="37" t="s">
        <v>80</v>
      </c>
      <c r="C17" s="41">
        <v>642856.1</v>
      </c>
      <c r="D17" s="41">
        <f>([1]Місто!$F$133+[1]Місто!$F$137+[1]Місто!$F$141+[1]Місто!$F$145+[1]Місто!$F$148+[1]Місто!$F$151+[1]Місто!$F$162)/1000</f>
        <v>642856.1</v>
      </c>
      <c r="E17" s="41">
        <f t="shared" si="0"/>
        <v>0</v>
      </c>
      <c r="F17" s="74"/>
      <c r="G17" s="74"/>
      <c r="H17" s="74"/>
      <c r="I17" s="74"/>
    </row>
    <row r="18" spans="1:9" s="6" customFormat="1" ht="25.5" hidden="1">
      <c r="A18" s="16"/>
      <c r="B18" s="37" t="s">
        <v>160</v>
      </c>
      <c r="C18" s="41">
        <v>0</v>
      </c>
      <c r="D18" s="41">
        <f>([1]Місто!$F$163+[1]Місто!$F$152+[1]Місто!$F$149+[1]Місто!$F$146+[1]Місто!$F$142+[1]Місто!$F$139)/1000</f>
        <v>0</v>
      </c>
      <c r="E18" s="41">
        <f t="shared" si="0"/>
        <v>0</v>
      </c>
      <c r="F18" s="74"/>
      <c r="G18" s="74"/>
      <c r="H18" s="74"/>
      <c r="I18" s="74"/>
    </row>
    <row r="19" spans="1:9" s="6" customFormat="1" ht="25.5">
      <c r="A19" s="16"/>
      <c r="B19" s="37" t="s">
        <v>183</v>
      </c>
      <c r="C19" s="41">
        <v>10801.753000000001</v>
      </c>
      <c r="D19" s="41">
        <f>([1]Місто!$F$135+[1]Місто!$G$143+[1]Місто!$G$153)/1000</f>
        <v>10801.753000000001</v>
      </c>
      <c r="E19" s="41">
        <f t="shared" si="0"/>
        <v>0</v>
      </c>
      <c r="F19" s="74"/>
      <c r="G19" s="74"/>
      <c r="H19" s="74"/>
      <c r="I19" s="74"/>
    </row>
    <row r="20" spans="1:9" s="6" customFormat="1" ht="13.15" customHeight="1">
      <c r="A20" s="16"/>
      <c r="B20" s="18" t="s">
        <v>115</v>
      </c>
      <c r="C20" s="42">
        <v>873.12699999999995</v>
      </c>
      <c r="D20" s="42">
        <f>25+103.31+114+142.8-9.8+85.685+20+49+160+61.232+64.9+7+50+24.178+116.368</f>
        <v>1013.673</v>
      </c>
      <c r="E20" s="42">
        <f>D20-C20</f>
        <v>140.54600000000005</v>
      </c>
      <c r="F20" s="74"/>
      <c r="G20" s="74"/>
      <c r="H20" s="74"/>
      <c r="I20" s="74"/>
    </row>
    <row r="21" spans="1:9" s="6" customFormat="1" ht="12.75">
      <c r="A21" s="16" t="s">
        <v>133</v>
      </c>
      <c r="B21" s="53" t="s">
        <v>4</v>
      </c>
      <c r="C21" s="40">
        <f>195847.803+12800</f>
        <v>208647.80300000001</v>
      </c>
      <c r="D21" s="40">
        <f>D39+D35+D37+D27+D36+D41+D22+D33+D34</f>
        <v>204790.883</v>
      </c>
      <c r="E21" s="40">
        <f t="shared" si="0"/>
        <v>-3856.9200000000128</v>
      </c>
      <c r="F21" s="74"/>
      <c r="G21" s="74"/>
      <c r="H21" s="74"/>
      <c r="I21" s="74"/>
    </row>
    <row r="22" spans="1:9" s="6" customFormat="1" ht="12.75">
      <c r="A22" s="19" t="s">
        <v>134</v>
      </c>
      <c r="B22" s="14" t="s">
        <v>83</v>
      </c>
      <c r="C22" s="41">
        <v>71462.335999999996</v>
      </c>
      <c r="D22" s="41">
        <f>([1]Місто!$F$204+[1]Місто!$F$205+[1]Місто!$F$206+[1]Місто!$F$207+[1]Місто!$F$208+[1]Місто!$F$209+[1]Місто!$F$210)/1000</f>
        <v>71462.335999999996</v>
      </c>
      <c r="E22" s="41">
        <f t="shared" si="0"/>
        <v>0</v>
      </c>
      <c r="F22" s="73">
        <f>D22-D26</f>
        <v>6517.8369999999923</v>
      </c>
      <c r="G22" s="74"/>
      <c r="H22" s="74"/>
      <c r="I22" s="74"/>
    </row>
    <row r="23" spans="1:9" s="5" customFormat="1" ht="127.5" hidden="1" customHeight="1">
      <c r="A23" s="20" t="s">
        <v>68</v>
      </c>
      <c r="B23" s="21" t="s">
        <v>84</v>
      </c>
      <c r="C23" s="41">
        <v>2511.9059999999999</v>
      </c>
      <c r="D23" s="41">
        <f>[1]Місто!$F$204/1000</f>
        <v>2511.9059999999999</v>
      </c>
      <c r="E23" s="41">
        <f t="shared" si="0"/>
        <v>0</v>
      </c>
      <c r="F23" s="77"/>
      <c r="G23" s="77"/>
      <c r="H23" s="77"/>
      <c r="I23" s="77"/>
    </row>
    <row r="24" spans="1:9" s="5" customFormat="1" ht="51" hidden="1" customHeight="1">
      <c r="A24" s="20" t="s">
        <v>69</v>
      </c>
      <c r="B24" s="22" t="s">
        <v>71</v>
      </c>
      <c r="C24" s="41">
        <v>81.290999999999997</v>
      </c>
      <c r="D24" s="41">
        <f>[1]Місто!$F$205/1000</f>
        <v>81.290999999999997</v>
      </c>
      <c r="E24" s="41">
        <f t="shared" si="0"/>
        <v>0</v>
      </c>
      <c r="F24" s="77"/>
      <c r="G24" s="77"/>
      <c r="H24" s="77"/>
      <c r="I24" s="77"/>
    </row>
    <row r="25" spans="1:9" s="5" customFormat="1" ht="12.75" hidden="1" customHeight="1">
      <c r="A25" s="20" t="s">
        <v>70</v>
      </c>
      <c r="B25" s="21" t="s">
        <v>72</v>
      </c>
      <c r="C25" s="41">
        <v>3924.64</v>
      </c>
      <c r="D25" s="41">
        <f>[1]Місто!$F$206/1000</f>
        <v>3924.64</v>
      </c>
      <c r="E25" s="41">
        <f t="shared" si="0"/>
        <v>0</v>
      </c>
      <c r="F25" s="77"/>
      <c r="G25" s="77"/>
      <c r="H25" s="77"/>
      <c r="I25" s="77"/>
    </row>
    <row r="26" spans="1:9" s="5" customFormat="1" ht="27.6" hidden="1" customHeight="1">
      <c r="A26" s="20"/>
      <c r="B26" s="63" t="s">
        <v>161</v>
      </c>
      <c r="C26" s="41">
        <v>64944.499000000003</v>
      </c>
      <c r="D26" s="41">
        <f>([1]Місто!$G$207+[1]Місто!$G$208+[1]Місто!$G$209+[1]Місто!$G$210)/1000</f>
        <v>64944.499000000003</v>
      </c>
      <c r="E26" s="41"/>
      <c r="F26" s="77"/>
      <c r="G26" s="77"/>
      <c r="H26" s="77"/>
      <c r="I26" s="77"/>
    </row>
    <row r="27" spans="1:9" s="5" customFormat="1" ht="12.75">
      <c r="A27" s="20" t="s">
        <v>137</v>
      </c>
      <c r="B27" s="23" t="s">
        <v>76</v>
      </c>
      <c r="C27" s="41">
        <f>66653.872+12800</f>
        <v>79453.872000000003</v>
      </c>
      <c r="D27" s="41">
        <f>D28+D29+D32+D30</f>
        <v>75536.952000000005</v>
      </c>
      <c r="E27" s="41">
        <f t="shared" si="0"/>
        <v>-3916.9199999999983</v>
      </c>
      <c r="F27" s="77"/>
      <c r="G27" s="77"/>
      <c r="H27" s="77"/>
      <c r="I27" s="77"/>
    </row>
    <row r="28" spans="1:9" s="5" customFormat="1" ht="12.75">
      <c r="A28" s="20" t="s">
        <v>136</v>
      </c>
      <c r="B28" s="71" t="s">
        <v>75</v>
      </c>
      <c r="C28" s="41">
        <v>343</v>
      </c>
      <c r="D28" s="41">
        <f>([1]Місто!$F$344)/1000</f>
        <v>343</v>
      </c>
      <c r="E28" s="41">
        <f>D28-C28</f>
        <v>0</v>
      </c>
      <c r="F28" s="77"/>
      <c r="G28" s="77"/>
      <c r="H28" s="77"/>
      <c r="I28" s="77"/>
    </row>
    <row r="29" spans="1:9" s="5" customFormat="1" ht="25.5">
      <c r="A29" s="20" t="s">
        <v>135</v>
      </c>
      <c r="B29" s="71" t="s">
        <v>184</v>
      </c>
      <c r="C29" s="41">
        <v>46283.583999999995</v>
      </c>
      <c r="D29" s="41">
        <f>[1]Місто!$F$245/1000-D32</f>
        <v>46283.583999999995</v>
      </c>
      <c r="E29" s="41">
        <f t="shared" si="0"/>
        <v>0</v>
      </c>
      <c r="F29" s="77"/>
      <c r="G29" s="77"/>
      <c r="H29" s="77"/>
      <c r="I29" s="77"/>
    </row>
    <row r="30" spans="1:9" s="5" customFormat="1" ht="12.75">
      <c r="A30" s="20" t="s">
        <v>135</v>
      </c>
      <c r="B30" s="71" t="s">
        <v>173</v>
      </c>
      <c r="C30" s="41">
        <v>2076.0770000000002</v>
      </c>
      <c r="D30" s="41">
        <f>[1]Місто!$F$109/1000</f>
        <v>2076.0770000000002</v>
      </c>
      <c r="E30" s="41">
        <f t="shared" si="0"/>
        <v>0</v>
      </c>
      <c r="F30" s="77"/>
      <c r="G30" s="77"/>
      <c r="H30" s="77"/>
      <c r="I30" s="77"/>
    </row>
    <row r="31" spans="1:9" s="5" customFormat="1" ht="12.75" hidden="1">
      <c r="A31" s="20"/>
      <c r="B31" s="24" t="s">
        <v>103</v>
      </c>
      <c r="C31" s="25"/>
      <c r="D31" s="25"/>
      <c r="E31" s="25">
        <f t="shared" si="0"/>
        <v>0</v>
      </c>
      <c r="F31" s="77"/>
      <c r="G31" s="77"/>
      <c r="H31" s="77"/>
      <c r="I31" s="77"/>
    </row>
    <row r="32" spans="1:9" s="5" customFormat="1" ht="12.75">
      <c r="A32" s="50"/>
      <c r="B32" s="51" t="s">
        <v>114</v>
      </c>
      <c r="C32" s="52">
        <f>17951.211+12800</f>
        <v>30751.210999999999</v>
      </c>
      <c r="D32" s="52">
        <f>9600+22400-104-1959.587-234.332-1438.265-1664.617-545.24-306.832-10-2100.649-1632.751-253.559-5-160-615.101-1023.348-331.775-7.5-393.9-1262.333+12800-1481.17-2357.75-78</f>
        <v>26834.291000000005</v>
      </c>
      <c r="E32" s="52">
        <f t="shared" si="0"/>
        <v>-3916.9199999999946</v>
      </c>
      <c r="F32" s="77"/>
      <c r="G32" s="77"/>
      <c r="H32" s="77"/>
      <c r="I32" s="77"/>
    </row>
    <row r="33" spans="1:9" s="6" customFormat="1" ht="12.75">
      <c r="A33" s="17" t="s">
        <v>138</v>
      </c>
      <c r="B33" s="14" t="s">
        <v>141</v>
      </c>
      <c r="C33" s="41">
        <v>662.97199999999998</v>
      </c>
      <c r="D33" s="41">
        <f>([1]Місто!$F$341+[1]Місто!$F$83)/1000+[1]Місто!$F$234/1000</f>
        <v>662.97199999999998</v>
      </c>
      <c r="E33" s="41">
        <f t="shared" si="0"/>
        <v>0</v>
      </c>
      <c r="F33" s="74"/>
      <c r="G33" s="74"/>
      <c r="H33" s="74"/>
      <c r="I33" s="74"/>
    </row>
    <row r="34" spans="1:9" s="6" customFormat="1" ht="12.75">
      <c r="A34" s="17" t="s">
        <v>139</v>
      </c>
      <c r="B34" s="14" t="s">
        <v>140</v>
      </c>
      <c r="C34" s="41">
        <v>506.79500000000002</v>
      </c>
      <c r="D34" s="41">
        <f>[1]Місто!$F$259/1000</f>
        <v>506.79500000000002</v>
      </c>
      <c r="E34" s="41">
        <f t="shared" si="0"/>
        <v>0</v>
      </c>
      <c r="F34" s="74"/>
      <c r="G34" s="74"/>
      <c r="H34" s="74"/>
      <c r="I34" s="74"/>
    </row>
    <row r="35" spans="1:9" s="6" customFormat="1" ht="25.5">
      <c r="A35" s="17" t="s">
        <v>142</v>
      </c>
      <c r="B35" s="14" t="s">
        <v>104</v>
      </c>
      <c r="C35" s="41">
        <v>6323.067</v>
      </c>
      <c r="D35" s="41">
        <f>([1]Місто!$F$236+[1]Місто!$F$237+[1]Місто!$F$106)/1000</f>
        <v>6323.067</v>
      </c>
      <c r="E35" s="41">
        <f t="shared" si="0"/>
        <v>0</v>
      </c>
      <c r="F35" s="74"/>
      <c r="G35" s="74"/>
      <c r="H35" s="74"/>
      <c r="I35" s="74"/>
    </row>
    <row r="36" spans="1:9" s="5" customFormat="1" ht="12.75">
      <c r="A36" s="17" t="s">
        <v>143</v>
      </c>
      <c r="B36" s="27" t="s">
        <v>81</v>
      </c>
      <c r="C36" s="41">
        <v>10746.342000000001</v>
      </c>
      <c r="D36" s="41">
        <f>[1]Місто!$F$82/1000</f>
        <v>10746.342000000001</v>
      </c>
      <c r="E36" s="41">
        <f t="shared" si="0"/>
        <v>0</v>
      </c>
      <c r="F36" s="77"/>
      <c r="G36" s="77"/>
      <c r="H36" s="77"/>
      <c r="I36" s="77"/>
    </row>
    <row r="37" spans="1:9" s="6" customFormat="1" ht="25.5">
      <c r="A37" s="17" t="s">
        <v>144</v>
      </c>
      <c r="B37" s="14" t="s">
        <v>105</v>
      </c>
      <c r="C37" s="41">
        <v>33308.271999999997</v>
      </c>
      <c r="D37" s="41">
        <f>[1]Місто!$F$233/1000</f>
        <v>33368.271999999997</v>
      </c>
      <c r="E37" s="41">
        <f t="shared" si="0"/>
        <v>60</v>
      </c>
      <c r="F37" s="74"/>
      <c r="G37" s="74"/>
      <c r="H37" s="74"/>
      <c r="I37" s="74"/>
    </row>
    <row r="38" spans="1:9" ht="15" customHeight="1">
      <c r="A38" s="20"/>
      <c r="B38" s="18" t="s">
        <v>116</v>
      </c>
      <c r="C38" s="42">
        <v>48.5</v>
      </c>
      <c r="D38" s="42">
        <f>10+0.5+18+20</f>
        <v>48.5</v>
      </c>
      <c r="E38" s="42">
        <f>D38-C38</f>
        <v>0</v>
      </c>
      <c r="F38" s="72"/>
      <c r="G38" s="72"/>
      <c r="H38" s="72"/>
      <c r="I38" s="72"/>
    </row>
    <row r="39" spans="1:9" ht="25.5">
      <c r="A39" s="17" t="s">
        <v>145</v>
      </c>
      <c r="B39" s="14" t="s">
        <v>82</v>
      </c>
      <c r="C39" s="43">
        <v>3530.3389999999999</v>
      </c>
      <c r="D39" s="43">
        <f>[1]Місто!$F$241/1000</f>
        <v>3530.3389999999999</v>
      </c>
      <c r="E39" s="43">
        <f t="shared" si="0"/>
        <v>0</v>
      </c>
      <c r="F39" s="72"/>
      <c r="G39" s="72"/>
      <c r="H39" s="72"/>
      <c r="I39" s="72"/>
    </row>
    <row r="40" spans="1:9" s="6" customFormat="1" ht="13.15" hidden="1" customHeight="1">
      <c r="A40" s="17"/>
      <c r="B40" s="18" t="s">
        <v>53</v>
      </c>
      <c r="C40" s="42"/>
      <c r="D40" s="42"/>
      <c r="E40" s="42">
        <f>D40-C40</f>
        <v>0</v>
      </c>
      <c r="F40" s="74"/>
      <c r="G40" s="74"/>
      <c r="H40" s="74"/>
      <c r="I40" s="74"/>
    </row>
    <row r="41" spans="1:9" s="5" customFormat="1" ht="35.25" customHeight="1">
      <c r="A41" s="20" t="s">
        <v>146</v>
      </c>
      <c r="B41" s="23" t="s">
        <v>147</v>
      </c>
      <c r="C41" s="41">
        <v>2653.808</v>
      </c>
      <c r="D41" s="41">
        <f>[1]Місто!$F$243/1000</f>
        <v>2653.808</v>
      </c>
      <c r="E41" s="41">
        <f t="shared" si="0"/>
        <v>0</v>
      </c>
      <c r="F41" s="77"/>
      <c r="G41" s="77"/>
      <c r="H41" s="77"/>
      <c r="I41" s="77"/>
    </row>
    <row r="42" spans="1:9" s="5" customFormat="1" ht="14.45" customHeight="1">
      <c r="A42" s="20"/>
      <c r="B42" s="18" t="s">
        <v>53</v>
      </c>
      <c r="C42" s="42">
        <v>140.5</v>
      </c>
      <c r="D42" s="42">
        <f>34.5+7+20+23+36+10+10</f>
        <v>140.5</v>
      </c>
      <c r="E42" s="42">
        <f>D42-C42</f>
        <v>0</v>
      </c>
      <c r="F42" s="77"/>
      <c r="G42" s="77"/>
      <c r="H42" s="77"/>
      <c r="I42" s="77"/>
    </row>
    <row r="43" spans="1:9" s="6" customFormat="1" ht="12.75">
      <c r="A43" s="16" t="s">
        <v>148</v>
      </c>
      <c r="B43" s="53" t="s">
        <v>6</v>
      </c>
      <c r="C43" s="40">
        <v>141074.04999999999</v>
      </c>
      <c r="D43" s="40">
        <f>[1]Місто!$F$268/1000</f>
        <v>141018.34099999999</v>
      </c>
      <c r="E43" s="40">
        <f t="shared" si="0"/>
        <v>-55.709000000002561</v>
      </c>
      <c r="F43" s="74"/>
      <c r="G43" s="74"/>
      <c r="H43" s="74"/>
      <c r="I43" s="74"/>
    </row>
    <row r="44" spans="1:9" s="5" customFormat="1" ht="12.75">
      <c r="A44" s="17" t="s">
        <v>168</v>
      </c>
      <c r="B44" s="27" t="s">
        <v>52</v>
      </c>
      <c r="C44" s="41">
        <v>2726.6039999999998</v>
      </c>
      <c r="D44" s="41">
        <f>[1]Місто!$F$273/1000</f>
        <v>2726.6039999999998</v>
      </c>
      <c r="E44" s="41">
        <f t="shared" si="0"/>
        <v>0</v>
      </c>
      <c r="F44" s="77"/>
      <c r="G44" s="77"/>
      <c r="H44" s="77"/>
      <c r="I44" s="77"/>
    </row>
    <row r="45" spans="1:9" s="5" customFormat="1" ht="13.15" customHeight="1">
      <c r="A45" s="17"/>
      <c r="B45" s="18" t="s">
        <v>53</v>
      </c>
      <c r="C45" s="42">
        <v>158.58000000000001</v>
      </c>
      <c r="D45" s="42">
        <f>510+25-447.9+32+8+5.7+15.28+5+5.5+15</f>
        <v>173.58</v>
      </c>
      <c r="E45" s="42">
        <f>D45-C45</f>
        <v>15</v>
      </c>
      <c r="F45" s="77"/>
      <c r="G45" s="77"/>
      <c r="H45" s="77"/>
      <c r="I45" s="77"/>
    </row>
    <row r="46" spans="1:9" s="6" customFormat="1" ht="12.75">
      <c r="A46" s="16" t="s">
        <v>149</v>
      </c>
      <c r="B46" s="53" t="s">
        <v>37</v>
      </c>
      <c r="C46" s="40">
        <v>64198.267</v>
      </c>
      <c r="D46" s="40">
        <f>[1]Місто!$F$110/1000</f>
        <v>64375.466999999997</v>
      </c>
      <c r="E46" s="40">
        <f t="shared" si="0"/>
        <v>177.19999999999709</v>
      </c>
      <c r="F46" s="74"/>
      <c r="G46" s="74"/>
      <c r="H46" s="74"/>
      <c r="I46" s="74"/>
    </row>
    <row r="47" spans="1:9" s="6" customFormat="1" ht="12.75">
      <c r="A47" s="16"/>
      <c r="B47" s="18" t="s">
        <v>53</v>
      </c>
      <c r="C47" s="42">
        <v>178.84100000000001</v>
      </c>
      <c r="D47" s="42">
        <f>34.17+70.665+39-29.5+20.006+12+25+7.5+25+27.2</f>
        <v>231.041</v>
      </c>
      <c r="E47" s="42">
        <f t="shared" si="0"/>
        <v>52.199999999999989</v>
      </c>
      <c r="F47" s="74"/>
      <c r="G47" s="74"/>
      <c r="H47" s="74"/>
      <c r="I47" s="74"/>
    </row>
    <row r="48" spans="1:9" s="5" customFormat="1" ht="12.75">
      <c r="A48" s="16"/>
      <c r="B48" s="28" t="s">
        <v>7</v>
      </c>
      <c r="C48" s="40">
        <v>843527.6179999999</v>
      </c>
      <c r="D48" s="40">
        <f>D49+D54+D57+D58+D53+D56</f>
        <v>906048.29899999988</v>
      </c>
      <c r="E48" s="40">
        <f>D48-C48</f>
        <v>62520.680999999982</v>
      </c>
      <c r="F48" s="77"/>
      <c r="G48" s="77"/>
      <c r="H48" s="77"/>
      <c r="I48" s="77"/>
    </row>
    <row r="49" spans="1:9">
      <c r="A49" s="20" t="s">
        <v>151</v>
      </c>
      <c r="B49" s="23" t="s">
        <v>8</v>
      </c>
      <c r="C49" s="44">
        <v>41926.949000000001</v>
      </c>
      <c r="D49" s="44">
        <f>([1]Місто!$F$313+[1]Місто!$F$485+[1]Місто!$F$508+[1]Місто!$F$531+[1]Місто!$F$555+[1]Місто!$F$581+[1]Місто!$F$604+[1]Місто!$F$627)/1000</f>
        <v>42780.031000000003</v>
      </c>
      <c r="E49" s="44">
        <f t="shared" si="0"/>
        <v>853.08200000000215</v>
      </c>
      <c r="F49" s="72"/>
      <c r="G49" s="72"/>
      <c r="H49" s="72"/>
      <c r="I49" s="72"/>
    </row>
    <row r="50" spans="1:9" ht="15" customHeight="1">
      <c r="A50" s="20"/>
      <c r="B50" s="18" t="s">
        <v>116</v>
      </c>
      <c r="C50" s="42">
        <v>561.20800000000008</v>
      </c>
      <c r="D50" s="42">
        <f>219.955+6+163.86-100.5+22.2+48+40+52+93.093+7.5+9.1+181.28+234.45</f>
        <v>976.9380000000001</v>
      </c>
      <c r="E50" s="42">
        <f>D50-C50</f>
        <v>415.73</v>
      </c>
      <c r="F50" s="72"/>
      <c r="G50" s="72"/>
      <c r="H50" s="72"/>
      <c r="I50" s="72"/>
    </row>
    <row r="51" spans="1:9" ht="15" hidden="1" customHeight="1">
      <c r="A51" s="20" t="s">
        <v>170</v>
      </c>
      <c r="B51" s="23" t="s">
        <v>169</v>
      </c>
      <c r="C51" s="44">
        <v>0</v>
      </c>
      <c r="D51" s="44">
        <f>[1]Місто!$F$317/1000</f>
        <v>0</v>
      </c>
      <c r="E51" s="44">
        <f t="shared" si="0"/>
        <v>0</v>
      </c>
      <c r="F51" s="72"/>
      <c r="G51" s="72"/>
      <c r="H51" s="72"/>
      <c r="I51" s="72"/>
    </row>
    <row r="52" spans="1:9" ht="15" hidden="1" customHeight="1">
      <c r="A52" s="20"/>
      <c r="B52" s="18" t="s">
        <v>53</v>
      </c>
      <c r="C52" s="42"/>
      <c r="D52" s="42"/>
      <c r="E52" s="42">
        <f>D52-C52</f>
        <v>0</v>
      </c>
      <c r="F52" s="72"/>
      <c r="G52" s="72"/>
      <c r="H52" s="72"/>
      <c r="I52" s="72"/>
    </row>
    <row r="53" spans="1:9" ht="15" customHeight="1">
      <c r="A53" s="20" t="s">
        <v>180</v>
      </c>
      <c r="B53" s="23" t="s">
        <v>181</v>
      </c>
      <c r="C53" s="41">
        <v>3565.489</v>
      </c>
      <c r="D53" s="41">
        <f>[1]Місто!$F$319/1000</f>
        <v>3565.489</v>
      </c>
      <c r="E53" s="41">
        <f>D53-C53</f>
        <v>0</v>
      </c>
      <c r="F53" s="72"/>
      <c r="G53" s="72"/>
      <c r="H53" s="72"/>
      <c r="I53" s="72"/>
    </row>
    <row r="54" spans="1:9">
      <c r="A54" s="20" t="s">
        <v>152</v>
      </c>
      <c r="B54" s="23" t="s">
        <v>9</v>
      </c>
      <c r="C54" s="44">
        <v>159079.09899999999</v>
      </c>
      <c r="D54" s="44">
        <f>([1]Місто!$F$346+[1]Місто!$F$486+[1]Місто!$F$509+[1]Місто!$F$532+[1]Місто!$F$556+[1]Місто!$F$582+[1]Місто!$F$605+[1]Місто!$F$628)/1000</f>
        <v>160465.644</v>
      </c>
      <c r="E54" s="44">
        <f t="shared" si="0"/>
        <v>1386.5450000000128</v>
      </c>
      <c r="F54" s="72"/>
      <c r="G54" s="72"/>
      <c r="H54" s="72"/>
      <c r="I54" s="72"/>
    </row>
    <row r="55" spans="1:9" ht="14.45" customHeight="1">
      <c r="A55" s="20"/>
      <c r="B55" s="18" t="s">
        <v>53</v>
      </c>
      <c r="C55" s="42">
        <v>94.87700000000001</v>
      </c>
      <c r="D55" s="42">
        <f>22.232+5+22+45.645+56.2</f>
        <v>151.077</v>
      </c>
      <c r="E55" s="42">
        <f>D55-C55</f>
        <v>56.199999999999989</v>
      </c>
      <c r="F55" s="72"/>
      <c r="G55" s="72"/>
      <c r="H55" s="72"/>
      <c r="I55" s="72"/>
    </row>
    <row r="56" spans="1:9" ht="40.5" customHeight="1">
      <c r="A56" s="20" t="s">
        <v>189</v>
      </c>
      <c r="B56" s="23" t="s">
        <v>190</v>
      </c>
      <c r="C56" s="44"/>
      <c r="D56" s="44">
        <f>[1]Місто!$F$386/1000</f>
        <v>600.36900000000003</v>
      </c>
      <c r="E56" s="44">
        <f>D56-C56</f>
        <v>600.36900000000003</v>
      </c>
      <c r="F56" s="72"/>
      <c r="G56" s="72"/>
      <c r="H56" s="72"/>
      <c r="I56" s="72"/>
    </row>
    <row r="57" spans="1:9">
      <c r="A57" s="20" t="s">
        <v>153</v>
      </c>
      <c r="B57" s="23" t="s">
        <v>122</v>
      </c>
      <c r="C57" s="44">
        <v>267571.46799999999</v>
      </c>
      <c r="D57" s="44">
        <f>[1]Місто!$F$350/1000</f>
        <v>297456.81400000001</v>
      </c>
      <c r="E57" s="44">
        <f t="shared" si="0"/>
        <v>29885.34600000002</v>
      </c>
      <c r="F57" s="72"/>
      <c r="G57" s="72"/>
      <c r="H57" s="72"/>
      <c r="I57" s="72"/>
    </row>
    <row r="58" spans="1:9">
      <c r="A58" s="20">
        <v>8600</v>
      </c>
      <c r="B58" s="23" t="s">
        <v>2</v>
      </c>
      <c r="C58" s="44">
        <v>371384.61300000001</v>
      </c>
      <c r="D58" s="44">
        <f>[1]Місто!$F$329/1000+[1]Місто!$F$356/1000+[1]Місто!$F$459/1000</f>
        <v>401179.95199999999</v>
      </c>
      <c r="E58" s="44">
        <f t="shared" si="0"/>
        <v>29795.338999999978</v>
      </c>
      <c r="F58" s="72"/>
      <c r="G58" s="72"/>
      <c r="H58" s="72"/>
      <c r="I58" s="72"/>
    </row>
    <row r="59" spans="1:9" ht="25.5">
      <c r="A59" s="29"/>
      <c r="B59" s="23" t="s">
        <v>65</v>
      </c>
      <c r="C59" s="44">
        <v>369382.49399999995</v>
      </c>
      <c r="D59" s="44">
        <f>[1]Місто!$F$330/1000+[1]Місто!$F$459/1000</f>
        <v>399177.83299999998</v>
      </c>
      <c r="E59" s="44">
        <f t="shared" si="0"/>
        <v>29795.339000000036</v>
      </c>
      <c r="F59" s="72"/>
      <c r="G59" s="72"/>
      <c r="H59" s="72"/>
      <c r="I59" s="72"/>
    </row>
    <row r="60" spans="1:9" hidden="1">
      <c r="A60" s="29"/>
      <c r="B60" s="23" t="s">
        <v>174</v>
      </c>
      <c r="C60" s="44">
        <v>0</v>
      </c>
      <c r="D60" s="44">
        <f>[1]Місто!$F$332/1000</f>
        <v>0</v>
      </c>
      <c r="E60" s="44">
        <f t="shared" si="0"/>
        <v>0</v>
      </c>
      <c r="F60" s="72"/>
      <c r="G60" s="72"/>
      <c r="H60" s="72"/>
      <c r="I60" s="72"/>
    </row>
    <row r="61" spans="1:9" ht="25.5">
      <c r="A61" s="29"/>
      <c r="B61" s="23" t="s">
        <v>10</v>
      </c>
      <c r="C61" s="44">
        <v>1626.7159999999999</v>
      </c>
      <c r="D61" s="44">
        <f>[1]Місто!$F$356/1000</f>
        <v>1626.7159999999999</v>
      </c>
      <c r="E61" s="44">
        <f t="shared" si="0"/>
        <v>0</v>
      </c>
      <c r="F61" s="72"/>
      <c r="G61" s="72"/>
      <c r="H61" s="72"/>
      <c r="I61" s="72"/>
    </row>
    <row r="62" spans="1:9" ht="14.45" customHeight="1">
      <c r="A62" s="29"/>
      <c r="B62" s="23" t="s">
        <v>62</v>
      </c>
      <c r="C62" s="44">
        <v>375.40300000000002</v>
      </c>
      <c r="D62" s="44">
        <f>[1]Місто!$F$333/1000</f>
        <v>375.40300000000002</v>
      </c>
      <c r="E62" s="44">
        <f t="shared" si="0"/>
        <v>0</v>
      </c>
      <c r="F62" s="72"/>
      <c r="G62" s="72"/>
      <c r="H62" s="72"/>
      <c r="I62" s="72"/>
    </row>
    <row r="63" spans="1:9" s="5" customFormat="1" ht="13.15" hidden="1" customHeight="1">
      <c r="A63" s="30"/>
      <c r="B63" s="18" t="s">
        <v>22</v>
      </c>
      <c r="C63" s="42"/>
      <c r="D63" s="42"/>
      <c r="E63" s="42">
        <f t="shared" si="0"/>
        <v>0</v>
      </c>
      <c r="F63" s="77"/>
      <c r="G63" s="77"/>
      <c r="H63" s="77"/>
      <c r="I63" s="77"/>
    </row>
    <row r="64" spans="1:9" s="5" customFormat="1" ht="12.75">
      <c r="A64" s="16" t="s">
        <v>154</v>
      </c>
      <c r="B64" s="28" t="s">
        <v>11</v>
      </c>
      <c r="C64" s="40">
        <v>10409.504999999999</v>
      </c>
      <c r="D64" s="40">
        <f>D65+D66</f>
        <v>10409.504999999999</v>
      </c>
      <c r="E64" s="40">
        <f>D64-C64</f>
        <v>0</v>
      </c>
      <c r="F64" s="77"/>
      <c r="G64" s="77"/>
      <c r="H64" s="77"/>
      <c r="I64" s="77"/>
    </row>
    <row r="65" spans="1:9" ht="25.5">
      <c r="A65" s="20" t="s">
        <v>155</v>
      </c>
      <c r="B65" s="23" t="s">
        <v>85</v>
      </c>
      <c r="C65" s="44">
        <v>900</v>
      </c>
      <c r="D65" s="44">
        <f>[1]Місто!$F$18/1000</f>
        <v>900</v>
      </c>
      <c r="E65" s="44">
        <f t="shared" si="0"/>
        <v>0</v>
      </c>
      <c r="F65" s="72"/>
      <c r="G65" s="72"/>
      <c r="H65" s="72"/>
      <c r="I65" s="72"/>
    </row>
    <row r="66" spans="1:9" ht="38.25">
      <c r="A66" s="20" t="s">
        <v>156</v>
      </c>
      <c r="B66" s="23" t="s">
        <v>86</v>
      </c>
      <c r="C66" s="44">
        <v>9509.5049999999992</v>
      </c>
      <c r="D66" s="44">
        <f>[1]Місто!$F$17/1000</f>
        <v>9509.5049999999992</v>
      </c>
      <c r="E66" s="44">
        <f t="shared" si="0"/>
        <v>0</v>
      </c>
      <c r="F66" s="72"/>
      <c r="G66" s="72"/>
      <c r="H66" s="72"/>
      <c r="I66" s="72"/>
    </row>
    <row r="67" spans="1:9" s="5" customFormat="1" ht="12.75">
      <c r="A67" s="16" t="s">
        <v>171</v>
      </c>
      <c r="B67" s="28" t="s">
        <v>12</v>
      </c>
      <c r="C67" s="40">
        <v>69398.5</v>
      </c>
      <c r="D67" s="40">
        <f>D68+D69+D70</f>
        <v>72622.322</v>
      </c>
      <c r="E67" s="40">
        <f t="shared" si="0"/>
        <v>3223.8220000000001</v>
      </c>
      <c r="F67" s="77"/>
      <c r="G67" s="77"/>
      <c r="H67" s="77"/>
      <c r="I67" s="77"/>
    </row>
    <row r="68" spans="1:9">
      <c r="A68" s="20" t="s">
        <v>157</v>
      </c>
      <c r="B68" s="27" t="s">
        <v>13</v>
      </c>
      <c r="C68" s="44">
        <v>68800</v>
      </c>
      <c r="D68" s="44">
        <f>[1]Місто!$F$422/1000</f>
        <v>68800</v>
      </c>
      <c r="E68" s="44">
        <f>D68-C68</f>
        <v>0</v>
      </c>
      <c r="F68" s="72"/>
      <c r="G68" s="72"/>
      <c r="H68" s="72"/>
      <c r="I68" s="72"/>
    </row>
    <row r="69" spans="1:9">
      <c r="A69" s="20" t="s">
        <v>158</v>
      </c>
      <c r="B69" s="23" t="s">
        <v>14</v>
      </c>
      <c r="C69" s="44">
        <v>598.5</v>
      </c>
      <c r="D69" s="44">
        <f>[1]Місто!$F$423/1000</f>
        <v>598.5</v>
      </c>
      <c r="E69" s="44">
        <f t="shared" si="0"/>
        <v>0</v>
      </c>
      <c r="F69" s="72"/>
      <c r="G69" s="72"/>
      <c r="H69" s="72"/>
      <c r="I69" s="72"/>
    </row>
    <row r="70" spans="1:9" ht="14.45" customHeight="1">
      <c r="A70" s="20" t="s">
        <v>187</v>
      </c>
      <c r="B70" s="23" t="s">
        <v>188</v>
      </c>
      <c r="C70" s="44"/>
      <c r="D70" s="44">
        <f>[1]Місто!$F$427/1000</f>
        <v>3223.8220000000001</v>
      </c>
      <c r="E70" s="44">
        <f>D70-C70</f>
        <v>3223.8220000000001</v>
      </c>
      <c r="F70" s="72"/>
      <c r="G70" s="72"/>
      <c r="H70" s="72"/>
      <c r="I70" s="72"/>
    </row>
    <row r="71" spans="1:9" s="5" customFormat="1" ht="13.15" customHeight="1">
      <c r="A71" s="31">
        <v>7450</v>
      </c>
      <c r="B71" s="28" t="s">
        <v>15</v>
      </c>
      <c r="C71" s="40">
        <v>680</v>
      </c>
      <c r="D71" s="40">
        <f>[1]Місто!$F$299/1000</f>
        <v>680</v>
      </c>
      <c r="E71" s="40">
        <f t="shared" si="0"/>
        <v>0</v>
      </c>
      <c r="F71" s="77"/>
      <c r="G71" s="77"/>
      <c r="H71" s="77"/>
      <c r="I71" s="77"/>
    </row>
    <row r="72" spans="1:9" s="5" customFormat="1" ht="26.45" customHeight="1">
      <c r="A72" s="31">
        <v>7501</v>
      </c>
      <c r="B72" s="32" t="s">
        <v>16</v>
      </c>
      <c r="C72" s="40">
        <v>622.20500000000004</v>
      </c>
      <c r="D72" s="40">
        <f>[1]Місто!$F$91/1000+[1]Місто!$F$283/1000</f>
        <v>692.91399999999999</v>
      </c>
      <c r="E72" s="40">
        <f t="shared" si="0"/>
        <v>70.708999999999946</v>
      </c>
      <c r="F72" s="77"/>
      <c r="G72" s="77"/>
      <c r="H72" s="77"/>
      <c r="I72" s="77"/>
    </row>
    <row r="73" spans="1:9" s="5" customFormat="1" ht="13.15" hidden="1" customHeight="1">
      <c r="A73" s="31">
        <v>7610</v>
      </c>
      <c r="B73" s="32" t="s">
        <v>17</v>
      </c>
      <c r="C73" s="40">
        <v>0</v>
      </c>
      <c r="D73" s="40">
        <f>[1]Місто!$F$405/1000</f>
        <v>0</v>
      </c>
      <c r="E73" s="40">
        <f t="shared" si="0"/>
        <v>0</v>
      </c>
      <c r="F73" s="77"/>
      <c r="G73" s="77"/>
      <c r="H73" s="77"/>
      <c r="I73" s="77"/>
    </row>
    <row r="74" spans="1:9" s="5" customFormat="1" ht="13.15" hidden="1" customHeight="1">
      <c r="A74" s="31">
        <v>7701</v>
      </c>
      <c r="B74" s="32" t="s">
        <v>18</v>
      </c>
      <c r="C74" s="40">
        <v>0</v>
      </c>
      <c r="D74" s="40">
        <f>([1]Місто!$F$93+[1]Місто!$F$354+[1]Місто!$F$407)/1000</f>
        <v>0</v>
      </c>
      <c r="E74" s="40">
        <f t="shared" si="0"/>
        <v>0</v>
      </c>
      <c r="F74" s="77"/>
      <c r="G74" s="77"/>
      <c r="H74" s="77"/>
      <c r="I74" s="77"/>
    </row>
    <row r="75" spans="1:9" s="5" customFormat="1" ht="25.5">
      <c r="A75" s="31">
        <v>7502</v>
      </c>
      <c r="B75" s="32" t="s">
        <v>178</v>
      </c>
      <c r="C75" s="40">
        <v>0</v>
      </c>
      <c r="D75" s="40">
        <f>[1]Місто!$F$456/1000</f>
        <v>0</v>
      </c>
      <c r="E75" s="40">
        <f t="shared" si="0"/>
        <v>0</v>
      </c>
      <c r="F75" s="77"/>
      <c r="G75" s="77"/>
      <c r="H75" s="77"/>
      <c r="I75" s="77"/>
    </row>
    <row r="76" spans="1:9" s="5" customFormat="1" ht="25.5">
      <c r="A76" s="31">
        <v>7800</v>
      </c>
      <c r="B76" s="28" t="s">
        <v>19</v>
      </c>
      <c r="C76" s="40">
        <v>9650.7559999999994</v>
      </c>
      <c r="D76" s="40">
        <f>D77+D78</f>
        <v>9650.7559999999994</v>
      </c>
      <c r="E76" s="40">
        <f t="shared" si="0"/>
        <v>0</v>
      </c>
      <c r="F76" s="77"/>
      <c r="G76" s="77"/>
      <c r="H76" s="77"/>
      <c r="I76" s="77"/>
    </row>
    <row r="77" spans="1:9" ht="16.899999999999999" customHeight="1">
      <c r="A77" s="33">
        <v>7810</v>
      </c>
      <c r="B77" s="23" t="s">
        <v>93</v>
      </c>
      <c r="C77" s="44">
        <v>4662.1229999999996</v>
      </c>
      <c r="D77" s="44">
        <f>[1]Місто!$F$443/1000</f>
        <v>4662.1229999999996</v>
      </c>
      <c r="E77" s="44">
        <f t="shared" si="0"/>
        <v>0</v>
      </c>
      <c r="F77" s="72"/>
      <c r="G77" s="72"/>
      <c r="H77" s="72"/>
      <c r="I77" s="72"/>
    </row>
    <row r="78" spans="1:9">
      <c r="A78" s="33">
        <v>7840</v>
      </c>
      <c r="B78" s="23" t="s">
        <v>94</v>
      </c>
      <c r="C78" s="44">
        <v>4988.6329999999998</v>
      </c>
      <c r="D78" s="44">
        <f>[1]Місто!$F$445/1000</f>
        <v>4988.6329999999998</v>
      </c>
      <c r="E78" s="44">
        <f t="shared" si="0"/>
        <v>0</v>
      </c>
      <c r="F78" s="72"/>
      <c r="G78" s="72"/>
      <c r="H78" s="72"/>
      <c r="I78" s="72"/>
    </row>
    <row r="79" spans="1:9" ht="15" hidden="1" customHeight="1">
      <c r="A79" s="33">
        <v>9010</v>
      </c>
      <c r="B79" s="23" t="s">
        <v>20</v>
      </c>
      <c r="C79" s="44"/>
      <c r="D79" s="44"/>
      <c r="E79" s="44">
        <f t="shared" si="0"/>
        <v>0</v>
      </c>
      <c r="F79" s="72"/>
      <c r="G79" s="72"/>
      <c r="H79" s="72"/>
      <c r="I79" s="72"/>
    </row>
    <row r="80" spans="1:9" s="5" customFormat="1" ht="12.75">
      <c r="A80" s="31">
        <v>8600</v>
      </c>
      <c r="B80" s="28" t="s">
        <v>2</v>
      </c>
      <c r="C80" s="40">
        <v>23947.237000000001</v>
      </c>
      <c r="D80" s="40">
        <f>SUM(D81:D95)</f>
        <v>23975.930999999997</v>
      </c>
      <c r="E80" s="40">
        <f t="shared" si="0"/>
        <v>28.693999999995867</v>
      </c>
      <c r="F80" s="79"/>
      <c r="G80" s="77"/>
      <c r="H80" s="77"/>
      <c r="I80" s="77"/>
    </row>
    <row r="81" spans="1:9" ht="38.25">
      <c r="A81" s="29"/>
      <c r="B81" s="27" t="s">
        <v>87</v>
      </c>
      <c r="C81" s="44">
        <v>5453.66</v>
      </c>
      <c r="D81" s="44">
        <f>[1]Місто!$F$28/1000</f>
        <v>5453.66</v>
      </c>
      <c r="E81" s="44">
        <f t="shared" si="0"/>
        <v>0</v>
      </c>
      <c r="F81" s="72"/>
      <c r="G81" s="72"/>
      <c r="H81" s="72"/>
      <c r="I81" s="72"/>
    </row>
    <row r="82" spans="1:9" ht="14.45" customHeight="1">
      <c r="A82" s="33"/>
      <c r="B82" s="27" t="s">
        <v>172</v>
      </c>
      <c r="C82" s="44">
        <v>139</v>
      </c>
      <c r="D82" s="44">
        <f>[1]Місто!$F$38/1000</f>
        <v>139</v>
      </c>
      <c r="E82" s="44">
        <f t="shared" si="0"/>
        <v>0</v>
      </c>
      <c r="F82" s="72"/>
      <c r="G82" s="72"/>
      <c r="H82" s="72"/>
      <c r="I82" s="72"/>
    </row>
    <row r="83" spans="1:9" ht="25.5">
      <c r="A83" s="33"/>
      <c r="B83" s="27" t="s">
        <v>88</v>
      </c>
      <c r="C83" s="44">
        <v>1447.691</v>
      </c>
      <c r="D83" s="44">
        <f>([1]Місто!$F$492+[1]Місто!$F$515+[1]Місто!$F$538+[1]Місто!$F$565+[1]Місто!$F$588+[1]Місто!$F$611+[1]Місто!$F$634)/1000</f>
        <v>1447.691</v>
      </c>
      <c r="E83" s="44">
        <f t="shared" si="0"/>
        <v>0</v>
      </c>
      <c r="F83" s="72"/>
      <c r="G83" s="72"/>
      <c r="H83" s="72"/>
      <c r="I83" s="72"/>
    </row>
    <row r="84" spans="1:9" ht="25.5">
      <c r="A84" s="33"/>
      <c r="B84" s="27" t="s">
        <v>89</v>
      </c>
      <c r="C84" s="44">
        <v>609.84900000000005</v>
      </c>
      <c r="D84" s="44">
        <f>[1]Місто!$F$37/1000</f>
        <v>609.84900000000005</v>
      </c>
      <c r="E84" s="44">
        <f t="shared" si="0"/>
        <v>0</v>
      </c>
      <c r="F84" s="72"/>
      <c r="G84" s="72"/>
      <c r="H84" s="72"/>
      <c r="I84" s="72"/>
    </row>
    <row r="85" spans="1:9" ht="25.5">
      <c r="A85" s="29"/>
      <c r="B85" s="64" t="s">
        <v>90</v>
      </c>
      <c r="C85" s="65">
        <v>324.85500000000002</v>
      </c>
      <c r="D85" s="65">
        <f>[1]Місто!$F$34/1000</f>
        <v>324.85500000000002</v>
      </c>
      <c r="E85" s="41">
        <f>D85-C85</f>
        <v>0</v>
      </c>
      <c r="F85" s="72"/>
      <c r="G85" s="72"/>
      <c r="H85" s="72"/>
      <c r="I85" s="72"/>
    </row>
    <row r="86" spans="1:9" ht="25.5">
      <c r="A86" s="29"/>
      <c r="B86" s="27" t="s">
        <v>91</v>
      </c>
      <c r="C86" s="44">
        <v>969.4</v>
      </c>
      <c r="D86" s="44">
        <f>[1]Місто!$F$376/1000</f>
        <v>969.4</v>
      </c>
      <c r="E86" s="44">
        <f t="shared" ref="E86:E169" si="1">D86-C86</f>
        <v>0</v>
      </c>
      <c r="F86" s="72"/>
      <c r="G86" s="72"/>
      <c r="H86" s="72"/>
      <c r="I86" s="72"/>
    </row>
    <row r="87" spans="1:9" ht="14.45" customHeight="1">
      <c r="A87" s="29"/>
      <c r="B87" s="27" t="s">
        <v>21</v>
      </c>
      <c r="C87" s="44">
        <v>699.93499999999995</v>
      </c>
      <c r="D87" s="44">
        <f>[1]Місто!$F$302/1000</f>
        <v>699.93499999999995</v>
      </c>
      <c r="E87" s="44">
        <f t="shared" si="1"/>
        <v>0</v>
      </c>
      <c r="F87" s="72"/>
      <c r="G87" s="72"/>
      <c r="H87" s="72"/>
      <c r="I87" s="72"/>
    </row>
    <row r="88" spans="1:9" ht="25.5">
      <c r="A88" s="29"/>
      <c r="B88" s="22" t="s">
        <v>117</v>
      </c>
      <c r="C88" s="44">
        <v>148.71299999999999</v>
      </c>
      <c r="D88" s="44">
        <f>([1]Місто!$F$498+[1]Місто!$F$521+[1]Місто!$F$544+[1]Місто!$F$571+[1]Місто!$F$594+[1]Місто!$F$617+[1]Місто!$F$640)/1000</f>
        <v>148.71299999999999</v>
      </c>
      <c r="E88" s="44">
        <f t="shared" si="1"/>
        <v>0</v>
      </c>
      <c r="F88" s="72"/>
      <c r="G88" s="72"/>
      <c r="H88" s="72"/>
      <c r="I88" s="72"/>
    </row>
    <row r="89" spans="1:9" ht="25.5">
      <c r="A89" s="29"/>
      <c r="B89" s="22" t="s">
        <v>92</v>
      </c>
      <c r="C89" s="44">
        <v>337.93700000000001</v>
      </c>
      <c r="D89" s="44">
        <f>([1]Місто!$F$493+[1]Місто!$F$516+[1]Місто!$F$539+[1]Місто!$F$566+[1]Місто!$F$589+[1]Місто!$F$612+[1]Місто!$F$635)/1000</f>
        <v>337.93700000000001</v>
      </c>
      <c r="E89" s="44">
        <f t="shared" si="1"/>
        <v>0</v>
      </c>
      <c r="F89" s="72"/>
      <c r="G89" s="72"/>
      <c r="H89" s="72"/>
      <c r="I89" s="72"/>
    </row>
    <row r="90" spans="1:9" ht="25.5">
      <c r="A90" s="29"/>
      <c r="B90" s="66" t="s">
        <v>108</v>
      </c>
      <c r="C90" s="44">
        <v>550</v>
      </c>
      <c r="D90" s="44">
        <f>([1]Місто!$F$496+[1]Місто!$F$519+[1]Місто!$F$542+[1]Місто!$F$569+[1]Місто!$F$592+[1]Місто!$F$615+[1]Місто!$F$638+[1]Місто!$F$35)/1000</f>
        <v>578.69399999999996</v>
      </c>
      <c r="E90" s="44">
        <f t="shared" si="1"/>
        <v>28.69399999999996</v>
      </c>
      <c r="F90" s="72"/>
      <c r="G90" s="72"/>
      <c r="H90" s="72"/>
      <c r="I90" s="72"/>
    </row>
    <row r="91" spans="1:9" ht="25.5">
      <c r="A91" s="29"/>
      <c r="B91" s="22" t="s">
        <v>123</v>
      </c>
      <c r="C91" s="41">
        <v>6995.3980000000001</v>
      </c>
      <c r="D91" s="41">
        <f>[1]Місто!$F$42/1000</f>
        <v>6995.3980000000001</v>
      </c>
      <c r="E91" s="41">
        <f>D91-C91</f>
        <v>0</v>
      </c>
      <c r="F91" s="72"/>
      <c r="G91" s="72"/>
      <c r="H91" s="72"/>
      <c r="I91" s="72"/>
    </row>
    <row r="92" spans="1:9">
      <c r="A92" s="29"/>
      <c r="B92" s="22" t="s">
        <v>177</v>
      </c>
      <c r="C92" s="41">
        <v>4055.4690000000001</v>
      </c>
      <c r="D92" s="41">
        <f>[1]Місто!$F$41/1000</f>
        <v>4055.4690000000001</v>
      </c>
      <c r="E92" s="41">
        <f t="shared" ref="E92:E93" si="2">D92-C92</f>
        <v>0</v>
      </c>
      <c r="F92" s="72"/>
      <c r="G92" s="72"/>
      <c r="H92" s="72"/>
      <c r="I92" s="72"/>
    </row>
    <row r="93" spans="1:9">
      <c r="A93" s="29"/>
      <c r="B93" s="22" t="s">
        <v>179</v>
      </c>
      <c r="C93" s="41">
        <v>2215.33</v>
      </c>
      <c r="D93" s="41">
        <f>[1]Місто!$F$303/1000</f>
        <v>2215.33</v>
      </c>
      <c r="E93" s="41">
        <f t="shared" si="2"/>
        <v>0</v>
      </c>
      <c r="F93" s="72"/>
      <c r="G93" s="72"/>
      <c r="H93" s="72"/>
      <c r="I93" s="72"/>
    </row>
    <row r="94" spans="1:9" hidden="1">
      <c r="A94" s="29"/>
      <c r="B94" s="22" t="s">
        <v>175</v>
      </c>
      <c r="C94" s="41">
        <v>0</v>
      </c>
      <c r="D94" s="41">
        <f>[1]Місто!$G$470/1000</f>
        <v>0</v>
      </c>
      <c r="E94" s="41"/>
      <c r="F94" s="72"/>
      <c r="G94" s="72"/>
      <c r="H94" s="72"/>
      <c r="I94" s="72"/>
    </row>
    <row r="95" spans="1:9" ht="14.45" hidden="1" customHeight="1">
      <c r="A95" s="20"/>
      <c r="B95" s="18" t="s">
        <v>125</v>
      </c>
      <c r="C95" s="42"/>
      <c r="D95" s="42"/>
      <c r="E95" s="42">
        <f>D95-C95</f>
        <v>0</v>
      </c>
      <c r="F95" s="72"/>
      <c r="G95" s="72"/>
      <c r="H95" s="72"/>
      <c r="I95" s="72"/>
    </row>
    <row r="96" spans="1:9" s="5" customFormat="1" ht="12.75" hidden="1">
      <c r="A96" s="16" t="s">
        <v>162</v>
      </c>
      <c r="B96" s="28" t="s">
        <v>95</v>
      </c>
      <c r="C96" s="40">
        <v>0</v>
      </c>
      <c r="D96" s="40">
        <f>[1]Місто!$F$475/1000</f>
        <v>0</v>
      </c>
      <c r="E96" s="40">
        <f t="shared" si="1"/>
        <v>0</v>
      </c>
      <c r="F96" s="77"/>
      <c r="G96" s="77"/>
      <c r="H96" s="77"/>
      <c r="I96" s="77"/>
    </row>
    <row r="97" spans="1:263" s="5" customFormat="1" ht="38.25">
      <c r="A97" s="16" t="s">
        <v>165</v>
      </c>
      <c r="B97" s="28" t="s">
        <v>23</v>
      </c>
      <c r="C97" s="40">
        <v>150</v>
      </c>
      <c r="D97" s="40">
        <f>[1]Місто!$F$126/1000</f>
        <v>150</v>
      </c>
      <c r="E97" s="40">
        <f t="shared" si="1"/>
        <v>0</v>
      </c>
      <c r="F97" s="77"/>
      <c r="G97" s="77"/>
      <c r="H97" s="77"/>
      <c r="I97" s="77"/>
    </row>
    <row r="98" spans="1:263" s="5" customFormat="1" ht="15.75" hidden="1" customHeight="1">
      <c r="A98" s="16" t="s">
        <v>164</v>
      </c>
      <c r="B98" s="28" t="s">
        <v>58</v>
      </c>
      <c r="C98" s="40">
        <v>2439.89</v>
      </c>
      <c r="D98" s="40">
        <f>[1]Місто!$F$477/1000</f>
        <v>2439.89</v>
      </c>
      <c r="E98" s="40">
        <f t="shared" si="1"/>
        <v>0</v>
      </c>
      <c r="F98" s="77"/>
      <c r="G98" s="77"/>
      <c r="H98" s="77"/>
      <c r="I98" s="77"/>
    </row>
    <row r="99" spans="1:263" s="5" customFormat="1" ht="32.25" hidden="1" customHeight="1">
      <c r="A99" s="16"/>
      <c r="B99" s="28" t="s">
        <v>63</v>
      </c>
      <c r="C99" s="40"/>
      <c r="D99" s="40"/>
      <c r="E99" s="40">
        <f t="shared" si="1"/>
        <v>0</v>
      </c>
      <c r="F99" s="77"/>
      <c r="G99" s="77"/>
      <c r="H99" s="77"/>
      <c r="I99" s="77"/>
    </row>
    <row r="100" spans="1:263" s="7" customFormat="1" ht="30" customHeight="1">
      <c r="A100" s="97" t="s">
        <v>97</v>
      </c>
      <c r="B100" s="98"/>
      <c r="C100" s="38">
        <f>C6+C7+C16+C21+C43+C46+C48+C64+C67+C70+C76+C80+C96+C97+C98+C71+C72+C75</f>
        <v>4456998.3379999995</v>
      </c>
      <c r="D100" s="38">
        <f>D6+D7+D16+D21+D43+D46+D48+D64+D67+D76+D80+D96+D97+D98+D71+D72+D75</f>
        <v>4527010.2529999996</v>
      </c>
      <c r="E100" s="38">
        <f>D100-C100</f>
        <v>70011.915000000037</v>
      </c>
      <c r="F100" s="80"/>
      <c r="G100" s="81"/>
      <c r="H100" s="81"/>
      <c r="I100" s="81"/>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c r="HY100" s="12"/>
      <c r="HZ100" s="12"/>
      <c r="IA100" s="12"/>
      <c r="IB100" s="12"/>
      <c r="IC100" s="12"/>
      <c r="ID100" s="12"/>
      <c r="IE100" s="12"/>
      <c r="IF100" s="12"/>
      <c r="IG100" s="12"/>
      <c r="IH100" s="12"/>
      <c r="II100" s="12"/>
      <c r="IJ100" s="12"/>
      <c r="IK100" s="12"/>
      <c r="IL100" s="12"/>
      <c r="IM100" s="12"/>
      <c r="IN100" s="12"/>
      <c r="IO100" s="12"/>
      <c r="IP100" s="12"/>
      <c r="IQ100" s="12"/>
      <c r="IR100" s="12"/>
      <c r="IS100" s="12"/>
      <c r="IT100" s="12"/>
      <c r="IU100" s="12"/>
      <c r="IV100" s="12"/>
      <c r="IW100" s="12"/>
      <c r="IX100" s="12"/>
      <c r="IY100" s="12"/>
      <c r="IZ100" s="12"/>
      <c r="JA100" s="12"/>
      <c r="JB100" s="12"/>
      <c r="JC100" s="12"/>
    </row>
    <row r="101" spans="1:263" s="8" customFormat="1" ht="18" customHeight="1">
      <c r="A101" s="16" t="s">
        <v>163</v>
      </c>
      <c r="B101" s="28" t="s">
        <v>96</v>
      </c>
      <c r="C101" s="40">
        <v>228235.1</v>
      </c>
      <c r="D101" s="40">
        <f>[1]Місто!$F$476/1000</f>
        <v>228235.1</v>
      </c>
      <c r="E101" s="40">
        <f t="shared" si="1"/>
        <v>0</v>
      </c>
      <c r="F101" s="82"/>
      <c r="G101" s="82"/>
      <c r="H101" s="82"/>
      <c r="I101" s="82"/>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row>
    <row r="102" spans="1:263" s="7" customFormat="1" ht="31.15" customHeight="1">
      <c r="A102" s="97" t="s">
        <v>97</v>
      </c>
      <c r="B102" s="98"/>
      <c r="C102" s="38">
        <f>C100+C101</f>
        <v>4685233.4379999992</v>
      </c>
      <c r="D102" s="38">
        <f>D100+D101</f>
        <v>4755245.3529999992</v>
      </c>
      <c r="E102" s="38">
        <f t="shared" si="1"/>
        <v>70011.915000000037</v>
      </c>
      <c r="F102" s="83"/>
      <c r="G102" s="81"/>
      <c r="H102" s="83"/>
      <c r="I102" s="83"/>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c r="GW102" s="12"/>
      <c r="GX102" s="12"/>
      <c r="GY102" s="12"/>
      <c r="GZ102" s="12"/>
      <c r="HA102" s="12"/>
      <c r="HB102" s="12"/>
      <c r="HC102" s="12"/>
      <c r="HD102" s="12"/>
      <c r="HE102" s="12"/>
      <c r="HF102" s="12"/>
      <c r="HG102" s="12"/>
      <c r="HH102" s="12"/>
      <c r="HI102" s="12"/>
      <c r="HJ102" s="12"/>
      <c r="HK102" s="12"/>
      <c r="HL102" s="12"/>
      <c r="HM102" s="12"/>
      <c r="HN102" s="12"/>
      <c r="HO102" s="12"/>
      <c r="HP102" s="12"/>
      <c r="HQ102" s="12"/>
      <c r="HR102" s="12"/>
      <c r="HS102" s="12"/>
      <c r="HT102" s="12"/>
      <c r="HU102" s="12"/>
      <c r="HV102" s="12"/>
      <c r="HW102" s="12"/>
      <c r="HX102" s="12"/>
      <c r="HY102" s="12"/>
      <c r="HZ102" s="12"/>
      <c r="IA102" s="12"/>
      <c r="IB102" s="12"/>
      <c r="IC102" s="12"/>
      <c r="ID102" s="12"/>
      <c r="IE102" s="12"/>
      <c r="IF102" s="12"/>
      <c r="IG102" s="12"/>
      <c r="IH102" s="12"/>
      <c r="II102" s="12"/>
      <c r="IJ102" s="12"/>
      <c r="IK102" s="12"/>
      <c r="IL102" s="12"/>
      <c r="IM102" s="12"/>
      <c r="IN102" s="12"/>
      <c r="IO102" s="12"/>
      <c r="IP102" s="12"/>
      <c r="IQ102" s="12"/>
      <c r="IR102" s="12"/>
      <c r="IS102" s="12"/>
      <c r="IT102" s="12"/>
      <c r="IU102" s="12"/>
      <c r="IV102" s="12"/>
      <c r="IW102" s="12"/>
      <c r="IX102" s="12"/>
      <c r="IY102" s="12"/>
      <c r="IZ102" s="12"/>
      <c r="JA102" s="12"/>
      <c r="JB102" s="12"/>
      <c r="JC102" s="12"/>
    </row>
    <row r="103" spans="1:263" s="9" customFormat="1" ht="12.75" hidden="1" customHeight="1">
      <c r="A103" s="34"/>
      <c r="B103" s="15" t="s">
        <v>24</v>
      </c>
      <c r="C103" s="45"/>
      <c r="D103" s="45"/>
      <c r="E103" s="45">
        <f t="shared" si="1"/>
        <v>0</v>
      </c>
      <c r="F103" s="82"/>
      <c r="G103" s="82"/>
      <c r="H103" s="82"/>
      <c r="I103" s="82"/>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row>
    <row r="104" spans="1:263" s="7" customFormat="1" ht="33" customHeight="1">
      <c r="A104" s="97" t="s">
        <v>113</v>
      </c>
      <c r="B104" s="98"/>
      <c r="C104" s="38">
        <v>1305039.3540000001</v>
      </c>
      <c r="D104" s="38">
        <f>SUM(D105:D109)</f>
        <v>1300713.9540000001</v>
      </c>
      <c r="E104" s="38">
        <f t="shared" si="1"/>
        <v>-4325.3999999999069</v>
      </c>
      <c r="F104" s="81"/>
      <c r="G104" s="81"/>
      <c r="H104" s="83"/>
      <c r="I104" s="83"/>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c r="II104" s="12"/>
      <c r="IJ104" s="12"/>
      <c r="IK104" s="12"/>
      <c r="IL104" s="12"/>
      <c r="IM104" s="12"/>
      <c r="IN104" s="12"/>
      <c r="IO104" s="12"/>
      <c r="IP104" s="12"/>
      <c r="IQ104" s="12"/>
      <c r="IR104" s="12"/>
      <c r="IS104" s="12"/>
      <c r="IT104" s="12"/>
      <c r="IU104" s="12"/>
      <c r="IV104" s="12"/>
      <c r="IW104" s="12"/>
      <c r="IX104" s="12"/>
      <c r="IY104" s="12"/>
      <c r="IZ104" s="12"/>
      <c r="JA104" s="12"/>
      <c r="JB104" s="12"/>
      <c r="JC104" s="12"/>
    </row>
    <row r="105" spans="1:263" ht="45.6" customHeight="1">
      <c r="A105" s="95" t="s">
        <v>100</v>
      </c>
      <c r="B105" s="96"/>
      <c r="C105" s="44">
        <v>574455.1</v>
      </c>
      <c r="D105" s="44">
        <f>([1]Місто!$F$177+[1]Місто!$F$180+[1]Місто!$F$182+[1]Місто!$F$184+[1]Місто!$F$186+[1]Місто!$F$188)/1000</f>
        <v>570129.69999999995</v>
      </c>
      <c r="E105" s="44">
        <f t="shared" si="1"/>
        <v>-4325.4000000000233</v>
      </c>
      <c r="F105" s="83"/>
      <c r="G105" s="83"/>
      <c r="H105" s="83"/>
      <c r="I105" s="83"/>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c r="IS105" s="12"/>
      <c r="IT105" s="12"/>
      <c r="IU105" s="12"/>
      <c r="IV105" s="12"/>
      <c r="IW105" s="12"/>
      <c r="IX105" s="12"/>
      <c r="IY105" s="12"/>
      <c r="IZ105" s="12"/>
      <c r="JA105" s="12"/>
      <c r="JB105" s="12"/>
      <c r="JC105" s="12"/>
    </row>
    <row r="106" spans="1:263" ht="28.5" customHeight="1">
      <c r="A106" s="95" t="s">
        <v>101</v>
      </c>
      <c r="B106" s="96"/>
      <c r="C106" s="44">
        <v>1228.8</v>
      </c>
      <c r="D106" s="44">
        <f>([1]Місто!$F$191+[1]Місто!$F$194+[1]Місто!$F$196+[1]Місто!$F$198+[1]Місто!$F$200+[1]Місто!$F$202)/1000</f>
        <v>1228.8</v>
      </c>
      <c r="E106" s="44">
        <f t="shared" si="1"/>
        <v>0</v>
      </c>
      <c r="F106" s="83"/>
      <c r="G106" s="83"/>
      <c r="H106" s="83"/>
      <c r="I106" s="83"/>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c r="GW106" s="12"/>
      <c r="GX106" s="12"/>
      <c r="GY106" s="12"/>
      <c r="GZ106" s="12"/>
      <c r="HA106" s="12"/>
      <c r="HB106" s="12"/>
      <c r="HC106" s="12"/>
      <c r="HD106" s="12"/>
      <c r="HE106" s="12"/>
      <c r="HF106" s="12"/>
      <c r="HG106" s="12"/>
      <c r="HH106" s="12"/>
      <c r="HI106" s="12"/>
      <c r="HJ106" s="12"/>
      <c r="HK106" s="12"/>
      <c r="HL106" s="12"/>
      <c r="HM106" s="12"/>
      <c r="HN106" s="12"/>
      <c r="HO106" s="12"/>
      <c r="HP106" s="12"/>
      <c r="HQ106" s="12"/>
      <c r="HR106" s="12"/>
      <c r="HS106" s="12"/>
      <c r="HT106" s="12"/>
      <c r="HU106" s="12"/>
      <c r="HV106" s="12"/>
      <c r="HW106" s="12"/>
      <c r="HX106" s="12"/>
      <c r="HY106" s="12"/>
      <c r="HZ106" s="12"/>
      <c r="IA106" s="12"/>
      <c r="IB106" s="12"/>
      <c r="IC106" s="12"/>
      <c r="ID106" s="12"/>
      <c r="IE106" s="12"/>
      <c r="IF106" s="12"/>
      <c r="IG106" s="12"/>
      <c r="IH106" s="12"/>
      <c r="II106" s="12"/>
      <c r="IJ106" s="12"/>
      <c r="IK106" s="12"/>
      <c r="IL106" s="12"/>
      <c r="IM106" s="12"/>
      <c r="IN106" s="12"/>
      <c r="IO106" s="12"/>
      <c r="IP106" s="12"/>
      <c r="IQ106" s="12"/>
      <c r="IR106" s="12"/>
      <c r="IS106" s="12"/>
      <c r="IT106" s="12"/>
      <c r="IU106" s="12"/>
      <c r="IV106" s="12"/>
      <c r="IW106" s="12"/>
      <c r="IX106" s="12"/>
      <c r="IY106" s="12"/>
      <c r="IZ106" s="12"/>
      <c r="JA106" s="12"/>
      <c r="JB106" s="12"/>
      <c r="JC106" s="12"/>
    </row>
    <row r="107" spans="1:263" hidden="1">
      <c r="A107" s="95" t="s">
        <v>109</v>
      </c>
      <c r="B107" s="96"/>
      <c r="C107" s="44"/>
      <c r="D107" s="44"/>
      <c r="E107" s="44">
        <f t="shared" si="1"/>
        <v>0</v>
      </c>
      <c r="F107" s="83"/>
      <c r="G107" s="83"/>
      <c r="H107" s="83"/>
      <c r="I107" s="83"/>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c r="GV107" s="12"/>
      <c r="GW107" s="12"/>
      <c r="GX107" s="12"/>
      <c r="GY107" s="12"/>
      <c r="GZ107" s="12"/>
      <c r="HA107" s="12"/>
      <c r="HB107" s="12"/>
      <c r="HC107" s="12"/>
      <c r="HD107" s="12"/>
      <c r="HE107" s="12"/>
      <c r="HF107" s="12"/>
      <c r="HG107" s="12"/>
      <c r="HH107" s="12"/>
      <c r="HI107" s="12"/>
      <c r="HJ107" s="12"/>
      <c r="HK107" s="12"/>
      <c r="HL107" s="12"/>
      <c r="HM107" s="12"/>
      <c r="HN107" s="12"/>
      <c r="HO107" s="12"/>
      <c r="HP107" s="12"/>
      <c r="HQ107" s="12"/>
      <c r="HR107" s="12"/>
      <c r="HS107" s="12"/>
      <c r="HT107" s="12"/>
      <c r="HU107" s="12"/>
      <c r="HV107" s="12"/>
      <c r="HW107" s="12"/>
      <c r="HX107" s="12"/>
      <c r="HY107" s="12"/>
      <c r="HZ107" s="12"/>
      <c r="IA107" s="12"/>
      <c r="IB107" s="12"/>
      <c r="IC107" s="12"/>
      <c r="ID107" s="12"/>
      <c r="IE107" s="12"/>
      <c r="IF107" s="12"/>
      <c r="IG107" s="12"/>
      <c r="IH107" s="12"/>
      <c r="II107" s="12"/>
      <c r="IJ107" s="12"/>
      <c r="IK107" s="12"/>
      <c r="IL107" s="12"/>
      <c r="IM107" s="12"/>
      <c r="IN107" s="12"/>
      <c r="IO107" s="12"/>
      <c r="IP107" s="12"/>
      <c r="IQ107" s="12"/>
      <c r="IR107" s="12"/>
      <c r="IS107" s="12"/>
      <c r="IT107" s="12"/>
      <c r="IU107" s="12"/>
      <c r="IV107" s="12"/>
      <c r="IW107" s="12"/>
      <c r="IX107" s="12"/>
      <c r="IY107" s="12"/>
      <c r="IZ107" s="12"/>
      <c r="JA107" s="12"/>
      <c r="JB107" s="12"/>
      <c r="JC107" s="12"/>
    </row>
    <row r="108" spans="1:263" ht="36.6" customHeight="1">
      <c r="A108" s="95" t="s">
        <v>110</v>
      </c>
      <c r="B108" s="96"/>
      <c r="C108" s="41">
        <v>726226.30200000003</v>
      </c>
      <c r="D108" s="41">
        <f>([1]Місто!$F$213+[1]Місто!$F$215+[1]Місто!$F$217+[1]Місто!$F$219+[1]Місто!$F$221+[1]Місто!$F$223+[1]Місто!$F$225+[1]Місто!$F$227+[1]Місто!$F$229+[1]Місто!$F$231)/1000</f>
        <v>726226.30200000003</v>
      </c>
      <c r="E108" s="41">
        <f t="shared" si="1"/>
        <v>0</v>
      </c>
      <c r="F108" s="83"/>
      <c r="G108" s="83"/>
      <c r="H108" s="81"/>
      <c r="I108" s="83"/>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c r="II108" s="12"/>
      <c r="IJ108" s="12"/>
      <c r="IK108" s="12"/>
      <c r="IL108" s="12"/>
      <c r="IM108" s="12"/>
      <c r="IN108" s="12"/>
      <c r="IO108" s="12"/>
      <c r="IP108" s="12"/>
      <c r="IQ108" s="12"/>
      <c r="IR108" s="12"/>
      <c r="IS108" s="12"/>
      <c r="IT108" s="12"/>
      <c r="IU108" s="12"/>
      <c r="IV108" s="12"/>
      <c r="IW108" s="12"/>
      <c r="IX108" s="12"/>
      <c r="IY108" s="12"/>
      <c r="IZ108" s="12"/>
      <c r="JA108" s="12"/>
      <c r="JB108" s="12"/>
      <c r="JC108" s="12"/>
    </row>
    <row r="109" spans="1:263" ht="49.9" customHeight="1">
      <c r="A109" s="95" t="s">
        <v>111</v>
      </c>
      <c r="B109" s="96"/>
      <c r="C109" s="44">
        <v>3129.152</v>
      </c>
      <c r="D109" s="44">
        <f>[1]Місто!$F$173/1000</f>
        <v>3129.152</v>
      </c>
      <c r="E109" s="44">
        <f t="shared" si="1"/>
        <v>0</v>
      </c>
      <c r="F109" s="83"/>
      <c r="G109" s="83"/>
      <c r="H109" s="83"/>
      <c r="I109" s="83"/>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c r="II109" s="12"/>
      <c r="IJ109" s="12"/>
      <c r="IK109" s="12"/>
      <c r="IL109" s="12"/>
      <c r="IM109" s="12"/>
      <c r="IN109" s="12"/>
      <c r="IO109" s="12"/>
      <c r="IP109" s="12"/>
      <c r="IQ109" s="12"/>
      <c r="IR109" s="12"/>
      <c r="IS109" s="12"/>
      <c r="IT109" s="12"/>
      <c r="IU109" s="12"/>
      <c r="IV109" s="12"/>
      <c r="IW109" s="12"/>
      <c r="IX109" s="12"/>
      <c r="IY109" s="12"/>
      <c r="IZ109" s="12"/>
      <c r="JA109" s="12"/>
      <c r="JB109" s="12"/>
      <c r="JC109" s="12"/>
    </row>
    <row r="110" spans="1:263" s="7" customFormat="1" ht="15" customHeight="1">
      <c r="A110" s="97" t="s">
        <v>25</v>
      </c>
      <c r="B110" s="98"/>
      <c r="C110" s="38">
        <f>C102+C104</f>
        <v>5990272.7919999994</v>
      </c>
      <c r="D110" s="38">
        <f>D102+D104</f>
        <v>6055959.3069999991</v>
      </c>
      <c r="E110" s="38">
        <f t="shared" si="1"/>
        <v>65686.514999999665</v>
      </c>
      <c r="F110" s="83">
        <f>[1]Місто!$F$646/1000</f>
        <v>6055959.307</v>
      </c>
      <c r="G110" s="81">
        <f>F110-D110</f>
        <v>0</v>
      </c>
      <c r="H110" s="83"/>
      <c r="I110" s="83"/>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c r="II110" s="12"/>
      <c r="IJ110" s="12"/>
      <c r="IK110" s="12"/>
      <c r="IL110" s="12"/>
      <c r="IM110" s="12"/>
      <c r="IN110" s="12"/>
      <c r="IO110" s="12"/>
      <c r="IP110" s="12"/>
      <c r="IQ110" s="12"/>
      <c r="IR110" s="12"/>
      <c r="IS110" s="12"/>
      <c r="IT110" s="12"/>
      <c r="IU110" s="12"/>
      <c r="IV110" s="12"/>
      <c r="IW110" s="12"/>
      <c r="IX110" s="12"/>
      <c r="IY110" s="12"/>
      <c r="IZ110" s="12"/>
      <c r="JA110" s="12"/>
      <c r="JB110" s="12"/>
      <c r="JC110" s="12"/>
    </row>
    <row r="111" spans="1:263" s="7" customFormat="1" ht="14.45" customHeight="1">
      <c r="A111" s="99" t="s">
        <v>98</v>
      </c>
      <c r="B111" s="100"/>
      <c r="C111" s="100"/>
      <c r="D111" s="100"/>
      <c r="E111" s="101"/>
      <c r="F111" s="83"/>
      <c r="G111" s="81"/>
      <c r="H111" s="83"/>
      <c r="I111" s="83"/>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c r="GS111" s="12"/>
      <c r="GT111" s="12"/>
      <c r="GU111" s="12"/>
      <c r="GV111" s="12"/>
      <c r="GW111" s="12"/>
      <c r="GX111" s="12"/>
      <c r="GY111" s="12"/>
      <c r="GZ111" s="12"/>
      <c r="HA111" s="12"/>
      <c r="HB111" s="12"/>
      <c r="HC111" s="12"/>
      <c r="HD111" s="12"/>
      <c r="HE111" s="12"/>
      <c r="HF111" s="12"/>
      <c r="HG111" s="12"/>
      <c r="HH111" s="12"/>
      <c r="HI111" s="12"/>
      <c r="HJ111" s="12"/>
      <c r="HK111" s="12"/>
      <c r="HL111" s="12"/>
      <c r="HM111" s="12"/>
      <c r="HN111" s="12"/>
      <c r="HO111" s="12"/>
      <c r="HP111" s="12"/>
      <c r="HQ111" s="12"/>
      <c r="HR111" s="12"/>
      <c r="HS111" s="12"/>
      <c r="HT111" s="12"/>
      <c r="HU111" s="12"/>
      <c r="HV111" s="12"/>
      <c r="HW111" s="12"/>
      <c r="HX111" s="12"/>
      <c r="HY111" s="12"/>
      <c r="HZ111" s="12"/>
      <c r="IA111" s="12"/>
      <c r="IB111" s="12"/>
      <c r="IC111" s="12"/>
      <c r="ID111" s="12"/>
      <c r="IE111" s="12"/>
      <c r="IF111" s="12"/>
      <c r="IG111" s="12"/>
      <c r="IH111" s="12"/>
      <c r="II111" s="12"/>
      <c r="IJ111" s="12"/>
      <c r="IK111" s="12"/>
      <c r="IL111" s="12"/>
      <c r="IM111" s="12"/>
      <c r="IN111" s="12"/>
      <c r="IO111" s="12"/>
      <c r="IP111" s="12"/>
      <c r="IQ111" s="12"/>
      <c r="IR111" s="12"/>
      <c r="IS111" s="12"/>
      <c r="IT111" s="12"/>
      <c r="IU111" s="12"/>
      <c r="IV111" s="12"/>
      <c r="IW111" s="12"/>
      <c r="IX111" s="12"/>
      <c r="IY111" s="12"/>
      <c r="IZ111" s="12"/>
      <c r="JA111" s="12"/>
      <c r="JB111" s="12"/>
      <c r="JC111" s="12"/>
    </row>
    <row r="112" spans="1:263" ht="15" customHeight="1">
      <c r="A112" s="102" t="s">
        <v>26</v>
      </c>
      <c r="B112" s="103"/>
      <c r="C112" s="40">
        <v>1650238.118</v>
      </c>
      <c r="D112" s="40">
        <f>D113+D114+D121+D125+D126+D130+D132+D135+D138+D140+D146+D155+D156+D157+D158+D159+D161+D142+D167+D166+D137+D128+D134</f>
        <v>1700000.5420000001</v>
      </c>
      <c r="E112" s="40">
        <f>E113+E114+E121+E125+E126+E130+E132+E135+E138+E140+E146+E155+E156+E157+E158+E159+E161+E142+E167+E166+E137+E128+E120</f>
        <v>70738.112000000037</v>
      </c>
      <c r="F112" s="83">
        <f>[1]Місто!$P$646/1000</f>
        <v>1700000.5419999999</v>
      </c>
      <c r="G112" s="81">
        <f>F112-D112</f>
        <v>0</v>
      </c>
      <c r="H112" s="83"/>
      <c r="I112" s="81"/>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c r="GS112" s="12"/>
      <c r="GT112" s="12"/>
      <c r="GU112" s="12"/>
      <c r="GV112" s="12"/>
      <c r="GW112" s="12"/>
      <c r="GX112" s="12"/>
      <c r="GY112" s="12"/>
      <c r="GZ112" s="12"/>
      <c r="HA112" s="12"/>
      <c r="HB112" s="12"/>
      <c r="HC112" s="12"/>
      <c r="HD112" s="12"/>
      <c r="HE112" s="12"/>
      <c r="HF112" s="12"/>
      <c r="HG112" s="12"/>
      <c r="HH112" s="12"/>
      <c r="HI112" s="12"/>
      <c r="HJ112" s="12"/>
      <c r="HK112" s="12"/>
      <c r="HL112" s="12"/>
      <c r="HM112" s="12"/>
      <c r="HN112" s="12"/>
      <c r="HO112" s="12"/>
      <c r="HP112" s="12"/>
      <c r="HQ112" s="12"/>
      <c r="HR112" s="12"/>
      <c r="HS112" s="12"/>
      <c r="HT112" s="12"/>
      <c r="HU112" s="12"/>
      <c r="HV112" s="12"/>
      <c r="HW112" s="12"/>
      <c r="HX112" s="12"/>
      <c r="HY112" s="12"/>
      <c r="HZ112" s="12"/>
      <c r="IA112" s="12"/>
      <c r="IB112" s="12"/>
      <c r="IC112" s="12"/>
      <c r="ID112" s="12"/>
      <c r="IE112" s="12"/>
      <c r="IF112" s="12"/>
      <c r="IG112" s="12"/>
      <c r="IH112" s="12"/>
      <c r="II112" s="12"/>
      <c r="IJ112" s="12"/>
      <c r="IK112" s="12"/>
      <c r="IL112" s="12"/>
      <c r="IM112" s="12"/>
      <c r="IN112" s="12"/>
      <c r="IO112" s="12"/>
      <c r="IP112" s="12"/>
      <c r="IQ112" s="12"/>
      <c r="IR112" s="12"/>
      <c r="IS112" s="12"/>
      <c r="IT112" s="12"/>
      <c r="IU112" s="12"/>
      <c r="IV112" s="12"/>
      <c r="IW112" s="12"/>
      <c r="IX112" s="12"/>
      <c r="IY112" s="12"/>
      <c r="IZ112" s="12"/>
      <c r="JA112" s="12"/>
      <c r="JB112" s="12"/>
      <c r="JC112" s="12"/>
    </row>
    <row r="113" spans="1:263">
      <c r="A113" s="68" t="s">
        <v>129</v>
      </c>
      <c r="B113" s="26" t="s">
        <v>33</v>
      </c>
      <c r="C113" s="44">
        <v>36324.506000000001</v>
      </c>
      <c r="D113" s="44">
        <f>[1]Місто!$P$648/1000</f>
        <v>35200.925999999999</v>
      </c>
      <c r="E113" s="44">
        <f t="shared" si="1"/>
        <v>-1123.5800000000017</v>
      </c>
      <c r="F113" s="83"/>
      <c r="G113" s="81"/>
      <c r="H113" s="83"/>
      <c r="I113" s="83"/>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c r="HY113" s="12"/>
      <c r="HZ113" s="12"/>
      <c r="IA113" s="12"/>
      <c r="IB113" s="12"/>
      <c r="IC113" s="12"/>
      <c r="ID113" s="12"/>
      <c r="IE113" s="12"/>
      <c r="IF113" s="12"/>
      <c r="IG113" s="12"/>
      <c r="IH113" s="12"/>
      <c r="II113" s="12"/>
      <c r="IJ113" s="12"/>
      <c r="IK113" s="12"/>
      <c r="IL113" s="12"/>
      <c r="IM113" s="12"/>
      <c r="IN113" s="12"/>
      <c r="IO113" s="12"/>
      <c r="IP113" s="12"/>
      <c r="IQ113" s="12"/>
      <c r="IR113" s="12"/>
      <c r="IS113" s="12"/>
      <c r="IT113" s="12"/>
      <c r="IU113" s="12"/>
      <c r="IV113" s="12"/>
      <c r="IW113" s="12"/>
      <c r="IX113" s="12"/>
      <c r="IY113" s="12"/>
      <c r="IZ113" s="12"/>
      <c r="JA113" s="12"/>
      <c r="JB113" s="12"/>
      <c r="JC113" s="12"/>
    </row>
    <row r="114" spans="1:263">
      <c r="A114" s="35">
        <v>1000</v>
      </c>
      <c r="B114" s="26" t="s">
        <v>3</v>
      </c>
      <c r="C114" s="44">
        <v>47875.292999999998</v>
      </c>
      <c r="D114" s="44">
        <f>[1]Місто!$P$50/1000+D120</f>
        <v>56039.896000000001</v>
      </c>
      <c r="E114" s="44">
        <f>D114-C114</f>
        <v>8164.6030000000028</v>
      </c>
      <c r="F114" s="81"/>
      <c r="G114" s="83"/>
      <c r="H114" s="83"/>
      <c r="I114" s="83"/>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c r="HY114" s="12"/>
      <c r="HZ114" s="12"/>
      <c r="IA114" s="12"/>
      <c r="IB114" s="12"/>
      <c r="IC114" s="12"/>
      <c r="ID114" s="12"/>
      <c r="IE114" s="12"/>
      <c r="IF114" s="12"/>
      <c r="IG114" s="12"/>
      <c r="IH114" s="12"/>
      <c r="II114" s="12"/>
      <c r="IJ114" s="12"/>
      <c r="IK114" s="12"/>
      <c r="IL114" s="12"/>
      <c r="IM114" s="12"/>
      <c r="IN114" s="12"/>
      <c r="IO114" s="12"/>
      <c r="IP114" s="12"/>
      <c r="IQ114" s="12"/>
      <c r="IR114" s="12"/>
      <c r="IS114" s="12"/>
      <c r="IT114" s="12"/>
      <c r="IU114" s="12"/>
      <c r="IV114" s="12"/>
      <c r="IW114" s="12"/>
      <c r="IX114" s="12"/>
      <c r="IY114" s="12"/>
      <c r="IZ114" s="12"/>
      <c r="JA114" s="12"/>
      <c r="JB114" s="12"/>
      <c r="JC114" s="12"/>
    </row>
    <row r="115" spans="1:263">
      <c r="A115" s="56"/>
      <c r="B115" s="57" t="s">
        <v>77</v>
      </c>
      <c r="C115" s="58">
        <v>0</v>
      </c>
      <c r="D115" s="58">
        <f>([1]Місто!$P$54+[1]Місто!$P$59+[1]Місто!$P$62+[1]Місто!$P$67)/1000</f>
        <v>0</v>
      </c>
      <c r="E115" s="58">
        <f t="shared" si="1"/>
        <v>0</v>
      </c>
      <c r="F115" s="83"/>
      <c r="G115" s="83"/>
      <c r="H115" s="83"/>
      <c r="I115" s="83"/>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c r="II115" s="12"/>
      <c r="IJ115" s="12"/>
      <c r="IK115" s="12"/>
      <c r="IL115" s="12"/>
      <c r="IM115" s="12"/>
      <c r="IN115" s="12"/>
      <c r="IO115" s="12"/>
      <c r="IP115" s="12"/>
      <c r="IQ115" s="12"/>
      <c r="IR115" s="12"/>
      <c r="IS115" s="12"/>
      <c r="IT115" s="12"/>
      <c r="IU115" s="12"/>
      <c r="IV115" s="12"/>
      <c r="IW115" s="12"/>
      <c r="IX115" s="12"/>
      <c r="IY115" s="12"/>
      <c r="IZ115" s="12"/>
      <c r="JA115" s="12"/>
      <c r="JB115" s="12"/>
      <c r="JC115" s="12"/>
    </row>
    <row r="116" spans="1:263" s="6" customFormat="1" ht="23.25" customHeight="1">
      <c r="A116" s="16"/>
      <c r="B116" s="61" t="s">
        <v>182</v>
      </c>
      <c r="C116" s="90">
        <v>2998.0459999999998</v>
      </c>
      <c r="D116" s="90">
        <f>([1]Місто!$P$55+[1]Місто!$P$63)/1000</f>
        <v>2998.0459999999998</v>
      </c>
      <c r="E116" s="90">
        <f t="shared" si="1"/>
        <v>0</v>
      </c>
      <c r="F116" s="74"/>
      <c r="G116" s="74"/>
      <c r="H116" s="74"/>
      <c r="I116" s="74"/>
    </row>
    <row r="117" spans="1:263" ht="33.75" hidden="1">
      <c r="A117" s="56"/>
      <c r="B117" s="67" t="s">
        <v>166</v>
      </c>
      <c r="C117" s="58">
        <v>0</v>
      </c>
      <c r="D117" s="58">
        <f>([1]Місто!$P$68+[1]Місто!$P$64+[1]Місто!$P$60+[1]Місто!$P$56)/1000</f>
        <v>3387.8760000000002</v>
      </c>
      <c r="E117" s="58"/>
      <c r="F117" s="83"/>
      <c r="G117" s="83"/>
      <c r="H117" s="83"/>
      <c r="I117" s="83"/>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c r="HY117" s="12"/>
      <c r="HZ117" s="12"/>
      <c r="IA117" s="12"/>
      <c r="IB117" s="12"/>
      <c r="IC117" s="12"/>
      <c r="ID117" s="12"/>
      <c r="IE117" s="12"/>
      <c r="IF117" s="12"/>
      <c r="IG117" s="12"/>
      <c r="IH117" s="12"/>
      <c r="II117" s="12"/>
      <c r="IJ117" s="12"/>
      <c r="IK117" s="12"/>
      <c r="IL117" s="12"/>
      <c r="IM117" s="12"/>
      <c r="IN117" s="12"/>
      <c r="IO117" s="12"/>
      <c r="IP117" s="12"/>
      <c r="IQ117" s="12"/>
      <c r="IR117" s="12"/>
      <c r="IS117" s="12"/>
      <c r="IT117" s="12"/>
      <c r="IU117" s="12"/>
      <c r="IV117" s="12"/>
      <c r="IW117" s="12"/>
      <c r="IX117" s="12"/>
      <c r="IY117" s="12"/>
      <c r="IZ117" s="12"/>
      <c r="JA117" s="12"/>
      <c r="JB117" s="12"/>
      <c r="JC117" s="12"/>
    </row>
    <row r="118" spans="1:263" s="6" customFormat="1" ht="33.75">
      <c r="A118" s="16"/>
      <c r="B118" s="67" t="s">
        <v>126</v>
      </c>
      <c r="C118" s="41">
        <v>128.124</v>
      </c>
      <c r="D118" s="41">
        <f>[1]Місто!$P$70/1000</f>
        <v>210.6</v>
      </c>
      <c r="E118" s="41">
        <f t="shared" si="1"/>
        <v>82.475999999999999</v>
      </c>
      <c r="F118" s="74"/>
      <c r="G118" s="74"/>
      <c r="H118" s="74"/>
      <c r="I118" s="74"/>
    </row>
    <row r="119" spans="1:263" ht="14.45" customHeight="1">
      <c r="A119" s="53"/>
      <c r="B119" s="18" t="s">
        <v>53</v>
      </c>
      <c r="C119" s="42">
        <v>2972.0590000000007</v>
      </c>
      <c r="D119" s="42">
        <f>54+195.9+128.411+552.5+23.6+373.3+165-15+563.589+153.38+157.041+274.105+20+106.9+222.333-3+39.925+246.834</f>
        <v>3258.8180000000007</v>
      </c>
      <c r="E119" s="42">
        <f t="shared" si="1"/>
        <v>286.75900000000001</v>
      </c>
      <c r="F119" s="83"/>
      <c r="G119" s="83"/>
      <c r="H119" s="83"/>
      <c r="I119" s="83"/>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12"/>
      <c r="HA119" s="12"/>
      <c r="HB119" s="12"/>
      <c r="HC119" s="12"/>
      <c r="HD119" s="12"/>
      <c r="HE119" s="12"/>
      <c r="HF119" s="12"/>
      <c r="HG119" s="12"/>
      <c r="HH119" s="12"/>
      <c r="HI119" s="12"/>
      <c r="HJ119" s="12"/>
      <c r="HK119" s="12"/>
      <c r="HL119" s="12"/>
      <c r="HM119" s="12"/>
      <c r="HN119" s="12"/>
      <c r="HO119" s="12"/>
      <c r="HP119" s="12"/>
      <c r="HQ119" s="12"/>
      <c r="HR119" s="12"/>
      <c r="HS119" s="12"/>
      <c r="HT119" s="12"/>
      <c r="HU119" s="12"/>
      <c r="HV119" s="12"/>
      <c r="HW119" s="12"/>
      <c r="HX119" s="12"/>
      <c r="HY119" s="12"/>
      <c r="HZ119" s="12"/>
      <c r="IA119" s="12"/>
      <c r="IB119" s="12"/>
      <c r="IC119" s="12"/>
      <c r="ID119" s="12"/>
      <c r="IE119" s="12"/>
      <c r="IF119" s="12"/>
      <c r="IG119" s="12"/>
      <c r="IH119" s="12"/>
      <c r="II119" s="12"/>
      <c r="IJ119" s="12"/>
      <c r="IK119" s="12"/>
      <c r="IL119" s="12"/>
      <c r="IM119" s="12"/>
      <c r="IN119" s="12"/>
      <c r="IO119" s="12"/>
      <c r="IP119" s="12"/>
      <c r="IQ119" s="12"/>
      <c r="IR119" s="12"/>
      <c r="IS119" s="12"/>
      <c r="IT119" s="12"/>
      <c r="IU119" s="12"/>
      <c r="IV119" s="12"/>
      <c r="IW119" s="12"/>
      <c r="IX119" s="12"/>
      <c r="IY119" s="12"/>
      <c r="IZ119" s="12"/>
      <c r="JA119" s="12"/>
      <c r="JB119" s="12"/>
      <c r="JC119" s="12"/>
    </row>
    <row r="120" spans="1:263" ht="14.45" customHeight="1">
      <c r="A120" s="35">
        <v>1060</v>
      </c>
      <c r="B120" s="26" t="s">
        <v>124</v>
      </c>
      <c r="C120" s="41">
        <v>108.583</v>
      </c>
      <c r="D120" s="41">
        <f>[1]Місто!$P$256/1000</f>
        <v>108.583</v>
      </c>
      <c r="E120" s="41">
        <f t="shared" si="1"/>
        <v>0</v>
      </c>
      <c r="F120" s="83"/>
      <c r="G120" s="83"/>
      <c r="H120" s="83"/>
      <c r="I120" s="83"/>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c r="GW120" s="12"/>
      <c r="GX120" s="12"/>
      <c r="GY120" s="12"/>
      <c r="GZ120" s="12"/>
      <c r="HA120" s="12"/>
      <c r="HB120" s="12"/>
      <c r="HC120" s="12"/>
      <c r="HD120" s="12"/>
      <c r="HE120" s="12"/>
      <c r="HF120" s="12"/>
      <c r="HG120" s="12"/>
      <c r="HH120" s="12"/>
      <c r="HI120" s="12"/>
      <c r="HJ120" s="12"/>
      <c r="HK120" s="12"/>
      <c r="HL120" s="12"/>
      <c r="HM120" s="12"/>
      <c r="HN120" s="12"/>
      <c r="HO120" s="12"/>
      <c r="HP120" s="12"/>
      <c r="HQ120" s="12"/>
      <c r="HR120" s="12"/>
      <c r="HS120" s="12"/>
      <c r="HT120" s="12"/>
      <c r="HU120" s="12"/>
      <c r="HV120" s="12"/>
      <c r="HW120" s="12"/>
      <c r="HX120" s="12"/>
      <c r="HY120" s="12"/>
      <c r="HZ120" s="12"/>
      <c r="IA120" s="12"/>
      <c r="IB120" s="12"/>
      <c r="IC120" s="12"/>
      <c r="ID120" s="12"/>
      <c r="IE120" s="12"/>
      <c r="IF120" s="12"/>
      <c r="IG120" s="12"/>
      <c r="IH120" s="12"/>
      <c r="II120" s="12"/>
      <c r="IJ120" s="12"/>
      <c r="IK120" s="12"/>
      <c r="IL120" s="12"/>
      <c r="IM120" s="12"/>
      <c r="IN120" s="12"/>
      <c r="IO120" s="12"/>
      <c r="IP120" s="12"/>
      <c r="IQ120" s="12"/>
      <c r="IR120" s="12"/>
      <c r="IS120" s="12"/>
      <c r="IT120" s="12"/>
      <c r="IU120" s="12"/>
      <c r="IV120" s="12"/>
      <c r="IW120" s="12"/>
      <c r="IX120" s="12"/>
      <c r="IY120" s="12"/>
      <c r="IZ120" s="12"/>
      <c r="JA120" s="12"/>
      <c r="JB120" s="12"/>
      <c r="JC120" s="12"/>
    </row>
    <row r="121" spans="1:263">
      <c r="A121" s="35">
        <v>2000</v>
      </c>
      <c r="B121" s="26" t="s">
        <v>34</v>
      </c>
      <c r="C121" s="44">
        <v>103839.36199999999</v>
      </c>
      <c r="D121" s="44">
        <f>[1]Місто!$P$131/1000</f>
        <v>111390.747</v>
      </c>
      <c r="E121" s="44">
        <f t="shared" si="1"/>
        <v>7551.3850000000093</v>
      </c>
      <c r="F121" s="12"/>
      <c r="G121" s="81"/>
      <c r="H121" s="83"/>
      <c r="I121" s="83"/>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c r="GW121" s="12"/>
      <c r="GX121" s="12"/>
      <c r="GY121" s="12"/>
      <c r="GZ121" s="12"/>
      <c r="HA121" s="12"/>
      <c r="HB121" s="12"/>
      <c r="HC121" s="12"/>
      <c r="HD121" s="12"/>
      <c r="HE121" s="12"/>
      <c r="HF121" s="12"/>
      <c r="HG121" s="12"/>
      <c r="HH121" s="12"/>
      <c r="HI121" s="12"/>
      <c r="HJ121" s="12"/>
      <c r="HK121" s="12"/>
      <c r="HL121" s="12"/>
      <c r="HM121" s="12"/>
      <c r="HN121" s="12"/>
      <c r="HO121" s="12"/>
      <c r="HP121" s="12"/>
      <c r="HQ121" s="12"/>
      <c r="HR121" s="12"/>
      <c r="HS121" s="12"/>
      <c r="HT121" s="12"/>
      <c r="HU121" s="12"/>
      <c r="HV121" s="12"/>
      <c r="HW121" s="12"/>
      <c r="HX121" s="12"/>
      <c r="HY121" s="12"/>
      <c r="HZ121" s="12"/>
      <c r="IA121" s="12"/>
      <c r="IB121" s="12"/>
      <c r="IC121" s="12"/>
      <c r="ID121" s="12"/>
      <c r="IE121" s="12"/>
      <c r="IF121" s="12"/>
      <c r="IG121" s="12"/>
      <c r="IH121" s="12"/>
      <c r="II121" s="12"/>
      <c r="IJ121" s="12"/>
      <c r="IK121" s="12"/>
      <c r="IL121" s="12"/>
      <c r="IM121" s="12"/>
      <c r="IN121" s="12"/>
      <c r="IO121" s="12"/>
      <c r="IP121" s="12"/>
      <c r="IQ121" s="12"/>
      <c r="IR121" s="12"/>
      <c r="IS121" s="12"/>
      <c r="IT121" s="12"/>
      <c r="IU121" s="12"/>
      <c r="IV121" s="12"/>
      <c r="IW121" s="12"/>
      <c r="IX121" s="12"/>
      <c r="IY121" s="12"/>
      <c r="IZ121" s="12"/>
      <c r="JA121" s="12"/>
      <c r="JB121" s="12"/>
      <c r="JC121" s="12"/>
    </row>
    <row r="122" spans="1:263" hidden="1">
      <c r="A122" s="35"/>
      <c r="B122" s="57" t="s">
        <v>159</v>
      </c>
      <c r="C122" s="58">
        <v>0</v>
      </c>
      <c r="D122" s="58">
        <f>([1]Місто!$P$133+[1]Місто!$P$137+[1]Місто!$P$141+[1]Місто!$P$145+[1]Місто!$P$148+[1]Місто!$P$151+[1]Місто!$P$162)/1000</f>
        <v>0</v>
      </c>
      <c r="E122" s="58">
        <f t="shared" si="1"/>
        <v>0</v>
      </c>
      <c r="F122" s="83"/>
      <c r="G122" s="81"/>
      <c r="H122" s="83"/>
      <c r="I122" s="83"/>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12"/>
      <c r="HA122" s="12"/>
      <c r="HB122" s="12"/>
      <c r="HC122" s="12"/>
      <c r="HD122" s="12"/>
      <c r="HE122" s="12"/>
      <c r="HF122" s="12"/>
      <c r="HG122" s="12"/>
      <c r="HH122" s="12"/>
      <c r="HI122" s="12"/>
      <c r="HJ122" s="12"/>
      <c r="HK122" s="12"/>
      <c r="HL122" s="12"/>
      <c r="HM122" s="12"/>
      <c r="HN122" s="12"/>
      <c r="HO122" s="12"/>
      <c r="HP122" s="12"/>
      <c r="HQ122" s="12"/>
      <c r="HR122" s="12"/>
      <c r="HS122" s="12"/>
      <c r="HT122" s="12"/>
      <c r="HU122" s="12"/>
      <c r="HV122" s="12"/>
      <c r="HW122" s="12"/>
      <c r="HX122" s="12"/>
      <c r="HY122" s="12"/>
      <c r="HZ122" s="12"/>
      <c r="IA122" s="12"/>
      <c r="IB122" s="12"/>
      <c r="IC122" s="12"/>
      <c r="ID122" s="12"/>
      <c r="IE122" s="12"/>
      <c r="IF122" s="12"/>
      <c r="IG122" s="12"/>
      <c r="IH122" s="12"/>
      <c r="II122" s="12"/>
      <c r="IJ122" s="12"/>
      <c r="IK122" s="12"/>
      <c r="IL122" s="12"/>
      <c r="IM122" s="12"/>
      <c r="IN122" s="12"/>
      <c r="IO122" s="12"/>
      <c r="IP122" s="12"/>
      <c r="IQ122" s="12"/>
      <c r="IR122" s="12"/>
      <c r="IS122" s="12"/>
      <c r="IT122" s="12"/>
      <c r="IU122" s="12"/>
      <c r="IV122" s="12"/>
      <c r="IW122" s="12"/>
      <c r="IX122" s="12"/>
      <c r="IY122" s="12"/>
      <c r="IZ122" s="12"/>
      <c r="JA122" s="12"/>
      <c r="JB122" s="12"/>
      <c r="JC122" s="12"/>
    </row>
    <row r="123" spans="1:263" ht="22.5" hidden="1">
      <c r="A123" s="35"/>
      <c r="B123" s="67" t="s">
        <v>160</v>
      </c>
      <c r="C123" s="58">
        <v>0</v>
      </c>
      <c r="D123" s="58">
        <f>([1]Місто!$P$134+[1]Місто!$P$138+[1]Місто!$P$142+[1]Місто!$P$146+[1]Місто!$P$149+[1]Місто!$P$152+[1]Місто!$P$163)/1000</f>
        <v>0</v>
      </c>
      <c r="E123" s="58"/>
      <c r="F123" s="83"/>
      <c r="G123" s="81"/>
      <c r="H123" s="83"/>
      <c r="I123" s="83"/>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12"/>
      <c r="HA123" s="12"/>
      <c r="HB123" s="12"/>
      <c r="HC123" s="12"/>
      <c r="HD123" s="12"/>
      <c r="HE123" s="12"/>
      <c r="HF123" s="12"/>
      <c r="HG123" s="12"/>
      <c r="HH123" s="12"/>
      <c r="HI123" s="12"/>
      <c r="HJ123" s="12"/>
      <c r="HK123" s="12"/>
      <c r="HL123" s="12"/>
      <c r="HM123" s="12"/>
      <c r="HN123" s="12"/>
      <c r="HO123" s="12"/>
      <c r="HP123" s="12"/>
      <c r="HQ123" s="12"/>
      <c r="HR123" s="12"/>
      <c r="HS123" s="12"/>
      <c r="HT123" s="12"/>
      <c r="HU123" s="12"/>
      <c r="HV123" s="12"/>
      <c r="HW123" s="12"/>
      <c r="HX123" s="12"/>
      <c r="HY123" s="12"/>
      <c r="HZ123" s="12"/>
      <c r="IA123" s="12"/>
      <c r="IB123" s="12"/>
      <c r="IC123" s="12"/>
      <c r="ID123" s="12"/>
      <c r="IE123" s="12"/>
      <c r="IF123" s="12"/>
      <c r="IG123" s="12"/>
      <c r="IH123" s="12"/>
      <c r="II123" s="12"/>
      <c r="IJ123" s="12"/>
      <c r="IK123" s="12"/>
      <c r="IL123" s="12"/>
      <c r="IM123" s="12"/>
      <c r="IN123" s="12"/>
      <c r="IO123" s="12"/>
      <c r="IP123" s="12"/>
      <c r="IQ123" s="12"/>
      <c r="IR123" s="12"/>
      <c r="IS123" s="12"/>
      <c r="IT123" s="12"/>
      <c r="IU123" s="12"/>
      <c r="IV123" s="12"/>
      <c r="IW123" s="12"/>
      <c r="IX123" s="12"/>
      <c r="IY123" s="12"/>
      <c r="IZ123" s="12"/>
      <c r="JA123" s="12"/>
      <c r="JB123" s="12"/>
      <c r="JC123" s="12"/>
    </row>
    <row r="124" spans="1:263" ht="14.45" customHeight="1">
      <c r="A124" s="53"/>
      <c r="B124" s="18" t="s">
        <v>53</v>
      </c>
      <c r="C124" s="42">
        <v>679.42899999999997</v>
      </c>
      <c r="D124" s="42">
        <f>70.34+20+96.4+108.75+124.8+148.315+30-10+23+67.824+15.822+41</f>
        <v>736.25099999999998</v>
      </c>
      <c r="E124" s="42">
        <f t="shared" si="1"/>
        <v>56.822000000000003</v>
      </c>
      <c r="F124" s="83"/>
      <c r="G124" s="83"/>
      <c r="H124" s="83"/>
      <c r="I124" s="83"/>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c r="GW124" s="12"/>
      <c r="GX124" s="12"/>
      <c r="GY124" s="12"/>
      <c r="GZ124" s="12"/>
      <c r="HA124" s="12"/>
      <c r="HB124" s="12"/>
      <c r="HC124" s="12"/>
      <c r="HD124" s="12"/>
      <c r="HE124" s="12"/>
      <c r="HF124" s="12"/>
      <c r="HG124" s="12"/>
      <c r="HH124" s="12"/>
      <c r="HI124" s="12"/>
      <c r="HJ124" s="12"/>
      <c r="HK124" s="12"/>
      <c r="HL124" s="12"/>
      <c r="HM124" s="12"/>
      <c r="HN124" s="12"/>
      <c r="HO124" s="12"/>
      <c r="HP124" s="12"/>
      <c r="HQ124" s="12"/>
      <c r="HR124" s="12"/>
      <c r="HS124" s="12"/>
      <c r="HT124" s="12"/>
      <c r="HU124" s="12"/>
      <c r="HV124" s="12"/>
      <c r="HW124" s="12"/>
      <c r="HX124" s="12"/>
      <c r="HY124" s="12"/>
      <c r="HZ124" s="12"/>
      <c r="IA124" s="12"/>
      <c r="IB124" s="12"/>
      <c r="IC124" s="12"/>
      <c r="ID124" s="12"/>
      <c r="IE124" s="12"/>
      <c r="IF124" s="12"/>
      <c r="IG124" s="12"/>
      <c r="IH124" s="12"/>
      <c r="II124" s="12"/>
      <c r="IJ124" s="12"/>
      <c r="IK124" s="12"/>
      <c r="IL124" s="12"/>
      <c r="IM124" s="12"/>
      <c r="IN124" s="12"/>
      <c r="IO124" s="12"/>
      <c r="IP124" s="12"/>
      <c r="IQ124" s="12"/>
      <c r="IR124" s="12"/>
      <c r="IS124" s="12"/>
      <c r="IT124" s="12"/>
      <c r="IU124" s="12"/>
      <c r="IV124" s="12"/>
      <c r="IW124" s="12"/>
      <c r="IX124" s="12"/>
      <c r="IY124" s="12"/>
      <c r="IZ124" s="12"/>
      <c r="JA124" s="12"/>
      <c r="JB124" s="12"/>
      <c r="JC124" s="12"/>
    </row>
    <row r="125" spans="1:263">
      <c r="A125" s="33">
        <v>3030</v>
      </c>
      <c r="B125" s="62" t="s">
        <v>118</v>
      </c>
      <c r="C125" s="44">
        <v>80</v>
      </c>
      <c r="D125" s="44">
        <f>[1]Місто!$P$204/1000</f>
        <v>80</v>
      </c>
      <c r="E125" s="44">
        <f t="shared" si="1"/>
        <v>0</v>
      </c>
      <c r="F125" s="83"/>
      <c r="G125" s="83"/>
      <c r="H125" s="83"/>
      <c r="I125" s="83"/>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12"/>
      <c r="HA125" s="12"/>
      <c r="HB125" s="12"/>
      <c r="HC125" s="12"/>
      <c r="HD125" s="12"/>
      <c r="HE125" s="12"/>
      <c r="HF125" s="12"/>
      <c r="HG125" s="12"/>
      <c r="HH125" s="12"/>
      <c r="HI125" s="12"/>
      <c r="HJ125" s="12"/>
      <c r="HK125" s="12"/>
      <c r="HL125" s="12"/>
      <c r="HM125" s="12"/>
      <c r="HN125" s="12"/>
      <c r="HO125" s="12"/>
      <c r="HP125" s="12"/>
      <c r="HQ125" s="12"/>
      <c r="HR125" s="12"/>
      <c r="HS125" s="12"/>
      <c r="HT125" s="12"/>
      <c r="HU125" s="12"/>
      <c r="HV125" s="12"/>
      <c r="HW125" s="12"/>
      <c r="HX125" s="12"/>
      <c r="HY125" s="12"/>
      <c r="HZ125" s="12"/>
      <c r="IA125" s="12"/>
      <c r="IB125" s="12"/>
      <c r="IC125" s="12"/>
      <c r="ID125" s="12"/>
      <c r="IE125" s="12"/>
      <c r="IF125" s="12"/>
      <c r="IG125" s="12"/>
      <c r="IH125" s="12"/>
      <c r="II125" s="12"/>
      <c r="IJ125" s="12"/>
      <c r="IK125" s="12"/>
      <c r="IL125" s="12"/>
      <c r="IM125" s="12"/>
      <c r="IN125" s="12"/>
      <c r="IO125" s="12"/>
      <c r="IP125" s="12"/>
      <c r="IQ125" s="12"/>
      <c r="IR125" s="12"/>
      <c r="IS125" s="12"/>
      <c r="IT125" s="12"/>
      <c r="IU125" s="12"/>
      <c r="IV125" s="12"/>
      <c r="IW125" s="12"/>
      <c r="IX125" s="12"/>
      <c r="IY125" s="12"/>
      <c r="IZ125" s="12"/>
      <c r="JA125" s="12"/>
      <c r="JB125" s="12"/>
      <c r="JC125" s="12"/>
    </row>
    <row r="126" spans="1:263" ht="25.5" customHeight="1">
      <c r="A126" s="35">
        <v>3104</v>
      </c>
      <c r="B126" s="14" t="s">
        <v>105</v>
      </c>
      <c r="C126" s="44">
        <v>1527.96</v>
      </c>
      <c r="D126" s="44">
        <f>[1]Місто!$P$233/1000</f>
        <v>1527.96</v>
      </c>
      <c r="E126" s="44">
        <f>D126-C126</f>
        <v>0</v>
      </c>
      <c r="F126" s="83"/>
      <c r="G126" s="83"/>
      <c r="H126" s="83"/>
      <c r="I126" s="83"/>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c r="GW126" s="12"/>
      <c r="GX126" s="12"/>
      <c r="GY126" s="12"/>
      <c r="GZ126" s="12"/>
      <c r="HA126" s="12"/>
      <c r="HB126" s="12"/>
      <c r="HC126" s="12"/>
      <c r="HD126" s="12"/>
      <c r="HE126" s="12"/>
      <c r="HF126" s="12"/>
      <c r="HG126" s="12"/>
      <c r="HH126" s="12"/>
      <c r="HI126" s="12"/>
      <c r="HJ126" s="12"/>
      <c r="HK126" s="12"/>
      <c r="HL126" s="12"/>
      <c r="HM126" s="12"/>
      <c r="HN126" s="12"/>
      <c r="HO126" s="12"/>
      <c r="HP126" s="12"/>
      <c r="HQ126" s="12"/>
      <c r="HR126" s="12"/>
      <c r="HS126" s="12"/>
      <c r="HT126" s="12"/>
      <c r="HU126" s="12"/>
      <c r="HV126" s="12"/>
      <c r="HW126" s="12"/>
      <c r="HX126" s="12"/>
      <c r="HY126" s="12"/>
      <c r="HZ126" s="12"/>
      <c r="IA126" s="12"/>
      <c r="IB126" s="12"/>
      <c r="IC126" s="12"/>
      <c r="ID126" s="12"/>
      <c r="IE126" s="12"/>
      <c r="IF126" s="12"/>
      <c r="IG126" s="12"/>
      <c r="IH126" s="12"/>
      <c r="II126" s="12"/>
      <c r="IJ126" s="12"/>
      <c r="IK126" s="12"/>
      <c r="IL126" s="12"/>
      <c r="IM126" s="12"/>
      <c r="IN126" s="12"/>
      <c r="IO126" s="12"/>
      <c r="IP126" s="12"/>
      <c r="IQ126" s="12"/>
      <c r="IR126" s="12"/>
      <c r="IS126" s="12"/>
      <c r="IT126" s="12"/>
      <c r="IU126" s="12"/>
      <c r="IV126" s="12"/>
      <c r="IW126" s="12"/>
      <c r="IX126" s="12"/>
      <c r="IY126" s="12"/>
      <c r="IZ126" s="12"/>
      <c r="JA126" s="12"/>
      <c r="JB126" s="12"/>
      <c r="JC126" s="12"/>
    </row>
    <row r="127" spans="1:263" ht="14.45" customHeight="1">
      <c r="A127" s="20"/>
      <c r="B127" s="18" t="s">
        <v>53</v>
      </c>
      <c r="C127" s="42">
        <v>27.5</v>
      </c>
      <c r="D127" s="42">
        <f>10+10+7.5</f>
        <v>27.5</v>
      </c>
      <c r="E127" s="42">
        <f>D127-C127</f>
        <v>0</v>
      </c>
      <c r="F127" s="83"/>
      <c r="G127" s="83"/>
      <c r="H127" s="83"/>
      <c r="I127" s="83"/>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c r="GW127" s="12"/>
      <c r="GX127" s="12"/>
      <c r="GY127" s="12"/>
      <c r="GZ127" s="12"/>
      <c r="HA127" s="12"/>
      <c r="HB127" s="12"/>
      <c r="HC127" s="12"/>
      <c r="HD127" s="12"/>
      <c r="HE127" s="12"/>
      <c r="HF127" s="12"/>
      <c r="HG127" s="12"/>
      <c r="HH127" s="12"/>
      <c r="HI127" s="12"/>
      <c r="HJ127" s="12"/>
      <c r="HK127" s="12"/>
      <c r="HL127" s="12"/>
      <c r="HM127" s="12"/>
      <c r="HN127" s="12"/>
      <c r="HO127" s="12"/>
      <c r="HP127" s="12"/>
      <c r="HQ127" s="12"/>
      <c r="HR127" s="12"/>
      <c r="HS127" s="12"/>
      <c r="HT127" s="12"/>
      <c r="HU127" s="12"/>
      <c r="HV127" s="12"/>
      <c r="HW127" s="12"/>
      <c r="HX127" s="12"/>
      <c r="HY127" s="12"/>
      <c r="HZ127" s="12"/>
      <c r="IA127" s="12"/>
      <c r="IB127" s="12"/>
      <c r="IC127" s="12"/>
      <c r="ID127" s="12"/>
      <c r="IE127" s="12"/>
      <c r="IF127" s="12"/>
      <c r="IG127" s="12"/>
      <c r="IH127" s="12"/>
      <c r="II127" s="12"/>
      <c r="IJ127" s="12"/>
      <c r="IK127" s="12"/>
      <c r="IL127" s="12"/>
      <c r="IM127" s="12"/>
      <c r="IN127" s="12"/>
      <c r="IO127" s="12"/>
      <c r="IP127" s="12"/>
      <c r="IQ127" s="12"/>
      <c r="IR127" s="12"/>
      <c r="IS127" s="12"/>
      <c r="IT127" s="12"/>
      <c r="IU127" s="12"/>
      <c r="IV127" s="12"/>
      <c r="IW127" s="12"/>
      <c r="IX127" s="12"/>
      <c r="IY127" s="12"/>
      <c r="IZ127" s="12"/>
      <c r="JA127" s="12"/>
      <c r="JB127" s="12"/>
      <c r="JC127" s="12"/>
    </row>
    <row r="128" spans="1:263" ht="25.5">
      <c r="A128" s="20" t="s">
        <v>146</v>
      </c>
      <c r="B128" s="23" t="s">
        <v>147</v>
      </c>
      <c r="C128" s="44">
        <v>191</v>
      </c>
      <c r="D128" s="44">
        <f>[1]Місто!$P$243/1000</f>
        <v>191</v>
      </c>
      <c r="E128" s="44">
        <f>D128-C128</f>
        <v>0</v>
      </c>
      <c r="F128" s="83"/>
      <c r="G128" s="83"/>
      <c r="H128" s="83"/>
      <c r="I128" s="83"/>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c r="GW128" s="12"/>
      <c r="GX128" s="12"/>
      <c r="GY128" s="12"/>
      <c r="GZ128" s="12"/>
      <c r="HA128" s="12"/>
      <c r="HB128" s="12"/>
      <c r="HC128" s="12"/>
      <c r="HD128" s="12"/>
      <c r="HE128" s="12"/>
      <c r="HF128" s="12"/>
      <c r="HG128" s="12"/>
      <c r="HH128" s="12"/>
      <c r="HI128" s="12"/>
      <c r="HJ128" s="12"/>
      <c r="HK128" s="12"/>
      <c r="HL128" s="12"/>
      <c r="HM128" s="12"/>
      <c r="HN128" s="12"/>
      <c r="HO128" s="12"/>
      <c r="HP128" s="12"/>
      <c r="HQ128" s="12"/>
      <c r="HR128" s="12"/>
      <c r="HS128" s="12"/>
      <c r="HT128" s="12"/>
      <c r="HU128" s="12"/>
      <c r="HV128" s="12"/>
      <c r="HW128" s="12"/>
      <c r="HX128" s="12"/>
      <c r="HY128" s="12"/>
      <c r="HZ128" s="12"/>
      <c r="IA128" s="12"/>
      <c r="IB128" s="12"/>
      <c r="IC128" s="12"/>
      <c r="ID128" s="12"/>
      <c r="IE128" s="12"/>
      <c r="IF128" s="12"/>
      <c r="IG128" s="12"/>
      <c r="IH128" s="12"/>
      <c r="II128" s="12"/>
      <c r="IJ128" s="12"/>
      <c r="IK128" s="12"/>
      <c r="IL128" s="12"/>
      <c r="IM128" s="12"/>
      <c r="IN128" s="12"/>
      <c r="IO128" s="12"/>
      <c r="IP128" s="12"/>
      <c r="IQ128" s="12"/>
      <c r="IR128" s="12"/>
      <c r="IS128" s="12"/>
      <c r="IT128" s="12"/>
      <c r="IU128" s="12"/>
      <c r="IV128" s="12"/>
      <c r="IW128" s="12"/>
      <c r="IX128" s="12"/>
      <c r="IY128" s="12"/>
      <c r="IZ128" s="12"/>
      <c r="JA128" s="12"/>
      <c r="JB128" s="12"/>
      <c r="JC128" s="12"/>
    </row>
    <row r="129" spans="1:263" ht="14.45" customHeight="1">
      <c r="A129" s="55"/>
      <c r="B129" s="18" t="s">
        <v>53</v>
      </c>
      <c r="C129" s="42">
        <v>21</v>
      </c>
      <c r="D129" s="42">
        <f>12+9</f>
        <v>21</v>
      </c>
      <c r="E129" s="42">
        <f>D129-C129</f>
        <v>0</v>
      </c>
      <c r="F129" s="83"/>
      <c r="G129" s="83"/>
      <c r="H129" s="83"/>
      <c r="I129" s="83"/>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c r="GW129" s="12"/>
      <c r="GX129" s="12"/>
      <c r="GY129" s="12"/>
      <c r="GZ129" s="12"/>
      <c r="HA129" s="12"/>
      <c r="HB129" s="12"/>
      <c r="HC129" s="12"/>
      <c r="HD129" s="12"/>
      <c r="HE129" s="12"/>
      <c r="HF129" s="12"/>
      <c r="HG129" s="12"/>
      <c r="HH129" s="12"/>
      <c r="HI129" s="12"/>
      <c r="HJ129" s="12"/>
      <c r="HK129" s="12"/>
      <c r="HL129" s="12"/>
      <c r="HM129" s="12"/>
      <c r="HN129" s="12"/>
      <c r="HO129" s="12"/>
      <c r="HP129" s="12"/>
      <c r="HQ129" s="12"/>
      <c r="HR129" s="12"/>
      <c r="HS129" s="12"/>
      <c r="HT129" s="12"/>
      <c r="HU129" s="12"/>
      <c r="HV129" s="12"/>
      <c r="HW129" s="12"/>
      <c r="HX129" s="12"/>
      <c r="HY129" s="12"/>
      <c r="HZ129" s="12"/>
      <c r="IA129" s="12"/>
      <c r="IB129" s="12"/>
      <c r="IC129" s="12"/>
      <c r="ID129" s="12"/>
      <c r="IE129" s="12"/>
      <c r="IF129" s="12"/>
      <c r="IG129" s="12"/>
      <c r="IH129" s="12"/>
      <c r="II129" s="12"/>
      <c r="IJ129" s="12"/>
      <c r="IK129" s="12"/>
      <c r="IL129" s="12"/>
      <c r="IM129" s="12"/>
      <c r="IN129" s="12"/>
      <c r="IO129" s="12"/>
      <c r="IP129" s="12"/>
      <c r="IQ129" s="12"/>
      <c r="IR129" s="12"/>
      <c r="IS129" s="12"/>
      <c r="IT129" s="12"/>
      <c r="IU129" s="12"/>
      <c r="IV129" s="12"/>
      <c r="IW129" s="12"/>
      <c r="IX129" s="12"/>
      <c r="IY129" s="12"/>
      <c r="IZ129" s="12"/>
      <c r="JA129" s="12"/>
      <c r="JB129" s="12"/>
      <c r="JC129" s="12"/>
    </row>
    <row r="130" spans="1:263">
      <c r="A130" s="33">
        <v>6021</v>
      </c>
      <c r="B130" s="26" t="s">
        <v>31</v>
      </c>
      <c r="C130" s="44">
        <v>407363.196</v>
      </c>
      <c r="D130" s="44">
        <f>[1]Місто!$P$315/1000</f>
        <v>398757.10499999998</v>
      </c>
      <c r="E130" s="44">
        <f t="shared" si="1"/>
        <v>-8606.0910000000149</v>
      </c>
      <c r="F130" s="83"/>
      <c r="G130" s="83"/>
      <c r="H130" s="83"/>
      <c r="I130" s="83"/>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c r="IS130" s="12"/>
      <c r="IT130" s="12"/>
      <c r="IU130" s="12"/>
      <c r="IV130" s="12"/>
      <c r="IW130" s="12"/>
      <c r="IX130" s="12"/>
      <c r="IY130" s="12"/>
      <c r="IZ130" s="12"/>
      <c r="JA130" s="12"/>
      <c r="JB130" s="12"/>
      <c r="JC130" s="12"/>
    </row>
    <row r="131" spans="1:263" ht="14.45" customHeight="1">
      <c r="A131" s="53"/>
      <c r="B131" s="18" t="s">
        <v>53</v>
      </c>
      <c r="C131" s="42">
        <v>1684.3509999999999</v>
      </c>
      <c r="D131" s="42">
        <f>76.28-6+13.2+24+271+479.5+488.486+99-0.09+190.975-20+58+10+330.24+420.8</f>
        <v>2435.3910000000001</v>
      </c>
      <c r="E131" s="42">
        <f t="shared" si="1"/>
        <v>751.04000000000019</v>
      </c>
      <c r="F131" s="83"/>
      <c r="G131" s="83"/>
      <c r="H131" s="83"/>
      <c r="I131" s="83"/>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c r="IW131" s="12"/>
      <c r="IX131" s="12"/>
      <c r="IY131" s="12"/>
      <c r="IZ131" s="12"/>
      <c r="JA131" s="12"/>
      <c r="JB131" s="12"/>
      <c r="JC131" s="12"/>
    </row>
    <row r="132" spans="1:263" ht="25.5">
      <c r="A132" s="33">
        <v>6022</v>
      </c>
      <c r="B132" s="26" t="s">
        <v>32</v>
      </c>
      <c r="C132" s="44">
        <v>92428.191000000006</v>
      </c>
      <c r="D132" s="44">
        <f>[1]Місто!$P$316/1000</f>
        <v>99248.388000000006</v>
      </c>
      <c r="E132" s="44">
        <f t="shared" si="1"/>
        <v>6820.1970000000001</v>
      </c>
      <c r="F132" s="83"/>
      <c r="G132" s="83"/>
      <c r="H132" s="83"/>
      <c r="I132" s="83"/>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c r="IR132" s="12"/>
      <c r="IS132" s="12"/>
      <c r="IT132" s="12"/>
      <c r="IU132" s="12"/>
      <c r="IV132" s="12"/>
      <c r="IW132" s="12"/>
      <c r="IX132" s="12"/>
      <c r="IY132" s="12"/>
      <c r="IZ132" s="12"/>
      <c r="JA132" s="12"/>
      <c r="JB132" s="12"/>
      <c r="JC132" s="12"/>
    </row>
    <row r="133" spans="1:263">
      <c r="A133" s="33"/>
      <c r="B133" s="18" t="s">
        <v>53</v>
      </c>
      <c r="C133" s="42">
        <v>451.87200000000007</v>
      </c>
      <c r="D133" s="42">
        <f>17.312+35+134.5+100.5-94.5+110.201+24.559+18+41+36+20+9.3+202+192.53+38</f>
        <v>884.40200000000004</v>
      </c>
      <c r="E133" s="42">
        <f t="shared" si="1"/>
        <v>432.53</v>
      </c>
      <c r="F133" s="83"/>
      <c r="G133" s="83"/>
      <c r="H133" s="83"/>
      <c r="I133" s="83"/>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c r="HQ133" s="12"/>
      <c r="HR133" s="12"/>
      <c r="HS133" s="12"/>
      <c r="HT133" s="12"/>
      <c r="HU133" s="12"/>
      <c r="HV133" s="12"/>
      <c r="HW133" s="12"/>
      <c r="HX133" s="12"/>
      <c r="HY133" s="12"/>
      <c r="HZ133" s="12"/>
      <c r="IA133" s="12"/>
      <c r="IB133" s="12"/>
      <c r="IC133" s="12"/>
      <c r="ID133" s="12"/>
      <c r="IE133" s="12"/>
      <c r="IF133" s="12"/>
      <c r="IG133" s="12"/>
      <c r="IH133" s="12"/>
      <c r="II133" s="12"/>
      <c r="IJ133" s="12"/>
      <c r="IK133" s="12"/>
      <c r="IL133" s="12"/>
      <c r="IM133" s="12"/>
      <c r="IN133" s="12"/>
      <c r="IO133" s="12"/>
      <c r="IP133" s="12"/>
      <c r="IQ133" s="12"/>
      <c r="IR133" s="12"/>
      <c r="IS133" s="12"/>
      <c r="IT133" s="12"/>
      <c r="IU133" s="12"/>
      <c r="IV133" s="12"/>
      <c r="IW133" s="12"/>
      <c r="IX133" s="12"/>
      <c r="IY133" s="12"/>
      <c r="IZ133" s="12"/>
      <c r="JA133" s="12"/>
      <c r="JB133" s="12"/>
      <c r="JC133" s="12"/>
    </row>
    <row r="134" spans="1:263">
      <c r="A134" s="33">
        <v>6051</v>
      </c>
      <c r="B134" s="23" t="s">
        <v>181</v>
      </c>
      <c r="C134" s="42">
        <v>2319.2159999999999</v>
      </c>
      <c r="D134" s="44">
        <f>[1]Місто!$P$319/1000</f>
        <v>2319.2159999999999</v>
      </c>
      <c r="E134" s="44">
        <f t="shared" si="1"/>
        <v>0</v>
      </c>
      <c r="F134" s="83"/>
      <c r="G134" s="83"/>
      <c r="H134" s="83"/>
      <c r="I134" s="83"/>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c r="HQ134" s="12"/>
      <c r="HR134" s="12"/>
      <c r="HS134" s="12"/>
      <c r="HT134" s="12"/>
      <c r="HU134" s="12"/>
      <c r="HV134" s="12"/>
      <c r="HW134" s="12"/>
      <c r="HX134" s="12"/>
      <c r="HY134" s="12"/>
      <c r="HZ134" s="12"/>
      <c r="IA134" s="12"/>
      <c r="IB134" s="12"/>
      <c r="IC134" s="12"/>
      <c r="ID134" s="12"/>
      <c r="IE134" s="12"/>
      <c r="IF134" s="12"/>
      <c r="IG134" s="12"/>
      <c r="IH134" s="12"/>
      <c r="II134" s="12"/>
      <c r="IJ134" s="12"/>
      <c r="IK134" s="12"/>
      <c r="IL134" s="12"/>
      <c r="IM134" s="12"/>
      <c r="IN134" s="12"/>
      <c r="IO134" s="12"/>
      <c r="IP134" s="12"/>
      <c r="IQ134" s="12"/>
      <c r="IR134" s="12"/>
      <c r="IS134" s="12"/>
      <c r="IT134" s="12"/>
      <c r="IU134" s="12"/>
      <c r="IV134" s="12"/>
      <c r="IW134" s="12"/>
      <c r="IX134" s="12"/>
      <c r="IY134" s="12"/>
      <c r="IZ134" s="12"/>
      <c r="JA134" s="12"/>
      <c r="JB134" s="12"/>
      <c r="JC134" s="12"/>
    </row>
    <row r="135" spans="1:263">
      <c r="A135" s="33">
        <v>6060</v>
      </c>
      <c r="B135" s="26" t="s">
        <v>9</v>
      </c>
      <c r="C135" s="44">
        <v>11756.012999999997</v>
      </c>
      <c r="D135" s="44">
        <f>[1]Місто!$P$346/1000+[1]Місто!$P$486/1000+[1]Місто!$P$509/1000+[1]Місто!$P$532/1000+[1]Місто!$P$556/1000+[1]Місто!$P$582/1000+[1]Місто!$P$605/1000+[1]Місто!$P$628/1000</f>
        <v>19095.484</v>
      </c>
      <c r="E135" s="44">
        <f>D135-C135</f>
        <v>7339.4710000000032</v>
      </c>
      <c r="F135" s="83"/>
      <c r="G135" s="83"/>
      <c r="H135" s="83"/>
      <c r="I135" s="83"/>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c r="HQ135" s="12"/>
      <c r="HR135" s="12"/>
      <c r="HS135" s="12"/>
      <c r="HT135" s="12"/>
      <c r="HU135" s="12"/>
      <c r="HV135" s="12"/>
      <c r="HW135" s="12"/>
      <c r="HX135" s="12"/>
      <c r="HY135" s="12"/>
      <c r="HZ135" s="12"/>
      <c r="IA135" s="12"/>
      <c r="IB135" s="12"/>
      <c r="IC135" s="12"/>
      <c r="ID135" s="12"/>
      <c r="IE135" s="12"/>
      <c r="IF135" s="12"/>
      <c r="IG135" s="12"/>
      <c r="IH135" s="12"/>
      <c r="II135" s="12"/>
      <c r="IJ135" s="12"/>
      <c r="IK135" s="12"/>
      <c r="IL135" s="12"/>
      <c r="IM135" s="12"/>
      <c r="IN135" s="12"/>
      <c r="IO135" s="12"/>
      <c r="IP135" s="12"/>
      <c r="IQ135" s="12"/>
      <c r="IR135" s="12"/>
      <c r="IS135" s="12"/>
      <c r="IT135" s="12"/>
      <c r="IU135" s="12"/>
      <c r="IV135" s="12"/>
      <c r="IW135" s="12"/>
      <c r="IX135" s="12"/>
      <c r="IY135" s="12"/>
      <c r="IZ135" s="12"/>
      <c r="JA135" s="12"/>
      <c r="JB135" s="12"/>
      <c r="JC135" s="12"/>
    </row>
    <row r="136" spans="1:263">
      <c r="A136" s="33"/>
      <c r="B136" s="18" t="s">
        <v>53</v>
      </c>
      <c r="C136" s="42">
        <v>368.8</v>
      </c>
      <c r="D136" s="42">
        <f>100+59+200+9.8+204.002</f>
        <v>572.80200000000002</v>
      </c>
      <c r="E136" s="42">
        <f>D136-C136</f>
        <v>204.00200000000001</v>
      </c>
      <c r="F136" s="83"/>
      <c r="G136" s="83"/>
      <c r="H136" s="83"/>
      <c r="I136" s="83"/>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12"/>
      <c r="HA136" s="12"/>
      <c r="HB136" s="12"/>
      <c r="HC136" s="12"/>
      <c r="HD136" s="12"/>
      <c r="HE136" s="12"/>
      <c r="HF136" s="12"/>
      <c r="HG136" s="12"/>
      <c r="HH136" s="12"/>
      <c r="HI136" s="12"/>
      <c r="HJ136" s="12"/>
      <c r="HK136" s="12"/>
      <c r="HL136" s="12"/>
      <c r="HM136" s="12"/>
      <c r="HN136" s="12"/>
      <c r="HO136" s="12"/>
      <c r="HP136" s="12"/>
      <c r="HQ136" s="12"/>
      <c r="HR136" s="12"/>
      <c r="HS136" s="12"/>
      <c r="HT136" s="12"/>
      <c r="HU136" s="12"/>
      <c r="HV136" s="12"/>
      <c r="HW136" s="12"/>
      <c r="HX136" s="12"/>
      <c r="HY136" s="12"/>
      <c r="HZ136" s="12"/>
      <c r="IA136" s="12"/>
      <c r="IB136" s="12"/>
      <c r="IC136" s="12"/>
      <c r="ID136" s="12"/>
      <c r="IE136" s="12"/>
      <c r="IF136" s="12"/>
      <c r="IG136" s="12"/>
      <c r="IH136" s="12"/>
      <c r="II136" s="12"/>
      <c r="IJ136" s="12"/>
      <c r="IK136" s="12"/>
      <c r="IL136" s="12"/>
      <c r="IM136" s="12"/>
      <c r="IN136" s="12"/>
      <c r="IO136" s="12"/>
      <c r="IP136" s="12"/>
      <c r="IQ136" s="12"/>
      <c r="IR136" s="12"/>
      <c r="IS136" s="12"/>
      <c r="IT136" s="12"/>
      <c r="IU136" s="12"/>
      <c r="IV136" s="12"/>
      <c r="IW136" s="12"/>
      <c r="IX136" s="12"/>
      <c r="IY136" s="12"/>
      <c r="IZ136" s="12"/>
      <c r="JA136" s="12"/>
      <c r="JB136" s="12"/>
      <c r="JC136" s="12"/>
    </row>
    <row r="137" spans="1:263" ht="25.5">
      <c r="A137" s="33">
        <v>6100</v>
      </c>
      <c r="B137" s="26" t="s">
        <v>120</v>
      </c>
      <c r="C137" s="44">
        <v>4718.8</v>
      </c>
      <c r="D137" s="44">
        <f>[1]Місто!$P$320/1000</f>
        <v>4718.8</v>
      </c>
      <c r="E137" s="44">
        <f t="shared" si="1"/>
        <v>0</v>
      </c>
      <c r="F137" s="83"/>
      <c r="G137" s="83"/>
      <c r="H137" s="83"/>
      <c r="I137" s="83"/>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c r="IR137" s="12"/>
      <c r="IS137" s="12"/>
      <c r="IT137" s="12"/>
      <c r="IU137" s="12"/>
      <c r="IV137" s="12"/>
      <c r="IW137" s="12"/>
      <c r="IX137" s="12"/>
      <c r="IY137" s="12"/>
      <c r="IZ137" s="12"/>
      <c r="JA137" s="12"/>
      <c r="JB137" s="12"/>
      <c r="JC137" s="12"/>
    </row>
    <row r="138" spans="1:263">
      <c r="A138" s="35">
        <v>5000</v>
      </c>
      <c r="B138" s="26" t="s">
        <v>37</v>
      </c>
      <c r="C138" s="44">
        <v>12275.013999999999</v>
      </c>
      <c r="D138" s="44">
        <f>[1]Місто!$P$110/1000</f>
        <v>12300.013999999999</v>
      </c>
      <c r="E138" s="44">
        <f t="shared" si="1"/>
        <v>25</v>
      </c>
      <c r="F138" s="83"/>
      <c r="G138" s="83"/>
      <c r="H138" s="83"/>
      <c r="I138" s="83"/>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c r="GW138" s="12"/>
      <c r="GX138" s="12"/>
      <c r="GY138" s="12"/>
      <c r="GZ138" s="12"/>
      <c r="HA138" s="12"/>
      <c r="HB138" s="12"/>
      <c r="HC138" s="12"/>
      <c r="HD138" s="12"/>
      <c r="HE138" s="12"/>
      <c r="HF138" s="12"/>
      <c r="HG138" s="12"/>
      <c r="HH138" s="12"/>
      <c r="HI138" s="12"/>
      <c r="HJ138" s="12"/>
      <c r="HK138" s="12"/>
      <c r="HL138" s="12"/>
      <c r="HM138" s="12"/>
      <c r="HN138" s="12"/>
      <c r="HO138" s="12"/>
      <c r="HP138" s="12"/>
      <c r="HQ138" s="12"/>
      <c r="HR138" s="12"/>
      <c r="HS138" s="12"/>
      <c r="HT138" s="12"/>
      <c r="HU138" s="12"/>
      <c r="HV138" s="12"/>
      <c r="HW138" s="12"/>
      <c r="HX138" s="12"/>
      <c r="HY138" s="12"/>
      <c r="HZ138" s="12"/>
      <c r="IA138" s="12"/>
      <c r="IB138" s="12"/>
      <c r="IC138" s="12"/>
      <c r="ID138" s="12"/>
      <c r="IE138" s="12"/>
      <c r="IF138" s="12"/>
      <c r="IG138" s="12"/>
      <c r="IH138" s="12"/>
      <c r="II138" s="12"/>
      <c r="IJ138" s="12"/>
      <c r="IK138" s="12"/>
      <c r="IL138" s="12"/>
      <c r="IM138" s="12"/>
      <c r="IN138" s="12"/>
      <c r="IO138" s="12"/>
      <c r="IP138" s="12"/>
      <c r="IQ138" s="12"/>
      <c r="IR138" s="12"/>
      <c r="IS138" s="12"/>
      <c r="IT138" s="12"/>
      <c r="IU138" s="12"/>
      <c r="IV138" s="12"/>
      <c r="IW138" s="12"/>
      <c r="IX138" s="12"/>
      <c r="IY138" s="12"/>
      <c r="IZ138" s="12"/>
      <c r="JA138" s="12"/>
      <c r="JB138" s="12"/>
      <c r="JC138" s="12"/>
    </row>
    <row r="139" spans="1:263" ht="14.45" customHeight="1">
      <c r="A139" s="60"/>
      <c r="B139" s="18" t="s">
        <v>53</v>
      </c>
      <c r="C139" s="42">
        <v>135.494</v>
      </c>
      <c r="D139" s="42">
        <f>40+34-5+58.5+7.994+35-35</f>
        <v>135.494</v>
      </c>
      <c r="E139" s="42">
        <f>D139-C139</f>
        <v>0</v>
      </c>
      <c r="F139" s="83"/>
      <c r="G139" s="83"/>
      <c r="H139" s="83"/>
      <c r="I139" s="83"/>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c r="GW139" s="12"/>
      <c r="GX139" s="12"/>
      <c r="GY139" s="12"/>
      <c r="GZ139" s="12"/>
      <c r="HA139" s="12"/>
      <c r="HB139" s="12"/>
      <c r="HC139" s="12"/>
      <c r="HD139" s="12"/>
      <c r="HE139" s="12"/>
      <c r="HF139" s="12"/>
      <c r="HG139" s="12"/>
      <c r="HH139" s="12"/>
      <c r="HI139" s="12"/>
      <c r="HJ139" s="12"/>
      <c r="HK139" s="12"/>
      <c r="HL139" s="12"/>
      <c r="HM139" s="12"/>
      <c r="HN139" s="12"/>
      <c r="HO139" s="12"/>
      <c r="HP139" s="12"/>
      <c r="HQ139" s="12"/>
      <c r="HR139" s="12"/>
      <c r="HS139" s="12"/>
      <c r="HT139" s="12"/>
      <c r="HU139" s="12"/>
      <c r="HV139" s="12"/>
      <c r="HW139" s="12"/>
      <c r="HX139" s="12"/>
      <c r="HY139" s="12"/>
      <c r="HZ139" s="12"/>
      <c r="IA139" s="12"/>
      <c r="IB139" s="12"/>
      <c r="IC139" s="12"/>
      <c r="ID139" s="12"/>
      <c r="IE139" s="12"/>
      <c r="IF139" s="12"/>
      <c r="IG139" s="12"/>
      <c r="IH139" s="12"/>
      <c r="II139" s="12"/>
      <c r="IJ139" s="12"/>
      <c r="IK139" s="12"/>
      <c r="IL139" s="12"/>
      <c r="IM139" s="12"/>
      <c r="IN139" s="12"/>
      <c r="IO139" s="12"/>
      <c r="IP139" s="12"/>
      <c r="IQ139" s="12"/>
      <c r="IR139" s="12"/>
      <c r="IS139" s="12"/>
      <c r="IT139" s="12"/>
      <c r="IU139" s="12"/>
      <c r="IV139" s="12"/>
      <c r="IW139" s="12"/>
      <c r="IX139" s="12"/>
      <c r="IY139" s="12"/>
      <c r="IZ139" s="12"/>
      <c r="JA139" s="12"/>
      <c r="JB139" s="12"/>
      <c r="JC139" s="12"/>
    </row>
    <row r="140" spans="1:263" ht="14.45" customHeight="1">
      <c r="A140" s="35">
        <v>4000</v>
      </c>
      <c r="B140" s="26" t="s">
        <v>35</v>
      </c>
      <c r="C140" s="44">
        <v>11241.696</v>
      </c>
      <c r="D140" s="44">
        <f>[1]Місто!$P$268/1000</f>
        <v>11314.696</v>
      </c>
      <c r="E140" s="44">
        <f>D140-C140</f>
        <v>73</v>
      </c>
      <c r="F140" s="83"/>
      <c r="G140" s="83"/>
      <c r="H140" s="83"/>
      <c r="I140" s="83"/>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c r="HY140" s="12"/>
      <c r="HZ140" s="12"/>
      <c r="IA140" s="12"/>
      <c r="IB140" s="12"/>
      <c r="IC140" s="12"/>
      <c r="ID140" s="12"/>
      <c r="IE140" s="12"/>
      <c r="IF140" s="12"/>
      <c r="IG140" s="12"/>
      <c r="IH140" s="12"/>
      <c r="II140" s="12"/>
      <c r="IJ140" s="12"/>
      <c r="IK140" s="12"/>
      <c r="IL140" s="12"/>
      <c r="IM140" s="12"/>
      <c r="IN140" s="12"/>
      <c r="IO140" s="12"/>
      <c r="IP140" s="12"/>
      <c r="IQ140" s="12"/>
      <c r="IR140" s="12"/>
      <c r="IS140" s="12"/>
      <c r="IT140" s="12"/>
      <c r="IU140" s="12"/>
      <c r="IV140" s="12"/>
      <c r="IW140" s="12"/>
      <c r="IX140" s="12"/>
      <c r="IY140" s="12"/>
      <c r="IZ140" s="12"/>
      <c r="JA140" s="12"/>
      <c r="JB140" s="12"/>
      <c r="JC140" s="12"/>
    </row>
    <row r="141" spans="1:263" ht="14.45" customHeight="1">
      <c r="A141" s="53"/>
      <c r="B141" s="18" t="s">
        <v>53</v>
      </c>
      <c r="C141" s="42">
        <v>664.5</v>
      </c>
      <c r="D141" s="42">
        <f>25+13+513+55.5+11+10+28+9+13+10</f>
        <v>687.5</v>
      </c>
      <c r="E141" s="42">
        <f>D141-C141</f>
        <v>23</v>
      </c>
      <c r="F141" s="83"/>
      <c r="G141" s="83"/>
      <c r="H141" s="83"/>
      <c r="I141" s="83"/>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c r="IS141" s="12"/>
      <c r="IT141" s="12"/>
      <c r="IU141" s="12"/>
      <c r="IV141" s="12"/>
      <c r="IW141" s="12"/>
      <c r="IX141" s="12"/>
      <c r="IY141" s="12"/>
      <c r="IZ141" s="12"/>
      <c r="JA141" s="12"/>
      <c r="JB141" s="12"/>
      <c r="JC141" s="12"/>
    </row>
    <row r="142" spans="1:263" ht="14.45" customHeight="1">
      <c r="A142" s="35">
        <v>7211</v>
      </c>
      <c r="B142" s="26" t="s">
        <v>121</v>
      </c>
      <c r="C142" s="44">
        <v>5864.3549999999996</v>
      </c>
      <c r="D142" s="44">
        <f>[1]Місто!$P$17/1000</f>
        <v>5864.3549999999996</v>
      </c>
      <c r="E142" s="44">
        <f>D142-C142</f>
        <v>0</v>
      </c>
      <c r="F142" s="83"/>
      <c r="G142" s="83"/>
      <c r="H142" s="83"/>
      <c r="I142" s="83"/>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c r="IV142" s="12"/>
      <c r="IW142" s="12"/>
      <c r="IX142" s="12"/>
      <c r="IY142" s="12"/>
      <c r="IZ142" s="12"/>
      <c r="JA142" s="12"/>
      <c r="JB142" s="12"/>
      <c r="JC142" s="12"/>
    </row>
    <row r="143" spans="1:263" ht="14.45" hidden="1" customHeight="1">
      <c r="A143" s="35"/>
      <c r="B143" s="18" t="s">
        <v>53</v>
      </c>
      <c r="C143" s="44"/>
      <c r="D143" s="44"/>
      <c r="E143" s="44"/>
      <c r="F143" s="83"/>
      <c r="G143" s="83"/>
      <c r="H143" s="83"/>
      <c r="I143" s="83"/>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c r="IS143" s="12"/>
      <c r="IT143" s="12"/>
      <c r="IU143" s="12"/>
      <c r="IV143" s="12"/>
      <c r="IW143" s="12"/>
      <c r="IX143" s="12"/>
      <c r="IY143" s="12"/>
      <c r="IZ143" s="12"/>
      <c r="JA143" s="12"/>
      <c r="JB143" s="12"/>
      <c r="JC143" s="12"/>
    </row>
    <row r="144" spans="1:263" ht="14.45" hidden="1" customHeight="1">
      <c r="A144" s="35">
        <v>120201</v>
      </c>
      <c r="B144" s="27" t="s">
        <v>36</v>
      </c>
      <c r="C144" s="44">
        <v>5864.3549999999996</v>
      </c>
      <c r="D144" s="44">
        <f>[1]Місто!$P$16/1000</f>
        <v>5864.3549999999996</v>
      </c>
      <c r="E144" s="44">
        <f>D144-C144</f>
        <v>0</v>
      </c>
      <c r="F144" s="83"/>
      <c r="G144" s="83"/>
      <c r="H144" s="83"/>
      <c r="I144" s="83"/>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c r="IS144" s="12"/>
      <c r="IT144" s="12"/>
      <c r="IU144" s="12"/>
      <c r="IV144" s="12"/>
      <c r="IW144" s="12"/>
      <c r="IX144" s="12"/>
      <c r="IY144" s="12"/>
      <c r="IZ144" s="12"/>
      <c r="JA144" s="12"/>
      <c r="JB144" s="12"/>
      <c r="JC144" s="12"/>
    </row>
    <row r="145" spans="1:263" ht="14.45" hidden="1" customHeight="1">
      <c r="A145" s="35"/>
      <c r="B145" s="18" t="s">
        <v>53</v>
      </c>
      <c r="C145" s="42"/>
      <c r="D145" s="42"/>
      <c r="E145" s="42">
        <f>D145-C145</f>
        <v>0</v>
      </c>
      <c r="F145" s="83"/>
      <c r="G145" s="83"/>
      <c r="H145" s="83"/>
      <c r="I145" s="83"/>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c r="IV145" s="12"/>
      <c r="IW145" s="12"/>
      <c r="IX145" s="12"/>
      <c r="IY145" s="12"/>
      <c r="IZ145" s="12"/>
      <c r="JA145" s="12"/>
      <c r="JB145" s="12"/>
      <c r="JC145" s="12"/>
    </row>
    <row r="146" spans="1:263">
      <c r="A146" s="33">
        <v>6300</v>
      </c>
      <c r="B146" s="23" t="s">
        <v>27</v>
      </c>
      <c r="C146" s="44">
        <v>555697.59</v>
      </c>
      <c r="D146" s="44">
        <f>D147+D152+D153+D154+D149+D151+D150</f>
        <v>581707.179</v>
      </c>
      <c r="E146" s="44">
        <f t="shared" si="1"/>
        <v>26009.589000000036</v>
      </c>
      <c r="F146" s="83"/>
      <c r="G146" s="81"/>
      <c r="H146" s="83"/>
      <c r="I146" s="83"/>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c r="IS146" s="12"/>
      <c r="IT146" s="12"/>
      <c r="IU146" s="12"/>
      <c r="IV146" s="12"/>
      <c r="IW146" s="12"/>
      <c r="IX146" s="12"/>
      <c r="IY146" s="12"/>
      <c r="IZ146" s="12"/>
      <c r="JA146" s="12"/>
      <c r="JB146" s="12"/>
      <c r="JC146" s="12"/>
    </row>
    <row r="147" spans="1:263">
      <c r="A147" s="33">
        <v>6310</v>
      </c>
      <c r="B147" s="23" t="s">
        <v>28</v>
      </c>
      <c r="C147" s="44">
        <v>475197.71899999998</v>
      </c>
      <c r="D147" s="44">
        <f>[1]Місто!$P$652/1000</f>
        <v>499689.00099999999</v>
      </c>
      <c r="E147" s="44">
        <f>D147-C147</f>
        <v>24491.282000000007</v>
      </c>
      <c r="F147" s="83"/>
      <c r="G147" s="83"/>
      <c r="H147" s="83"/>
      <c r="I147" s="83"/>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c r="IS147" s="12"/>
      <c r="IT147" s="12"/>
      <c r="IU147" s="12"/>
      <c r="IV147" s="12"/>
      <c r="IW147" s="12"/>
      <c r="IX147" s="12"/>
      <c r="IY147" s="12"/>
      <c r="IZ147" s="12"/>
      <c r="JA147" s="12"/>
      <c r="JB147" s="12"/>
      <c r="JC147" s="12"/>
    </row>
    <row r="148" spans="1:263" hidden="1">
      <c r="A148" s="33"/>
      <c r="B148" s="18" t="s">
        <v>53</v>
      </c>
      <c r="C148" s="42"/>
      <c r="D148" s="42"/>
      <c r="E148" s="42">
        <f>D148-C148</f>
        <v>0</v>
      </c>
      <c r="F148" s="81"/>
      <c r="G148" s="83"/>
      <c r="H148" s="83"/>
      <c r="I148" s="83"/>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12"/>
      <c r="HA148" s="12"/>
      <c r="HB148" s="12"/>
      <c r="HC148" s="12"/>
      <c r="HD148" s="12"/>
      <c r="HE148" s="12"/>
      <c r="HF148" s="12"/>
      <c r="HG148" s="12"/>
      <c r="HH148" s="12"/>
      <c r="HI148" s="12"/>
      <c r="HJ148" s="12"/>
      <c r="HK148" s="12"/>
      <c r="HL148" s="12"/>
      <c r="HM148" s="12"/>
      <c r="HN148" s="12"/>
      <c r="HO148" s="12"/>
      <c r="HP148" s="12"/>
      <c r="HQ148" s="12"/>
      <c r="HR148" s="12"/>
      <c r="HS148" s="12"/>
      <c r="HT148" s="12"/>
      <c r="HU148" s="12"/>
      <c r="HV148" s="12"/>
      <c r="HW148" s="12"/>
      <c r="HX148" s="12"/>
      <c r="HY148" s="12"/>
      <c r="HZ148" s="12"/>
      <c r="IA148" s="12"/>
      <c r="IB148" s="12"/>
      <c r="IC148" s="12"/>
      <c r="ID148" s="12"/>
      <c r="IE148" s="12"/>
      <c r="IF148" s="12"/>
      <c r="IG148" s="12"/>
      <c r="IH148" s="12"/>
      <c r="II148" s="12"/>
      <c r="IJ148" s="12"/>
      <c r="IK148" s="12"/>
      <c r="IL148" s="12"/>
      <c r="IM148" s="12"/>
      <c r="IN148" s="12"/>
      <c r="IO148" s="12"/>
      <c r="IP148" s="12"/>
      <c r="IQ148" s="12"/>
      <c r="IR148" s="12"/>
      <c r="IS148" s="12"/>
      <c r="IT148" s="12"/>
      <c r="IU148" s="12"/>
      <c r="IV148" s="12"/>
      <c r="IW148" s="12"/>
      <c r="IX148" s="12"/>
      <c r="IY148" s="12"/>
      <c r="IZ148" s="12"/>
      <c r="JA148" s="12"/>
      <c r="JB148" s="12"/>
      <c r="JC148" s="12"/>
    </row>
    <row r="149" spans="1:263" ht="26.25" customHeight="1">
      <c r="A149" s="33">
        <v>6330</v>
      </c>
      <c r="B149" s="23" t="s">
        <v>66</v>
      </c>
      <c r="C149" s="44">
        <v>74090.141000000003</v>
      </c>
      <c r="D149" s="44">
        <f>[1]Місто!$P$87/1000</f>
        <v>75608.448000000004</v>
      </c>
      <c r="E149" s="44">
        <f t="shared" si="1"/>
        <v>1518.3070000000007</v>
      </c>
      <c r="F149" s="83"/>
      <c r="G149" s="83"/>
      <c r="H149" s="83"/>
      <c r="I149" s="83"/>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12"/>
      <c r="HA149" s="12"/>
      <c r="HB149" s="12"/>
      <c r="HC149" s="12"/>
      <c r="HD149" s="12"/>
      <c r="HE149" s="12"/>
      <c r="HF149" s="12"/>
      <c r="HG149" s="12"/>
      <c r="HH149" s="12"/>
      <c r="HI149" s="12"/>
      <c r="HJ149" s="12"/>
      <c r="HK149" s="12"/>
      <c r="HL149" s="12"/>
      <c r="HM149" s="12"/>
      <c r="HN149" s="12"/>
      <c r="HO149" s="12"/>
      <c r="HP149" s="12"/>
      <c r="HQ149" s="12"/>
      <c r="HR149" s="12"/>
      <c r="HS149" s="12"/>
      <c r="HT149" s="12"/>
      <c r="HU149" s="12"/>
      <c r="HV149" s="12"/>
      <c r="HW149" s="12"/>
      <c r="HX149" s="12"/>
      <c r="HY149" s="12"/>
      <c r="HZ149" s="12"/>
      <c r="IA149" s="12"/>
      <c r="IB149" s="12"/>
      <c r="IC149" s="12"/>
      <c r="ID149" s="12"/>
      <c r="IE149" s="12"/>
      <c r="IF149" s="12"/>
      <c r="IG149" s="12"/>
      <c r="IH149" s="12"/>
      <c r="II149" s="12"/>
      <c r="IJ149" s="12"/>
      <c r="IK149" s="12"/>
      <c r="IL149" s="12"/>
      <c r="IM149" s="12"/>
      <c r="IN149" s="12"/>
      <c r="IO149" s="12"/>
      <c r="IP149" s="12"/>
      <c r="IQ149" s="12"/>
      <c r="IR149" s="12"/>
      <c r="IS149" s="12"/>
      <c r="IT149" s="12"/>
      <c r="IU149" s="12"/>
      <c r="IV149" s="12"/>
      <c r="IW149" s="12"/>
      <c r="IX149" s="12"/>
      <c r="IY149" s="12"/>
      <c r="IZ149" s="12"/>
      <c r="JA149" s="12"/>
      <c r="JB149" s="12"/>
      <c r="JC149" s="12"/>
    </row>
    <row r="150" spans="1:263" ht="26.45" hidden="1" customHeight="1">
      <c r="A150" s="33">
        <v>150111</v>
      </c>
      <c r="B150" s="23" t="s">
        <v>64</v>
      </c>
      <c r="C150" s="44"/>
      <c r="D150" s="44"/>
      <c r="E150" s="44"/>
      <c r="F150" s="83"/>
      <c r="G150" s="83"/>
      <c r="H150" s="83"/>
      <c r="I150" s="83"/>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12"/>
      <c r="HA150" s="12"/>
      <c r="HB150" s="12"/>
      <c r="HC150" s="12"/>
      <c r="HD150" s="12"/>
      <c r="HE150" s="12"/>
      <c r="HF150" s="12"/>
      <c r="HG150" s="12"/>
      <c r="HH150" s="12"/>
      <c r="HI150" s="12"/>
      <c r="HJ150" s="12"/>
      <c r="HK150" s="12"/>
      <c r="HL150" s="12"/>
      <c r="HM150" s="12"/>
      <c r="HN150" s="12"/>
      <c r="HO150" s="12"/>
      <c r="HP150" s="12"/>
      <c r="HQ150" s="12"/>
      <c r="HR150" s="12"/>
      <c r="HS150" s="12"/>
      <c r="HT150" s="12"/>
      <c r="HU150" s="12"/>
      <c r="HV150" s="12"/>
      <c r="HW150" s="12"/>
      <c r="HX150" s="12"/>
      <c r="HY150" s="12"/>
      <c r="HZ150" s="12"/>
      <c r="IA150" s="12"/>
      <c r="IB150" s="12"/>
      <c r="IC150" s="12"/>
      <c r="ID150" s="12"/>
      <c r="IE150" s="12"/>
      <c r="IF150" s="12"/>
      <c r="IG150" s="12"/>
      <c r="IH150" s="12"/>
      <c r="II150" s="12"/>
      <c r="IJ150" s="12"/>
      <c r="IK150" s="12"/>
      <c r="IL150" s="12"/>
      <c r="IM150" s="12"/>
      <c r="IN150" s="12"/>
      <c r="IO150" s="12"/>
      <c r="IP150" s="12"/>
      <c r="IQ150" s="12"/>
      <c r="IR150" s="12"/>
      <c r="IS150" s="12"/>
      <c r="IT150" s="12"/>
      <c r="IU150" s="12"/>
      <c r="IV150" s="12"/>
      <c r="IW150" s="12"/>
      <c r="IX150" s="12"/>
      <c r="IY150" s="12"/>
      <c r="IZ150" s="12"/>
      <c r="JA150" s="12"/>
      <c r="JB150" s="12"/>
      <c r="JC150" s="12"/>
    </row>
    <row r="151" spans="1:263" ht="32.25" customHeight="1">
      <c r="A151" s="33">
        <v>6350</v>
      </c>
      <c r="B151" s="23" t="s">
        <v>67</v>
      </c>
      <c r="C151" s="44">
        <v>2347.4650000000001</v>
      </c>
      <c r="D151" s="44">
        <f>[1]Місто!$P$89/1000</f>
        <v>2347.4650000000001</v>
      </c>
      <c r="E151" s="44">
        <f t="shared" si="1"/>
        <v>0</v>
      </c>
      <c r="F151" s="83"/>
      <c r="G151" s="83"/>
      <c r="H151" s="83"/>
      <c r="I151" s="83"/>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c r="HY151" s="12"/>
      <c r="HZ151" s="12"/>
      <c r="IA151" s="12"/>
      <c r="IB151" s="12"/>
      <c r="IC151" s="12"/>
      <c r="ID151" s="12"/>
      <c r="IE151" s="12"/>
      <c r="IF151" s="12"/>
      <c r="IG151" s="12"/>
      <c r="IH151" s="12"/>
      <c r="II151" s="12"/>
      <c r="IJ151" s="12"/>
      <c r="IK151" s="12"/>
      <c r="IL151" s="12"/>
      <c r="IM151" s="12"/>
      <c r="IN151" s="12"/>
      <c r="IO151" s="12"/>
      <c r="IP151" s="12"/>
      <c r="IQ151" s="12"/>
      <c r="IR151" s="12"/>
      <c r="IS151" s="12"/>
      <c r="IT151" s="12"/>
      <c r="IU151" s="12"/>
      <c r="IV151" s="12"/>
      <c r="IW151" s="12"/>
      <c r="IX151" s="12"/>
      <c r="IY151" s="12"/>
      <c r="IZ151" s="12"/>
      <c r="JA151" s="12"/>
      <c r="JB151" s="12"/>
      <c r="JC151" s="12"/>
    </row>
    <row r="152" spans="1:263" ht="14.45" hidden="1" customHeight="1">
      <c r="A152" s="33">
        <v>6324</v>
      </c>
      <c r="B152" s="23" t="s">
        <v>29</v>
      </c>
      <c r="C152" s="44">
        <v>687.27499999999998</v>
      </c>
      <c r="D152" s="44">
        <f>[1]Місто!$P$324/1000</f>
        <v>687.27499999999998</v>
      </c>
      <c r="E152" s="44">
        <f t="shared" si="1"/>
        <v>0</v>
      </c>
      <c r="F152" s="83"/>
      <c r="G152" s="83"/>
      <c r="H152" s="83"/>
      <c r="I152" s="83"/>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c r="HY152" s="12"/>
      <c r="HZ152" s="12"/>
      <c r="IA152" s="12"/>
      <c r="IB152" s="12"/>
      <c r="IC152" s="12"/>
      <c r="ID152" s="12"/>
      <c r="IE152" s="12"/>
      <c r="IF152" s="12"/>
      <c r="IG152" s="12"/>
      <c r="IH152" s="12"/>
      <c r="II152" s="12"/>
      <c r="IJ152" s="12"/>
      <c r="IK152" s="12"/>
      <c r="IL152" s="12"/>
      <c r="IM152" s="12"/>
      <c r="IN152" s="12"/>
      <c r="IO152" s="12"/>
      <c r="IP152" s="12"/>
      <c r="IQ152" s="12"/>
      <c r="IR152" s="12"/>
      <c r="IS152" s="12"/>
      <c r="IT152" s="12"/>
      <c r="IU152" s="12"/>
      <c r="IV152" s="12"/>
      <c r="IW152" s="12"/>
      <c r="IX152" s="12"/>
      <c r="IY152" s="12"/>
      <c r="IZ152" s="12"/>
      <c r="JA152" s="12"/>
      <c r="JB152" s="12"/>
      <c r="JC152" s="12"/>
    </row>
    <row r="153" spans="1:263" ht="38.25">
      <c r="A153" s="33">
        <v>6400</v>
      </c>
      <c r="B153" s="36" t="s">
        <v>55</v>
      </c>
      <c r="C153" s="44">
        <v>0</v>
      </c>
      <c r="D153" s="44">
        <f>[1]Місто!$P$325/1000</f>
        <v>0</v>
      </c>
      <c r="E153" s="44">
        <f t="shared" si="1"/>
        <v>0</v>
      </c>
      <c r="F153" s="83"/>
      <c r="G153" s="83"/>
      <c r="H153" s="83"/>
      <c r="I153" s="83"/>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c r="IX153" s="12"/>
      <c r="IY153" s="12"/>
      <c r="IZ153" s="12"/>
      <c r="JA153" s="12"/>
      <c r="JB153" s="12"/>
      <c r="JC153" s="12"/>
    </row>
    <row r="154" spans="1:263" s="6" customFormat="1" ht="24" customHeight="1">
      <c r="A154" s="33">
        <v>6430</v>
      </c>
      <c r="B154" s="22" t="s">
        <v>56</v>
      </c>
      <c r="C154" s="44">
        <v>3374.99</v>
      </c>
      <c r="D154" s="44">
        <f>[1]Місто!$P$373/1000</f>
        <v>3374.99</v>
      </c>
      <c r="E154" s="44">
        <f t="shared" si="1"/>
        <v>0</v>
      </c>
      <c r="F154" s="84"/>
      <c r="G154" s="84"/>
      <c r="H154" s="84"/>
      <c r="I154" s="84"/>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c r="IW154" s="3"/>
      <c r="IX154" s="3"/>
      <c r="IY154" s="3"/>
      <c r="IZ154" s="3"/>
      <c r="JA154" s="3"/>
      <c r="JB154" s="3"/>
      <c r="JC154" s="3"/>
    </row>
    <row r="155" spans="1:263" ht="14.45" customHeight="1">
      <c r="A155" s="33">
        <v>7470</v>
      </c>
      <c r="B155" s="23" t="s">
        <v>30</v>
      </c>
      <c r="C155" s="44">
        <v>119101.977</v>
      </c>
      <c r="D155" s="44">
        <f>([1]Місто!$P$23+[1]Місто!$P$327+[1]Місто!$P$352+[1]Місто!$P$402+[1]Місто!$P$431+[1]Місто!$P$454+[1]Місто!$P$388)/1000</f>
        <v>79689.066000000006</v>
      </c>
      <c r="E155" s="44">
        <f t="shared" si="1"/>
        <v>-39412.910999999993</v>
      </c>
      <c r="F155" s="83"/>
      <c r="G155" s="83"/>
      <c r="H155" s="83"/>
      <c r="I155" s="83"/>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12"/>
      <c r="HA155" s="12"/>
      <c r="HB155" s="12"/>
      <c r="HC155" s="12"/>
      <c r="HD155" s="12"/>
      <c r="HE155" s="12"/>
      <c r="HF155" s="12"/>
      <c r="HG155" s="12"/>
      <c r="HH155" s="12"/>
      <c r="HI155" s="12"/>
      <c r="HJ155" s="12"/>
      <c r="HK155" s="12"/>
      <c r="HL155" s="12"/>
      <c r="HM155" s="12"/>
      <c r="HN155" s="12"/>
      <c r="HO155" s="12"/>
      <c r="HP155" s="12"/>
      <c r="HQ155" s="12"/>
      <c r="HR155" s="12"/>
      <c r="HS155" s="12"/>
      <c r="HT155" s="12"/>
      <c r="HU155" s="12"/>
      <c r="HV155" s="12"/>
      <c r="HW155" s="12"/>
      <c r="HX155" s="12"/>
      <c r="HY155" s="12"/>
      <c r="HZ155" s="12"/>
      <c r="IA155" s="12"/>
      <c r="IB155" s="12"/>
      <c r="IC155" s="12"/>
      <c r="ID155" s="12"/>
      <c r="IE155" s="12"/>
      <c r="IF155" s="12"/>
      <c r="IG155" s="12"/>
      <c r="IH155" s="12"/>
      <c r="II155" s="12"/>
      <c r="IJ155" s="12"/>
      <c r="IK155" s="12"/>
      <c r="IL155" s="12"/>
      <c r="IM155" s="12"/>
      <c r="IN155" s="12"/>
      <c r="IO155" s="12"/>
      <c r="IP155" s="12"/>
      <c r="IQ155" s="12"/>
      <c r="IR155" s="12"/>
      <c r="IS155" s="12"/>
      <c r="IT155" s="12"/>
      <c r="IU155" s="12"/>
      <c r="IV155" s="12"/>
      <c r="IW155" s="12"/>
      <c r="IX155" s="12"/>
      <c r="IY155" s="12"/>
      <c r="IZ155" s="12"/>
      <c r="JA155" s="12"/>
      <c r="JB155" s="12"/>
      <c r="JC155" s="12"/>
    </row>
    <row r="156" spans="1:263" ht="15.95" customHeight="1">
      <c r="A156" s="33">
        <v>6650</v>
      </c>
      <c r="B156" s="23" t="s">
        <v>40</v>
      </c>
      <c r="C156" s="44">
        <v>180788.07</v>
      </c>
      <c r="D156" s="44">
        <f>[1]Місто!$P$350/1000+[1]Місто!$P$561/1000</f>
        <v>180767.45300000001</v>
      </c>
      <c r="E156" s="44">
        <f t="shared" si="1"/>
        <v>-20.61699999999837</v>
      </c>
      <c r="F156" s="83"/>
      <c r="G156" s="83"/>
      <c r="H156" s="83"/>
      <c r="I156" s="83"/>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12"/>
      <c r="HA156" s="12"/>
      <c r="HB156" s="12"/>
      <c r="HC156" s="12"/>
      <c r="HD156" s="12"/>
      <c r="HE156" s="12"/>
      <c r="HF156" s="12"/>
      <c r="HG156" s="12"/>
      <c r="HH156" s="12"/>
      <c r="HI156" s="12"/>
      <c r="HJ156" s="12"/>
      <c r="HK156" s="12"/>
      <c r="HL156" s="12"/>
      <c r="HM156" s="12"/>
      <c r="HN156" s="12"/>
      <c r="HO156" s="12"/>
      <c r="HP156" s="12"/>
      <c r="HQ156" s="12"/>
      <c r="HR156" s="12"/>
      <c r="HS156" s="12"/>
      <c r="HT156" s="12"/>
      <c r="HU156" s="12"/>
      <c r="HV156" s="12"/>
      <c r="HW156" s="12"/>
      <c r="HX156" s="12"/>
      <c r="HY156" s="12"/>
      <c r="HZ156" s="12"/>
      <c r="IA156" s="12"/>
      <c r="IB156" s="12"/>
      <c r="IC156" s="12"/>
      <c r="ID156" s="12"/>
      <c r="IE156" s="12"/>
      <c r="IF156" s="12"/>
      <c r="IG156" s="12"/>
      <c r="IH156" s="12"/>
      <c r="II156" s="12"/>
      <c r="IJ156" s="12"/>
      <c r="IK156" s="12"/>
      <c r="IL156" s="12"/>
      <c r="IM156" s="12"/>
      <c r="IN156" s="12"/>
      <c r="IO156" s="12"/>
      <c r="IP156" s="12"/>
      <c r="IQ156" s="12"/>
      <c r="IR156" s="12"/>
      <c r="IS156" s="12"/>
      <c r="IT156" s="12"/>
      <c r="IU156" s="12"/>
      <c r="IV156" s="12"/>
      <c r="IW156" s="12"/>
      <c r="IX156" s="12"/>
      <c r="IY156" s="12"/>
      <c r="IZ156" s="12"/>
      <c r="JA156" s="12"/>
      <c r="JB156" s="12"/>
      <c r="JC156" s="12"/>
    </row>
    <row r="157" spans="1:263">
      <c r="A157" s="35">
        <v>6700</v>
      </c>
      <c r="B157" s="23" t="s">
        <v>14</v>
      </c>
      <c r="C157" s="44">
        <v>30124.791000000001</v>
      </c>
      <c r="D157" s="44">
        <f>[1]Місто!$P$423/1000</f>
        <v>30124.791000000001</v>
      </c>
      <c r="E157" s="44">
        <f t="shared" si="1"/>
        <v>0</v>
      </c>
      <c r="F157" s="83"/>
      <c r="G157" s="83"/>
      <c r="H157" s="83"/>
      <c r="I157" s="83"/>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12"/>
      <c r="HA157" s="12"/>
      <c r="HB157" s="12"/>
      <c r="HC157" s="12"/>
      <c r="HD157" s="12"/>
      <c r="HE157" s="12"/>
      <c r="HF157" s="12"/>
      <c r="HG157" s="12"/>
      <c r="HH157" s="12"/>
      <c r="HI157" s="12"/>
      <c r="HJ157" s="12"/>
      <c r="HK157" s="12"/>
      <c r="HL157" s="12"/>
      <c r="HM157" s="12"/>
      <c r="HN157" s="12"/>
      <c r="HO157" s="12"/>
      <c r="HP157" s="12"/>
      <c r="HQ157" s="12"/>
      <c r="HR157" s="12"/>
      <c r="HS157" s="12"/>
      <c r="HT157" s="12"/>
      <c r="HU157" s="12"/>
      <c r="HV157" s="12"/>
      <c r="HW157" s="12"/>
      <c r="HX157" s="12"/>
      <c r="HY157" s="12"/>
      <c r="HZ157" s="12"/>
      <c r="IA157" s="12"/>
      <c r="IB157" s="12"/>
      <c r="IC157" s="12"/>
      <c r="ID157" s="12"/>
      <c r="IE157" s="12"/>
      <c r="IF157" s="12"/>
      <c r="IG157" s="12"/>
      <c r="IH157" s="12"/>
      <c r="II157" s="12"/>
      <c r="IJ157" s="12"/>
      <c r="IK157" s="12"/>
      <c r="IL157" s="12"/>
      <c r="IM157" s="12"/>
      <c r="IN157" s="12"/>
      <c r="IO157" s="12"/>
      <c r="IP157" s="12"/>
      <c r="IQ157" s="12"/>
      <c r="IR157" s="12"/>
      <c r="IS157" s="12"/>
      <c r="IT157" s="12"/>
      <c r="IU157" s="12"/>
      <c r="IV157" s="12"/>
      <c r="IW157" s="12"/>
      <c r="IX157" s="12"/>
      <c r="IY157" s="12"/>
      <c r="IZ157" s="12"/>
      <c r="JA157" s="12"/>
      <c r="JB157" s="12"/>
      <c r="JC157" s="12"/>
    </row>
    <row r="158" spans="1:263" ht="14.45" customHeight="1">
      <c r="A158" s="20" t="s">
        <v>187</v>
      </c>
      <c r="B158" s="23" t="s">
        <v>188</v>
      </c>
      <c r="C158" s="44"/>
      <c r="D158" s="44">
        <f>[1]Місто!$P$427/1000</f>
        <v>42942.377999999997</v>
      </c>
      <c r="E158" s="44">
        <f>D158-C158</f>
        <v>42942.377999999997</v>
      </c>
      <c r="F158" s="72"/>
      <c r="G158" s="72"/>
      <c r="H158" s="72"/>
      <c r="I158" s="72"/>
    </row>
    <row r="159" spans="1:263" ht="14.45" hidden="1" customHeight="1">
      <c r="A159" s="35">
        <v>7700</v>
      </c>
      <c r="B159" s="23" t="s">
        <v>106</v>
      </c>
      <c r="C159" s="44">
        <v>0</v>
      </c>
      <c r="D159" s="44">
        <v>0</v>
      </c>
      <c r="E159" s="44">
        <f t="shared" si="1"/>
        <v>0</v>
      </c>
      <c r="F159" s="83"/>
      <c r="G159" s="83"/>
      <c r="H159" s="83"/>
      <c r="I159" s="83"/>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c r="HY159" s="12"/>
      <c r="HZ159" s="12"/>
      <c r="IA159" s="12"/>
      <c r="IB159" s="12"/>
      <c r="IC159" s="12"/>
      <c r="ID159" s="12"/>
      <c r="IE159" s="12"/>
      <c r="IF159" s="12"/>
      <c r="IG159" s="12"/>
      <c r="IH159" s="12"/>
      <c r="II159" s="12"/>
      <c r="IJ159" s="12"/>
      <c r="IK159" s="12"/>
      <c r="IL159" s="12"/>
      <c r="IM159" s="12"/>
      <c r="IN159" s="12"/>
      <c r="IO159" s="12"/>
      <c r="IP159" s="12"/>
      <c r="IQ159" s="12"/>
      <c r="IR159" s="12"/>
      <c r="IS159" s="12"/>
      <c r="IT159" s="12"/>
      <c r="IU159" s="12"/>
      <c r="IV159" s="12"/>
      <c r="IW159" s="12"/>
      <c r="IX159" s="12"/>
      <c r="IY159" s="12"/>
      <c r="IZ159" s="12"/>
      <c r="JA159" s="12"/>
      <c r="JB159" s="12"/>
      <c r="JC159" s="12"/>
    </row>
    <row r="160" spans="1:263" hidden="1"/>
    <row r="161" spans="1:263" ht="15.75" customHeight="1">
      <c r="A161" s="33">
        <v>8600</v>
      </c>
      <c r="B161" s="23" t="s">
        <v>5</v>
      </c>
      <c r="C161" s="44"/>
      <c r="D161" s="44">
        <f>[1]Місто!$P$650/1000</f>
        <v>20975.687999999998</v>
      </c>
      <c r="E161" s="44">
        <f t="shared" si="1"/>
        <v>20975.687999999998</v>
      </c>
      <c r="F161" s="83"/>
      <c r="G161" s="83"/>
      <c r="H161" s="83"/>
      <c r="I161" s="83"/>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c r="HN161" s="12"/>
      <c r="HO161" s="12"/>
      <c r="HP161" s="12"/>
      <c r="HQ161" s="12"/>
      <c r="HR161" s="12"/>
      <c r="HS161" s="12"/>
      <c r="HT161" s="12"/>
      <c r="HU161" s="12"/>
      <c r="HV161" s="12"/>
      <c r="HW161" s="12"/>
      <c r="HX161" s="12"/>
      <c r="HY161" s="12"/>
      <c r="HZ161" s="12"/>
      <c r="IA161" s="12"/>
      <c r="IB161" s="12"/>
      <c r="IC161" s="12"/>
      <c r="ID161" s="12"/>
      <c r="IE161" s="12"/>
      <c r="IF161" s="12"/>
      <c r="IG161" s="12"/>
      <c r="IH161" s="12"/>
      <c r="II161" s="12"/>
      <c r="IJ161" s="12"/>
      <c r="IK161" s="12"/>
      <c r="IL161" s="12"/>
      <c r="IM161" s="12"/>
      <c r="IN161" s="12"/>
      <c r="IO161" s="12"/>
      <c r="IP161" s="12"/>
      <c r="IQ161" s="12"/>
      <c r="IR161" s="12"/>
      <c r="IS161" s="12"/>
      <c r="IT161" s="12"/>
      <c r="IU161" s="12"/>
      <c r="IV161" s="12"/>
      <c r="IW161" s="12"/>
      <c r="IX161" s="12"/>
      <c r="IY161" s="12"/>
      <c r="IZ161" s="12"/>
      <c r="JA161" s="12"/>
      <c r="JB161" s="12"/>
      <c r="JC161" s="12"/>
    </row>
    <row r="162" spans="1:263" ht="15.75" customHeight="1">
      <c r="A162" s="33"/>
      <c r="B162" s="26" t="s">
        <v>177</v>
      </c>
      <c r="C162" s="44">
        <v>19648.766</v>
      </c>
      <c r="D162" s="44">
        <f>[1]Місто!$P$40/1000</f>
        <v>19648.766</v>
      </c>
      <c r="E162" s="44">
        <f t="shared" si="1"/>
        <v>0</v>
      </c>
      <c r="F162" s="83"/>
      <c r="G162" s="83"/>
      <c r="H162" s="83"/>
      <c r="I162" s="83"/>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c r="HN162" s="12"/>
      <c r="HO162" s="12"/>
      <c r="HP162" s="12"/>
      <c r="HQ162" s="12"/>
      <c r="HR162" s="12"/>
      <c r="HS162" s="12"/>
      <c r="HT162" s="12"/>
      <c r="HU162" s="12"/>
      <c r="HV162" s="12"/>
      <c r="HW162" s="12"/>
      <c r="HX162" s="12"/>
      <c r="HY162" s="12"/>
      <c r="HZ162" s="12"/>
      <c r="IA162" s="12"/>
      <c r="IB162" s="12"/>
      <c r="IC162" s="12"/>
      <c r="ID162" s="12"/>
      <c r="IE162" s="12"/>
      <c r="IF162" s="12"/>
      <c r="IG162" s="12"/>
      <c r="IH162" s="12"/>
      <c r="II162" s="12"/>
      <c r="IJ162" s="12"/>
      <c r="IK162" s="12"/>
      <c r="IL162" s="12"/>
      <c r="IM162" s="12"/>
      <c r="IN162" s="12"/>
      <c r="IO162" s="12"/>
      <c r="IP162" s="12"/>
      <c r="IQ162" s="12"/>
      <c r="IR162" s="12"/>
      <c r="IS162" s="12"/>
      <c r="IT162" s="12"/>
      <c r="IU162" s="12"/>
      <c r="IV162" s="12"/>
      <c r="IW162" s="12"/>
      <c r="IX162" s="12"/>
      <c r="IY162" s="12"/>
      <c r="IZ162" s="12"/>
      <c r="JA162" s="12"/>
      <c r="JB162" s="12"/>
      <c r="JC162" s="12"/>
    </row>
    <row r="163" spans="1:263" ht="14.45" hidden="1" customHeight="1">
      <c r="A163" s="33"/>
      <c r="B163" s="26" t="s">
        <v>54</v>
      </c>
      <c r="C163" s="44">
        <v>0</v>
      </c>
      <c r="D163" s="44">
        <f>[1]Місто!$P$333</f>
        <v>0</v>
      </c>
      <c r="E163" s="44">
        <f t="shared" si="1"/>
        <v>0</v>
      </c>
      <c r="F163" s="83"/>
      <c r="G163" s="83"/>
      <c r="H163" s="83"/>
      <c r="I163" s="83"/>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c r="HN163" s="12"/>
      <c r="HO163" s="12"/>
      <c r="HP163" s="12"/>
      <c r="HQ163" s="12"/>
      <c r="HR163" s="12"/>
      <c r="HS163" s="12"/>
      <c r="HT163" s="12"/>
      <c r="HU163" s="12"/>
      <c r="HV163" s="12"/>
      <c r="HW163" s="12"/>
      <c r="HX163" s="12"/>
      <c r="HY163" s="12"/>
      <c r="HZ163" s="12"/>
      <c r="IA163" s="12"/>
      <c r="IB163" s="12"/>
      <c r="IC163" s="12"/>
      <c r="ID163" s="12"/>
      <c r="IE163" s="12"/>
      <c r="IF163" s="12"/>
      <c r="IG163" s="12"/>
      <c r="IH163" s="12"/>
      <c r="II163" s="12"/>
      <c r="IJ163" s="12"/>
      <c r="IK163" s="12"/>
      <c r="IL163" s="12"/>
      <c r="IM163" s="12"/>
      <c r="IN163" s="12"/>
      <c r="IO163" s="12"/>
      <c r="IP163" s="12"/>
      <c r="IQ163" s="12"/>
      <c r="IR163" s="12"/>
      <c r="IS163" s="12"/>
      <c r="IT163" s="12"/>
      <c r="IU163" s="12"/>
      <c r="IV163" s="12"/>
      <c r="IW163" s="12"/>
      <c r="IX163" s="12"/>
      <c r="IY163" s="12"/>
      <c r="IZ163" s="12"/>
      <c r="JA163" s="12"/>
      <c r="JB163" s="12"/>
      <c r="JC163" s="12"/>
    </row>
    <row r="164" spans="1:263" ht="25.5" customHeight="1">
      <c r="A164" s="33"/>
      <c r="B164" s="26" t="s">
        <v>91</v>
      </c>
      <c r="C164" s="44">
        <v>770</v>
      </c>
      <c r="D164" s="44">
        <f>[1]Місто!$P$376/1000</f>
        <v>770</v>
      </c>
      <c r="E164" s="44">
        <f t="shared" si="1"/>
        <v>0</v>
      </c>
      <c r="F164" s="83"/>
      <c r="G164" s="83"/>
      <c r="H164" s="83"/>
      <c r="I164" s="83"/>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c r="HN164" s="12"/>
      <c r="HO164" s="12"/>
      <c r="HP164" s="12"/>
      <c r="HQ164" s="12"/>
      <c r="HR164" s="12"/>
      <c r="HS164" s="12"/>
      <c r="HT164" s="12"/>
      <c r="HU164" s="12"/>
      <c r="HV164" s="12"/>
      <c r="HW164" s="12"/>
      <c r="HX164" s="12"/>
      <c r="HY164" s="12"/>
      <c r="HZ164" s="12"/>
      <c r="IA164" s="12"/>
      <c r="IB164" s="12"/>
      <c r="IC164" s="12"/>
      <c r="ID164" s="12"/>
      <c r="IE164" s="12"/>
      <c r="IF164" s="12"/>
      <c r="IG164" s="12"/>
      <c r="IH164" s="12"/>
      <c r="II164" s="12"/>
      <c r="IJ164" s="12"/>
      <c r="IK164" s="12"/>
      <c r="IL164" s="12"/>
      <c r="IM164" s="12"/>
      <c r="IN164" s="12"/>
      <c r="IO164" s="12"/>
      <c r="IP164" s="12"/>
      <c r="IQ164" s="12"/>
      <c r="IR164" s="12"/>
      <c r="IS164" s="12"/>
      <c r="IT164" s="12"/>
      <c r="IU164" s="12"/>
      <c r="IV164" s="12"/>
      <c r="IW164" s="12"/>
      <c r="IX164" s="12"/>
      <c r="IY164" s="12"/>
      <c r="IZ164" s="12"/>
      <c r="JA164" s="12"/>
      <c r="JB164" s="12"/>
      <c r="JC164" s="12"/>
    </row>
    <row r="165" spans="1:263" hidden="1">
      <c r="A165" s="33"/>
      <c r="B165" s="18" t="s">
        <v>53</v>
      </c>
      <c r="C165" s="42"/>
      <c r="D165" s="42"/>
      <c r="E165" s="42">
        <f>D165-C165</f>
        <v>0</v>
      </c>
      <c r="F165" s="81"/>
      <c r="G165" s="83"/>
      <c r="H165" s="83"/>
      <c r="I165" s="83"/>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c r="GS165" s="12"/>
      <c r="GT165" s="12"/>
      <c r="GU165" s="12"/>
      <c r="GV165" s="12"/>
      <c r="GW165" s="12"/>
      <c r="GX165" s="12"/>
      <c r="GY165" s="12"/>
      <c r="GZ165" s="12"/>
      <c r="HA165" s="12"/>
      <c r="HB165" s="12"/>
      <c r="HC165" s="12"/>
      <c r="HD165" s="12"/>
      <c r="HE165" s="12"/>
      <c r="HF165" s="12"/>
      <c r="HG165" s="12"/>
      <c r="HH165" s="12"/>
      <c r="HI165" s="12"/>
      <c r="HJ165" s="12"/>
      <c r="HK165" s="12"/>
      <c r="HL165" s="12"/>
      <c r="HM165" s="12"/>
      <c r="HN165" s="12"/>
      <c r="HO165" s="12"/>
      <c r="HP165" s="12"/>
      <c r="HQ165" s="12"/>
      <c r="HR165" s="12"/>
      <c r="HS165" s="12"/>
      <c r="HT165" s="12"/>
      <c r="HU165" s="12"/>
      <c r="HV165" s="12"/>
      <c r="HW165" s="12"/>
      <c r="HX165" s="12"/>
      <c r="HY165" s="12"/>
      <c r="HZ165" s="12"/>
      <c r="IA165" s="12"/>
      <c r="IB165" s="12"/>
      <c r="IC165" s="12"/>
      <c r="ID165" s="12"/>
      <c r="IE165" s="12"/>
      <c r="IF165" s="12"/>
      <c r="IG165" s="12"/>
      <c r="IH165" s="12"/>
      <c r="II165" s="12"/>
      <c r="IJ165" s="12"/>
      <c r="IK165" s="12"/>
      <c r="IL165" s="12"/>
      <c r="IM165" s="12"/>
      <c r="IN165" s="12"/>
      <c r="IO165" s="12"/>
      <c r="IP165" s="12"/>
      <c r="IQ165" s="12"/>
      <c r="IR165" s="12"/>
      <c r="IS165" s="12"/>
      <c r="IT165" s="12"/>
      <c r="IU165" s="12"/>
      <c r="IV165" s="12"/>
      <c r="IW165" s="12"/>
      <c r="IX165" s="12"/>
      <c r="IY165" s="12"/>
      <c r="IZ165" s="12"/>
      <c r="JA165" s="12"/>
      <c r="JB165" s="12"/>
      <c r="JC165" s="12"/>
    </row>
    <row r="166" spans="1:263" ht="14.25" hidden="1" customHeight="1">
      <c r="A166" s="33">
        <v>8800</v>
      </c>
      <c r="B166" s="27" t="s">
        <v>119</v>
      </c>
      <c r="C166" s="44">
        <v>0</v>
      </c>
      <c r="D166" s="44">
        <f>[1]Місто!$P$478/1000</f>
        <v>0</v>
      </c>
      <c r="E166" s="44">
        <f>D166-C166</f>
        <v>0</v>
      </c>
      <c r="F166" s="83"/>
      <c r="G166" s="83"/>
      <c r="H166" s="83"/>
      <c r="I166" s="83"/>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c r="GS166" s="12"/>
      <c r="GT166" s="12"/>
      <c r="GU166" s="12"/>
      <c r="GV166" s="12"/>
      <c r="GW166" s="12"/>
      <c r="GX166" s="12"/>
      <c r="GY166" s="12"/>
      <c r="GZ166" s="12"/>
      <c r="HA166" s="12"/>
      <c r="HB166" s="12"/>
      <c r="HC166" s="12"/>
      <c r="HD166" s="12"/>
      <c r="HE166" s="12"/>
      <c r="HF166" s="12"/>
      <c r="HG166" s="12"/>
      <c r="HH166" s="12"/>
      <c r="HI166" s="12"/>
      <c r="HJ166" s="12"/>
      <c r="HK166" s="12"/>
      <c r="HL166" s="12"/>
      <c r="HM166" s="12"/>
      <c r="HN166" s="12"/>
      <c r="HO166" s="12"/>
      <c r="HP166" s="12"/>
      <c r="HQ166" s="12"/>
      <c r="HR166" s="12"/>
      <c r="HS166" s="12"/>
      <c r="HT166" s="12"/>
      <c r="HU166" s="12"/>
      <c r="HV166" s="12"/>
      <c r="HW166" s="12"/>
      <c r="HX166" s="12"/>
      <c r="HY166" s="12"/>
      <c r="HZ166" s="12"/>
      <c r="IA166" s="12"/>
      <c r="IB166" s="12"/>
      <c r="IC166" s="12"/>
      <c r="ID166" s="12"/>
      <c r="IE166" s="12"/>
      <c r="IF166" s="12"/>
      <c r="IG166" s="12"/>
      <c r="IH166" s="12"/>
      <c r="II166" s="12"/>
      <c r="IJ166" s="12"/>
      <c r="IK166" s="12"/>
      <c r="IL166" s="12"/>
      <c r="IM166" s="12"/>
      <c r="IN166" s="12"/>
      <c r="IO166" s="12"/>
      <c r="IP166" s="12"/>
      <c r="IQ166" s="12"/>
      <c r="IR166" s="12"/>
      <c r="IS166" s="12"/>
      <c r="IT166" s="12"/>
      <c r="IU166" s="12"/>
      <c r="IV166" s="12"/>
      <c r="IW166" s="12"/>
      <c r="IX166" s="12"/>
      <c r="IY166" s="12"/>
      <c r="IZ166" s="12"/>
      <c r="JA166" s="12"/>
      <c r="JB166" s="12"/>
      <c r="JC166" s="12"/>
    </row>
    <row r="167" spans="1:263" ht="16.5" hidden="1" customHeight="1">
      <c r="A167" s="33">
        <v>8370</v>
      </c>
      <c r="B167" s="27" t="s">
        <v>58</v>
      </c>
      <c r="C167" s="44">
        <v>5745.4</v>
      </c>
      <c r="D167" s="44">
        <f>[1]Місто!$P$477/1000</f>
        <v>5745.4</v>
      </c>
      <c r="E167" s="44">
        <f>D167-C167</f>
        <v>0</v>
      </c>
      <c r="F167" s="83"/>
      <c r="G167" s="83"/>
      <c r="H167" s="83"/>
      <c r="I167" s="83"/>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c r="GW167" s="12"/>
      <c r="GX167" s="12"/>
      <c r="GY167" s="12"/>
      <c r="GZ167" s="12"/>
      <c r="HA167" s="12"/>
      <c r="HB167" s="12"/>
      <c r="HC167" s="12"/>
      <c r="HD167" s="12"/>
      <c r="HE167" s="12"/>
      <c r="HF167" s="12"/>
      <c r="HG167" s="12"/>
      <c r="HH167" s="12"/>
      <c r="HI167" s="12"/>
      <c r="HJ167" s="12"/>
      <c r="HK167" s="12"/>
      <c r="HL167" s="12"/>
      <c r="HM167" s="12"/>
      <c r="HN167" s="12"/>
      <c r="HO167" s="12"/>
      <c r="HP167" s="12"/>
      <c r="HQ167" s="12"/>
      <c r="HR167" s="12"/>
      <c r="HS167" s="12"/>
      <c r="HT167" s="12"/>
      <c r="HU167" s="12"/>
      <c r="HV167" s="12"/>
      <c r="HW167" s="12"/>
      <c r="HX167" s="12"/>
      <c r="HY167" s="12"/>
      <c r="HZ167" s="12"/>
      <c r="IA167" s="12"/>
      <c r="IB167" s="12"/>
      <c r="IC167" s="12"/>
      <c r="ID167" s="12"/>
      <c r="IE167" s="12"/>
      <c r="IF167" s="12"/>
      <c r="IG167" s="12"/>
      <c r="IH167" s="12"/>
      <c r="II167" s="12"/>
      <c r="IJ167" s="12"/>
      <c r="IK167" s="12"/>
      <c r="IL167" s="12"/>
      <c r="IM167" s="12"/>
      <c r="IN167" s="12"/>
      <c r="IO167" s="12"/>
      <c r="IP167" s="12"/>
      <c r="IQ167" s="12"/>
      <c r="IR167" s="12"/>
      <c r="IS167" s="12"/>
      <c r="IT167" s="12"/>
      <c r="IU167" s="12"/>
      <c r="IV167" s="12"/>
      <c r="IW167" s="12"/>
      <c r="IX167" s="12"/>
      <c r="IY167" s="12"/>
      <c r="IZ167" s="12"/>
      <c r="JA167" s="12"/>
      <c r="JB167" s="12"/>
      <c r="JC167" s="12"/>
    </row>
    <row r="168" spans="1:263" ht="28.15" customHeight="1">
      <c r="A168" s="102" t="s">
        <v>38</v>
      </c>
      <c r="B168" s="103"/>
      <c r="C168" s="46">
        <v>50246.880000000005</v>
      </c>
      <c r="D168" s="46">
        <f>D174+D175+D173</f>
        <v>50246.880000000005</v>
      </c>
      <c r="E168" s="46">
        <f t="shared" si="1"/>
        <v>0</v>
      </c>
      <c r="F168" s="83"/>
      <c r="G168" s="83"/>
      <c r="H168" s="83"/>
      <c r="I168" s="83"/>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c r="GS168" s="12"/>
      <c r="GT168" s="12"/>
      <c r="GU168" s="12"/>
      <c r="GV168" s="12"/>
      <c r="GW168" s="12"/>
      <c r="GX168" s="12"/>
      <c r="GY168" s="12"/>
      <c r="GZ168" s="12"/>
      <c r="HA168" s="12"/>
      <c r="HB168" s="12"/>
      <c r="HC168" s="12"/>
      <c r="HD168" s="12"/>
      <c r="HE168" s="12"/>
      <c r="HF168" s="12"/>
      <c r="HG168" s="12"/>
      <c r="HH168" s="12"/>
      <c r="HI168" s="12"/>
      <c r="HJ168" s="12"/>
      <c r="HK168" s="12"/>
      <c r="HL168" s="12"/>
      <c r="HM168" s="12"/>
      <c r="HN168" s="12"/>
      <c r="HO168" s="12"/>
      <c r="HP168" s="12"/>
      <c r="HQ168" s="12"/>
      <c r="HR168" s="12"/>
      <c r="HS168" s="12"/>
      <c r="HT168" s="12"/>
      <c r="HU168" s="12"/>
      <c r="HV168" s="12"/>
      <c r="HW168" s="12"/>
      <c r="HX168" s="12"/>
      <c r="HY168" s="12"/>
      <c r="HZ168" s="12"/>
      <c r="IA168" s="12"/>
      <c r="IB168" s="12"/>
      <c r="IC168" s="12"/>
      <c r="ID168" s="12"/>
      <c r="IE168" s="12"/>
      <c r="IF168" s="12"/>
      <c r="IG168" s="12"/>
      <c r="IH168" s="12"/>
      <c r="II168" s="12"/>
      <c r="IJ168" s="12"/>
      <c r="IK168" s="12"/>
      <c r="IL168" s="12"/>
      <c r="IM168" s="12"/>
      <c r="IN168" s="12"/>
      <c r="IO168" s="12"/>
      <c r="IP168" s="12"/>
      <c r="IQ168" s="12"/>
      <c r="IR168" s="12"/>
      <c r="IS168" s="12"/>
      <c r="IT168" s="12"/>
      <c r="IU168" s="12"/>
      <c r="IV168" s="12"/>
      <c r="IW168" s="12"/>
      <c r="IX168" s="12"/>
      <c r="IY168" s="12"/>
      <c r="IZ168" s="12"/>
      <c r="JA168" s="12"/>
      <c r="JB168" s="12"/>
      <c r="JC168" s="12"/>
    </row>
    <row r="169" spans="1:263" ht="14.45" hidden="1" customHeight="1">
      <c r="A169" s="33">
        <v>7310</v>
      </c>
      <c r="B169" s="23" t="s">
        <v>39</v>
      </c>
      <c r="C169" s="44"/>
      <c r="D169" s="44"/>
      <c r="E169" s="44">
        <f t="shared" si="1"/>
        <v>0</v>
      </c>
      <c r="F169" s="83"/>
      <c r="G169" s="83"/>
      <c r="H169" s="83"/>
      <c r="I169" s="83"/>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c r="GW169" s="12"/>
      <c r="GX169" s="12"/>
      <c r="GY169" s="12"/>
      <c r="GZ169" s="12"/>
      <c r="HA169" s="12"/>
      <c r="HB169" s="12"/>
      <c r="HC169" s="12"/>
      <c r="HD169" s="12"/>
      <c r="HE169" s="12"/>
      <c r="HF169" s="12"/>
      <c r="HG169" s="12"/>
      <c r="HH169" s="12"/>
      <c r="HI169" s="12"/>
      <c r="HJ169" s="12"/>
      <c r="HK169" s="12"/>
      <c r="HL169" s="12"/>
      <c r="HM169" s="12"/>
      <c r="HN169" s="12"/>
      <c r="HO169" s="12"/>
      <c r="HP169" s="12"/>
      <c r="HQ169" s="12"/>
      <c r="HR169" s="12"/>
      <c r="HS169" s="12"/>
      <c r="HT169" s="12"/>
      <c r="HU169" s="12"/>
      <c r="HV169" s="12"/>
      <c r="HW169" s="12"/>
      <c r="HX169" s="12"/>
      <c r="HY169" s="12"/>
      <c r="HZ169" s="12"/>
      <c r="IA169" s="12"/>
      <c r="IB169" s="12"/>
      <c r="IC169" s="12"/>
      <c r="ID169" s="12"/>
      <c r="IE169" s="12"/>
      <c r="IF169" s="12"/>
      <c r="IG169" s="12"/>
      <c r="IH169" s="12"/>
      <c r="II169" s="12"/>
      <c r="IJ169" s="12"/>
      <c r="IK169" s="12"/>
      <c r="IL169" s="12"/>
      <c r="IM169" s="12"/>
      <c r="IN169" s="12"/>
      <c r="IO169" s="12"/>
      <c r="IP169" s="12"/>
      <c r="IQ169" s="12"/>
      <c r="IR169" s="12"/>
      <c r="IS169" s="12"/>
      <c r="IT169" s="12"/>
      <c r="IU169" s="12"/>
      <c r="IV169" s="12"/>
      <c r="IW169" s="12"/>
      <c r="IX169" s="12"/>
      <c r="IY169" s="12"/>
      <c r="IZ169" s="12"/>
      <c r="JA169" s="12"/>
      <c r="JB169" s="12"/>
      <c r="JC169" s="12"/>
    </row>
    <row r="170" spans="1:263" ht="45" hidden="1" customHeight="1">
      <c r="A170" s="33"/>
      <c r="B170" s="23" t="s">
        <v>107</v>
      </c>
      <c r="C170" s="44"/>
      <c r="D170" s="44"/>
      <c r="E170" s="44">
        <f t="shared" ref="E170:E187" si="3">D170-C170</f>
        <v>0</v>
      </c>
      <c r="F170" s="83"/>
      <c r="G170" s="83"/>
      <c r="H170" s="83"/>
      <c r="I170" s="83"/>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c r="GS170" s="12"/>
      <c r="GT170" s="12"/>
      <c r="GU170" s="12"/>
      <c r="GV170" s="12"/>
      <c r="GW170" s="12"/>
      <c r="GX170" s="12"/>
      <c r="GY170" s="12"/>
      <c r="GZ170" s="12"/>
      <c r="HA170" s="12"/>
      <c r="HB170" s="12"/>
      <c r="HC170" s="12"/>
      <c r="HD170" s="12"/>
      <c r="HE170" s="12"/>
      <c r="HF170" s="12"/>
      <c r="HG170" s="12"/>
      <c r="HH170" s="12"/>
      <c r="HI170" s="12"/>
      <c r="HJ170" s="12"/>
      <c r="HK170" s="12"/>
      <c r="HL170" s="12"/>
      <c r="HM170" s="12"/>
      <c r="HN170" s="12"/>
      <c r="HO170" s="12"/>
      <c r="HP170" s="12"/>
      <c r="HQ170" s="12"/>
      <c r="HR170" s="12"/>
      <c r="HS170" s="12"/>
      <c r="HT170" s="12"/>
      <c r="HU170" s="12"/>
      <c r="HV170" s="12"/>
      <c r="HW170" s="12"/>
      <c r="HX170" s="12"/>
      <c r="HY170" s="12"/>
      <c r="HZ170" s="12"/>
      <c r="IA170" s="12"/>
      <c r="IB170" s="12"/>
      <c r="IC170" s="12"/>
      <c r="ID170" s="12"/>
      <c r="IE170" s="12"/>
      <c r="IF170" s="12"/>
      <c r="IG170" s="12"/>
      <c r="IH170" s="12"/>
      <c r="II170" s="12"/>
      <c r="IJ170" s="12"/>
      <c r="IK170" s="12"/>
      <c r="IL170" s="12"/>
      <c r="IM170" s="12"/>
      <c r="IN170" s="12"/>
      <c r="IO170" s="12"/>
      <c r="IP170" s="12"/>
      <c r="IQ170" s="12"/>
      <c r="IR170" s="12"/>
      <c r="IS170" s="12"/>
      <c r="IT170" s="12"/>
      <c r="IU170" s="12"/>
      <c r="IV170" s="12"/>
      <c r="IW170" s="12"/>
      <c r="IX170" s="12"/>
      <c r="IY170" s="12"/>
      <c r="IZ170" s="12"/>
      <c r="JA170" s="12"/>
      <c r="JB170" s="12"/>
      <c r="JC170" s="12"/>
    </row>
    <row r="171" spans="1:263" ht="14.45" hidden="1" customHeight="1">
      <c r="A171" s="33">
        <v>7700</v>
      </c>
      <c r="B171" s="23" t="s">
        <v>106</v>
      </c>
      <c r="C171" s="44"/>
      <c r="D171" s="44"/>
      <c r="E171" s="44">
        <f t="shared" si="3"/>
        <v>0</v>
      </c>
      <c r="F171" s="72"/>
      <c r="G171" s="72"/>
      <c r="H171" s="72"/>
      <c r="I171" s="72"/>
    </row>
    <row r="172" spans="1:263" ht="15" hidden="1" customHeight="1">
      <c r="A172" s="33"/>
      <c r="B172" s="26" t="s">
        <v>41</v>
      </c>
      <c r="C172" s="44"/>
      <c r="D172" s="44"/>
      <c r="E172" s="44">
        <f t="shared" si="3"/>
        <v>0</v>
      </c>
      <c r="F172" s="72"/>
      <c r="G172" s="72"/>
      <c r="H172" s="72"/>
      <c r="I172" s="72"/>
    </row>
    <row r="173" spans="1:263" ht="15" hidden="1" customHeight="1">
      <c r="A173" s="33">
        <v>8600</v>
      </c>
      <c r="B173" s="23" t="s">
        <v>40</v>
      </c>
      <c r="C173" s="44">
        <v>0</v>
      </c>
      <c r="D173" s="44">
        <f>[1]Місто!$L$350/1000</f>
        <v>0</v>
      </c>
      <c r="E173" s="44">
        <f t="shared" si="3"/>
        <v>0</v>
      </c>
      <c r="F173" s="72"/>
      <c r="G173" s="72"/>
      <c r="H173" s="72"/>
      <c r="I173" s="72"/>
    </row>
    <row r="174" spans="1:263" ht="15" customHeight="1">
      <c r="A174" s="33">
        <v>9110</v>
      </c>
      <c r="B174" s="14" t="s">
        <v>59</v>
      </c>
      <c r="C174" s="44">
        <v>43564.578000000001</v>
      </c>
      <c r="D174" s="44">
        <f>[1]Місто!$K$654/1000</f>
        <v>43564.578000000001</v>
      </c>
      <c r="E174" s="44">
        <f t="shared" si="3"/>
        <v>0</v>
      </c>
      <c r="F174" s="72"/>
      <c r="G174" s="72"/>
      <c r="H174" s="72"/>
      <c r="I174" s="72"/>
    </row>
    <row r="175" spans="1:263">
      <c r="A175" s="33">
        <v>9180</v>
      </c>
      <c r="B175" s="14" t="s">
        <v>60</v>
      </c>
      <c r="C175" s="44">
        <v>6682.3019999999997</v>
      </c>
      <c r="D175" s="44">
        <f>[1]Місто!$K$657/1000</f>
        <v>6682.3019999999997</v>
      </c>
      <c r="E175" s="44">
        <f t="shared" si="3"/>
        <v>0</v>
      </c>
      <c r="F175" s="72"/>
      <c r="G175" s="72"/>
      <c r="H175" s="72"/>
      <c r="I175" s="72"/>
    </row>
    <row r="176" spans="1:263" ht="89.25" hidden="1">
      <c r="A176" s="33">
        <v>100602</v>
      </c>
      <c r="B176" s="14" t="s">
        <v>61</v>
      </c>
      <c r="C176" s="44"/>
      <c r="D176" s="44"/>
      <c r="E176" s="44">
        <f>D176-C176</f>
        <v>0</v>
      </c>
      <c r="F176" s="83"/>
      <c r="G176" s="83"/>
      <c r="H176" s="83"/>
      <c r="I176" s="83"/>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c r="GS176" s="12"/>
      <c r="GT176" s="12"/>
      <c r="GU176" s="12"/>
      <c r="GV176" s="12"/>
      <c r="GW176" s="12"/>
      <c r="GX176" s="12"/>
      <c r="GY176" s="12"/>
      <c r="GZ176" s="12"/>
      <c r="HA176" s="12"/>
      <c r="HB176" s="12"/>
      <c r="HC176" s="12"/>
      <c r="HD176" s="12"/>
      <c r="HE176" s="12"/>
      <c r="HF176" s="12"/>
      <c r="HG176" s="12"/>
      <c r="HH176" s="12"/>
      <c r="HI176" s="12"/>
      <c r="HJ176" s="12"/>
      <c r="HK176" s="12"/>
      <c r="HL176" s="12"/>
      <c r="HM176" s="12"/>
      <c r="HN176" s="12"/>
      <c r="HO176" s="12"/>
      <c r="HP176" s="12"/>
      <c r="HQ176" s="12"/>
      <c r="HR176" s="12"/>
      <c r="HS176" s="12"/>
      <c r="HT176" s="12"/>
      <c r="HU176" s="12"/>
      <c r="HV176" s="12"/>
      <c r="HW176" s="12"/>
      <c r="HX176" s="12"/>
      <c r="HY176" s="12"/>
      <c r="HZ176" s="12"/>
      <c r="IA176" s="12"/>
      <c r="IB176" s="12"/>
      <c r="IC176" s="12"/>
      <c r="ID176" s="12"/>
      <c r="IE176" s="12"/>
      <c r="IF176" s="12"/>
      <c r="IG176" s="12"/>
      <c r="IH176" s="12"/>
      <c r="II176" s="12"/>
      <c r="IJ176" s="12"/>
      <c r="IK176" s="12"/>
      <c r="IL176" s="12"/>
      <c r="IM176" s="12"/>
      <c r="IN176" s="12"/>
      <c r="IO176" s="12"/>
      <c r="IP176" s="12"/>
      <c r="IQ176" s="12"/>
      <c r="IR176" s="12"/>
      <c r="IS176" s="12"/>
      <c r="IT176" s="12"/>
      <c r="IU176" s="12"/>
      <c r="IV176" s="12"/>
      <c r="IW176" s="12"/>
      <c r="IX176" s="12"/>
      <c r="IY176" s="12"/>
      <c r="IZ176" s="12"/>
      <c r="JA176" s="12"/>
      <c r="JB176" s="12"/>
      <c r="JC176" s="12"/>
    </row>
    <row r="177" spans="1:63" s="5" customFormat="1" ht="18" customHeight="1">
      <c r="A177" s="102" t="s">
        <v>99</v>
      </c>
      <c r="B177" s="103"/>
      <c r="C177" s="40">
        <v>117943.08199999999</v>
      </c>
      <c r="D177" s="40">
        <f>[1]Місто!$K$659/1000</f>
        <v>117943.08199999999</v>
      </c>
      <c r="E177" s="40">
        <f t="shared" si="3"/>
        <v>0</v>
      </c>
      <c r="F177" s="77"/>
      <c r="G177" s="76"/>
      <c r="H177" s="85"/>
      <c r="I177" s="77"/>
    </row>
    <row r="178" spans="1:63" s="5" customFormat="1" ht="18" customHeight="1">
      <c r="A178" s="104" t="s">
        <v>51</v>
      </c>
      <c r="B178" s="105"/>
      <c r="C178" s="38">
        <v>1818428.08</v>
      </c>
      <c r="D178" s="38">
        <f>D112+D168+D177</f>
        <v>1868190.5040000002</v>
      </c>
      <c r="E178" s="39">
        <f>D178-C178</f>
        <v>49762.424000000115</v>
      </c>
      <c r="F178" s="77">
        <f>[1]Місто!$K$646/1000</f>
        <v>1868190.504</v>
      </c>
      <c r="G178" s="76">
        <f>F178-D178</f>
        <v>0</v>
      </c>
      <c r="H178" s="85">
        <f>D178-[1]Місто!$K$646/1000</f>
        <v>0</v>
      </c>
      <c r="I178" s="77"/>
    </row>
    <row r="179" spans="1:63" s="7" customFormat="1">
      <c r="A179" s="104" t="s">
        <v>112</v>
      </c>
      <c r="B179" s="105"/>
      <c r="C179" s="38">
        <f>C110+C178</f>
        <v>7808700.8719999995</v>
      </c>
      <c r="D179" s="38">
        <f>D110+D178</f>
        <v>7924149.8109999988</v>
      </c>
      <c r="E179" s="38">
        <f>D179-C179</f>
        <v>115448.93899999931</v>
      </c>
      <c r="F179" s="86">
        <f>[1]Місто!$Q$646/1000</f>
        <v>7924149.8109999998</v>
      </c>
      <c r="G179" s="87">
        <f>F179-D179</f>
        <v>0</v>
      </c>
      <c r="H179" s="83"/>
      <c r="I179" s="83"/>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row>
    <row r="180" spans="1:63" s="7" customFormat="1">
      <c r="A180" s="54" t="s">
        <v>42</v>
      </c>
      <c r="B180" s="54"/>
      <c r="C180" s="38">
        <v>8224.3410000000003</v>
      </c>
      <c r="D180" s="38">
        <f>D181+D184</f>
        <v>8224.3410000000003</v>
      </c>
      <c r="E180" s="38">
        <f t="shared" si="3"/>
        <v>0</v>
      </c>
      <c r="F180" s="83"/>
      <c r="G180" s="81"/>
      <c r="H180" s="83"/>
      <c r="I180" s="83"/>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row>
    <row r="181" spans="1:63" ht="31.5" customHeight="1">
      <c r="A181" s="91" t="s">
        <v>44</v>
      </c>
      <c r="B181" s="92"/>
      <c r="C181" s="44">
        <v>8475.8610000000008</v>
      </c>
      <c r="D181" s="44">
        <f>[2]Лист1!$H$17/1000</f>
        <v>8475.8610000000008</v>
      </c>
      <c r="E181" s="44">
        <f t="shared" si="3"/>
        <v>0</v>
      </c>
      <c r="F181" s="83"/>
      <c r="G181" s="81"/>
      <c r="H181" s="83"/>
      <c r="I181" s="83"/>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row>
    <row r="182" spans="1:63" ht="14.25" customHeight="1">
      <c r="A182" s="91" t="s">
        <v>45</v>
      </c>
      <c r="B182" s="92"/>
      <c r="C182" s="44">
        <v>12.708</v>
      </c>
      <c r="D182" s="44">
        <v>12.708</v>
      </c>
      <c r="E182" s="44">
        <f t="shared" si="3"/>
        <v>0</v>
      </c>
      <c r="F182" s="83"/>
      <c r="G182" s="83"/>
      <c r="H182" s="83"/>
      <c r="I182" s="83"/>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row>
    <row r="183" spans="1:63" s="6" customFormat="1" ht="12.75" customHeight="1">
      <c r="A183" s="93" t="s">
        <v>43</v>
      </c>
      <c r="B183" s="94"/>
      <c r="C183" s="43">
        <v>8135.7719999999999</v>
      </c>
      <c r="D183" s="43">
        <f>[2]Лист1!$E$15/1000</f>
        <v>8135.7719999999999</v>
      </c>
      <c r="E183" s="43">
        <f>D183-C183</f>
        <v>0</v>
      </c>
      <c r="F183" s="84"/>
      <c r="G183" s="84"/>
      <c r="H183" s="84"/>
      <c r="I183" s="84"/>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row>
    <row r="184" spans="1:63" ht="28.15" customHeight="1">
      <c r="A184" s="91" t="s">
        <v>46</v>
      </c>
      <c r="B184" s="92"/>
      <c r="C184" s="44">
        <v>-251.52</v>
      </c>
      <c r="D184" s="44">
        <f>[2]Лист1!$L$17/1000</f>
        <v>-251.52</v>
      </c>
      <c r="E184" s="44">
        <f t="shared" si="3"/>
        <v>0</v>
      </c>
      <c r="F184" s="83"/>
      <c r="G184" s="83"/>
      <c r="H184" s="83"/>
      <c r="I184" s="83"/>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row>
    <row r="185" spans="1:63" s="7" customFormat="1" ht="14.45" customHeight="1">
      <c r="A185" s="54" t="s">
        <v>47</v>
      </c>
      <c r="B185" s="54"/>
      <c r="C185" s="59">
        <f>C186+C187+C188</f>
        <v>787364.16399999999</v>
      </c>
      <c r="D185" s="59">
        <f>D186+D187+D188</f>
        <v>880022.022</v>
      </c>
      <c r="E185" s="59">
        <f t="shared" si="3"/>
        <v>92657.858000000007</v>
      </c>
      <c r="F185" s="83"/>
      <c r="G185" s="81"/>
      <c r="H185" s="83"/>
      <c r="I185" s="83"/>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row>
    <row r="186" spans="1:63" ht="14.45" customHeight="1">
      <c r="A186" s="91" t="s">
        <v>48</v>
      </c>
      <c r="B186" s="92"/>
      <c r="C186" s="44">
        <v>522641.42299999995</v>
      </c>
      <c r="D186" s="44">
        <f>499808.4+800+16816.629+500+65.008+2407.782+673.474+3658.827-100.327-426.12-350-650+87.75-650+2395.079-44.321+107.1</f>
        <v>525099.28099999996</v>
      </c>
      <c r="E186" s="44">
        <f>D186-C186</f>
        <v>2457.8580000000075</v>
      </c>
      <c r="F186" s="83"/>
      <c r="G186" s="83"/>
      <c r="H186" s="83"/>
      <c r="I186" s="83"/>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row>
    <row r="187" spans="1:63" ht="14.45" customHeight="1">
      <c r="A187" s="91" t="s">
        <v>49</v>
      </c>
      <c r="B187" s="92"/>
      <c r="C187" s="44">
        <v>16922.741000000002</v>
      </c>
      <c r="D187" s="44">
        <v>16922.741000000002</v>
      </c>
      <c r="E187" s="44">
        <f t="shared" si="3"/>
        <v>0</v>
      </c>
      <c r="F187" s="83"/>
      <c r="G187" s="83"/>
      <c r="H187" s="83"/>
      <c r="I187" s="83"/>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row>
    <row r="188" spans="1:63" ht="14.45" customHeight="1">
      <c r="A188" s="69" t="s">
        <v>176</v>
      </c>
      <c r="B188" s="70"/>
      <c r="C188" s="44">
        <f>235000+12800</f>
        <v>247800</v>
      </c>
      <c r="D188" s="44">
        <f>350000-150000+15000+3000+20000-3000+12800+90200</f>
        <v>338000</v>
      </c>
      <c r="E188" s="44">
        <f>D188-C188</f>
        <v>90200</v>
      </c>
      <c r="F188" s="83"/>
      <c r="G188" s="83"/>
      <c r="H188" s="83"/>
      <c r="I188" s="83"/>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row>
    <row r="189" spans="1:63" s="7" customFormat="1">
      <c r="A189" s="54" t="s">
        <v>50</v>
      </c>
      <c r="B189" s="54"/>
      <c r="C189" s="38">
        <v>7029561.0489999996</v>
      </c>
      <c r="D189" s="38">
        <f>D179+D180-D185</f>
        <v>7052352.129999999</v>
      </c>
      <c r="E189" s="38">
        <f>D189-C189</f>
        <v>22791.080999999307</v>
      </c>
      <c r="F189" s="88">
        <f>3387.876+10000+13728.605-4325.4</f>
        <v>22791.080999999998</v>
      </c>
      <c r="G189" s="87">
        <f>F189-E189</f>
        <v>6.9121597334742546E-10</v>
      </c>
      <c r="H189" s="83"/>
      <c r="I189" s="83"/>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row>
    <row r="190" spans="1:63">
      <c r="A190" s="10"/>
      <c r="B190" s="11"/>
      <c r="C190" s="13"/>
      <c r="D190" s="13"/>
      <c r="E190" s="13"/>
      <c r="F190" s="83"/>
      <c r="G190" s="83"/>
      <c r="H190" s="83"/>
      <c r="I190" s="83"/>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row>
    <row r="191" spans="1:63">
      <c r="A191" s="10"/>
      <c r="B191" s="11"/>
      <c r="C191" s="13"/>
      <c r="D191" s="13">
        <f>D14+D20+D32+D38+D42+D45+D50+D55+D119+D124+D129+D131+D136+D141+D127+D148+D133+D47+D95+D165+D139</f>
        <v>44800.000000000007</v>
      </c>
      <c r="E191" s="13">
        <f>E14+E20+E32+E38+E42+E45+E50+E55+E119+E124+E129+E131+E136+E141+E127+E148+E133+E47+E95+E165+E139</f>
        <v>6.1390892369672656E-12</v>
      </c>
      <c r="F191" s="83"/>
      <c r="G191" s="83"/>
      <c r="H191" s="83"/>
      <c r="I191" s="83"/>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row>
    <row r="192" spans="1:63">
      <c r="A192" s="10"/>
      <c r="B192" s="11"/>
      <c r="C192" s="13"/>
      <c r="D192" s="13"/>
      <c r="E192" s="13"/>
      <c r="F192" s="83"/>
      <c r="G192" s="83"/>
      <c r="H192" s="83"/>
      <c r="I192" s="83"/>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row>
    <row r="193" spans="1:9">
      <c r="A193" s="10"/>
      <c r="B193" s="11"/>
      <c r="F193" s="72"/>
      <c r="G193" s="72"/>
      <c r="H193" s="72"/>
      <c r="I193" s="72"/>
    </row>
    <row r="194" spans="1:9">
      <c r="A194" s="10"/>
      <c r="B194" s="11"/>
      <c r="F194" s="89"/>
      <c r="G194" s="72"/>
      <c r="H194" s="72"/>
      <c r="I194" s="72"/>
    </row>
    <row r="195" spans="1:9">
      <c r="A195" s="10"/>
      <c r="B195" s="11"/>
      <c r="F195" s="72"/>
      <c r="G195" s="72"/>
      <c r="H195" s="72"/>
      <c r="I195" s="72"/>
    </row>
    <row r="196" spans="1:9">
      <c r="A196" s="10"/>
      <c r="B196" s="11"/>
      <c r="F196" s="72"/>
      <c r="G196" s="72"/>
      <c r="H196" s="72"/>
      <c r="I196" s="72"/>
    </row>
    <row r="197" spans="1:9">
      <c r="A197" s="10"/>
      <c r="B197" s="11"/>
      <c r="F197" s="72"/>
      <c r="G197" s="72"/>
      <c r="H197" s="72"/>
      <c r="I197" s="72"/>
    </row>
    <row r="198" spans="1:9">
      <c r="A198" s="10"/>
      <c r="B198" s="11"/>
      <c r="F198" s="72"/>
      <c r="G198" s="72"/>
      <c r="H198" s="72"/>
      <c r="I198" s="72"/>
    </row>
  </sheetData>
  <mergeCells count="28">
    <mergeCell ref="A106:B106"/>
    <mergeCell ref="A1:E1"/>
    <mergeCell ref="A3:A4"/>
    <mergeCell ref="B3:B4"/>
    <mergeCell ref="C3:C4"/>
    <mergeCell ref="D3:D4"/>
    <mergeCell ref="E3:E4"/>
    <mergeCell ref="A5:E5"/>
    <mergeCell ref="A100:B100"/>
    <mergeCell ref="A102:B102"/>
    <mergeCell ref="A104:B104"/>
    <mergeCell ref="A105:B105"/>
    <mergeCell ref="A181:B181"/>
    <mergeCell ref="A107:B107"/>
    <mergeCell ref="A108:B108"/>
    <mergeCell ref="A109:B109"/>
    <mergeCell ref="A110:B110"/>
    <mergeCell ref="A111:E111"/>
    <mergeCell ref="A112:B112"/>
    <mergeCell ref="A168:B168"/>
    <mergeCell ref="A177:B177"/>
    <mergeCell ref="A178:B178"/>
    <mergeCell ref="A179:B179"/>
    <mergeCell ref="A182:B182"/>
    <mergeCell ref="A183:B183"/>
    <mergeCell ref="A184:B184"/>
    <mergeCell ref="A186:B186"/>
    <mergeCell ref="A187:B187"/>
  </mergeCells>
  <pageMargins left="1.1811023622047245" right="0.39370078740157483" top="0.78740157480314965" bottom="0.78740157480314965" header="0.31496062992125984" footer="0.31496062992125984"/>
  <pageSetup paperSize="9" scale="73" fitToHeight="3"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 2017</vt:lpstr>
      <vt:lpstr>'бюджет 2017'!Область_печати</vt:lpstr>
    </vt:vector>
  </TitlesOfParts>
  <Company>Reanimator Extreme Edition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Ferro</dc:creator>
  <cp:lastModifiedBy>Селезньова</cp:lastModifiedBy>
  <cp:lastPrinted>2017-06-20T13:52:03Z</cp:lastPrinted>
  <dcterms:created xsi:type="dcterms:W3CDTF">2015-01-09T14:44:22Z</dcterms:created>
  <dcterms:modified xsi:type="dcterms:W3CDTF">2017-06-20T13:52:06Z</dcterms:modified>
</cp:coreProperties>
</file>