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ERVERDOCS\NetDocs\ПЭО\Пояснювальні_Приватний сектор\Додатки\2021\березень 2021\"/>
    </mc:Choice>
  </mc:AlternateContent>
  <bookViews>
    <workbookView xWindow="0" yWindow="1800" windowWidth="28800" windowHeight="12030"/>
  </bookViews>
  <sheets>
    <sheet name="додаток 1.1.ДІБ" sheetId="5" r:id="rId1"/>
  </sheets>
  <definedNames>
    <definedName name="_xlnm.Print_Area" localSheetId="0">'додаток 1.1.ДІБ'!$A$1:$L$47</definedName>
  </definedNames>
  <calcPr calcId="162913"/>
</workbook>
</file>

<file path=xl/calcChain.xml><?xml version="1.0" encoding="utf-8"?>
<calcChain xmlns="http://schemas.openxmlformats.org/spreadsheetml/2006/main">
  <c r="H43" i="5" l="1"/>
  <c r="H40" i="5"/>
  <c r="H18" i="5"/>
  <c r="H36" i="5" l="1"/>
  <c r="H38" i="5" l="1"/>
  <c r="G40" i="5" l="1"/>
  <c r="G36" i="5"/>
  <c r="G31" i="5"/>
  <c r="G18" i="5"/>
  <c r="G35" i="5" l="1"/>
  <c r="G17" i="5" l="1"/>
  <c r="E19" i="5" l="1"/>
  <c r="L42" i="5"/>
  <c r="L34" i="5"/>
  <c r="L32" i="5"/>
  <c r="L17" i="5"/>
  <c r="K42" i="5"/>
  <c r="K34" i="5"/>
  <c r="K32" i="5"/>
  <c r="K17" i="5"/>
  <c r="J42" i="5"/>
  <c r="J34" i="5"/>
  <c r="J32" i="5"/>
  <c r="J17" i="5"/>
  <c r="I42" i="5"/>
  <c r="I34" i="5"/>
  <c r="I32" i="5"/>
  <c r="I17" i="5"/>
  <c r="H42" i="5"/>
  <c r="H34" i="5"/>
  <c r="H32" i="5"/>
  <c r="H17" i="5"/>
  <c r="I24" i="5" l="1"/>
  <c r="H24" i="5"/>
  <c r="H44" i="5" s="1"/>
  <c r="J24" i="5"/>
  <c r="J44" i="5" s="1"/>
  <c r="I44" i="5"/>
  <c r="L24" i="5" l="1"/>
  <c r="L44" i="5" s="1"/>
  <c r="K24" i="5"/>
  <c r="K44" i="5" s="1"/>
  <c r="G28" i="5"/>
  <c r="G29" i="5"/>
  <c r="G30" i="5"/>
  <c r="G26" i="5"/>
  <c r="G38" i="5"/>
  <c r="G25" i="5" l="1"/>
  <c r="E32" i="5" l="1"/>
  <c r="E33" i="5"/>
  <c r="G32" i="5"/>
  <c r="F32" i="5"/>
  <c r="F25" i="5" l="1"/>
  <c r="G42" i="5" l="1"/>
  <c r="E42" i="5" l="1"/>
  <c r="E43" i="5"/>
  <c r="F36" i="5" l="1"/>
  <c r="F18" i="5" l="1"/>
  <c r="F40" i="5" l="1"/>
  <c r="G34" i="5" l="1"/>
  <c r="F27" i="5" l="1"/>
  <c r="F28" i="5"/>
  <c r="E28" i="5" s="1"/>
  <c r="F29" i="5"/>
  <c r="E29" i="5" s="1"/>
  <c r="F30" i="5"/>
  <c r="E30" i="5" s="1"/>
  <c r="F31" i="5"/>
  <c r="E27" i="5"/>
  <c r="E31" i="5"/>
  <c r="G24" i="5"/>
  <c r="G44" i="5" l="1"/>
  <c r="F17" i="5" l="1"/>
  <c r="E18" i="5"/>
  <c r="F35" i="5" l="1"/>
  <c r="F34" i="5" s="1"/>
  <c r="F26" i="5" l="1"/>
  <c r="E26" i="5" s="1"/>
  <c r="F24" i="5" l="1"/>
  <c r="E25" i="5"/>
  <c r="E40" i="5"/>
  <c r="E38" i="5"/>
  <c r="E35" i="5" l="1"/>
  <c r="E22" i="5"/>
  <c r="E36" i="5" l="1"/>
  <c r="F21" i="5" l="1"/>
  <c r="F44" i="5" s="1"/>
  <c r="E21" i="5" l="1"/>
  <c r="E24" i="5" l="1"/>
  <c r="E34" i="5" l="1"/>
  <c r="E17" i="5" l="1"/>
  <c r="E44" i="5"/>
</calcChain>
</file>

<file path=xl/sharedStrings.xml><?xml version="1.0" encoding="utf-8"?>
<sst xmlns="http://schemas.openxmlformats.org/spreadsheetml/2006/main" count="54" uniqueCount="43">
  <si>
    <t>Найменування завдання</t>
  </si>
  <si>
    <t>Найменування заходу</t>
  </si>
  <si>
    <t>Головний розпорядник бюджетних коштів, виконавці</t>
  </si>
  <si>
    <t>Джерела фінансування (бюджет міста, державний, обласний бюджети, інші)</t>
  </si>
  <si>
    <t>Всього</t>
  </si>
  <si>
    <t>за роками</t>
  </si>
  <si>
    <t>Завдання і заходи</t>
  </si>
  <si>
    <t>бюджет міста</t>
  </si>
  <si>
    <t>Всього по програмі</t>
  </si>
  <si>
    <t>Секретар міської ради</t>
  </si>
  <si>
    <t>забезпечення  проектування, будівництва та реконструкції об'єктів</t>
  </si>
  <si>
    <t>поточний ремонт доріг приватного сектору</t>
  </si>
  <si>
    <t xml:space="preserve">Утримання та розвиток автомобільних доріг та дорожньої інфраструктури </t>
  </si>
  <si>
    <t>Поточний ремонт об’єктів дорожньої інфраструктури, в тому числі:</t>
  </si>
  <si>
    <t>Будівництво, реконструкція та капітальний ремонт об’єктів дорожньої інфраструктури, в тому числі:</t>
  </si>
  <si>
    <t>капітальний ремонт об’єктів дорожньої інфраструктури</t>
  </si>
  <si>
    <t>забезпечення  проектування, будівництва та реконструкції об'єктів дорожньої інфраструктури</t>
  </si>
  <si>
    <t>Організація благоустрою міста</t>
  </si>
  <si>
    <t>Будівництво об'єктів комунального господарства</t>
  </si>
  <si>
    <t>Будівництво об'єктів комунального господарства, в тому числі:</t>
  </si>
  <si>
    <t>департамент інфраструктури та благоустрою Запорізької міської ради</t>
  </si>
  <si>
    <t>Капітальний ремонт об'єктів благоустрою, в тому числі:</t>
  </si>
  <si>
    <t>капітальний ремонт об'єктів зовнішнього освітлення</t>
  </si>
  <si>
    <t>районна адміністрація Запорізької міської ради по Комунарському району</t>
  </si>
  <si>
    <t>районна адміністрація Запорізької міської ради по Шевченківському району</t>
  </si>
  <si>
    <t>районна адміністрація Запорізької міської ради по Олександрівському району</t>
  </si>
  <si>
    <t>районна адміністрація Запорізької міської ради по Заводському району</t>
  </si>
  <si>
    <t>районна адміністрація Запорізької міської ради по Дніпровському району</t>
  </si>
  <si>
    <t>районна адміністрація Запорізької міської ради по Вознесенівському району</t>
  </si>
  <si>
    <t>ЗАТВЕРДЖЕНО</t>
  </si>
  <si>
    <t>Виконання доручень депутатів обласної ради</t>
  </si>
  <si>
    <t>виконання доручень депутатів обласної ради</t>
  </si>
  <si>
    <t>послуги з проведення технічної інвентаризації</t>
  </si>
  <si>
    <t>Проведення технічної інвентаризації об'єктів дорожньої інфраструктури:</t>
  </si>
  <si>
    <t>До Міської цільової Програми відновлення інфраструктури території приватного сектора міста Запоріжжя на 2018-2025 роки</t>
  </si>
  <si>
    <t>Рішення міської ради</t>
  </si>
  <si>
    <t>______________ №____</t>
  </si>
  <si>
    <t xml:space="preserve">                         Прогнозні обсяги, тис.грн</t>
  </si>
  <si>
    <t>бюджет міста/державний бюджет</t>
  </si>
  <si>
    <t>в т.ч. за рахунок коштів субвенції з державного бюджету місцевим бюджетам на здійснення заходів щодо соціально-економічного розвитку окремих територій</t>
  </si>
  <si>
    <t>з виконання Міської цільової Програми відновлення інфраструктури території приватного сектора міста Запоріжжя 
на 2018-2025 роки</t>
  </si>
  <si>
    <t>Додаток 1</t>
  </si>
  <si>
    <t>Г.Б. Наумов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</si>
</sst>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9" fillId="0" borderId="0"/>
    <xf numFmtId="0" fontId="1" fillId="0" borderId="0"/>
    <xf numFmtId="0" fontId="2" fillId="0" borderId="0"/>
  </cellStyleXfs>
  <cellXfs count="70">
    <xf numFmtId="0" fontId="0" fillId="0" borderId="0" xfId="0"/>
    <xf numFmtId="0" fontId="5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164" fontId="4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Alignment="1">
      <alignment horizontal="center" vertical="top" wrapText="1"/>
    </xf>
    <xf numFmtId="0" fontId="4" fillId="2" borderId="0" xfId="4" applyFont="1" applyFill="1" applyAlignment="1">
      <alignment vertical="center" wrapText="1"/>
    </xf>
    <xf numFmtId="0" fontId="3" fillId="2" borderId="0" xfId="4" applyFont="1" applyFill="1" applyAlignment="1">
      <alignment vertical="center" wrapText="1"/>
    </xf>
    <xf numFmtId="0" fontId="3" fillId="2" borderId="0" xfId="4" applyFont="1" applyFill="1" applyAlignment="1">
      <alignment horizontal="center" vertical="center" wrapText="1"/>
    </xf>
    <xf numFmtId="0" fontId="7" fillId="2" borderId="0" xfId="4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164" fontId="5" fillId="2" borderId="1" xfId="3" applyNumberFormat="1" applyFont="1" applyFill="1" applyBorder="1" applyAlignment="1">
      <alignment horizontal="center" vertical="top"/>
    </xf>
    <xf numFmtId="0" fontId="13" fillId="2" borderId="1" xfId="0" applyFont="1" applyFill="1" applyBorder="1" applyAlignment="1">
      <alignment horizontal="left" vertical="top" wrapText="1"/>
    </xf>
    <xf numFmtId="164" fontId="13" fillId="2" borderId="1" xfId="0" applyNumberFormat="1" applyFont="1" applyFill="1" applyBorder="1" applyAlignment="1">
      <alignment horizontal="center" vertical="top" wrapText="1"/>
    </xf>
    <xf numFmtId="164" fontId="13" fillId="2" borderId="1" xfId="3" applyNumberFormat="1" applyFont="1" applyFill="1" applyBorder="1" applyAlignment="1">
      <alignment horizontal="center" vertical="top"/>
    </xf>
    <xf numFmtId="0" fontId="13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center" vertical="top" wrapText="1"/>
    </xf>
    <xf numFmtId="165" fontId="12" fillId="2" borderId="1" xfId="0" applyNumberFormat="1" applyFont="1" applyFill="1" applyBorder="1" applyAlignment="1">
      <alignment horizontal="center" vertical="top" wrapText="1"/>
    </xf>
    <xf numFmtId="164" fontId="5" fillId="2" borderId="4" xfId="0" applyNumberFormat="1" applyFont="1" applyFill="1" applyBorder="1" applyAlignment="1">
      <alignment horizontal="center" vertical="top" wrapText="1"/>
    </xf>
    <xf numFmtId="164" fontId="5" fillId="2" borderId="3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left" vertical="top" wrapText="1"/>
    </xf>
    <xf numFmtId="0" fontId="7" fillId="2" borderId="0" xfId="4" applyFont="1" applyFill="1" applyBorder="1" applyAlignment="1">
      <alignment horizontal="center" vertical="top" wrapText="1"/>
    </xf>
    <xf numFmtId="0" fontId="11" fillId="2" borderId="0" xfId="0" applyFont="1" applyFill="1" applyAlignment="1">
      <alignment horizontal="center" vertical="top" wrapText="1"/>
    </xf>
    <xf numFmtId="0" fontId="10" fillId="2" borderId="0" xfId="0" applyFont="1" applyFill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top" wrapText="1"/>
    </xf>
    <xf numFmtId="0" fontId="10" fillId="2" borderId="0" xfId="4" applyFont="1" applyFill="1" applyAlignment="1">
      <alignment horizontal="left" vertical="center" wrapText="1"/>
    </xf>
    <xf numFmtId="0" fontId="10" fillId="2" borderId="0" xfId="4" applyFont="1" applyFill="1" applyAlignment="1">
      <alignment horizontal="left" vertical="top" wrapText="1"/>
    </xf>
    <xf numFmtId="0" fontId="10" fillId="2" borderId="0" xfId="4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2" borderId="0" xfId="4" applyFont="1" applyFill="1" applyAlignment="1">
      <alignment horizontal="center" vertical="center" wrapText="1"/>
    </xf>
    <xf numFmtId="0" fontId="7" fillId="2" borderId="0" xfId="4" applyFont="1" applyFill="1" applyAlignment="1">
      <alignment horizontal="center" vertical="top" wrapText="1"/>
    </xf>
    <xf numFmtId="0" fontId="7" fillId="2" borderId="0" xfId="4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center" wrapText="1"/>
    </xf>
  </cellXfs>
  <cellStyles count="5">
    <cellStyle name="Звичайний" xfId="0" builtinId="0"/>
    <cellStyle name="Звичайний 2" xfId="4"/>
    <cellStyle name="Обычный 13" xfId="2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L52"/>
  <sheetViews>
    <sheetView tabSelected="1" view="pageBreakPreview" topLeftCell="A39" zoomScale="90" zoomScaleNormal="75" zoomScaleSheetLayoutView="90" workbookViewId="0">
      <selection activeCell="G33" sqref="G33"/>
    </sheetView>
  </sheetViews>
  <sheetFormatPr defaultColWidth="9.140625" defaultRowHeight="12.75" x14ac:dyDescent="0.2"/>
  <cols>
    <col min="1" max="1" width="29.7109375" style="4" customWidth="1"/>
    <col min="2" max="2" width="32.85546875" style="4" customWidth="1"/>
    <col min="3" max="3" width="23.5703125" style="5" customWidth="1"/>
    <col min="4" max="4" width="22.28515625" style="5" customWidth="1"/>
    <col min="5" max="5" width="15.85546875" style="5" customWidth="1"/>
    <col min="6" max="7" width="14.85546875" style="5" customWidth="1"/>
    <col min="8" max="8" width="15.28515625" style="5" customWidth="1"/>
    <col min="9" max="9" width="15.7109375" style="5" customWidth="1"/>
    <col min="10" max="10" width="15.42578125" style="5" customWidth="1"/>
    <col min="11" max="12" width="15.5703125" style="5" customWidth="1"/>
    <col min="13" max="16384" width="9.140625" style="4"/>
  </cols>
  <sheetData>
    <row r="1" spans="1:12" s="12" customFormat="1" ht="23.25" customHeight="1" x14ac:dyDescent="0.2">
      <c r="A1" s="11"/>
      <c r="C1" s="13"/>
      <c r="E1" s="65"/>
      <c r="F1" s="65"/>
      <c r="G1" s="65"/>
      <c r="J1" s="52" t="s">
        <v>29</v>
      </c>
      <c r="K1" s="52"/>
      <c r="L1" s="52"/>
    </row>
    <row r="2" spans="1:12" s="12" customFormat="1" ht="43.5" customHeight="1" x14ac:dyDescent="0.2">
      <c r="A2" s="11"/>
      <c r="C2" s="13"/>
      <c r="E2" s="66"/>
      <c r="F2" s="66"/>
      <c r="G2" s="66"/>
      <c r="J2" s="53" t="s">
        <v>35</v>
      </c>
      <c r="K2" s="53"/>
      <c r="L2" s="53"/>
    </row>
    <row r="3" spans="1:12" s="12" customFormat="1" ht="33.75" customHeight="1" x14ac:dyDescent="0.2">
      <c r="A3" s="11"/>
      <c r="C3" s="13"/>
      <c r="E3" s="67"/>
      <c r="F3" s="67"/>
      <c r="G3" s="67"/>
      <c r="J3" s="54" t="s">
        <v>36</v>
      </c>
      <c r="K3" s="54"/>
      <c r="L3" s="54"/>
    </row>
    <row r="4" spans="1:12" s="12" customFormat="1" ht="23.25" customHeight="1" x14ac:dyDescent="0.2">
      <c r="A4" s="11"/>
      <c r="C4" s="13"/>
      <c r="E4" s="42"/>
      <c r="F4" s="42"/>
      <c r="G4" s="42"/>
      <c r="H4" s="42"/>
      <c r="I4" s="42"/>
      <c r="J4" s="14"/>
      <c r="K4" s="42"/>
      <c r="L4" s="42"/>
    </row>
    <row r="5" spans="1:12" s="1" customFormat="1" ht="27.75" x14ac:dyDescent="0.2">
      <c r="C5" s="2"/>
      <c r="D5" s="2"/>
      <c r="E5" s="2"/>
      <c r="F5" s="68"/>
      <c r="G5" s="68"/>
      <c r="J5" s="55" t="s">
        <v>41</v>
      </c>
      <c r="K5" s="55"/>
    </row>
    <row r="6" spans="1:12" s="1" customFormat="1" ht="174.75" customHeight="1" x14ac:dyDescent="0.2">
      <c r="C6" s="3"/>
      <c r="D6" s="3"/>
      <c r="E6" s="3"/>
      <c r="F6" s="69"/>
      <c r="G6" s="69"/>
      <c r="J6" s="56" t="s">
        <v>34</v>
      </c>
      <c r="K6" s="56"/>
      <c r="L6" s="56"/>
    </row>
    <row r="8" spans="1:12" s="1" customFormat="1" ht="27" x14ac:dyDescent="0.2">
      <c r="A8" s="43" t="s">
        <v>6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</row>
    <row r="9" spans="1:12" s="1" customFormat="1" ht="58.5" customHeight="1" x14ac:dyDescent="0.2">
      <c r="A9" s="44" t="s">
        <v>40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</row>
    <row r="10" spans="1:12" s="1" customFormat="1" ht="12.75" customHeight="1" x14ac:dyDescent="0.2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2" spans="1:12" s="17" customFormat="1" ht="18.75" x14ac:dyDescent="0.2">
      <c r="A12" s="57" t="s">
        <v>0</v>
      </c>
      <c r="B12" s="57" t="s">
        <v>1</v>
      </c>
      <c r="C12" s="57" t="s">
        <v>2</v>
      </c>
      <c r="D12" s="57" t="s">
        <v>3</v>
      </c>
      <c r="E12" s="62" t="s">
        <v>37</v>
      </c>
      <c r="F12" s="63"/>
      <c r="G12" s="63"/>
      <c r="H12" s="63"/>
      <c r="I12" s="63"/>
      <c r="J12" s="63"/>
      <c r="K12" s="63"/>
      <c r="L12" s="64"/>
    </row>
    <row r="13" spans="1:12" s="17" customFormat="1" ht="18.75" x14ac:dyDescent="0.2">
      <c r="A13" s="57"/>
      <c r="B13" s="57"/>
      <c r="C13" s="57"/>
      <c r="D13" s="57"/>
      <c r="E13" s="61" t="s">
        <v>4</v>
      </c>
      <c r="F13" s="57" t="s">
        <v>5</v>
      </c>
      <c r="G13" s="57"/>
      <c r="H13" s="57"/>
      <c r="I13" s="57"/>
      <c r="J13" s="57"/>
      <c r="K13" s="57"/>
      <c r="L13" s="57"/>
    </row>
    <row r="14" spans="1:12" s="17" customFormat="1" ht="53.25" customHeight="1" x14ac:dyDescent="0.2">
      <c r="A14" s="57"/>
      <c r="B14" s="57"/>
      <c r="C14" s="57"/>
      <c r="D14" s="57"/>
      <c r="E14" s="57"/>
      <c r="F14" s="39">
        <v>2019</v>
      </c>
      <c r="G14" s="39">
        <v>2020</v>
      </c>
      <c r="H14" s="39">
        <v>2021</v>
      </c>
      <c r="I14" s="39">
        <v>2022</v>
      </c>
      <c r="J14" s="39">
        <v>2023</v>
      </c>
      <c r="K14" s="39">
        <v>2024</v>
      </c>
      <c r="L14" s="39">
        <v>2025</v>
      </c>
    </row>
    <row r="15" spans="1:12" s="17" customFormat="1" ht="18.75" x14ac:dyDescent="0.2">
      <c r="A15" s="39">
        <v>1</v>
      </c>
      <c r="B15" s="39">
        <v>2</v>
      </c>
      <c r="C15" s="39">
        <v>3</v>
      </c>
      <c r="D15" s="39">
        <v>4</v>
      </c>
      <c r="E15" s="39">
        <v>5</v>
      </c>
      <c r="F15" s="39">
        <v>6</v>
      </c>
      <c r="G15" s="39">
        <v>7</v>
      </c>
      <c r="H15" s="39">
        <v>8</v>
      </c>
      <c r="I15" s="39">
        <v>9</v>
      </c>
      <c r="J15" s="39">
        <v>10</v>
      </c>
      <c r="K15" s="39">
        <v>11</v>
      </c>
      <c r="L15" s="39">
        <v>12</v>
      </c>
    </row>
    <row r="16" spans="1:12" s="17" customFormat="1" ht="18.75" x14ac:dyDescent="0.2">
      <c r="A16" s="51" t="s">
        <v>18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</row>
    <row r="17" spans="1:12" s="17" customFormat="1" ht="17.25" customHeight="1" x14ac:dyDescent="0.2">
      <c r="A17" s="48" t="s">
        <v>19</v>
      </c>
      <c r="B17" s="40"/>
      <c r="C17" s="45" t="s">
        <v>20</v>
      </c>
      <c r="D17" s="45" t="s">
        <v>38</v>
      </c>
      <c r="E17" s="18">
        <f>F17+G17</f>
        <v>8708.635000000002</v>
      </c>
      <c r="F17" s="18">
        <f t="shared" ref="F17:L17" si="0">SUM(F18:F18)</f>
        <v>5190.7870000000003</v>
      </c>
      <c r="G17" s="18">
        <f t="shared" si="0"/>
        <v>3517.8480000000009</v>
      </c>
      <c r="H17" s="18">
        <f t="shared" si="0"/>
        <v>2648.0810000000001</v>
      </c>
      <c r="I17" s="18">
        <f t="shared" si="0"/>
        <v>0</v>
      </c>
      <c r="J17" s="18">
        <f t="shared" si="0"/>
        <v>0</v>
      </c>
      <c r="K17" s="18">
        <f t="shared" si="0"/>
        <v>0</v>
      </c>
      <c r="L17" s="18">
        <f t="shared" si="0"/>
        <v>0</v>
      </c>
    </row>
    <row r="18" spans="1:12" s="17" customFormat="1" ht="67.5" customHeight="1" x14ac:dyDescent="0.2">
      <c r="A18" s="49"/>
      <c r="B18" s="19" t="s">
        <v>10</v>
      </c>
      <c r="C18" s="46"/>
      <c r="D18" s="46"/>
      <c r="E18" s="20">
        <f>F18+G18</f>
        <v>8708.635000000002</v>
      </c>
      <c r="F18" s="20">
        <f>3765.55+82.038+8.837+584.671+490.489+1000+86.572+519.837-812.098-24.214-510.895</f>
        <v>5190.7870000000003</v>
      </c>
      <c r="G18" s="21">
        <f>453.382+3643.892+379.839-314.972-203.012+1106.267-36.324-299.24+355.452-1567.436</f>
        <v>3517.8480000000009</v>
      </c>
      <c r="H18" s="21">
        <f>1990.226+657.855</f>
        <v>2648.0810000000001</v>
      </c>
      <c r="I18" s="21"/>
      <c r="J18" s="21"/>
      <c r="K18" s="21"/>
      <c r="L18" s="21"/>
    </row>
    <row r="19" spans="1:12" s="25" customFormat="1" ht="141" customHeight="1" x14ac:dyDescent="0.2">
      <c r="A19" s="50"/>
      <c r="B19" s="22" t="s">
        <v>39</v>
      </c>
      <c r="C19" s="47"/>
      <c r="D19" s="47"/>
      <c r="E19" s="23">
        <f>G19+F19</f>
        <v>355.452</v>
      </c>
      <c r="F19" s="23"/>
      <c r="G19" s="24">
        <v>355.452</v>
      </c>
      <c r="H19" s="24">
        <v>77.56</v>
      </c>
      <c r="I19" s="24"/>
      <c r="J19" s="24"/>
      <c r="K19" s="24"/>
      <c r="L19" s="24"/>
    </row>
    <row r="20" spans="1:12" s="2" customFormat="1" ht="18.75" x14ac:dyDescent="0.2">
      <c r="A20" s="51" t="s">
        <v>17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</row>
    <row r="21" spans="1:12" s="1" customFormat="1" ht="19.5" customHeight="1" x14ac:dyDescent="0.2">
      <c r="A21" s="59" t="s">
        <v>21</v>
      </c>
      <c r="B21" s="41"/>
      <c r="C21" s="58" t="s">
        <v>20</v>
      </c>
      <c r="D21" s="58" t="s">
        <v>7</v>
      </c>
      <c r="E21" s="18">
        <f>F21+G21</f>
        <v>1.06</v>
      </c>
      <c r="F21" s="18">
        <f>SUM(F22:F22)</f>
        <v>1.06</v>
      </c>
      <c r="G21" s="18"/>
      <c r="H21" s="18"/>
      <c r="I21" s="18"/>
      <c r="J21" s="18"/>
      <c r="K21" s="18"/>
      <c r="L21" s="18"/>
    </row>
    <row r="22" spans="1:12" s="1" customFormat="1" ht="78.75" customHeight="1" x14ac:dyDescent="0.2">
      <c r="A22" s="59"/>
      <c r="B22" s="41" t="s">
        <v>22</v>
      </c>
      <c r="C22" s="58"/>
      <c r="D22" s="58"/>
      <c r="E22" s="20">
        <f>F22+G22</f>
        <v>1.06</v>
      </c>
      <c r="F22" s="20">
        <v>1.06</v>
      </c>
      <c r="G22" s="20"/>
      <c r="H22" s="20"/>
      <c r="I22" s="20"/>
      <c r="J22" s="20"/>
      <c r="K22" s="20"/>
      <c r="L22" s="20"/>
    </row>
    <row r="23" spans="1:12" s="1" customFormat="1" ht="18.75" x14ac:dyDescent="0.2">
      <c r="A23" s="51" t="s">
        <v>12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</row>
    <row r="24" spans="1:12" s="1" customFormat="1" ht="18.75" customHeight="1" x14ac:dyDescent="0.2">
      <c r="A24" s="59" t="s">
        <v>13</v>
      </c>
      <c r="B24" s="41"/>
      <c r="C24" s="40"/>
      <c r="D24" s="58" t="s">
        <v>7</v>
      </c>
      <c r="E24" s="18">
        <f>F24+G24</f>
        <v>27207.492999999995</v>
      </c>
      <c r="F24" s="18">
        <f t="shared" ref="F24:L24" si="1">SUM(F25:F31)</f>
        <v>11505.245999999999</v>
      </c>
      <c r="G24" s="18">
        <f t="shared" si="1"/>
        <v>15702.246999999998</v>
      </c>
      <c r="H24" s="18">
        <f t="shared" si="1"/>
        <v>1001.05</v>
      </c>
      <c r="I24" s="18">
        <f t="shared" si="1"/>
        <v>0</v>
      </c>
      <c r="J24" s="18">
        <f t="shared" si="1"/>
        <v>0</v>
      </c>
      <c r="K24" s="18">
        <f t="shared" si="1"/>
        <v>0</v>
      </c>
      <c r="L24" s="18">
        <f t="shared" si="1"/>
        <v>0</v>
      </c>
    </row>
    <row r="25" spans="1:12" s="1" customFormat="1" ht="99.75" customHeight="1" x14ac:dyDescent="0.2">
      <c r="A25" s="59"/>
      <c r="B25" s="60" t="s">
        <v>11</v>
      </c>
      <c r="C25" s="40" t="s">
        <v>20</v>
      </c>
      <c r="D25" s="58"/>
      <c r="E25" s="20">
        <f>F25+G25</f>
        <v>13406.449999999999</v>
      </c>
      <c r="F25" s="20">
        <f>14000-446.111-1199.262-19.84-629.541-200</f>
        <v>11505.245999999999</v>
      </c>
      <c r="G25" s="20">
        <f>2000-98.796</f>
        <v>1901.204</v>
      </c>
      <c r="H25" s="20"/>
      <c r="I25" s="20"/>
      <c r="J25" s="20"/>
      <c r="K25" s="20"/>
      <c r="L25" s="20"/>
    </row>
    <row r="26" spans="1:12" s="1" customFormat="1" ht="116.25" customHeight="1" x14ac:dyDescent="0.2">
      <c r="A26" s="59"/>
      <c r="B26" s="60"/>
      <c r="C26" s="40" t="s">
        <v>24</v>
      </c>
      <c r="D26" s="58"/>
      <c r="E26" s="20">
        <f t="shared" ref="E26:E33" si="2">F26+G26</f>
        <v>5443.2089999999998</v>
      </c>
      <c r="F26" s="20">
        <f>1800-1800</f>
        <v>0</v>
      </c>
      <c r="G26" s="20">
        <f>5456.509-13.3</f>
        <v>5443.2089999999998</v>
      </c>
      <c r="H26" s="20">
        <v>1001.05</v>
      </c>
      <c r="I26" s="20"/>
      <c r="J26" s="20"/>
      <c r="K26" s="20"/>
      <c r="L26" s="20"/>
    </row>
    <row r="27" spans="1:12" s="1" customFormat="1" ht="119.25" customHeight="1" x14ac:dyDescent="0.2">
      <c r="A27" s="59"/>
      <c r="B27" s="60"/>
      <c r="C27" s="40" t="s">
        <v>25</v>
      </c>
      <c r="D27" s="58"/>
      <c r="E27" s="20">
        <f t="shared" si="2"/>
        <v>792.97699999999998</v>
      </c>
      <c r="F27" s="20">
        <f t="shared" ref="F27:F31" si="3">1800-1800</f>
        <v>0</v>
      </c>
      <c r="G27" s="20">
        <v>792.97699999999998</v>
      </c>
      <c r="H27" s="20"/>
      <c r="I27" s="20"/>
      <c r="J27" s="20"/>
      <c r="K27" s="20"/>
      <c r="L27" s="20"/>
    </row>
    <row r="28" spans="1:12" s="1" customFormat="1" ht="119.25" customHeight="1" x14ac:dyDescent="0.2">
      <c r="A28" s="59"/>
      <c r="B28" s="60"/>
      <c r="C28" s="40" t="s">
        <v>26</v>
      </c>
      <c r="D28" s="58"/>
      <c r="E28" s="20">
        <f t="shared" si="2"/>
        <v>3150.65</v>
      </c>
      <c r="F28" s="20">
        <f t="shared" si="3"/>
        <v>0</v>
      </c>
      <c r="G28" s="20">
        <f>3153.677-3.027</f>
        <v>3150.65</v>
      </c>
      <c r="H28" s="20"/>
      <c r="I28" s="20"/>
      <c r="J28" s="20"/>
      <c r="K28" s="20"/>
      <c r="L28" s="20"/>
    </row>
    <row r="29" spans="1:12" s="1" customFormat="1" ht="117.75" customHeight="1" x14ac:dyDescent="0.2">
      <c r="A29" s="59"/>
      <c r="B29" s="60"/>
      <c r="C29" s="40" t="s">
        <v>27</v>
      </c>
      <c r="D29" s="58"/>
      <c r="E29" s="20">
        <f t="shared" si="2"/>
        <v>3136.2580000000003</v>
      </c>
      <c r="F29" s="20">
        <f t="shared" si="3"/>
        <v>0</v>
      </c>
      <c r="G29" s="20">
        <f>3263.623-127.365</f>
        <v>3136.2580000000003</v>
      </c>
      <c r="H29" s="20"/>
      <c r="I29" s="20"/>
      <c r="J29" s="20"/>
      <c r="K29" s="20"/>
      <c r="L29" s="20"/>
    </row>
    <row r="30" spans="1:12" s="1" customFormat="1" ht="118.5" customHeight="1" x14ac:dyDescent="0.2">
      <c r="A30" s="59"/>
      <c r="B30" s="60"/>
      <c r="C30" s="40" t="s">
        <v>23</v>
      </c>
      <c r="D30" s="58"/>
      <c r="E30" s="20">
        <f t="shared" si="2"/>
        <v>1212.7470000000001</v>
      </c>
      <c r="F30" s="20">
        <f t="shared" si="3"/>
        <v>0</v>
      </c>
      <c r="G30" s="20">
        <f>1218.593-5.846</f>
        <v>1212.7470000000001</v>
      </c>
      <c r="H30" s="20"/>
      <c r="I30" s="20"/>
      <c r="J30" s="20"/>
      <c r="K30" s="20"/>
      <c r="L30" s="20"/>
    </row>
    <row r="31" spans="1:12" s="1" customFormat="1" ht="122.25" customHeight="1" x14ac:dyDescent="0.2">
      <c r="A31" s="59"/>
      <c r="B31" s="60"/>
      <c r="C31" s="40" t="s">
        <v>28</v>
      </c>
      <c r="D31" s="58"/>
      <c r="E31" s="20">
        <f t="shared" si="2"/>
        <v>65.201999999999998</v>
      </c>
      <c r="F31" s="20">
        <f t="shared" si="3"/>
        <v>0</v>
      </c>
      <c r="G31" s="20">
        <f>114.621-0.904-48.515</f>
        <v>65.201999999999998</v>
      </c>
      <c r="H31" s="20"/>
      <c r="I31" s="20"/>
      <c r="J31" s="20"/>
      <c r="K31" s="20"/>
      <c r="L31" s="20"/>
    </row>
    <row r="32" spans="1:12" s="1" customFormat="1" ht="18.75" x14ac:dyDescent="0.2">
      <c r="A32" s="59" t="s">
        <v>33</v>
      </c>
      <c r="B32" s="41"/>
      <c r="C32" s="58" t="s">
        <v>20</v>
      </c>
      <c r="D32" s="58"/>
      <c r="E32" s="18">
        <f t="shared" si="2"/>
        <v>1.3979999999999999</v>
      </c>
      <c r="F32" s="18">
        <f t="shared" ref="F32:L32" si="4">F33</f>
        <v>0</v>
      </c>
      <c r="G32" s="18">
        <f t="shared" si="4"/>
        <v>1.3979999999999999</v>
      </c>
      <c r="H32" s="18">
        <f t="shared" si="4"/>
        <v>0</v>
      </c>
      <c r="I32" s="18">
        <f t="shared" si="4"/>
        <v>0</v>
      </c>
      <c r="J32" s="18">
        <f t="shared" si="4"/>
        <v>0</v>
      </c>
      <c r="K32" s="18">
        <f t="shared" si="4"/>
        <v>0</v>
      </c>
      <c r="L32" s="18">
        <f t="shared" si="4"/>
        <v>0</v>
      </c>
    </row>
    <row r="33" spans="1:64" s="1" customFormat="1" ht="83.25" customHeight="1" x14ac:dyDescent="0.2">
      <c r="A33" s="59"/>
      <c r="B33" s="41" t="s">
        <v>32</v>
      </c>
      <c r="C33" s="58"/>
      <c r="D33" s="58"/>
      <c r="E33" s="20">
        <f t="shared" si="2"/>
        <v>1.3979999999999999</v>
      </c>
      <c r="F33" s="20"/>
      <c r="G33" s="20">
        <v>1.3979999999999999</v>
      </c>
      <c r="H33" s="20"/>
      <c r="I33" s="20"/>
      <c r="J33" s="20"/>
      <c r="K33" s="20"/>
      <c r="L33" s="20"/>
    </row>
    <row r="34" spans="1:64" s="1" customFormat="1" ht="18.75" x14ac:dyDescent="0.2">
      <c r="A34" s="59" t="s">
        <v>14</v>
      </c>
      <c r="B34" s="26"/>
      <c r="C34" s="58" t="s">
        <v>20</v>
      </c>
      <c r="D34" s="58"/>
      <c r="E34" s="18">
        <f t="shared" ref="E34:E44" si="5">F34+G34</f>
        <v>18708.039000000001</v>
      </c>
      <c r="F34" s="18">
        <f t="shared" ref="F34:L34" si="6">F35+F36+F38+F40</f>
        <v>9238.2910000000011</v>
      </c>
      <c r="G34" s="18">
        <f t="shared" si="6"/>
        <v>9469.7479999999996</v>
      </c>
      <c r="H34" s="18">
        <f t="shared" si="6"/>
        <v>11889.06</v>
      </c>
      <c r="I34" s="18">
        <f t="shared" si="6"/>
        <v>0</v>
      </c>
      <c r="J34" s="18">
        <f t="shared" si="6"/>
        <v>0</v>
      </c>
      <c r="K34" s="18">
        <f t="shared" si="6"/>
        <v>0</v>
      </c>
      <c r="L34" s="18">
        <f t="shared" si="6"/>
        <v>0</v>
      </c>
    </row>
    <row r="35" spans="1:64" s="1" customFormat="1" ht="112.5" x14ac:dyDescent="0.2">
      <c r="A35" s="59"/>
      <c r="B35" s="27" t="s">
        <v>16</v>
      </c>
      <c r="C35" s="58"/>
      <c r="D35" s="58"/>
      <c r="E35" s="20">
        <f t="shared" si="5"/>
        <v>2291.3369999999995</v>
      </c>
      <c r="F35" s="20">
        <f>1133.03+908.29+225</f>
        <v>2266.3199999999997</v>
      </c>
      <c r="G35" s="20">
        <f>25.017</f>
        <v>25.016999999999999</v>
      </c>
      <c r="H35" s="20"/>
      <c r="I35" s="20"/>
      <c r="J35" s="20"/>
      <c r="K35" s="20"/>
      <c r="L35" s="20"/>
    </row>
    <row r="36" spans="1:64" s="1" customFormat="1" ht="56.25" x14ac:dyDescent="0.2">
      <c r="A36" s="59"/>
      <c r="B36" s="28" t="s">
        <v>15</v>
      </c>
      <c r="C36" s="58"/>
      <c r="D36" s="58"/>
      <c r="E36" s="20">
        <f t="shared" si="5"/>
        <v>5795.8050000000003</v>
      </c>
      <c r="F36" s="20">
        <f>1843.266+2889.016+900+925.999+362.162-102.775-102-292.719-1882.027</f>
        <v>4540.9220000000005</v>
      </c>
      <c r="G36" s="20">
        <f>1856.217+145.864-423.874-313.218-10.106</f>
        <v>1254.883</v>
      </c>
      <c r="H36" s="20">
        <f>10.442+903.014</f>
        <v>913.45600000000002</v>
      </c>
      <c r="I36" s="20"/>
      <c r="J36" s="20"/>
      <c r="K36" s="20"/>
      <c r="L36" s="20"/>
    </row>
    <row r="37" spans="1:64" s="1" customFormat="1" ht="18.75" x14ac:dyDescent="0.2">
      <c r="A37" s="59"/>
      <c r="B37" s="28"/>
      <c r="C37" s="57" t="s">
        <v>23</v>
      </c>
      <c r="D37" s="58"/>
      <c r="E37" s="29"/>
      <c r="F37" s="29"/>
      <c r="G37" s="29"/>
      <c r="H37" s="29"/>
      <c r="I37" s="29"/>
      <c r="J37" s="29"/>
      <c r="K37" s="29"/>
      <c r="L37" s="29"/>
    </row>
    <row r="38" spans="1:64" s="1" customFormat="1" ht="112.5" x14ac:dyDescent="0.2">
      <c r="A38" s="59"/>
      <c r="B38" s="30" t="s">
        <v>16</v>
      </c>
      <c r="C38" s="57"/>
      <c r="D38" s="58"/>
      <c r="E38" s="20">
        <f t="shared" si="5"/>
        <v>4313.2489999999998</v>
      </c>
      <c r="F38" s="20">
        <v>663.25599999999997</v>
      </c>
      <c r="G38" s="20">
        <f>3600+49.993</f>
        <v>3649.9929999999999</v>
      </c>
      <c r="H38" s="20">
        <f>10877.509</f>
        <v>10877.509</v>
      </c>
      <c r="I38" s="20"/>
      <c r="J38" s="20"/>
      <c r="K38" s="20"/>
      <c r="L38" s="20"/>
    </row>
    <row r="39" spans="1:64" s="1" customFormat="1" ht="13.5" customHeight="1" x14ac:dyDescent="0.2">
      <c r="A39" s="59"/>
      <c r="B39" s="28"/>
      <c r="C39" s="58" t="s">
        <v>24</v>
      </c>
      <c r="D39" s="58"/>
      <c r="E39" s="20"/>
      <c r="F39" s="20"/>
      <c r="G39" s="20"/>
      <c r="H39" s="20"/>
      <c r="I39" s="20"/>
      <c r="J39" s="20"/>
      <c r="K39" s="20"/>
      <c r="L39" s="20"/>
    </row>
    <row r="40" spans="1:64" s="1" customFormat="1" ht="112.5" customHeight="1" x14ac:dyDescent="0.2">
      <c r="A40" s="59"/>
      <c r="B40" s="41" t="s">
        <v>15</v>
      </c>
      <c r="C40" s="58"/>
      <c r="D40" s="58"/>
      <c r="E40" s="20">
        <f t="shared" si="5"/>
        <v>6307.6479999999992</v>
      </c>
      <c r="F40" s="20">
        <f>3631.883+62.4-1880.806-82.739+37.055</f>
        <v>1767.7929999999999</v>
      </c>
      <c r="G40" s="20">
        <f>342.295+574.216+2198.781+1974.138+177.418-501.511-217-8.482</f>
        <v>4539.8549999999996</v>
      </c>
      <c r="H40" s="20">
        <f>1000.503-906.209+3.801</f>
        <v>98.095000000000098</v>
      </c>
      <c r="I40" s="20"/>
      <c r="J40" s="20"/>
      <c r="K40" s="20"/>
      <c r="L40" s="20"/>
    </row>
    <row r="41" spans="1:64" s="1" customFormat="1" ht="18.75" x14ac:dyDescent="0.2">
      <c r="A41" s="51" t="s">
        <v>30</v>
      </c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</row>
    <row r="42" spans="1:64" s="1" customFormat="1" ht="18.75" x14ac:dyDescent="0.2">
      <c r="A42" s="48" t="s">
        <v>30</v>
      </c>
      <c r="B42" s="31"/>
      <c r="C42" s="45" t="s">
        <v>24</v>
      </c>
      <c r="D42" s="31"/>
      <c r="E42" s="32">
        <f t="shared" si="5"/>
        <v>37</v>
      </c>
      <c r="F42" s="18">
        <v>0</v>
      </c>
      <c r="G42" s="18">
        <f t="shared" ref="G42:L42" si="7">G43</f>
        <v>37</v>
      </c>
      <c r="H42" s="18">
        <f t="shared" si="7"/>
        <v>36.991999999999997</v>
      </c>
      <c r="I42" s="18">
        <f t="shared" si="7"/>
        <v>0</v>
      </c>
      <c r="J42" s="18">
        <f t="shared" si="7"/>
        <v>0</v>
      </c>
      <c r="K42" s="18">
        <f t="shared" si="7"/>
        <v>0</v>
      </c>
      <c r="L42" s="18">
        <f t="shared" si="7"/>
        <v>0</v>
      </c>
    </row>
    <row r="43" spans="1:64" s="1" customFormat="1" ht="99.75" customHeight="1" x14ac:dyDescent="0.2">
      <c r="A43" s="50"/>
      <c r="B43" s="41" t="s">
        <v>31</v>
      </c>
      <c r="C43" s="47"/>
      <c r="D43" s="37"/>
      <c r="E43" s="33">
        <f t="shared" si="5"/>
        <v>37</v>
      </c>
      <c r="F43" s="34">
        <v>0</v>
      </c>
      <c r="G43" s="20">
        <v>37</v>
      </c>
      <c r="H43" s="20">
        <f>36.992</f>
        <v>36.991999999999997</v>
      </c>
      <c r="I43" s="20"/>
      <c r="J43" s="20"/>
      <c r="K43" s="20"/>
      <c r="L43" s="20"/>
    </row>
    <row r="44" spans="1:64" s="1" customFormat="1" ht="18.75" x14ac:dyDescent="0.2">
      <c r="A44" s="35" t="s">
        <v>8</v>
      </c>
      <c r="B44" s="35"/>
      <c r="C44" s="38"/>
      <c r="D44" s="38"/>
      <c r="E44" s="18">
        <f t="shared" si="5"/>
        <v>54663.625</v>
      </c>
      <c r="F44" s="18">
        <f>F17+F21+F24+F34</f>
        <v>25935.384000000002</v>
      </c>
      <c r="G44" s="18">
        <f t="shared" ref="G44:L44" si="8">G17+G21+G24+G34+G42+G32</f>
        <v>28728.240999999998</v>
      </c>
      <c r="H44" s="18">
        <f t="shared" si="8"/>
        <v>15575.182999999999</v>
      </c>
      <c r="I44" s="18">
        <f t="shared" si="8"/>
        <v>0</v>
      </c>
      <c r="J44" s="18">
        <f t="shared" si="8"/>
        <v>0</v>
      </c>
      <c r="K44" s="18">
        <f t="shared" si="8"/>
        <v>0</v>
      </c>
      <c r="L44" s="18">
        <f t="shared" si="8"/>
        <v>0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</row>
    <row r="45" spans="1:64" ht="88.5" customHeight="1" x14ac:dyDescent="0.2">
      <c r="A45" s="7"/>
      <c r="B45" s="7"/>
      <c r="C45" s="8"/>
      <c r="D45" s="8"/>
      <c r="E45" s="9"/>
      <c r="F45" s="9"/>
      <c r="G45" s="9"/>
      <c r="H45" s="9"/>
      <c r="I45" s="9"/>
      <c r="J45" s="9"/>
      <c r="K45" s="9"/>
      <c r="L45" s="9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</row>
    <row r="46" spans="1:64" ht="30" customHeight="1" x14ac:dyDescent="0.2">
      <c r="A46" s="55" t="s">
        <v>9</v>
      </c>
      <c r="B46" s="55"/>
      <c r="C46" s="15"/>
      <c r="D46" s="15"/>
      <c r="E46" s="15"/>
      <c r="H46" s="6"/>
      <c r="I46" s="4"/>
      <c r="J46" s="4"/>
      <c r="K46" s="55" t="s">
        <v>42</v>
      </c>
      <c r="L46" s="55"/>
    </row>
    <row r="47" spans="1:64" s="1" customFormat="1" ht="18.75" x14ac:dyDescent="0.2">
      <c r="A47" s="4"/>
      <c r="B47" s="4"/>
      <c r="C47" s="5"/>
      <c r="D47" s="5"/>
      <c r="E47" s="5"/>
      <c r="F47" s="10"/>
      <c r="G47" s="5"/>
      <c r="H47" s="5"/>
      <c r="I47" s="5"/>
      <c r="J47" s="5"/>
      <c r="K47" s="5"/>
      <c r="L47" s="5"/>
    </row>
    <row r="49" spans="6:12" x14ac:dyDescent="0.2">
      <c r="F49" s="10"/>
      <c r="G49" s="10"/>
      <c r="H49" s="10"/>
      <c r="I49" s="10"/>
      <c r="J49" s="10"/>
      <c r="K49" s="10"/>
      <c r="L49" s="10"/>
    </row>
    <row r="50" spans="6:12" x14ac:dyDescent="0.2">
      <c r="F50" s="10"/>
    </row>
    <row r="51" spans="6:12" x14ac:dyDescent="0.2">
      <c r="F51" s="10"/>
    </row>
    <row r="52" spans="6:12" x14ac:dyDescent="0.2">
      <c r="F52" s="10"/>
    </row>
  </sheetData>
  <mergeCells count="42">
    <mergeCell ref="E1:G1"/>
    <mergeCell ref="E2:G2"/>
    <mergeCell ref="E3:G3"/>
    <mergeCell ref="F5:G5"/>
    <mergeCell ref="F6:G6"/>
    <mergeCell ref="A20:L20"/>
    <mergeCell ref="A23:L23"/>
    <mergeCell ref="A12:A14"/>
    <mergeCell ref="B12:B14"/>
    <mergeCell ref="C12:C14"/>
    <mergeCell ref="D12:D14"/>
    <mergeCell ref="E13:E14"/>
    <mergeCell ref="E12:L12"/>
    <mergeCell ref="F13:L13"/>
    <mergeCell ref="C21:C22"/>
    <mergeCell ref="D21:D22"/>
    <mergeCell ref="A21:A22"/>
    <mergeCell ref="K46:L46"/>
    <mergeCell ref="A46:B46"/>
    <mergeCell ref="C37:C38"/>
    <mergeCell ref="C39:C40"/>
    <mergeCell ref="A34:A40"/>
    <mergeCell ref="D24:D40"/>
    <mergeCell ref="C34:C36"/>
    <mergeCell ref="C42:C43"/>
    <mergeCell ref="A42:A43"/>
    <mergeCell ref="A32:A33"/>
    <mergeCell ref="C32:C33"/>
    <mergeCell ref="A41:L41"/>
    <mergeCell ref="B25:B31"/>
    <mergeCell ref="A24:A31"/>
    <mergeCell ref="J1:L1"/>
    <mergeCell ref="J2:L2"/>
    <mergeCell ref="J3:L3"/>
    <mergeCell ref="J5:K5"/>
    <mergeCell ref="J6:L6"/>
    <mergeCell ref="A8:L8"/>
    <mergeCell ref="A9:L9"/>
    <mergeCell ref="C17:C19"/>
    <mergeCell ref="D17:D19"/>
    <mergeCell ref="A17:A19"/>
    <mergeCell ref="A16:L16"/>
  </mergeCells>
  <printOptions horizontalCentered="1"/>
  <pageMargins left="0.39370078740157483" right="0" top="1.1811023622047245" bottom="0" header="0" footer="0"/>
  <pageSetup paperSize="9" scale="62" fitToHeight="30" orientation="landscape" r:id="rId1"/>
  <headerFooter differentFirst="1" alignWithMargins="0">
    <oddHeader>&amp;C
&amp;P</oddHeader>
  </headerFooter>
  <rowBreaks count="2" manualBreakCount="2">
    <brk id="19" max="11" man="1"/>
    <brk id="4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1.1.ДІБ</vt:lpstr>
      <vt:lpstr>'додаток 1.1.ДІБ'!Область_друку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2021-03-24T07:32:31Z</cp:lastPrinted>
  <dcterms:created xsi:type="dcterms:W3CDTF">1996-10-08T23:32:33Z</dcterms:created>
  <dcterms:modified xsi:type="dcterms:W3CDTF">2021-03-24T07:32:34Z</dcterms:modified>
</cp:coreProperties>
</file>