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00" activeTab="1"/>
  </bookViews>
  <sheets>
    <sheet name="Додаток 2" sheetId="6" r:id="rId1"/>
    <sheet name="Додаток 3" sheetId="10" r:id="rId2"/>
  </sheets>
  <definedNames>
    <definedName name="_xlnm.Print_Titles" localSheetId="0">'Додаток 2'!$14:$16</definedName>
    <definedName name="_xlnm.Print_Titles" localSheetId="1">'Додаток 3'!$13:$16</definedName>
    <definedName name="_xlnm.Print_Area" localSheetId="0">'Додаток 2'!$A$1:$L$56</definedName>
    <definedName name="_xlnm.Print_Area" localSheetId="1">'Додаток 3'!$A$1:$H$108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4" i="10" l="1"/>
  <c r="F48" i="10"/>
  <c r="F60" i="10"/>
  <c r="F97" i="10"/>
  <c r="F83" i="10" l="1"/>
  <c r="F79" i="10"/>
  <c r="F94" i="10"/>
  <c r="F88" i="10"/>
  <c r="F87" i="10"/>
  <c r="F70" i="10"/>
  <c r="F69" i="10"/>
  <c r="F68" i="10"/>
  <c r="F62" i="10"/>
  <c r="F55" i="10"/>
  <c r="F54" i="10"/>
  <c r="F45" i="10"/>
  <c r="F31" i="10"/>
  <c r="F43" i="10" s="1"/>
  <c r="F30" i="10"/>
  <c r="F29" i="10"/>
  <c r="F28" i="10"/>
  <c r="F27" i="10"/>
  <c r="F26" i="10"/>
  <c r="F78" i="10" l="1"/>
  <c r="F18" i="10" l="1"/>
  <c r="F86" i="10" l="1"/>
  <c r="F25" i="10"/>
  <c r="G46" i="10"/>
  <c r="F47" i="10"/>
  <c r="F41" i="10"/>
  <c r="F40" i="10"/>
  <c r="F39" i="10"/>
  <c r="G34" i="10"/>
  <c r="G33" i="10"/>
  <c r="G32" i="10"/>
  <c r="E97" i="10" l="1"/>
  <c r="E93" i="10"/>
  <c r="E86" i="10"/>
  <c r="E78" i="10"/>
  <c r="E77" i="10"/>
  <c r="E60" i="10"/>
  <c r="E53" i="10"/>
  <c r="E44" i="10"/>
  <c r="E94" i="10" l="1"/>
  <c r="E96" i="10" s="1"/>
  <c r="E88" i="10"/>
  <c r="E92" i="10" s="1"/>
  <c r="E87" i="10"/>
  <c r="E91" i="10" s="1"/>
  <c r="E83" i="10"/>
  <c r="E85" i="10" s="1"/>
  <c r="E79" i="10"/>
  <c r="E81" i="10" s="1"/>
  <c r="E70" i="10"/>
  <c r="E76" i="10" s="1"/>
  <c r="E69" i="10"/>
  <c r="E75" i="10" s="1"/>
  <c r="E68" i="10"/>
  <c r="E74" i="10" s="1"/>
  <c r="E62" i="10"/>
  <c r="E66" i="10" s="1"/>
  <c r="E55" i="10"/>
  <c r="E59" i="10" s="1"/>
  <c r="E54" i="10"/>
  <c r="E58" i="10" s="1"/>
  <c r="E45" i="10"/>
  <c r="E31" i="10"/>
  <c r="G31" i="10" s="1"/>
  <c r="E30" i="10"/>
  <c r="E42" i="10" s="1"/>
  <c r="E28" i="10"/>
  <c r="G28" i="10" s="1"/>
  <c r="E27" i="10"/>
  <c r="G27" i="10" s="1"/>
  <c r="E29" i="10"/>
  <c r="E41" i="10" s="1"/>
  <c r="E26" i="10"/>
  <c r="E18" i="10"/>
  <c r="K21" i="6"/>
  <c r="J21" i="6"/>
  <c r="H21" i="6"/>
  <c r="G21" i="6"/>
  <c r="E21" i="6"/>
  <c r="D21" i="6"/>
  <c r="E43" i="10" l="1"/>
  <c r="G45" i="10"/>
  <c r="E47" i="10"/>
  <c r="G47" i="10" s="1"/>
  <c r="E40" i="10"/>
  <c r="G40" i="10" s="1"/>
  <c r="E38" i="10"/>
  <c r="E39" i="10"/>
  <c r="G39" i="10" s="1"/>
  <c r="F52" i="10"/>
  <c r="F53" i="10" s="1"/>
  <c r="G24" i="10" l="1"/>
  <c r="F75" i="10" l="1"/>
  <c r="F85" i="10"/>
  <c r="G57" i="10" l="1"/>
  <c r="G37" i="10"/>
  <c r="G36" i="10"/>
  <c r="E34" i="6" l="1"/>
  <c r="F34" i="6"/>
  <c r="G34" i="6"/>
  <c r="H34" i="6"/>
  <c r="I34" i="6"/>
  <c r="J34" i="6"/>
  <c r="K34" i="6"/>
  <c r="L34" i="6"/>
  <c r="D34" i="6"/>
  <c r="G95" i="10" l="1"/>
  <c r="G90" i="10"/>
  <c r="G89" i="10"/>
  <c r="G84" i="10"/>
  <c r="G73" i="10"/>
  <c r="G72" i="10"/>
  <c r="G17" i="10"/>
  <c r="L21" i="6"/>
  <c r="I21" i="6"/>
  <c r="F77" i="10" l="1"/>
  <c r="F76" i="10"/>
  <c r="F96" i="10"/>
  <c r="F59" i="10" l="1"/>
  <c r="F38" i="10" l="1"/>
  <c r="G94" i="10" l="1"/>
  <c r="G88" i="10"/>
  <c r="G87" i="10"/>
  <c r="G70" i="10"/>
  <c r="G69" i="10"/>
  <c r="G55" i="10"/>
  <c r="G52" i="10"/>
  <c r="G85" i="10" l="1"/>
  <c r="G83" i="10"/>
  <c r="G26" i="10"/>
  <c r="G38" i="10"/>
  <c r="G96" i="10"/>
  <c r="G59" i="10"/>
  <c r="G75" i="10"/>
  <c r="G91" i="10"/>
  <c r="G76" i="10"/>
  <c r="G92" i="10"/>
  <c r="L45" i="6"/>
  <c r="L43" i="6" l="1"/>
  <c r="L41" i="6"/>
  <c r="L37" i="6"/>
  <c r="L31" i="6"/>
  <c r="L20" i="6"/>
  <c r="I45" i="6"/>
  <c r="J45" i="6"/>
  <c r="K45" i="6"/>
  <c r="I43" i="6"/>
  <c r="J43" i="6"/>
  <c r="K43" i="6"/>
  <c r="I41" i="6"/>
  <c r="J41" i="6"/>
  <c r="K41" i="6"/>
  <c r="I37" i="6"/>
  <c r="J37" i="6"/>
  <c r="K37" i="6"/>
  <c r="I31" i="6"/>
  <c r="J31" i="6"/>
  <c r="K31" i="6"/>
  <c r="I20" i="6"/>
  <c r="J20" i="6"/>
  <c r="K20" i="6"/>
  <c r="L30" i="6" l="1"/>
  <c r="L17" i="6" s="1"/>
  <c r="K30" i="6"/>
  <c r="K17" i="6" s="1"/>
  <c r="I30" i="6"/>
  <c r="I17" i="6" s="1"/>
  <c r="J30" i="6"/>
  <c r="J17" i="6" s="1"/>
  <c r="H45" i="6" l="1"/>
  <c r="H43" i="6"/>
  <c r="H41" i="6"/>
  <c r="H37" i="6"/>
  <c r="H31" i="6"/>
  <c r="H20" i="6"/>
  <c r="F45" i="6"/>
  <c r="G45" i="6"/>
  <c r="F43" i="6"/>
  <c r="G43" i="6"/>
  <c r="F41" i="6"/>
  <c r="G41" i="6"/>
  <c r="F37" i="6"/>
  <c r="G37" i="6"/>
  <c r="F31" i="6"/>
  <c r="G31" i="6"/>
  <c r="F20" i="6"/>
  <c r="G20" i="6"/>
  <c r="G30" i="6" l="1"/>
  <c r="G17" i="6" s="1"/>
  <c r="F30" i="6"/>
  <c r="F17" i="6" s="1"/>
  <c r="H30" i="6"/>
  <c r="H17" i="6" s="1"/>
  <c r="E45" i="6"/>
  <c r="D45" i="6"/>
  <c r="E43" i="6"/>
  <c r="D43" i="6"/>
  <c r="D41" i="6"/>
  <c r="E41" i="6"/>
  <c r="E37" i="6"/>
  <c r="D37" i="6"/>
  <c r="E31" i="6"/>
  <c r="D31" i="6"/>
  <c r="E20" i="6"/>
  <c r="D20" i="6"/>
  <c r="E30" i="6" l="1"/>
  <c r="E17" i="6" s="1"/>
  <c r="D30" i="6"/>
  <c r="D17" i="6" s="1"/>
</calcChain>
</file>

<file path=xl/sharedStrings.xml><?xml version="1.0" encoding="utf-8"?>
<sst xmlns="http://schemas.openxmlformats.org/spreadsheetml/2006/main" count="418" uniqueCount="221">
  <si>
    <t xml:space="preserve">
</t>
  </si>
  <si>
    <t>Група результативних показників</t>
  </si>
  <si>
    <t>Одиниця виміру</t>
  </si>
  <si>
    <t>Значення показника</t>
  </si>
  <si>
    <t>Причини невиконання</t>
  </si>
  <si>
    <t>план</t>
  </si>
  <si>
    <t>виконано</t>
  </si>
  <si>
    <t>Продукту</t>
  </si>
  <si>
    <t>Якості</t>
  </si>
  <si>
    <t>Витрат</t>
  </si>
  <si>
    <t>Ефективності</t>
  </si>
  <si>
    <t>КПКВК</t>
  </si>
  <si>
    <t xml:space="preserve">Інформація про виконання заходу/завдання </t>
  </si>
  <si>
    <t>Обсяги фінансування програми</t>
  </si>
  <si>
    <t>Затверджено у бюджеті СМТГ (зі змінами)</t>
  </si>
  <si>
    <t>Усього</t>
  </si>
  <si>
    <t>заг. фонд</t>
  </si>
  <si>
    <t>спец. фонд</t>
  </si>
  <si>
    <t>Назва результативного показника/індикатора програми</t>
  </si>
  <si>
    <t>Виконано</t>
  </si>
  <si>
    <t xml:space="preserve">заг. фонд </t>
  </si>
  <si>
    <t xml:space="preserve"> спец. фонд</t>
  </si>
  <si>
    <t xml:space="preserve"> тис. грн.</t>
  </si>
  <si>
    <t>Обсяг видатків на оновлення кредитного рейтингу та рейтингу інвестиційної привабливості</t>
  </si>
  <si>
    <t>од.</t>
  </si>
  <si>
    <t>грн.</t>
  </si>
  <si>
    <t>Кількість випадків супроводу, доставлених гуманітарних вантажів/гуманітарної допомоги</t>
  </si>
  <si>
    <t>Обсяг видатків на супровід та доставку гуманітарних вантажів/гуманітарної допомоги до міста Суми</t>
  </si>
  <si>
    <t>Середні видатки на відрядження однієї делегації до міст-партнерів</t>
  </si>
  <si>
    <t>Середні видатки на прийом однієї іноземної делегації</t>
  </si>
  <si>
    <t>Середні видатки на відрядження однієї офіційної делегації від Сумської міської ТГ до міст зарубіжних країн з метою встановлення нових партнерських/дружніх відносин</t>
  </si>
  <si>
    <t>Кількість іноземних делегацій із міст зарубіжних країн, що прибувають до Сумської міської ради з метою встановлення та підтримки партнерських/дружніх відносин</t>
  </si>
  <si>
    <t>Кількість делегацій від Сумської міської ТГ до міст зарубіжних країн з метою встановлення нових партнерських/дружніх відносин</t>
  </si>
  <si>
    <t>Обсяг видатків на відрядження делегацій від Сумської міської ТГ до міст-партнерів (депутати Сумської міської ради, члени Виконавчого комітету, працівники виконавчих органів Сумської міської ради, представники установ, організацій міста Суми на запрошення приймаючої сторони)</t>
  </si>
  <si>
    <t>Обсяг видатків на організацію офіційних прийомів  іноземних делегацій із міст зарубіжних країн, що прибувають до Сумської міської ради з метою встановлення та підтримки партнерських/дружніх відносин</t>
  </si>
  <si>
    <t>Обсяг видатків на відрядження офіційних делегацій від Сумської міської ТГ до міст зарубіжних країн з метою встановлення нових партнерських/дружніх відносин</t>
  </si>
  <si>
    <t>Середні видатки на забезпечення одного навчального візиту з обміну досвідом</t>
  </si>
  <si>
    <t>Середні видатки на проведення однієї робочої зустрічі</t>
  </si>
  <si>
    <t>Кількість здійснених навчальних візитів з обміну досвідом</t>
  </si>
  <si>
    <t>Обсяг видатків на забезпечення навчальних візитів з обміну досвідом (депутати Сумської міської ради та члени Виконавчого комітету Сумської міської ради, що не є посадовими особами виконавчих органів Сумської міської ради)</t>
  </si>
  <si>
    <t>Обсяг видатків на проведення робочих зустрічей з обміну досвідом</t>
  </si>
  <si>
    <t>Середній розмір одного організаційного внеску</t>
  </si>
  <si>
    <t>Обсяг видатків на розробку та виготовлення демонстраційних матеріалів  для презентації муніципальних інвестиційних проектів</t>
  </si>
  <si>
    <t>Середня вартість одиниці створеної (виготовленої) та/або оновленої відеопрезентації</t>
  </si>
  <si>
    <t>Кількість форумів, виставок, інвестиційних заходів, в яких взято участь</t>
  </si>
  <si>
    <t>Кількість створених (виготовлених) та/або оновлених відеопрезентацій про місто Суми</t>
  </si>
  <si>
    <t>Кількість рішень про оновлення кредитного рейтингу / рейтингу інвестиційної привабливості</t>
  </si>
  <si>
    <t>Обсяг видатків на поширення інформаційних матеріалів про економічний та інвестиційний потенціал міста Суми (трансляція відео, публікації в ЗМІ, розміщення інформації на веб-ресурсах, розповсюдження інформації під час ярмарок, виставок та інших представницьких заходів)</t>
  </si>
  <si>
    <t>Обсяг видатків на створення (виготовлення) та/або оновлення відеопрезентації про місто Суми (відеоролик про науковий, економічний, інвестиційний  потенціал міста Суми)</t>
  </si>
  <si>
    <t xml:space="preserve">Підпрограма 1.  Сприяння  формуванню іміджу міста Суми як інвестиційно привабливого       </t>
  </si>
  <si>
    <t xml:space="preserve">Підпрограма 2. Розвиток міжнародної співпраці Сумської міської територіальної громади                                                                                                                            
</t>
  </si>
  <si>
    <t>0217693</t>
  </si>
  <si>
    <t xml:space="preserve">Підпрограма 1. Сприяння  формуванню іміджу міста Суми як інвестиційно привабливого       </t>
  </si>
  <si>
    <t>Обсяг видатків на виготовлення інформаційних матеріалів про економічний та інвестиційний потенціал міста Суми</t>
  </si>
  <si>
    <t>2/2</t>
  </si>
  <si>
    <t>Середні витрати на оновлення кредитного рейтингу та рейтингу інвестиційної привабливості СМТГ</t>
  </si>
  <si>
    <t>Кількість зарубіжних міст-партнерів та дружніх міст із зарубіжних країн</t>
  </si>
  <si>
    <t>Динаміка кількості зарубіжних міст-партнерів та дружніх міст із зарубіжних країн</t>
  </si>
  <si>
    <t>%</t>
  </si>
  <si>
    <t>Збереження рівня кредитного рейтингу Сумської міської територіальної громади</t>
  </si>
  <si>
    <t>рівень</t>
  </si>
  <si>
    <t>uaА-</t>
  </si>
  <si>
    <t>Збереження рівня рейтингу інвестиційної привабливості Сумської міської територіальної громади</t>
  </si>
  <si>
    <t>invА–</t>
  </si>
  <si>
    <t>Кількість інформаційних матеріалів</t>
  </si>
  <si>
    <t>Обсяг видатків на забезпечення участі у форумах, виставках, інвестиційних заходах  (придбання та/або оренда засобів матеріально-технічного забезпечення, оплата послуг перекладу тощо)</t>
  </si>
  <si>
    <t>Кількість виготовлених комплектів Інвестиційного паспорту міста Суми</t>
  </si>
  <si>
    <t>Кількість виготовлених інформаційних матеріалів про економічний та інвестиційний потенціал міста Суми</t>
  </si>
  <si>
    <t>Кількість заходів з поширення інформаційних матеріалів про економічний та інвестиційний потенціал міста Суми</t>
  </si>
  <si>
    <t>Середня вартість одиниці виготовлених інформаційних матеріалів про економічний та  інвестиційний потенціал міста Суми</t>
  </si>
  <si>
    <t>Середні видатки на один захід з поширення інформаційних матеріалів про економічний та  інвестиційний потенціал міста Суми</t>
  </si>
  <si>
    <t>Середні витрати на участь у форумах, виставках, інвестиційних заходах(придбання та/або оренди засобів матеріально-технічного забезпечення, оплата послуг з перекладу тощо)</t>
  </si>
  <si>
    <t>Динаміка кількості заходів, у яких взято участь</t>
  </si>
  <si>
    <t>Кількість розроблених та виготовлених демонстраційних матеріалів</t>
  </si>
  <si>
    <t>Середня вартість одиниці розробленого та виготовленого демонстраційного матеріалу</t>
  </si>
  <si>
    <t>Динаміка кількості розроблених та виготовлених демонстраційних матеріалів</t>
  </si>
  <si>
    <t>Кількість заходів з підтримки та встановлення зв'язків з між Сумською міською ТГ та містами зарубіжних країн, містами-партнерами, дружніми містами, міжнародними організаціями та донорськими установами, дипломатичними представництвами України за кордоном, дипломатичними та консульськими установами іноземних держав в Україні, іншими закордонними суб'єктами тощо</t>
  </si>
  <si>
    <t>Динаміка кількості заходів</t>
  </si>
  <si>
    <t>Обсяг видатків на сплату організаційних внесків для участі у конференціях, семінарах, форумах, ярмарках, виставках, інших заходах з питань налагодження співпраці тощо</t>
  </si>
  <si>
    <t>Обсяг видатків на забезпечення участі делегацій від Сумської міської ТГ у міжнародних конференціях, семінарах, тренінгах, форумах, ярмарках, виставках, інших заходах з питань налагодження співпраці тощо</t>
  </si>
  <si>
    <t>Кількість сплачених організаційних внесків для участі у конференціях, семінарах, форумах, ярмарках, виставках, інших заходах з питань налагодження співпраці тощо</t>
  </si>
  <si>
    <t>Кількість міжнародних конференцій, семінарів, тренінгів, форумів, ярмарок та виставок, інших заходів з питань налагодження співпраці, в яких взято участь делегаціями від Сумської міської ТГ</t>
  </si>
  <si>
    <t>Середні видатки на участь у міжнародних форумах, ярмарках та виставках, інших заходах з питань налагодження співпраці, участі в міжнародних проєктах та програмах однієї делегації</t>
  </si>
  <si>
    <t>Динаміка кількості міжнародних заходів, у яких взято участь делегаціями від Сумської міської ТГ</t>
  </si>
  <si>
    <t>Кількість проведених робочих зустрічей з обміну досвідом</t>
  </si>
  <si>
    <t>Динаміка кількості заходів з обміну досвідом</t>
  </si>
  <si>
    <t>Динаміка кількості іноземних делегацій із міст зарубіжних країн, що прибувають до Сумської міської ради з метою встановлення та підтримки партнерських/дружніх відносин</t>
  </si>
  <si>
    <t>Динаміка кількісті делегацій від Сумської міської ТГ до міст зарубіжних країн, у т.ч. до міст-партнерів та дружніх міст</t>
  </si>
  <si>
    <t>Обсяг видатків на організацію офіційних прийомів представників  міжнародних організацій та донорських установ, дипломатичних та консульських установ іноземних держав в Україні, інших закордонних суб'єктів, тощо, що прибувають до Сумської міської ради в рамках офіційних візитів</t>
  </si>
  <si>
    <t>Кількість офіційних прийомів представників  міжнародних організацій та донорських установ, дипломатичних та консульських установ іноземних держав в Україні, інших закордонних суб'єктів тощо, що прибувають до Сумської міської ради в рамках офіційних візитів та робочих зустрічей</t>
  </si>
  <si>
    <t>Середні видатки на організацію одного офіційного прийому представників  міжнародних організацій та донорських установ, дипломатичних та консульських установ іноземних держав в Україні, інших закордонних суб'єктів, тощо, що прибувають до Сумської міської ради в рамках офіційних візитів та робочих зустрічей</t>
  </si>
  <si>
    <t>Динаміка кількості прийомів представників  міжнародних організацій та донорських установ, дипломатичних та консульських установ іноземних держав в Україні, інших закордонних суб'єктів, тощо, що прибувають до Сумської міської ради в рамках офіційних візитів та робочих зустрічей</t>
  </si>
  <si>
    <t>Обсяг видатків на відрядження  представників від Сумської міської ТГ (депутати, члени Виконавчого комітету, працівники виконавчих органів Сумської міської ради, представники установ, організацій міста Суми) з метою встановлення нових та підтримки існуючих партнерських відносин, реалізації спільних проектів, оформлення, супроводу, організації та доставки гуманітарних вантажів/гуманітарної допомоги, тощо</t>
  </si>
  <si>
    <t>Кількість відряджень  з метою встановлення нових та підтримки існуючих партнерських відносин, реалізації спільних проектів, оформлення, супроводу, організації та доставки гуманітарних вантажів/гуманітарної допомоги</t>
  </si>
  <si>
    <t>Динаміка кількості гуманітарних вантажів</t>
  </si>
  <si>
    <t>Середні витрати на виготовлення та придбання одиниці іміджевої продукції для презентації міста  (з національною символікою, з символікою міста)</t>
  </si>
  <si>
    <t>Динаміка кількості іміджевої продукції</t>
  </si>
  <si>
    <t xml:space="preserve">Підпрограма 2. Розвиток міжнародної співпраці Сумської міської територіальної громади    </t>
  </si>
  <si>
    <t>2</t>
  </si>
  <si>
    <t>4</t>
  </si>
  <si>
    <t>6</t>
  </si>
  <si>
    <t>8</t>
  </si>
  <si>
    <t>10</t>
  </si>
  <si>
    <t>12</t>
  </si>
  <si>
    <t>(найменування програми, дата і номер рішення про її затвердження)</t>
  </si>
  <si>
    <t>Захід 1.1.1. Оновлення кредитного рейтингу та рейтингу інвестиційної привабливості СМТГ.</t>
  </si>
  <si>
    <t>Захід 1.1.3.  Виготовлення інформаційних матеріалів про економічний та інвестиційний потенціал міста Суми.</t>
  </si>
  <si>
    <t>Захід 1.1.4. Створення (виготовлення) та/або оновлення відеопрезентації про місто Суми (відеоролик про науковий, економічний, інвестиційний  потенціал міста Суми).</t>
  </si>
  <si>
    <t>Захід 1.1.5. Поширення інформаційних матеріалів про економічний та інвестиційний потенціал міста Суми (трансляція відео, публікації в ЗМІ, розміщення інформації на веб-ресурсах, розповсюдження інформації під час ярмарок, виставок та інших представницьких заходів).</t>
  </si>
  <si>
    <t>Захід 1.1.6. Забезпечення участі у форумах, виставках, інвестиційних заходах  (придбання та/або оренда засобів матеріально-технічного забезпечення, оплата послуг з перекладу  тощо).</t>
  </si>
  <si>
    <t>Завдання 1.2. Розробка та виготовлення демонстраційних матеріалів  для презентації муніципальних інвестиційних проектів.</t>
  </si>
  <si>
    <t>Всього по підпрограмі, у т.ч.:</t>
  </si>
  <si>
    <t>Захід 2.1.1. Сплата організаційних внесків для участі у конференціях, семінарах, тренінгах, форумах, ярмарках, виставках,  інших заходах з питань налагодження співпраці тощо.</t>
  </si>
  <si>
    <t>Захід 2.1.2. Забезпечення участі делегацій від Сумської міської ТГ у міжнародних конференціях, семінарах, тренінгах, форумах, ярмарках, виставках,  інших заходах з питань налагодження співпраці  тощо.</t>
  </si>
  <si>
    <t>Захід 2.2.2. Проведення робочих зустрічей з обміну досвідом.</t>
  </si>
  <si>
    <t>Захід 2.2.3. Забезпечення навчальних візитів з обміну досвідом (депутати Сумської міської ради та члени Виконавчого комітету Сумської міської ради, що не є посадовими особами виконавчих органів Сумської міської ради).</t>
  </si>
  <si>
    <t>Захід 2.3.1. Відрядження офіційних делегацій від Сумської міської ТГ до міст зарубіжних країн з метою встановлення нових партнерських/дружніх відносин.</t>
  </si>
  <si>
    <t>Захід 2.3.3. Відрядження делегацій від Сумської міської ТГ до міст-партнерів (депутати Сумської міської ради, члени Виконавчого комітету, працівники виконавчих органів Сумської міської ради, представники установ, організацій міста Суми на запрошення приймаючої сторони).</t>
  </si>
  <si>
    <t>Захід 2.4.1.Організація прийому та перебування іноземних офіційних делегацій з нагоди проведення Сумською міською радою урочистих заходів всього.</t>
  </si>
  <si>
    <t>Захід 2.5.1.Організація прийому та перебування  представників дипломатичних та консульських установ іноземних держав в Україні, міжнародних організацій та донорських установ, інших закордонних суб'єктів, що прибувають до Сумської міської ради в рамках офіційних візитів; підтримка зв'язків з дипломатичними представництвами України за кордоном, тощо.</t>
  </si>
  <si>
    <t>Захід 2.6.2. Забезпечення супроводу та доставки гуманітарного вантажу/гуманітарної допомоги до міста Суми.</t>
  </si>
  <si>
    <t>Захід 2.6.1. Відрядження представників від Сумської міської ТГ (депутати, члени Виконавчого комітету, працівники виконавчих органів Сумської міської ради, представники установ, організацій міста Суми) з метою встановлення нових та підтримки існуючих партнерських відносин, реалізації спільних проектів, оформлення, супроводу, організації та доставки гуманітарних вантажів/гуманітарної допомоги, тощо.</t>
  </si>
  <si>
    <t>Завдання 2.7. Виготовлення та придбання іміджевої продукції для презентації міста (з національною символікою, з символікою міста).</t>
  </si>
  <si>
    <t>Захід 2.3.2. Офіційний прийом іноземних делегацій із зарубіжних країн, що прибувають до Сумської міської ради з метою встановлення та підтримки партнерських/дружніх відносин.</t>
  </si>
  <si>
    <t xml:space="preserve">        Додаток 3</t>
  </si>
  <si>
    <t>Завдання 1.1. Поширення інформації про науковий, економічний, інвестиційний  потенціал міста Суми,  у т.ч.:</t>
  </si>
  <si>
    <t>Всього на виконання програми за рахунок коштів бюджету ТГ:</t>
  </si>
  <si>
    <t>Завдання 2.1. Участь у міжнародних конференціях, семінарах, тренінгах, форумах, ярмарках, виставках, інших заходах з питань налагодження співпраці  тощо,  у т.ч.:</t>
  </si>
  <si>
    <t>Завдання 2.2. Здійснення заходів з обміну досвідом, у т.ч.:</t>
  </si>
  <si>
    <t>Завдання 2.3. Підтримка зв’язків з містами-партнерами та встановлення нових партнерських/дружніх відносин з містами зарубіжних країн, у т.ч.:</t>
  </si>
  <si>
    <t>Завдання 2.4. Забезпечення перебування іноземних офіційних делегацій під час проведення Сумською міською радою урочистих заходів, у т.ч.:</t>
  </si>
  <si>
    <t>Завдання 2.5. Співпраця з  дипломатичними та консульськими установами іноземних держав в Україні,   дипломатичними представництвами України за кордоном, міжнародними організаціями та донорськими установами, іншими закордонними суб'єктами тощо, у т.ч.:</t>
  </si>
  <si>
    <t>Завдання 2.6. Встановлення нових, підтримка існуючих зв’язків та продовження співпраці з іноземними неприбутковими/ некомерційними організаціями, містами-партнерами, муніципалітетами, представництвами та консульствами зарубіжних країн, іншими закордонними суб'єктами з гуманітарних питань, питань підтримки, відновлення та розбудови Сумської міської ТГ тощо, у т.ч.:</t>
  </si>
  <si>
    <t>Програма розвитку міжнародної співпраці та сприяння формуванню позитивного інвестиційного іміджу Сумської міської територіальної громади на 2022-2024 роки (зі змінами)</t>
  </si>
  <si>
    <t>Завдання 1.1. Поширення інформації про науковий, економічний, інвестиційний  потенціал міста Суми.</t>
  </si>
  <si>
    <t>КПКВК 0217693 «Інші заходи, пов’язані з економічною діяльністю»</t>
  </si>
  <si>
    <t>КПКВК 0217693 «Інші заходи, пов’язані з економічною діяльністю».</t>
  </si>
  <si>
    <t>(назва програми)</t>
  </si>
  <si>
    <t>Департамент фінансів, економіки та інвестицій Сумської міської ради</t>
  </si>
  <si>
    <t xml:space="preserve"> (відповідальний виконавець програми)</t>
  </si>
  <si>
    <t xml:space="preserve">
тис. грн
</t>
  </si>
  <si>
    <t xml:space="preserve">                                                                                                                                            
</t>
  </si>
  <si>
    <t xml:space="preserve"> Завдання 1.2. Розробка та виготовлення демонстраційних матеріалів  для презентації муніципальних інвестиційних проектів. 
</t>
  </si>
  <si>
    <t xml:space="preserve">Завдання 2.5. Співпраця з  дипломатичними та консульськими установами іноземних держав в Україні,   дипломатичними представництвами України за кордоном, міжнародними організаціями та донорськими установами, іншими закордонними суб'єктами, тощо.
</t>
  </si>
  <si>
    <t xml:space="preserve">Завдання 2.6. Встановлення нових, підтримка існуючих зв’язків та продовження співпраці з іноземними неприбутковими/ некомерційними організаціями, містами-партнерами, муніципалітетами, представництвами та консульствами зарубіжних країн, іншими закордонними суб'єктами з гуманітарних питань, питань підтримки, відновлення та розбудови Сумської міської ТГ, тощо.
</t>
  </si>
  <si>
    <t xml:space="preserve">Завдання 2.7. Виготовлення та придбання іміджевої продукції для презентації міста (з національною символікою, з символікою міста).
</t>
  </si>
  <si>
    <t xml:space="preserve">Завдання 2.2. Здійснення заходів з обміну досвідом.
</t>
  </si>
  <si>
    <t xml:space="preserve">Завдання 2.3. Заходи, пов’язані з підтримкою зв’язків з містами-партнерами та встановлення нових партнерських/дружніх відносин з містами зарубіжних країн.
</t>
  </si>
  <si>
    <t>Завдання 2.4. Забезпечення перебування іноземних офіційних делегацій під час проведення Сумською міською радою урочистих заходів.</t>
  </si>
  <si>
    <t xml:space="preserve">Завдання 2.1. Участь у міжнародних конференціях, семінарах, тренінгах, проектах, форумах, ярмарках, виставках, інших заходах з питань налагодження співпраці, участі в міжнародних проєктах та програмах тощо.
</t>
  </si>
  <si>
    <t xml:space="preserve">Програма розвитку міжнародної співпраці та сприяння формуванню позитивного інвестиційного іміджу Сумської міської територіальної громади на 2022-2024 роки (зі змінами), затверджена рішенням Виконавчого комітету Сумської міської ради від 22.07.2022 № 295 </t>
  </si>
  <si>
    <t>*</t>
  </si>
  <si>
    <t>Назва індикатора, завдання, заходу, відповідального виконавця, головного розпорядника бюджетних коштів, найменування КПКВК</t>
  </si>
  <si>
    <t>(звітний період)</t>
  </si>
  <si>
    <t>В зв'язку з обмеженою можливістю участі у заходах в умовах продовження агресії рф проти України і воєнного стану</t>
  </si>
  <si>
    <t>У зв’язку з відсутністю статистичних даних в умовах воєнного стану інформація в відеороліку не оновлювалась</t>
  </si>
  <si>
    <t>Матеріально-технічне забезпечення проведення заходів здійснювалось організаторами</t>
  </si>
  <si>
    <t>Сплата оргвнесків організаторами заходів не вимагалася</t>
  </si>
  <si>
    <t>Витрати на перебування делегації (проживання, харчування) забезпечувались за рахунок приймаючої сторони</t>
  </si>
  <si>
    <r>
      <t>Назва завдання та заходу</t>
    </r>
    <r>
      <rPr>
        <sz val="12"/>
        <color theme="1"/>
        <rFont val="Times New Roman"/>
        <family val="1"/>
        <charset val="204"/>
      </rPr>
      <t xml:space="preserve"> </t>
    </r>
  </si>
  <si>
    <t>Відповідальні виконавці: Департамент фінансів, економіки та інвестицій Сумської міської ради, виконавчий комітет Сумської міської ради (відділ бухгалтерського обліку та звітності Сумської міської ради).</t>
  </si>
  <si>
    <t>Динаміка кількості інформаційних матеріалів</t>
  </si>
  <si>
    <t>В зв'язку з обмеженими можливістями в умовах продовження агресії рф проти України і воєнного стану</t>
  </si>
  <si>
    <t>У зв’язку з відсутністю статистичних даних в умовах воєнного стану інформація, зокрема щодо соціально-економічних показників міста в відеороліку не оновлювалась</t>
  </si>
  <si>
    <t>В зв'язку з обмеженими можливістями в умовах продовження агресії рф проти України і воєнного стану; демонстраційні матеріали були підготовлені власними силами працівників виконавчих органів Сумської міської ради</t>
  </si>
  <si>
    <t>В зв'язку з обмеженими можливістями в умовах продовження агресії рф проти України і воєнного стану відряджень делегацій не відбувалося</t>
  </si>
  <si>
    <t>В зв'язку з обмеженими можливістями в умовах продовження агресії рф проти України і воєнного стану заходи проводилися в онлайн форматі</t>
  </si>
  <si>
    <t>В зв'язку з продовженням агресії рф проти України і воєнного стану відрядження делегацій були обмежені</t>
  </si>
  <si>
    <t>В зв'язку з обмеженими можливістями в умовах продовження агресії рф проти України і воєнного стану заходи проводились в онлайн форматі</t>
  </si>
  <si>
    <t>В зв'язку з  продовженням агресії рф проти України і воєнного стану відрядження делегацій були обмежені</t>
  </si>
  <si>
    <t>В зв'язку з продовженням агресії рф проти України і воєнного стану делегації не приїздили</t>
  </si>
  <si>
    <t>В зв'язку з продовженням агресії рф проти України і воєнного стану візити делегацій були короткостроковими</t>
  </si>
  <si>
    <t>В зв'язку з продовженням агресії рф проти України і воєнного стану була обмежена кількісті відряджень; витрати на перебування делегацій (проживання, харчування) забезпечувались за рахунок організаторів заходу</t>
  </si>
  <si>
    <t>Доставка гуманітарної допомоги здійснювалась переважно за рахунок партнерів/донорів</t>
  </si>
  <si>
    <t>В зв'язку з  продовженням агресії рф проти України і воєнного стану була обмежена кількість відряджень</t>
  </si>
  <si>
    <t>В зв'язку з продовженням агресії рф проти України і воєнного стану була обмежена кількость відряджень; витрати на перебування делегацій (проживання, харчування) забезпечувались за рахунок організаторів заходів</t>
  </si>
  <si>
    <t>Видатки профінансовані в межах фактичної потреби відповідно до укладених договорів</t>
  </si>
  <si>
    <t>Відсоток виконання кол. 6/ кол.5</t>
  </si>
  <si>
    <t xml:space="preserve">  Додаток 2
</t>
  </si>
  <si>
    <t>від                              року  №             -  МР</t>
  </si>
  <si>
    <t>Захід 1.1.2. Оновлення іміджевого інформаційного комплекту "Інвестиційний паспорт міста Суми" (англійською та українською мовами)</t>
  </si>
  <si>
    <t>Обсяг видатків на оновлення іміджевого інформаційного комплекту "Інвестиційний паспорт міста Суми" (англійською та українською мовами)</t>
  </si>
  <si>
    <t>Середня вартість одного комплекту "Інвестиційний паспорт міста Суми"</t>
  </si>
  <si>
    <t>Кількість делегацій від Сумської міської ТГ, відряджених до міст-партнерів</t>
  </si>
  <si>
    <t>Середні видатки на одне відрядження представників від Сумської міської ТГ</t>
  </si>
  <si>
    <t>Середні видатки на супровід та доставку одного гуманітарного вантажу/гуманітарної допомоги</t>
  </si>
  <si>
    <t>за 2024 рік</t>
  </si>
  <si>
    <t>1/1</t>
  </si>
  <si>
    <t>Виготовлено презентаційний мобільний стенд - РОЛЛ-АП</t>
  </si>
  <si>
    <t>Виготовлені флеш-накопичувачі  для запису та зберігання презентаційних матеріалів, які використовуватимуться під час форумів, виставок та інших інвестиційних заходів. Вони забезпечать зручний доступ до інформації про інвестиційний потенціал, економічний розвиток та можливості співпраці, сприяючи ефективній презентації міста перед потенційними партнерами та інвесторами.</t>
  </si>
  <si>
    <t>Виготовлені проєкти(проспекти)  та слайдова презентація  для презентації муніципальних інвестиційних проектів.</t>
  </si>
  <si>
    <t xml:space="preserve">Забезпечено участь у Міжнародній виставці-конференції ReBuild Ukraine: Construction and Energy з метою презентації проєктів по відновленню та розвитку громади в місті Варшава (Польща); Конференції з відновлення України (URC2024), місто Берлін (Німеччина); Всесвітньому конгресі Smart City Expo 2024, м.Барселона (Іспанія).
</t>
  </si>
  <si>
    <t>Придбання предметів протокольної атрибутики (серветки, вода питна)</t>
  </si>
  <si>
    <t xml:space="preserve">Забезпечено відрядження представників від Сумської міської ТГ до  міста-партнера Коїмбра (Португалія)  в контексті нещодавно підписаної угоди про побратимство з метою обговорення напрямків потенційної співпраці; міста-партнера Кутаїсі (Грузія) відвідати урочисте святкування Дня міста; міста Мажейкяй (Литовська Республіка) з метою участі у Мажейкяйському авіаційному фестивалі; міста-партнера Люблін (Польща) з метою ознайомлення з досвідом мерії міста Люблін у сфері муніципальних послуг та управління комунальною власністю. </t>
  </si>
  <si>
    <t>Забезпечено усний переклад з анг.мови на укр. та з укр. на анг.мову під час зустрічі з представниками італійської неурядової організації Fondazione Progetto Arca щодо обговорення та налагодження подальшої співпраці щодо реалізації проєктів.</t>
  </si>
  <si>
    <t>В зв'язку з обмеженою можливістю видатків на виготовлення інформаційних матеріалів про економічний та інвестиційний потенціал міста Суми в умовах продовження агресії рф проти України і воєнного стану</t>
  </si>
  <si>
    <t>Кількість іміджевої продукції з національною символіковою, символікою       м. Суми, яку планується виготовити та придбати</t>
  </si>
  <si>
    <t>Здорожчання середньої вартості одиниці придбаної продукції</t>
  </si>
  <si>
    <t>Здійснено закупівлю  іміджевої продукції з національною символіковою, символікою м. Суми у межах виділеного обсягу фінансування.</t>
  </si>
  <si>
    <t xml:space="preserve"> Оновлення іміджевого інформаційного комплекту "Інвестиційний паспорт міста Суми" (англійською та українською мовами)</t>
  </si>
  <si>
    <t>Забезпечено презентацію міста шляхом розповсюдження придбаної іміджевої продукції.</t>
  </si>
  <si>
    <t xml:space="preserve">Звіт про хід виконання результативних показників/індикаторів програми </t>
  </si>
  <si>
    <r>
      <t xml:space="preserve">Інформація про хід виконання програми Сумської міської територіальної громади  
</t>
    </r>
    <r>
      <rPr>
        <b/>
        <u/>
        <sz val="14"/>
        <color theme="1"/>
        <rFont val="Times New Roman"/>
        <family val="1"/>
        <charset val="204"/>
      </rPr>
      <t>за 2024 рік</t>
    </r>
  </si>
  <si>
    <t xml:space="preserve">У вересні 2024 року було проведене рейтингування СМТГ з  оновленням (підтвердженням) кредитного рейтингу СМТГ на попередньому рівні – «uaА-»  з прогнозом «негативний», що обумовлено тривалими військовими діями на території України через агресію з боку російської федерації, невизначеністю щодо перспектив розвитку економіки та погіршенням умов діяльності. Також оновлено (підтверджено) на попередньому рівні рейтинг інвестиційної привабливості громади – «invА–». Визначені рейтинги свідчать про високу якість управління місцевими фінансами навіть у воєнний час, а також про збереження достатнього потенціалу економіки та інвестиційних можливостей СМТГ.
</t>
  </si>
  <si>
    <t>В зв'язку з обмеженими можливістями в умовах продовження агресії рф проти України і воєнного стану, інформація оновлена була лише один раз</t>
  </si>
  <si>
    <t>У зв’язку з відсутністю статистичних даних в умовах воєнного стану інформація щодо оновлення іміджевого інформаційного комплекту "Інвестиційний паспорт міста Суми" була здійснена частково</t>
  </si>
  <si>
    <t>Кількість офіційних іноземних делегацій, що відвідають Сумську міську ТГ з нагоди Дня Європи та  Дня міста Суми</t>
  </si>
  <si>
    <t>Середні видатки  на організацію прийому та перебування однієї іноземної офіційної делегації, що братиме участь в урочистих заходах з нагоди святкування Дня Європи та  Дня міста Суми</t>
  </si>
  <si>
    <t xml:space="preserve">Якості </t>
  </si>
  <si>
    <t>Динаміка кількості делегацій, які відвідають Сумську міьку ТГ з нагоди проведення урочистих заходів</t>
  </si>
  <si>
    <t>В зв'язку з продовженням агресії рф проти України і воєнного стану делегації приїздило менш, ніж планувалося</t>
  </si>
  <si>
    <t>Обсяг видатків на виготовлення та придбання іміджевої продукції для презентації міста (з національною символікою, з символікою міста)</t>
  </si>
  <si>
    <t>Обсяг видатків на організацію перебування іноземних офіційних делегацій з нагоди Дня Європи та  Дня міста Суми</t>
  </si>
  <si>
    <t>Індикатор/індикатори Підпрограми 1. 
Сприяння  формуванню іміджу міста Суми як інвестиційно привабливого</t>
  </si>
  <si>
    <t xml:space="preserve">Індикатор/індикатори Підпрограми 2. 
Розвиток міжнародної співпраці Сумської міської територіальної громади </t>
  </si>
  <si>
    <t xml:space="preserve">до рішення   Сумської міської ради Про заключний звіт про стан виконання Програми розвитку міжнародної співпраці та сприяння формуванню позитивного інвестиційного іміджу Сумської міської територіальної громади на 2022-2024 роки (зі змінами), затвердженої рішенням Виконавчого комітету Сумської міської ради від 22.07.2022 № 295 за 2022-2024 роки та за 2024 рік
</t>
  </si>
  <si>
    <t>Виконавець ___________  Світлана ЛИПОВА</t>
  </si>
  <si>
    <t>Секретар Сумської міської ради                                                                                                                                                       Артем КОБЗАР</t>
  </si>
  <si>
    <t>Секретар Сумської міської ради                                                                                                                                                                                                      Артем КОБЗАР</t>
  </si>
  <si>
    <t>до рішення  Сумської міської ради</t>
  </si>
  <si>
    <t>до рішення  Сумської міської ради Про заключний звіт про стан виконання Програми розвитку міжнародної співпраці та сприяння формуванню позитивного інвестиційного іміджу Сумської міської територіальної громади на 2022-2024 роки (зі змінами), затвердженої рішенням Виконавчого комітету Сумської міської ради від 22.07.2022 № 295 за 2022-2024 роки та за 2024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</si>
</sst>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_₴"/>
    <numFmt numFmtId="166" formatCode="0.0"/>
    <numFmt numFmtId="167" formatCode="0.0_ "/>
  </numFmts>
  <fonts count="16" x14ac:knownFonts="1">
    <font>
      <sz val="11"/>
      <color theme="1"/>
      <name val="Calibri"/>
      <family val="2"/>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4"/>
      <color theme="1"/>
      <name val="Times New Roman"/>
      <family val="1"/>
      <charset val="204"/>
    </font>
    <font>
      <b/>
      <u/>
      <sz val="14"/>
      <color theme="1"/>
      <name val="Times New Roman"/>
      <family val="1"/>
      <charset val="204"/>
    </font>
    <font>
      <sz val="12"/>
      <name val="Times New Roman"/>
      <family val="1"/>
      <charset val="204"/>
    </font>
    <font>
      <sz val="11"/>
      <name val="Times New Roman"/>
      <family val="1"/>
      <charset val="204"/>
    </font>
    <font>
      <b/>
      <i/>
      <sz val="12"/>
      <color theme="1"/>
      <name val="Times New Roman"/>
      <family val="1"/>
      <charset val="204"/>
    </font>
    <font>
      <sz val="16"/>
      <name val="Times New Roman"/>
      <family val="1"/>
      <charset val="204"/>
    </font>
    <font>
      <sz val="13"/>
      <name val="Times New Roman"/>
      <family val="1"/>
      <charset val="204"/>
    </font>
    <font>
      <u/>
      <sz val="16"/>
      <name val="Times New Roman"/>
      <family val="1"/>
      <charset val="204"/>
    </font>
    <font>
      <b/>
      <sz val="16"/>
      <color theme="1"/>
      <name val="Times New Roman"/>
      <family val="1"/>
      <charset val="204"/>
    </font>
    <font>
      <sz val="16"/>
      <color theme="1"/>
      <name val="Times New Roman"/>
      <family val="1"/>
      <charset val="204"/>
    </font>
    <font>
      <b/>
      <sz val="16"/>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ECFF"/>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top style="medium">
        <color auto="1"/>
      </top>
      <bottom style="medium">
        <color auto="1"/>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auto="1"/>
      </left>
      <right style="thin">
        <color auto="1"/>
      </right>
      <top style="medium">
        <color auto="1"/>
      </top>
      <bottom/>
      <diagonal/>
    </border>
    <border>
      <left style="thin">
        <color auto="1"/>
      </left>
      <right style="medium">
        <color auto="1"/>
      </right>
      <top style="thin">
        <color auto="1"/>
      </top>
      <bottom style="medium">
        <color indexed="64"/>
      </bottom>
      <diagonal/>
    </border>
  </borders>
  <cellStyleXfs count="1">
    <xf numFmtId="0" fontId="0" fillId="0" borderId="0"/>
  </cellStyleXfs>
  <cellXfs count="260">
    <xf numFmtId="0" fontId="0" fillId="0" borderId="0" xfId="0"/>
    <xf numFmtId="0" fontId="2" fillId="0" borderId="0" xfId="0" applyFont="1" applyBorder="1" applyAlignment="1">
      <alignment horizontal="justify" vertical="center"/>
    </xf>
    <xf numFmtId="49" fontId="2" fillId="0" borderId="0" xfId="0" applyNumberFormat="1" applyFont="1" applyBorder="1" applyAlignment="1">
      <alignment horizontal="center"/>
    </xf>
    <xf numFmtId="0" fontId="2" fillId="0" borderId="0" xfId="0" applyFont="1" applyBorder="1"/>
    <xf numFmtId="165" fontId="2" fillId="0" borderId="0" xfId="0" applyNumberFormat="1" applyFont="1" applyBorder="1" applyAlignment="1">
      <alignment horizontal="center"/>
    </xf>
    <xf numFmtId="165" fontId="2" fillId="0" borderId="0" xfId="0" applyNumberFormat="1" applyFont="1" applyBorder="1" applyAlignment="1">
      <alignment horizontal="center" vertical="top" wrapText="1"/>
    </xf>
    <xf numFmtId="0" fontId="2" fillId="0" borderId="0" xfId="0" applyFont="1"/>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Fill="1"/>
    <xf numFmtId="0" fontId="2" fillId="0" borderId="0" xfId="0" applyFont="1" applyFill="1" applyAlignment="1">
      <alignment horizontal="center"/>
    </xf>
    <xf numFmtId="166" fontId="2" fillId="0" borderId="0" xfId="0" applyNumberFormat="1" applyFont="1" applyAlignment="1">
      <alignment horizontal="center" vertical="center"/>
    </xf>
    <xf numFmtId="0" fontId="2" fillId="0" borderId="0" xfId="0" applyFont="1" applyAlignment="1">
      <alignment horizontal="justify" vertical="center"/>
    </xf>
    <xf numFmtId="49" fontId="2" fillId="0" borderId="0" xfId="0" applyNumberFormat="1" applyFont="1" applyAlignment="1">
      <alignment horizontal="center"/>
    </xf>
    <xf numFmtId="165" fontId="2" fillId="0" borderId="0" xfId="0" applyNumberFormat="1" applyFont="1" applyAlignment="1">
      <alignment horizontal="center"/>
    </xf>
    <xf numFmtId="165" fontId="2" fillId="0" borderId="0" xfId="0" applyNumberFormat="1" applyFont="1"/>
    <xf numFmtId="166" fontId="2" fillId="0" borderId="0" xfId="0" applyNumberFormat="1" applyFont="1"/>
    <xf numFmtId="166" fontId="2" fillId="0" borderId="0" xfId="0" applyNumberFormat="1" applyFont="1" applyFill="1" applyAlignment="1">
      <alignment horizontal="center"/>
    </xf>
    <xf numFmtId="166" fontId="2" fillId="0" borderId="0" xfId="0" applyNumberFormat="1" applyFont="1" applyFill="1" applyAlignment="1">
      <alignment horizontal="center" vertical="center"/>
    </xf>
    <xf numFmtId="0" fontId="2" fillId="0" borderId="0" xfId="0" applyFont="1" applyAlignment="1">
      <alignment horizontal="center" vertical="top" wrapText="1"/>
    </xf>
    <xf numFmtId="0" fontId="1" fillId="0"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wrapText="1"/>
    </xf>
    <xf numFmtId="165"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1" xfId="0" applyNumberFormat="1" applyFont="1" applyFill="1" applyBorder="1" applyAlignment="1">
      <alignment horizontal="center" vertical="center" wrapText="1"/>
    </xf>
    <xf numFmtId="0" fontId="2" fillId="0" borderId="1" xfId="0" applyFont="1" applyBorder="1" applyAlignment="1">
      <alignment horizontal="center" wrapText="1"/>
    </xf>
    <xf numFmtId="49" fontId="2" fillId="0" borderId="1" xfId="0" applyNumberFormat="1" applyFont="1" applyBorder="1" applyAlignment="1">
      <alignment horizontal="center"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0" fontId="2" fillId="0" borderId="4" xfId="0" applyFont="1" applyBorder="1" applyAlignment="1">
      <alignment horizontal="justify"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6" fontId="2" fillId="0" borderId="1" xfId="0" applyNumberFormat="1" applyFont="1" applyBorder="1" applyAlignment="1">
      <alignment horizontal="center" vertical="center"/>
    </xf>
    <xf numFmtId="166" fontId="2" fillId="0" borderId="1" xfId="0" applyNumberFormat="1" applyFont="1" applyFill="1" applyBorder="1" applyAlignment="1">
      <alignment horizontal="center" vertical="center"/>
    </xf>
    <xf numFmtId="0" fontId="2"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0" fontId="2" fillId="0" borderId="4" xfId="0" applyFont="1" applyFill="1" applyBorder="1" applyAlignment="1">
      <alignment horizontal="justify" vertical="center" wrapText="1"/>
    </xf>
    <xf numFmtId="165" fontId="2" fillId="0"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65" fontId="2" fillId="3" borderId="0" xfId="0" applyNumberFormat="1" applyFont="1" applyFill="1" applyAlignment="1">
      <alignment vertical="center"/>
    </xf>
    <xf numFmtId="49" fontId="2" fillId="3"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4" fillId="5" borderId="1" xfId="0" applyFont="1" applyFill="1" applyBorder="1" applyAlignment="1">
      <alignment vertical="center" wrapText="1"/>
    </xf>
    <xf numFmtId="0" fontId="2" fillId="0" borderId="0" xfId="0" applyFont="1" applyAlignment="1">
      <alignment vertical="top" wrapText="1"/>
    </xf>
    <xf numFmtId="0" fontId="2"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6" xfId="0" applyFont="1" applyBorder="1" applyAlignment="1">
      <alignment horizontal="center" vertical="center" wrapText="1"/>
    </xf>
    <xf numFmtId="0" fontId="9" fillId="0" borderId="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4" xfId="0" applyFont="1" applyFill="1" applyBorder="1" applyAlignment="1">
      <alignment horizontal="justify" vertical="center" wrapText="1"/>
    </xf>
    <xf numFmtId="0" fontId="2" fillId="5" borderId="19"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166" fontId="2" fillId="5" borderId="18" xfId="0" applyNumberFormat="1" applyFont="1" applyFill="1" applyBorder="1" applyAlignment="1">
      <alignment horizontal="center" vertical="center" wrapText="1"/>
    </xf>
    <xf numFmtId="166" fontId="2" fillId="5" borderId="0" xfId="0" applyNumberFormat="1" applyFont="1" applyFill="1" applyBorder="1" applyAlignment="1">
      <alignment horizontal="center" vertical="center" wrapText="1"/>
    </xf>
    <xf numFmtId="49" fontId="2" fillId="5" borderId="18" xfId="0" applyNumberFormat="1" applyFont="1" applyFill="1" applyBorder="1" applyAlignment="1">
      <alignment horizontal="center" vertical="center" wrapText="1"/>
    </xf>
    <xf numFmtId="49" fontId="2" fillId="5" borderId="0" xfId="0" applyNumberFormat="1" applyFont="1" applyFill="1" applyBorder="1" applyAlignment="1">
      <alignment horizontal="center" vertical="center" wrapText="1"/>
    </xf>
    <xf numFmtId="0" fontId="2" fillId="5" borderId="7" xfId="0" applyFont="1" applyFill="1" applyBorder="1" applyAlignment="1">
      <alignment horizontal="justify" vertical="center" wrapText="1"/>
    </xf>
    <xf numFmtId="0" fontId="2" fillId="5" borderId="7" xfId="0" applyFont="1" applyFill="1" applyBorder="1" applyAlignment="1">
      <alignment horizontal="center" vertical="center" wrapText="1"/>
    </xf>
    <xf numFmtId="49" fontId="2" fillId="5" borderId="13" xfId="0" applyNumberFormat="1" applyFont="1" applyFill="1" applyBorder="1" applyAlignment="1">
      <alignment horizontal="center" vertical="center" wrapText="1"/>
    </xf>
    <xf numFmtId="0" fontId="2" fillId="5" borderId="31" xfId="0" applyFont="1" applyFill="1" applyBorder="1" applyAlignment="1">
      <alignment horizontal="center" vertical="center" wrapText="1"/>
    </xf>
    <xf numFmtId="1" fontId="2" fillId="5" borderId="0" xfId="0" applyNumberFormat="1" applyFont="1" applyFill="1" applyBorder="1" applyAlignment="1">
      <alignment horizontal="center" vertical="center" wrapText="1"/>
    </xf>
    <xf numFmtId="0" fontId="2" fillId="0" borderId="32" xfId="0" applyFont="1" applyBorder="1" applyAlignment="1">
      <alignment horizontal="center" vertical="center" wrapText="1"/>
    </xf>
    <xf numFmtId="166" fontId="2" fillId="0" borderId="0"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 fillId="5" borderId="0" xfId="0" applyNumberFormat="1" applyFont="1" applyFill="1" applyBorder="1" applyAlignment="1">
      <alignment horizontal="center" vertical="center" wrapText="1"/>
    </xf>
    <xf numFmtId="4" fontId="2" fillId="5" borderId="0" xfId="0" applyNumberFormat="1" applyFont="1" applyFill="1" applyBorder="1" applyAlignment="1">
      <alignment horizontal="center" vertical="center" wrapText="1"/>
    </xf>
    <xf numFmtId="0" fontId="7" fillId="5" borderId="1" xfId="0" applyFont="1" applyFill="1" applyBorder="1" applyAlignment="1">
      <alignment horizontal="justify"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2" fontId="2" fillId="0" borderId="0" xfId="0" applyNumberFormat="1" applyFont="1"/>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5" borderId="4" xfId="0" applyFont="1" applyFill="1" applyBorder="1" applyAlignment="1">
      <alignment horizontal="justify" vertical="center" wrapText="1"/>
    </xf>
    <xf numFmtId="0" fontId="2" fillId="0" borderId="4" xfId="0" applyFont="1" applyBorder="1" applyAlignment="1">
      <alignment horizontal="center" vertical="center" wrapText="1"/>
    </xf>
    <xf numFmtId="0" fontId="7" fillId="5" borderId="1" xfId="0" applyFont="1" applyFill="1" applyBorder="1" applyAlignment="1">
      <alignment horizontal="justify" vertical="top" wrapText="1"/>
    </xf>
    <xf numFmtId="0" fontId="7" fillId="5" borderId="1" xfId="0" applyFont="1" applyFill="1" applyBorder="1" applyAlignment="1">
      <alignment horizontal="justify" vertical="center"/>
    </xf>
    <xf numFmtId="164" fontId="2" fillId="5" borderId="0" xfId="0" applyNumberFormat="1" applyFont="1" applyFill="1" applyBorder="1" applyAlignment="1">
      <alignment horizontal="center" vertical="center" wrapText="1"/>
    </xf>
    <xf numFmtId="167" fontId="2" fillId="5" borderId="0" xfId="0" applyNumberFormat="1" applyFont="1" applyFill="1" applyBorder="1" applyAlignment="1">
      <alignment horizontal="center" vertical="center" wrapText="1"/>
    </xf>
    <xf numFmtId="0" fontId="2" fillId="5" borderId="0" xfId="0" applyFont="1" applyFill="1"/>
    <xf numFmtId="0" fontId="7"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5" borderId="22" xfId="0" applyFont="1" applyFill="1" applyBorder="1" applyAlignment="1">
      <alignment horizontal="center" vertical="center" wrapText="1"/>
    </xf>
    <xf numFmtId="0" fontId="2" fillId="5" borderId="22" xfId="0" applyFont="1" applyFill="1" applyBorder="1" applyAlignment="1">
      <alignment horizontal="justify" vertical="center" wrapText="1"/>
    </xf>
    <xf numFmtId="0" fontId="2" fillId="0" borderId="0" xfId="0" applyFont="1" applyBorder="1" applyAlignment="1"/>
    <xf numFmtId="0" fontId="4" fillId="5" borderId="18" xfId="0" applyFont="1" applyFill="1" applyBorder="1" applyAlignment="1">
      <alignment horizontal="left" vertical="center" wrapText="1"/>
    </xf>
    <xf numFmtId="166" fontId="4" fillId="5" borderId="18" xfId="0" applyNumberFormat="1" applyFont="1" applyFill="1" applyBorder="1" applyAlignment="1">
      <alignment horizontal="center" vertical="center" wrapText="1"/>
    </xf>
    <xf numFmtId="166" fontId="4" fillId="5" borderId="18" xfId="0" applyNumberFormat="1" applyFont="1" applyFill="1" applyBorder="1" applyAlignment="1">
      <alignment horizontal="left" vertical="center" wrapText="1"/>
    </xf>
    <xf numFmtId="4" fontId="4" fillId="5" borderId="18" xfId="0" applyNumberFormat="1"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0" borderId="18" xfId="0" applyFont="1" applyBorder="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justify" vertical="top" wrapText="1"/>
    </xf>
    <xf numFmtId="0" fontId="2" fillId="0" borderId="0" xfId="0" applyFont="1" applyBorder="1" applyAlignment="1">
      <alignment horizontal="justify" vertical="top"/>
    </xf>
    <xf numFmtId="0" fontId="2" fillId="0" borderId="0" xfId="0" applyFont="1" applyBorder="1" applyAlignment="1">
      <alignment horizontal="justify" vertical="center" wrapText="1"/>
    </xf>
    <xf numFmtId="0" fontId="2" fillId="0" borderId="0" xfId="0" applyFont="1" applyFill="1" applyBorder="1" applyAlignment="1">
      <alignment horizontal="left" vertical="center" wrapText="1"/>
    </xf>
    <xf numFmtId="0" fontId="2" fillId="5" borderId="0" xfId="0" applyFont="1" applyFill="1" applyBorder="1" applyAlignment="1">
      <alignment horizontal="justify" vertical="center" wrapText="1"/>
    </xf>
    <xf numFmtId="164" fontId="1" fillId="5" borderId="0" xfId="0" applyNumberFormat="1" applyFont="1" applyFill="1" applyBorder="1" applyAlignment="1">
      <alignment horizontal="center" vertical="center" wrapText="1"/>
    </xf>
    <xf numFmtId="0" fontId="2" fillId="0" borderId="0" xfId="0" applyFont="1" applyBorder="1" applyAlignment="1">
      <alignment vertical="distributed" justifyLastLine="1"/>
    </xf>
    <xf numFmtId="0" fontId="2" fillId="0" borderId="0" xfId="0" applyFont="1" applyBorder="1" applyAlignment="1">
      <alignment vertical="distributed" wrapText="1" justifyLastLine="1"/>
    </xf>
    <xf numFmtId="0" fontId="10" fillId="5" borderId="0" xfId="0" applyNumberFormat="1" applyFont="1" applyFill="1" applyAlignment="1" applyProtection="1"/>
    <xf numFmtId="0" fontId="11" fillId="5" borderId="0" xfId="0" applyNumberFormat="1" applyFont="1" applyFill="1" applyAlignment="1" applyProtection="1"/>
    <xf numFmtId="0" fontId="12" fillId="5" borderId="0" xfId="0" applyNumberFormat="1" applyFont="1" applyFill="1" applyAlignment="1" applyProtection="1">
      <alignment horizontal="left"/>
    </xf>
    <xf numFmtId="0" fontId="10" fillId="5" borderId="0" xfId="0" applyFont="1" applyFill="1"/>
    <xf numFmtId="166" fontId="13" fillId="5" borderId="0" xfId="0" applyNumberFormat="1" applyFont="1" applyFill="1" applyAlignment="1">
      <alignment horizontal="center" vertical="center"/>
    </xf>
    <xf numFmtId="166" fontId="14" fillId="0" borderId="0" xfId="0" applyNumberFormat="1" applyFont="1" applyAlignment="1">
      <alignment horizontal="center" vertical="center"/>
    </xf>
    <xf numFmtId="166" fontId="2" fillId="0" borderId="0" xfId="0" applyNumberFormat="1" applyFont="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top" wrapText="1"/>
    </xf>
    <xf numFmtId="4" fontId="2" fillId="0" borderId="0" xfId="0" applyNumberFormat="1" applyFont="1"/>
    <xf numFmtId="4" fontId="2" fillId="0" borderId="0" xfId="0" applyNumberFormat="1" applyFont="1" applyAlignment="1">
      <alignment vertical="center"/>
    </xf>
    <xf numFmtId="4" fontId="2" fillId="0" borderId="0" xfId="0" applyNumberFormat="1" applyFont="1" applyAlignment="1">
      <alignment vertical="center" wrapText="1"/>
    </xf>
    <xf numFmtId="4" fontId="2" fillId="0" borderId="0" xfId="0" applyNumberFormat="1" applyFont="1" applyAlignment="1">
      <alignment horizontal="center" vertical="top" wrapText="1"/>
    </xf>
    <xf numFmtId="4" fontId="3" fillId="0" borderId="3" xfId="0" applyNumberFormat="1" applyFont="1" applyBorder="1" applyAlignment="1">
      <alignment horizontal="center" vertical="center" wrapText="1"/>
    </xf>
    <xf numFmtId="4" fontId="2" fillId="5" borderId="4"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5" borderId="3"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2" fillId="6"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5" borderId="22" xfId="0" applyNumberFormat="1" applyFont="1" applyFill="1" applyBorder="1" applyAlignment="1">
      <alignment horizontal="center" vertical="center" wrapText="1"/>
    </xf>
    <xf numFmtId="3" fontId="2" fillId="5" borderId="4"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7" fillId="5" borderId="1" xfId="0" applyNumberFormat="1" applyFont="1" applyFill="1" applyBorder="1" applyAlignment="1">
      <alignment horizontal="center" vertical="center" wrapText="1"/>
    </xf>
    <xf numFmtId="164" fontId="2" fillId="5" borderId="22"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5" borderId="0" xfId="0" quotePrefix="1" applyFont="1" applyFill="1" applyAlignment="1">
      <alignment horizontal="left" vertical="top" wrapText="1"/>
    </xf>
    <xf numFmtId="1" fontId="4" fillId="5" borderId="19" xfId="0" applyNumberFormat="1" applyFont="1" applyFill="1" applyBorder="1" applyAlignment="1">
      <alignment horizontal="justify" vertical="center" wrapText="1"/>
    </xf>
    <xf numFmtId="0" fontId="4" fillId="5" borderId="18" xfId="0" quotePrefix="1" applyFont="1" applyFill="1" applyBorder="1" applyAlignment="1">
      <alignment horizontal="justify" vertical="center" wrapText="1"/>
    </xf>
    <xf numFmtId="0" fontId="4" fillId="5" borderId="18" xfId="0" applyFont="1" applyFill="1" applyBorder="1" applyAlignment="1">
      <alignment horizontal="justify" vertical="center" wrapText="1"/>
    </xf>
    <xf numFmtId="166" fontId="4" fillId="5" borderId="18" xfId="0" applyNumberFormat="1" applyFont="1" applyFill="1" applyBorder="1" applyAlignment="1">
      <alignment horizontal="justify" vertical="center" wrapText="1"/>
    </xf>
    <xf numFmtId="3" fontId="4" fillId="5" borderId="18" xfId="0" applyNumberFormat="1" applyFont="1" applyFill="1" applyBorder="1" applyAlignment="1">
      <alignment horizontal="justify" vertical="center" wrapText="1"/>
    </xf>
    <xf numFmtId="4" fontId="4" fillId="5" borderId="18" xfId="0" applyNumberFormat="1" applyFont="1" applyFill="1" applyBorder="1" applyAlignment="1">
      <alignment horizontal="justify" vertical="center" wrapText="1"/>
    </xf>
    <xf numFmtId="166" fontId="4" fillId="0" borderId="18" xfId="0" applyNumberFormat="1" applyFont="1" applyBorder="1" applyAlignment="1">
      <alignment horizontal="justify" vertical="center" wrapText="1"/>
    </xf>
    <xf numFmtId="4" fontId="4" fillId="5" borderId="18" xfId="0" quotePrefix="1" applyNumberFormat="1" applyFont="1" applyFill="1" applyBorder="1" applyAlignment="1">
      <alignment horizontal="left" vertical="center" wrapText="1"/>
    </xf>
    <xf numFmtId="0" fontId="2" fillId="5" borderId="1" xfId="0" quotePrefix="1" applyFont="1" applyFill="1" applyBorder="1" applyAlignment="1">
      <alignment horizontal="left" vertical="center" wrapText="1"/>
    </xf>
    <xf numFmtId="0" fontId="7" fillId="0" borderId="1" xfId="0" quotePrefix="1" applyFont="1" applyFill="1" applyBorder="1" applyAlignment="1">
      <alignment horizontal="left" vertical="center" wrapText="1"/>
    </xf>
    <xf numFmtId="0" fontId="2" fillId="0" borderId="0" xfId="0" applyFont="1" applyFill="1" applyBorder="1" applyAlignment="1">
      <alignment vertical="distributed" justifyLastLine="1"/>
    </xf>
    <xf numFmtId="166" fontId="2" fillId="0" borderId="0" xfId="0" applyNumberFormat="1" applyFont="1" applyFill="1" applyAlignment="1">
      <alignment horizontal="justify" vertical="distributed" wrapText="1"/>
    </xf>
    <xf numFmtId="3" fontId="3" fillId="0" borderId="15" xfId="0" applyNumberFormat="1" applyFont="1" applyBorder="1" applyAlignment="1">
      <alignment horizontal="center" vertical="center" wrapText="1"/>
    </xf>
    <xf numFmtId="0" fontId="2" fillId="0" borderId="1" xfId="0" applyFont="1" applyBorder="1"/>
    <xf numFmtId="0" fontId="10" fillId="5" borderId="0" xfId="0" applyFont="1" applyFill="1" applyBorder="1"/>
    <xf numFmtId="0" fontId="10" fillId="5" borderId="0" xfId="0" applyNumberFormat="1" applyFont="1" applyFill="1" applyBorder="1" applyAlignment="1" applyProtection="1"/>
    <xf numFmtId="4" fontId="10" fillId="5" borderId="0" xfId="0" applyNumberFormat="1" applyFont="1" applyFill="1" applyBorder="1" applyAlignment="1" applyProtection="1"/>
    <xf numFmtId="166" fontId="13" fillId="5" borderId="0" xfId="0" applyNumberFormat="1" applyFont="1" applyFill="1" applyBorder="1" applyAlignment="1">
      <alignment horizontal="center" vertical="center"/>
    </xf>
    <xf numFmtId="166" fontId="14" fillId="0" borderId="0" xfId="0" applyNumberFormat="1" applyFont="1" applyBorder="1" applyAlignment="1">
      <alignment horizontal="center" vertical="center"/>
    </xf>
    <xf numFmtId="0" fontId="15" fillId="5" borderId="0" xfId="0" applyFont="1" applyFill="1" applyBorder="1"/>
    <xf numFmtId="0" fontId="15" fillId="5" borderId="0" xfId="0" applyNumberFormat="1" applyFont="1" applyFill="1" applyBorder="1" applyAlignment="1" applyProtection="1"/>
    <xf numFmtId="166" fontId="13" fillId="0" borderId="0" xfId="0" applyNumberFormat="1" applyFont="1" applyBorder="1" applyAlignment="1">
      <alignment horizontal="center" vertical="center"/>
    </xf>
    <xf numFmtId="4" fontId="10" fillId="5" borderId="0" xfId="0" applyNumberFormat="1" applyFont="1" applyFill="1" applyBorder="1"/>
    <xf numFmtId="0" fontId="4" fillId="5" borderId="34" xfId="0" applyFont="1" applyFill="1" applyBorder="1" applyAlignment="1">
      <alignment horizontal="left" vertical="center" wrapText="1"/>
    </xf>
    <xf numFmtId="0" fontId="15" fillId="5" borderId="0" xfId="0" applyNumberFormat="1" applyFont="1" applyFill="1" applyBorder="1" applyAlignment="1" applyProtection="1">
      <alignment horizontal="right"/>
    </xf>
    <xf numFmtId="0" fontId="2" fillId="0" borderId="0" xfId="0" applyFont="1" applyBorder="1" applyAlignment="1">
      <alignment horizontal="left" vertical="top" wrapText="1"/>
    </xf>
    <xf numFmtId="0" fontId="2" fillId="0" borderId="0" xfId="0" applyFont="1" applyBorder="1" applyAlignment="1">
      <alignment vertical="top" wrapText="1"/>
    </xf>
    <xf numFmtId="0" fontId="3" fillId="0" borderId="1" xfId="0" applyFont="1" applyBorder="1" applyAlignment="1">
      <alignment horizontal="center" vertical="center" wrapText="1"/>
    </xf>
    <xf numFmtId="0" fontId="2" fillId="0" borderId="1" xfId="0" applyFont="1" applyBorder="1" applyAlignment="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2" borderId="5"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6" xfId="0" applyFont="1" applyFill="1" applyBorder="1" applyAlignment="1">
      <alignment horizontal="center" vertical="top" wrapText="1"/>
    </xf>
    <xf numFmtId="0" fontId="6" fillId="0" borderId="0" xfId="0" applyFont="1" applyBorder="1" applyAlignment="1">
      <alignment horizontal="center" vertical="center"/>
    </xf>
    <xf numFmtId="0" fontId="2" fillId="0" borderId="0" xfId="0" applyFont="1" applyBorder="1" applyAlignment="1">
      <alignment horizontal="center" vertical="top"/>
    </xf>
    <xf numFmtId="0" fontId="2"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2" fillId="0" borderId="2" xfId="0" applyFont="1" applyBorder="1" applyAlignment="1">
      <alignment horizontal="right" wrapText="1"/>
    </xf>
    <xf numFmtId="49"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0" borderId="0" xfId="0" applyFont="1" applyBorder="1" applyAlignment="1">
      <alignment horizontal="left" vertical="distributed" wrapText="1"/>
    </xf>
    <xf numFmtId="0" fontId="2" fillId="0" borderId="0" xfId="0" applyFont="1" applyBorder="1" applyAlignment="1">
      <alignment horizontal="left" vertical="top" wrapText="1" justifyLastLine="1"/>
    </xf>
    <xf numFmtId="0" fontId="2" fillId="0" borderId="0" xfId="0" applyFont="1" applyFill="1" applyBorder="1" applyAlignment="1">
      <alignment horizontal="left" vertical="distributed" justifyLastLine="1"/>
    </xf>
    <xf numFmtId="0" fontId="2" fillId="0" borderId="0" xfId="0" applyFont="1" applyFill="1" applyBorder="1" applyAlignment="1">
      <alignment horizontal="justify" vertical="distributed" wrapText="1"/>
    </xf>
    <xf numFmtId="0" fontId="2" fillId="0" borderId="0" xfId="0" applyFont="1" applyBorder="1" applyAlignment="1">
      <alignment horizontal="center"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vertical="center" wrapText="1"/>
    </xf>
    <xf numFmtId="0" fontId="2" fillId="0" borderId="21" xfId="0" applyFont="1" applyBorder="1" applyAlignment="1">
      <alignment vertical="center" wrapText="1"/>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0" fontId="7" fillId="0" borderId="21"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4" fontId="3" fillId="0" borderId="23"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0" xfId="0" applyFont="1" applyAlignment="1">
      <alignment horizontal="center" vertical="center" wrapText="1"/>
    </xf>
    <xf numFmtId="0" fontId="2" fillId="0" borderId="17" xfId="0" applyFont="1" applyBorder="1" applyAlignment="1">
      <alignment horizontal="justify" vertical="center" wrapText="1"/>
    </xf>
    <xf numFmtId="0" fontId="2" fillId="0" borderId="21"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5" borderId="3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3" fillId="0" borderId="27"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FFFFCC"/>
      <color rgb="FFCCFF99"/>
      <color rgb="FFCCECFF"/>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topLeftCell="A46" zoomScale="71" zoomScaleNormal="71" zoomScaleSheetLayoutView="71" workbookViewId="0">
      <selection activeCell="A63" sqref="A63"/>
    </sheetView>
  </sheetViews>
  <sheetFormatPr defaultColWidth="9.140625" defaultRowHeight="15.75" x14ac:dyDescent="0.25"/>
  <cols>
    <col min="1" max="1" width="62.85546875" style="12" customWidth="1"/>
    <col min="2" max="2" width="15.5703125" style="13" customWidth="1"/>
    <col min="3" max="3" width="51.140625" style="6" customWidth="1"/>
    <col min="4" max="4" width="11" style="14" customWidth="1"/>
    <col min="5" max="5" width="11" style="15" customWidth="1"/>
    <col min="6" max="6" width="11" style="16" customWidth="1"/>
    <col min="7" max="7" width="11" style="17" customWidth="1"/>
    <col min="8" max="9" width="11" style="11" customWidth="1"/>
    <col min="10" max="10" width="11" style="18" customWidth="1"/>
    <col min="11" max="11" width="11" style="11" customWidth="1"/>
    <col min="12" max="12" width="14.7109375" style="11" customWidth="1"/>
    <col min="13" max="16384" width="9.140625" style="6"/>
  </cols>
  <sheetData>
    <row r="1" spans="1:13" ht="21.75" customHeight="1" x14ac:dyDescent="0.25">
      <c r="A1" s="1"/>
      <c r="B1" s="2"/>
      <c r="C1" s="3"/>
      <c r="D1" s="4"/>
      <c r="E1" s="5"/>
      <c r="F1" s="112"/>
      <c r="G1" s="112"/>
      <c r="H1" s="112"/>
      <c r="I1" s="202" t="s">
        <v>178</v>
      </c>
      <c r="J1" s="202"/>
      <c r="K1" s="202"/>
      <c r="L1" s="202"/>
    </row>
    <row r="2" spans="1:13" ht="36" hidden="1" customHeight="1" x14ac:dyDescent="0.25">
      <c r="A2" s="1"/>
      <c r="B2" s="2"/>
      <c r="C2" s="3"/>
      <c r="D2" s="4"/>
      <c r="E2" s="5"/>
      <c r="F2" s="113"/>
      <c r="G2" s="114"/>
      <c r="H2" s="119"/>
      <c r="I2" s="200"/>
      <c r="J2" s="200"/>
      <c r="K2" s="200"/>
      <c r="L2" s="200"/>
    </row>
    <row r="3" spans="1:13" ht="156.75" customHeight="1" x14ac:dyDescent="0.25">
      <c r="A3" s="1"/>
      <c r="B3" s="2"/>
      <c r="C3" s="3"/>
      <c r="D3" s="4"/>
      <c r="E3" s="5"/>
      <c r="F3" s="113"/>
      <c r="G3" s="114"/>
      <c r="H3" s="120"/>
      <c r="I3" s="201" t="s">
        <v>215</v>
      </c>
      <c r="J3" s="201"/>
      <c r="K3" s="201"/>
      <c r="L3" s="201"/>
    </row>
    <row r="4" spans="1:13" ht="4.5" customHeight="1" x14ac:dyDescent="0.25">
      <c r="A4" s="1"/>
      <c r="B4" s="2"/>
      <c r="C4" s="3"/>
      <c r="D4" s="4"/>
      <c r="E4" s="5"/>
      <c r="F4" s="113"/>
      <c r="G4" s="114"/>
      <c r="H4" s="120"/>
      <c r="I4" s="199"/>
      <c r="J4" s="199"/>
      <c r="K4" s="199"/>
      <c r="L4" s="199"/>
    </row>
    <row r="5" spans="1:13" ht="21.75" customHeight="1" x14ac:dyDescent="0.25">
      <c r="A5" s="1"/>
      <c r="B5" s="2"/>
      <c r="C5" s="3"/>
      <c r="D5" s="4"/>
      <c r="E5" s="5"/>
      <c r="F5" s="7"/>
      <c r="G5" s="7"/>
      <c r="H5" s="7"/>
      <c r="I5" s="198" t="s">
        <v>179</v>
      </c>
      <c r="J5" s="198"/>
      <c r="K5" s="198"/>
      <c r="L5" s="198"/>
    </row>
    <row r="6" spans="1:13" ht="21.75" customHeight="1" x14ac:dyDescent="0.25">
      <c r="A6" s="1"/>
      <c r="B6" s="2"/>
      <c r="C6" s="3"/>
      <c r="D6" s="4"/>
      <c r="E6" s="5"/>
      <c r="F6" s="115"/>
      <c r="G6" s="1"/>
      <c r="H6" s="191"/>
      <c r="I6" s="191"/>
      <c r="J6" s="191"/>
      <c r="K6" s="191"/>
      <c r="L6" s="191"/>
    </row>
    <row r="7" spans="1:13" ht="42.75" customHeight="1" x14ac:dyDescent="0.25">
      <c r="A7" s="192" t="s">
        <v>202</v>
      </c>
      <c r="B7" s="193"/>
      <c r="C7" s="193"/>
      <c r="D7" s="193"/>
      <c r="E7" s="193"/>
      <c r="F7" s="193"/>
      <c r="G7" s="193"/>
      <c r="H7" s="193"/>
      <c r="I7" s="193"/>
      <c r="J7" s="193"/>
      <c r="K7" s="193"/>
      <c r="L7" s="193"/>
    </row>
    <row r="8" spans="1:13" ht="32.25" customHeight="1" x14ac:dyDescent="0.25">
      <c r="A8" s="190" t="s">
        <v>153</v>
      </c>
      <c r="B8" s="190"/>
      <c r="C8" s="190"/>
      <c r="D8" s="190"/>
      <c r="E8" s="190"/>
      <c r="F8" s="190"/>
      <c r="G8" s="190"/>
      <c r="H8" s="190"/>
      <c r="I8" s="190"/>
      <c r="J8" s="190"/>
      <c r="K8" s="190"/>
      <c r="L8" s="190"/>
    </row>
    <row r="9" spans="1:13" ht="40.15" customHeight="1" x14ac:dyDescent="0.25">
      <c r="A9" s="194" t="s">
        <v>150</v>
      </c>
      <c r="B9" s="194"/>
      <c r="C9" s="194"/>
      <c r="D9" s="194"/>
      <c r="E9" s="194"/>
      <c r="F9" s="194"/>
      <c r="G9" s="194"/>
      <c r="H9" s="194"/>
      <c r="I9" s="194"/>
      <c r="J9" s="194"/>
      <c r="K9" s="194"/>
      <c r="L9" s="194"/>
    </row>
    <row r="10" spans="1:13" ht="37.5" customHeight="1" x14ac:dyDescent="0.25">
      <c r="A10" s="190" t="s">
        <v>104</v>
      </c>
      <c r="B10" s="190"/>
      <c r="C10" s="190"/>
      <c r="D10" s="190"/>
      <c r="E10" s="190"/>
      <c r="F10" s="190"/>
      <c r="G10" s="190"/>
      <c r="H10" s="190"/>
      <c r="I10" s="190"/>
      <c r="J10" s="190"/>
      <c r="K10" s="190"/>
      <c r="L10" s="190"/>
    </row>
    <row r="11" spans="1:13" ht="24" customHeight="1" x14ac:dyDescent="0.25">
      <c r="A11" s="189" t="s">
        <v>138</v>
      </c>
      <c r="B11" s="189"/>
      <c r="C11" s="189"/>
      <c r="D11" s="189"/>
      <c r="E11" s="189"/>
      <c r="F11" s="189"/>
      <c r="G11" s="189"/>
      <c r="H11" s="189"/>
      <c r="I11" s="189"/>
      <c r="J11" s="189"/>
      <c r="K11" s="189"/>
      <c r="L11" s="189"/>
    </row>
    <row r="12" spans="1:13" ht="31.5" customHeight="1" x14ac:dyDescent="0.25">
      <c r="A12" s="190" t="s">
        <v>139</v>
      </c>
      <c r="B12" s="190"/>
      <c r="C12" s="190"/>
      <c r="D12" s="190"/>
      <c r="E12" s="190"/>
      <c r="F12" s="190"/>
      <c r="G12" s="190"/>
      <c r="H12" s="190"/>
      <c r="I12" s="190"/>
      <c r="J12" s="190"/>
      <c r="K12" s="190"/>
      <c r="L12" s="190"/>
    </row>
    <row r="13" spans="1:13" ht="26.25" customHeight="1" x14ac:dyDescent="0.25">
      <c r="A13" s="195" t="s">
        <v>140</v>
      </c>
      <c r="B13" s="195"/>
      <c r="C13" s="195"/>
      <c r="D13" s="195"/>
      <c r="E13" s="195"/>
      <c r="F13" s="195"/>
      <c r="G13" s="195"/>
      <c r="H13" s="195"/>
      <c r="I13" s="195"/>
      <c r="J13" s="195"/>
      <c r="K13" s="195"/>
      <c r="L13" s="195"/>
    </row>
    <row r="14" spans="1:13" ht="60.75" customHeight="1" x14ac:dyDescent="0.25">
      <c r="A14" s="197" t="s">
        <v>159</v>
      </c>
      <c r="B14" s="196" t="s">
        <v>11</v>
      </c>
      <c r="C14" s="182" t="s">
        <v>12</v>
      </c>
      <c r="D14" s="182" t="s">
        <v>13</v>
      </c>
      <c r="E14" s="182"/>
      <c r="F14" s="182"/>
      <c r="G14" s="182" t="s">
        <v>14</v>
      </c>
      <c r="H14" s="182"/>
      <c r="I14" s="183"/>
      <c r="J14" s="184" t="s">
        <v>19</v>
      </c>
      <c r="K14" s="185"/>
      <c r="L14" s="185"/>
    </row>
    <row r="15" spans="1:13" ht="31.5" x14ac:dyDescent="0.25">
      <c r="A15" s="197"/>
      <c r="B15" s="196"/>
      <c r="C15" s="182"/>
      <c r="D15" s="25" t="s">
        <v>15</v>
      </c>
      <c r="E15" s="25" t="s">
        <v>16</v>
      </c>
      <c r="F15" s="26" t="s">
        <v>17</v>
      </c>
      <c r="G15" s="27" t="s">
        <v>15</v>
      </c>
      <c r="H15" s="26" t="s">
        <v>16</v>
      </c>
      <c r="I15" s="27" t="s">
        <v>17</v>
      </c>
      <c r="J15" s="27" t="s">
        <v>15</v>
      </c>
      <c r="K15" s="27" t="s">
        <v>20</v>
      </c>
      <c r="L15" s="26" t="s">
        <v>21</v>
      </c>
      <c r="M15" s="8"/>
    </row>
    <row r="16" spans="1:13" x14ac:dyDescent="0.25">
      <c r="A16" s="28">
        <v>1</v>
      </c>
      <c r="B16" s="29" t="s">
        <v>98</v>
      </c>
      <c r="C16" s="28">
        <v>3</v>
      </c>
      <c r="D16" s="29" t="s">
        <v>99</v>
      </c>
      <c r="E16" s="28">
        <v>5</v>
      </c>
      <c r="F16" s="29" t="s">
        <v>100</v>
      </c>
      <c r="G16" s="28">
        <v>7</v>
      </c>
      <c r="H16" s="29" t="s">
        <v>101</v>
      </c>
      <c r="I16" s="28">
        <v>9</v>
      </c>
      <c r="J16" s="29" t="s">
        <v>102</v>
      </c>
      <c r="K16" s="28">
        <v>11</v>
      </c>
      <c r="L16" s="29" t="s">
        <v>103</v>
      </c>
    </row>
    <row r="17" spans="1:12" s="9" customFormat="1" ht="35.25" customHeight="1" x14ac:dyDescent="0.25">
      <c r="A17" s="30" t="s">
        <v>126</v>
      </c>
      <c r="B17" s="31" t="s">
        <v>51</v>
      </c>
      <c r="C17" s="32"/>
      <c r="D17" s="33">
        <f t="shared" ref="D17:L17" si="0">D20+D30</f>
        <v>2657.3</v>
      </c>
      <c r="E17" s="33">
        <f t="shared" si="0"/>
        <v>2657.3</v>
      </c>
      <c r="F17" s="34">
        <f t="shared" si="0"/>
        <v>0</v>
      </c>
      <c r="G17" s="33">
        <f t="shared" si="0"/>
        <v>900.02100000000007</v>
      </c>
      <c r="H17" s="34">
        <f t="shared" si="0"/>
        <v>900.02100000000007</v>
      </c>
      <c r="I17" s="34">
        <f t="shared" si="0"/>
        <v>0</v>
      </c>
      <c r="J17" s="34">
        <f t="shared" si="0"/>
        <v>684.4</v>
      </c>
      <c r="K17" s="34">
        <f t="shared" si="0"/>
        <v>684.4</v>
      </c>
      <c r="L17" s="34">
        <f t="shared" si="0"/>
        <v>0</v>
      </c>
    </row>
    <row r="18" spans="1:12" ht="15" customHeight="1" x14ac:dyDescent="0.25">
      <c r="A18" s="35"/>
      <c r="B18" s="36"/>
      <c r="C18" s="37"/>
      <c r="D18" s="25"/>
      <c r="E18" s="25"/>
      <c r="F18" s="26"/>
      <c r="G18" s="27"/>
      <c r="H18" s="26"/>
      <c r="I18" s="38"/>
      <c r="J18" s="39"/>
      <c r="K18" s="38"/>
      <c r="L18" s="38"/>
    </row>
    <row r="19" spans="1:12" s="9" customFormat="1" ht="24" customHeight="1" x14ac:dyDescent="0.25">
      <c r="A19" s="186" t="s">
        <v>49</v>
      </c>
      <c r="B19" s="187"/>
      <c r="C19" s="187"/>
      <c r="D19" s="187"/>
      <c r="E19" s="187"/>
      <c r="F19" s="187"/>
      <c r="G19" s="187"/>
      <c r="H19" s="187"/>
      <c r="I19" s="187"/>
      <c r="J19" s="187"/>
      <c r="K19" s="187"/>
      <c r="L19" s="188"/>
    </row>
    <row r="20" spans="1:12" ht="35.25" customHeight="1" x14ac:dyDescent="0.25">
      <c r="A20" s="40" t="s">
        <v>111</v>
      </c>
      <c r="B20" s="36" t="s">
        <v>51</v>
      </c>
      <c r="C20" s="22"/>
      <c r="D20" s="25">
        <f t="shared" ref="D20:L20" si="1">D21+D28</f>
        <v>342.5</v>
      </c>
      <c r="E20" s="25">
        <f t="shared" si="1"/>
        <v>342.5</v>
      </c>
      <c r="F20" s="26">
        <f t="shared" si="1"/>
        <v>0</v>
      </c>
      <c r="G20" s="27">
        <f t="shared" si="1"/>
        <v>122</v>
      </c>
      <c r="H20" s="27">
        <f t="shared" si="1"/>
        <v>122</v>
      </c>
      <c r="I20" s="27">
        <f t="shared" si="1"/>
        <v>0</v>
      </c>
      <c r="J20" s="27">
        <f t="shared" si="1"/>
        <v>89.9</v>
      </c>
      <c r="K20" s="27">
        <f t="shared" si="1"/>
        <v>89.9</v>
      </c>
      <c r="L20" s="27">
        <f t="shared" si="1"/>
        <v>0</v>
      </c>
    </row>
    <row r="21" spans="1:12" s="9" customFormat="1" ht="60" customHeight="1" x14ac:dyDescent="0.25">
      <c r="A21" s="41" t="s">
        <v>125</v>
      </c>
      <c r="B21" s="42" t="s">
        <v>51</v>
      </c>
      <c r="C21" s="21"/>
      <c r="D21" s="43">
        <f>D22+D24+D25+D26+D27+D23</f>
        <v>205</v>
      </c>
      <c r="E21" s="43">
        <f>E22+E24+E25+E26+E27+E23</f>
        <v>205</v>
      </c>
      <c r="F21" s="44">
        <v>0</v>
      </c>
      <c r="G21" s="44">
        <f>G22+G24+G25+G26+G27+G23</f>
        <v>91</v>
      </c>
      <c r="H21" s="44">
        <f>H22+H24+H25+H26+H27+H23</f>
        <v>91</v>
      </c>
      <c r="I21" s="44">
        <f t="shared" ref="I21:L21" si="2">I22+I24+I25+I26+I27</f>
        <v>0</v>
      </c>
      <c r="J21" s="44">
        <f>J22+J24+J25+J26+J27+J23</f>
        <v>76</v>
      </c>
      <c r="K21" s="44">
        <f>K22+K24+K25+K26+K27+K23</f>
        <v>76</v>
      </c>
      <c r="L21" s="44">
        <f t="shared" si="2"/>
        <v>0</v>
      </c>
    </row>
    <row r="22" spans="1:12" s="9" customFormat="1" ht="219.75" customHeight="1" x14ac:dyDescent="0.25">
      <c r="A22" s="45" t="s">
        <v>105</v>
      </c>
      <c r="B22" s="36" t="s">
        <v>51</v>
      </c>
      <c r="C22" s="154" t="s">
        <v>203</v>
      </c>
      <c r="D22" s="46">
        <v>44.2</v>
      </c>
      <c r="E22" s="46">
        <v>44.2</v>
      </c>
      <c r="F22" s="27">
        <v>0</v>
      </c>
      <c r="G22" s="27">
        <v>30</v>
      </c>
      <c r="H22" s="27">
        <v>30</v>
      </c>
      <c r="I22" s="39">
        <v>0</v>
      </c>
      <c r="J22" s="39">
        <v>30</v>
      </c>
      <c r="K22" s="39">
        <v>30</v>
      </c>
      <c r="L22" s="39">
        <v>0</v>
      </c>
    </row>
    <row r="23" spans="1:12" s="9" customFormat="1" ht="66.75" customHeight="1" x14ac:dyDescent="0.25">
      <c r="A23" s="45" t="s">
        <v>180</v>
      </c>
      <c r="B23" s="36" t="s">
        <v>51</v>
      </c>
      <c r="C23" s="129" t="s">
        <v>199</v>
      </c>
      <c r="D23" s="46">
        <v>50</v>
      </c>
      <c r="E23" s="46">
        <v>50</v>
      </c>
      <c r="F23" s="27">
        <v>0</v>
      </c>
      <c r="G23" s="27">
        <v>31.35</v>
      </c>
      <c r="H23" s="27">
        <v>31.35</v>
      </c>
      <c r="I23" s="39">
        <v>0</v>
      </c>
      <c r="J23" s="39">
        <v>31.4</v>
      </c>
      <c r="K23" s="39">
        <v>31.4</v>
      </c>
      <c r="L23" s="39">
        <v>0</v>
      </c>
    </row>
    <row r="24" spans="1:12" s="9" customFormat="1" ht="50.25" customHeight="1" x14ac:dyDescent="0.25">
      <c r="A24" s="45" t="s">
        <v>106</v>
      </c>
      <c r="B24" s="36" t="s">
        <v>51</v>
      </c>
      <c r="C24" s="55" t="s">
        <v>188</v>
      </c>
      <c r="D24" s="46">
        <v>22.1</v>
      </c>
      <c r="E24" s="46">
        <v>22.1</v>
      </c>
      <c r="F24" s="27">
        <v>0</v>
      </c>
      <c r="G24" s="27">
        <v>9.25</v>
      </c>
      <c r="H24" s="27">
        <v>9.25</v>
      </c>
      <c r="I24" s="39">
        <v>0</v>
      </c>
      <c r="J24" s="39">
        <v>3.2</v>
      </c>
      <c r="K24" s="39">
        <v>3.2</v>
      </c>
      <c r="L24" s="39">
        <v>0</v>
      </c>
    </row>
    <row r="25" spans="1:12" s="9" customFormat="1" ht="72.75" customHeight="1" x14ac:dyDescent="0.25">
      <c r="A25" s="45" t="s">
        <v>107</v>
      </c>
      <c r="B25" s="36" t="s">
        <v>51</v>
      </c>
      <c r="C25" s="20"/>
      <c r="D25" s="46">
        <v>22.1</v>
      </c>
      <c r="E25" s="46">
        <v>22.1</v>
      </c>
      <c r="F25" s="27">
        <v>0</v>
      </c>
      <c r="G25" s="27">
        <v>0</v>
      </c>
      <c r="H25" s="27">
        <v>0</v>
      </c>
      <c r="I25" s="39">
        <v>0</v>
      </c>
      <c r="J25" s="39">
        <v>0</v>
      </c>
      <c r="K25" s="39">
        <v>0</v>
      </c>
      <c r="L25" s="39">
        <v>0</v>
      </c>
    </row>
    <row r="26" spans="1:12" s="9" customFormat="1" ht="94.5" customHeight="1" x14ac:dyDescent="0.25">
      <c r="A26" s="45" t="s">
        <v>108</v>
      </c>
      <c r="B26" s="36" t="s">
        <v>51</v>
      </c>
      <c r="C26" s="20"/>
      <c r="D26" s="46">
        <v>16.600000000000001</v>
      </c>
      <c r="E26" s="46">
        <v>16.600000000000001</v>
      </c>
      <c r="F26" s="27">
        <v>0</v>
      </c>
      <c r="G26" s="27">
        <v>0</v>
      </c>
      <c r="H26" s="27">
        <v>0</v>
      </c>
      <c r="I26" s="39">
        <v>0</v>
      </c>
      <c r="J26" s="39">
        <v>0</v>
      </c>
      <c r="K26" s="39">
        <v>0</v>
      </c>
      <c r="L26" s="39">
        <v>0</v>
      </c>
    </row>
    <row r="27" spans="1:12" s="9" customFormat="1" ht="104.25" customHeight="1" x14ac:dyDescent="0.25">
      <c r="A27" s="45" t="s">
        <v>109</v>
      </c>
      <c r="B27" s="36" t="s">
        <v>51</v>
      </c>
      <c r="C27" s="20" t="s">
        <v>189</v>
      </c>
      <c r="D27" s="46">
        <v>50</v>
      </c>
      <c r="E27" s="46">
        <v>50</v>
      </c>
      <c r="F27" s="27">
        <v>0</v>
      </c>
      <c r="G27" s="27">
        <v>20.399999999999999</v>
      </c>
      <c r="H27" s="27">
        <v>20.399999999999999</v>
      </c>
      <c r="I27" s="39">
        <v>0</v>
      </c>
      <c r="J27" s="39">
        <v>11.4</v>
      </c>
      <c r="K27" s="39">
        <v>11.4</v>
      </c>
      <c r="L27" s="39">
        <v>0</v>
      </c>
    </row>
    <row r="28" spans="1:12" s="9" customFormat="1" ht="72" customHeight="1" x14ac:dyDescent="0.25">
      <c r="A28" s="41" t="s">
        <v>110</v>
      </c>
      <c r="B28" s="42" t="s">
        <v>51</v>
      </c>
      <c r="C28" s="21" t="s">
        <v>190</v>
      </c>
      <c r="D28" s="43">
        <v>137.5</v>
      </c>
      <c r="E28" s="43">
        <v>137.5</v>
      </c>
      <c r="F28" s="44">
        <v>0</v>
      </c>
      <c r="G28" s="44">
        <v>31</v>
      </c>
      <c r="H28" s="44">
        <v>31</v>
      </c>
      <c r="I28" s="47">
        <v>0</v>
      </c>
      <c r="J28" s="47">
        <v>13.9</v>
      </c>
      <c r="K28" s="47">
        <v>13.9</v>
      </c>
      <c r="L28" s="47">
        <v>0</v>
      </c>
    </row>
    <row r="29" spans="1:12" s="10" customFormat="1" ht="28.5" customHeight="1" x14ac:dyDescent="0.25">
      <c r="A29" s="186" t="s">
        <v>50</v>
      </c>
      <c r="B29" s="187"/>
      <c r="C29" s="187"/>
      <c r="D29" s="187"/>
      <c r="E29" s="187"/>
      <c r="F29" s="187"/>
      <c r="G29" s="187"/>
      <c r="H29" s="187"/>
      <c r="I29" s="187"/>
      <c r="J29" s="187"/>
      <c r="K29" s="187"/>
      <c r="L29" s="188"/>
    </row>
    <row r="30" spans="1:12" ht="21" customHeight="1" x14ac:dyDescent="0.25">
      <c r="A30" s="40" t="s">
        <v>111</v>
      </c>
      <c r="B30" s="48" t="s">
        <v>51</v>
      </c>
      <c r="C30" s="53"/>
      <c r="D30" s="25">
        <f t="shared" ref="D30:L30" si="3">D31+D34+D37+D41+D43+D45+D48</f>
        <v>2314.8000000000002</v>
      </c>
      <c r="E30" s="25">
        <f t="shared" si="3"/>
        <v>2314.8000000000002</v>
      </c>
      <c r="F30" s="26">
        <f t="shared" si="3"/>
        <v>0</v>
      </c>
      <c r="G30" s="25">
        <f t="shared" si="3"/>
        <v>778.02100000000007</v>
      </c>
      <c r="H30" s="26">
        <f t="shared" si="3"/>
        <v>778.02100000000007</v>
      </c>
      <c r="I30" s="26">
        <f t="shared" si="3"/>
        <v>0</v>
      </c>
      <c r="J30" s="27">
        <f t="shared" si="3"/>
        <v>594.5</v>
      </c>
      <c r="K30" s="26">
        <f t="shared" si="3"/>
        <v>594.5</v>
      </c>
      <c r="L30" s="26">
        <f t="shared" si="3"/>
        <v>0</v>
      </c>
    </row>
    <row r="31" spans="1:12" s="9" customFormat="1" ht="66" customHeight="1" x14ac:dyDescent="0.25">
      <c r="A31" s="41" t="s">
        <v>127</v>
      </c>
      <c r="B31" s="49" t="s">
        <v>51</v>
      </c>
      <c r="C31" s="54"/>
      <c r="D31" s="43">
        <f t="shared" ref="D31:L31" si="4">D32+D33</f>
        <v>321.3</v>
      </c>
      <c r="E31" s="43">
        <f t="shared" si="4"/>
        <v>321.3</v>
      </c>
      <c r="F31" s="44">
        <f t="shared" si="4"/>
        <v>0</v>
      </c>
      <c r="G31" s="44">
        <f t="shared" si="4"/>
        <v>273.52100000000002</v>
      </c>
      <c r="H31" s="44">
        <f t="shared" si="4"/>
        <v>273.52100000000002</v>
      </c>
      <c r="I31" s="44">
        <f t="shared" si="4"/>
        <v>0</v>
      </c>
      <c r="J31" s="44">
        <f t="shared" si="4"/>
        <v>236.7</v>
      </c>
      <c r="K31" s="44">
        <f t="shared" si="4"/>
        <v>236.7</v>
      </c>
      <c r="L31" s="44">
        <f t="shared" si="4"/>
        <v>0</v>
      </c>
    </row>
    <row r="32" spans="1:12" s="9" customFormat="1" ht="65.25" customHeight="1" x14ac:dyDescent="0.25">
      <c r="A32" s="45" t="s">
        <v>112</v>
      </c>
      <c r="B32" s="50" t="s">
        <v>51</v>
      </c>
      <c r="C32" s="55"/>
      <c r="D32" s="46">
        <v>16.600000000000001</v>
      </c>
      <c r="E32" s="46">
        <v>16.600000000000001</v>
      </c>
      <c r="F32" s="27">
        <v>0</v>
      </c>
      <c r="G32" s="27">
        <v>11.06</v>
      </c>
      <c r="H32" s="27">
        <v>11.06</v>
      </c>
      <c r="I32" s="39">
        <v>0</v>
      </c>
      <c r="J32" s="39">
        <v>0</v>
      </c>
      <c r="K32" s="39">
        <v>0</v>
      </c>
      <c r="L32" s="39">
        <v>0</v>
      </c>
    </row>
    <row r="33" spans="1:12" s="9" customFormat="1" ht="115.5" customHeight="1" x14ac:dyDescent="0.25">
      <c r="A33" s="45" t="s">
        <v>113</v>
      </c>
      <c r="B33" s="50" t="s">
        <v>51</v>
      </c>
      <c r="C33" s="56" t="s">
        <v>191</v>
      </c>
      <c r="D33" s="46">
        <v>304.7</v>
      </c>
      <c r="E33" s="46">
        <v>304.7</v>
      </c>
      <c r="F33" s="27">
        <v>0</v>
      </c>
      <c r="G33" s="27">
        <v>262.46100000000001</v>
      </c>
      <c r="H33" s="72">
        <v>262.46100000000001</v>
      </c>
      <c r="I33" s="39">
        <v>0</v>
      </c>
      <c r="J33" s="39">
        <v>236.7</v>
      </c>
      <c r="K33" s="39">
        <v>236.7</v>
      </c>
      <c r="L33" s="39">
        <v>0</v>
      </c>
    </row>
    <row r="34" spans="1:12" s="9" customFormat="1" ht="33" customHeight="1" x14ac:dyDescent="0.25">
      <c r="A34" s="41" t="s">
        <v>128</v>
      </c>
      <c r="B34" s="49" t="s">
        <v>51</v>
      </c>
      <c r="C34" s="54"/>
      <c r="D34" s="43">
        <f>D35+D36</f>
        <v>200.1</v>
      </c>
      <c r="E34" s="43">
        <f t="shared" ref="E34:L34" si="5">E35+E36</f>
        <v>200.1</v>
      </c>
      <c r="F34" s="43">
        <f t="shared" si="5"/>
        <v>0</v>
      </c>
      <c r="G34" s="43">
        <f t="shared" si="5"/>
        <v>9.1999999999999993</v>
      </c>
      <c r="H34" s="43">
        <f t="shared" si="5"/>
        <v>9.1999999999999993</v>
      </c>
      <c r="I34" s="43">
        <f t="shared" si="5"/>
        <v>0</v>
      </c>
      <c r="J34" s="43">
        <f t="shared" si="5"/>
        <v>0</v>
      </c>
      <c r="K34" s="43">
        <f t="shared" si="5"/>
        <v>0</v>
      </c>
      <c r="L34" s="43">
        <f t="shared" si="5"/>
        <v>0</v>
      </c>
    </row>
    <row r="35" spans="1:12" s="9" customFormat="1" ht="31.5" customHeight="1" x14ac:dyDescent="0.25">
      <c r="A35" s="45" t="s">
        <v>114</v>
      </c>
      <c r="B35" s="50" t="s">
        <v>51</v>
      </c>
      <c r="C35" s="55"/>
      <c r="D35" s="46">
        <v>0</v>
      </c>
      <c r="E35" s="46">
        <v>0</v>
      </c>
      <c r="F35" s="27">
        <v>0</v>
      </c>
      <c r="G35" s="27">
        <v>0</v>
      </c>
      <c r="H35" s="27">
        <v>0</v>
      </c>
      <c r="I35" s="39">
        <v>0</v>
      </c>
      <c r="J35" s="39">
        <v>0</v>
      </c>
      <c r="K35" s="39">
        <v>0</v>
      </c>
      <c r="L35" s="39">
        <v>0</v>
      </c>
    </row>
    <row r="36" spans="1:12" s="9" customFormat="1" ht="84" customHeight="1" x14ac:dyDescent="0.25">
      <c r="A36" s="45" t="s">
        <v>115</v>
      </c>
      <c r="B36" s="50" t="s">
        <v>51</v>
      </c>
      <c r="C36" s="55"/>
      <c r="D36" s="46">
        <v>200.1</v>
      </c>
      <c r="E36" s="46">
        <v>200.1</v>
      </c>
      <c r="F36" s="27">
        <v>0</v>
      </c>
      <c r="G36" s="27">
        <v>9.1999999999999993</v>
      </c>
      <c r="H36" s="27">
        <v>9.1999999999999993</v>
      </c>
      <c r="I36" s="39">
        <v>0</v>
      </c>
      <c r="J36" s="39">
        <v>0</v>
      </c>
      <c r="K36" s="39">
        <v>0</v>
      </c>
      <c r="L36" s="39">
        <v>0</v>
      </c>
    </row>
    <row r="37" spans="1:12" s="9" customFormat="1" ht="49.5" customHeight="1" x14ac:dyDescent="0.25">
      <c r="A37" s="41" t="s">
        <v>129</v>
      </c>
      <c r="B37" s="49" t="s">
        <v>51</v>
      </c>
      <c r="C37" s="54"/>
      <c r="D37" s="43">
        <f t="shared" ref="D37:L37" si="6">D38+D39+D40</f>
        <v>709.7</v>
      </c>
      <c r="E37" s="43">
        <f t="shared" si="6"/>
        <v>709.7</v>
      </c>
      <c r="F37" s="44">
        <f t="shared" si="6"/>
        <v>0</v>
      </c>
      <c r="G37" s="44">
        <f t="shared" si="6"/>
        <v>332.3</v>
      </c>
      <c r="H37" s="44">
        <f t="shared" si="6"/>
        <v>332.3</v>
      </c>
      <c r="I37" s="44">
        <f t="shared" si="6"/>
        <v>0</v>
      </c>
      <c r="J37" s="44">
        <f t="shared" si="6"/>
        <v>255.9</v>
      </c>
      <c r="K37" s="44">
        <f t="shared" si="6"/>
        <v>255.9</v>
      </c>
      <c r="L37" s="44">
        <f t="shared" si="6"/>
        <v>0</v>
      </c>
    </row>
    <row r="38" spans="1:12" s="9" customFormat="1" ht="57" customHeight="1" x14ac:dyDescent="0.25">
      <c r="A38" s="45" t="s">
        <v>116</v>
      </c>
      <c r="B38" s="50" t="s">
        <v>51</v>
      </c>
      <c r="C38" s="55"/>
      <c r="D38" s="46">
        <v>193.9</v>
      </c>
      <c r="E38" s="46">
        <v>193.9</v>
      </c>
      <c r="F38" s="27">
        <v>0</v>
      </c>
      <c r="G38" s="27">
        <v>0</v>
      </c>
      <c r="H38" s="27">
        <v>0</v>
      </c>
      <c r="I38" s="39">
        <v>0</v>
      </c>
      <c r="J38" s="39">
        <v>0</v>
      </c>
      <c r="K38" s="39">
        <v>0</v>
      </c>
      <c r="L38" s="39">
        <v>0</v>
      </c>
    </row>
    <row r="39" spans="1:12" s="9" customFormat="1" ht="70.5" customHeight="1" x14ac:dyDescent="0.25">
      <c r="A39" s="45" t="s">
        <v>123</v>
      </c>
      <c r="B39" s="50" t="s">
        <v>51</v>
      </c>
      <c r="C39" s="55" t="s">
        <v>192</v>
      </c>
      <c r="D39" s="46">
        <v>104</v>
      </c>
      <c r="E39" s="46">
        <v>104</v>
      </c>
      <c r="F39" s="27">
        <v>0</v>
      </c>
      <c r="G39" s="27">
        <v>10.3</v>
      </c>
      <c r="H39" s="27">
        <v>10.3</v>
      </c>
      <c r="I39" s="39">
        <v>0</v>
      </c>
      <c r="J39" s="39">
        <v>0.8</v>
      </c>
      <c r="K39" s="39">
        <v>0.8</v>
      </c>
      <c r="L39" s="39">
        <v>0</v>
      </c>
    </row>
    <row r="40" spans="1:12" s="9" customFormat="1" ht="155.25" customHeight="1" x14ac:dyDescent="0.25">
      <c r="A40" s="45" t="s">
        <v>117</v>
      </c>
      <c r="B40" s="50" t="s">
        <v>51</v>
      </c>
      <c r="C40" s="57" t="s">
        <v>193</v>
      </c>
      <c r="D40" s="46">
        <v>411.8</v>
      </c>
      <c r="E40" s="46">
        <v>411.8</v>
      </c>
      <c r="F40" s="27">
        <v>0</v>
      </c>
      <c r="G40" s="27">
        <v>322</v>
      </c>
      <c r="H40" s="27">
        <v>322</v>
      </c>
      <c r="I40" s="39">
        <v>0</v>
      </c>
      <c r="J40" s="39">
        <v>255.1</v>
      </c>
      <c r="K40" s="39">
        <v>255.1</v>
      </c>
      <c r="L40" s="39">
        <v>0</v>
      </c>
    </row>
    <row r="41" spans="1:12" s="9" customFormat="1" ht="53.25" customHeight="1" x14ac:dyDescent="0.25">
      <c r="A41" s="41" t="s">
        <v>130</v>
      </c>
      <c r="B41" s="49" t="s">
        <v>51</v>
      </c>
      <c r="C41" s="54"/>
      <c r="D41" s="51">
        <f>D42</f>
        <v>92.4</v>
      </c>
      <c r="E41" s="43">
        <f>E42</f>
        <v>92.4</v>
      </c>
      <c r="F41" s="44">
        <f t="shared" ref="F41:L41" si="7">F42</f>
        <v>0</v>
      </c>
      <c r="G41" s="44">
        <f t="shared" si="7"/>
        <v>11.2</v>
      </c>
      <c r="H41" s="44">
        <f t="shared" si="7"/>
        <v>11.2</v>
      </c>
      <c r="I41" s="44">
        <f t="shared" si="7"/>
        <v>0</v>
      </c>
      <c r="J41" s="44">
        <f t="shared" si="7"/>
        <v>0</v>
      </c>
      <c r="K41" s="44">
        <f t="shared" si="7"/>
        <v>0</v>
      </c>
      <c r="L41" s="44">
        <f t="shared" si="7"/>
        <v>0</v>
      </c>
    </row>
    <row r="42" spans="1:12" s="9" customFormat="1" ht="52.5" customHeight="1" x14ac:dyDescent="0.25">
      <c r="A42" s="45" t="s">
        <v>118</v>
      </c>
      <c r="B42" s="50" t="s">
        <v>51</v>
      </c>
      <c r="C42" s="55"/>
      <c r="D42" s="46">
        <v>92.4</v>
      </c>
      <c r="E42" s="46">
        <v>92.4</v>
      </c>
      <c r="F42" s="27">
        <v>0</v>
      </c>
      <c r="G42" s="27">
        <v>11.2</v>
      </c>
      <c r="H42" s="27">
        <v>11.2</v>
      </c>
      <c r="I42" s="39">
        <v>0</v>
      </c>
      <c r="J42" s="39">
        <v>0</v>
      </c>
      <c r="K42" s="39">
        <v>0</v>
      </c>
      <c r="L42" s="39">
        <v>0</v>
      </c>
    </row>
    <row r="43" spans="1:12" s="9" customFormat="1" ht="81.75" customHeight="1" x14ac:dyDescent="0.25">
      <c r="A43" s="41" t="s">
        <v>131</v>
      </c>
      <c r="B43" s="49" t="s">
        <v>51</v>
      </c>
      <c r="C43" s="54"/>
      <c r="D43" s="43">
        <f>D44</f>
        <v>50</v>
      </c>
      <c r="E43" s="43">
        <f>E44</f>
        <v>50</v>
      </c>
      <c r="F43" s="44">
        <f t="shared" ref="F43:L43" si="8">F44</f>
        <v>0</v>
      </c>
      <c r="G43" s="44">
        <f t="shared" si="8"/>
        <v>5.6</v>
      </c>
      <c r="H43" s="44">
        <f t="shared" si="8"/>
        <v>5.6</v>
      </c>
      <c r="I43" s="44">
        <f t="shared" si="8"/>
        <v>0</v>
      </c>
      <c r="J43" s="44">
        <f t="shared" si="8"/>
        <v>2</v>
      </c>
      <c r="K43" s="44">
        <f t="shared" si="8"/>
        <v>2</v>
      </c>
      <c r="L43" s="44">
        <f t="shared" si="8"/>
        <v>0</v>
      </c>
    </row>
    <row r="44" spans="1:12" s="9" customFormat="1" ht="117" customHeight="1" x14ac:dyDescent="0.25">
      <c r="A44" s="45" t="s">
        <v>119</v>
      </c>
      <c r="B44" s="50" t="s">
        <v>51</v>
      </c>
      <c r="C44" s="55" t="s">
        <v>194</v>
      </c>
      <c r="D44" s="46">
        <v>50</v>
      </c>
      <c r="E44" s="46">
        <v>50</v>
      </c>
      <c r="F44" s="27">
        <v>0</v>
      </c>
      <c r="G44" s="27">
        <v>5.6</v>
      </c>
      <c r="H44" s="27">
        <v>5.6</v>
      </c>
      <c r="I44" s="39">
        <v>0</v>
      </c>
      <c r="J44" s="39">
        <v>2</v>
      </c>
      <c r="K44" s="39">
        <v>2</v>
      </c>
      <c r="L44" s="39">
        <v>0</v>
      </c>
    </row>
    <row r="45" spans="1:12" s="9" customFormat="1" ht="127.5" customHeight="1" x14ac:dyDescent="0.25">
      <c r="A45" s="41" t="s">
        <v>132</v>
      </c>
      <c r="B45" s="49" t="s">
        <v>51</v>
      </c>
      <c r="C45" s="54"/>
      <c r="D45" s="43">
        <f t="shared" ref="D45:L45" si="9">D46+D47</f>
        <v>626.29999999999995</v>
      </c>
      <c r="E45" s="43">
        <f t="shared" si="9"/>
        <v>626.29999999999995</v>
      </c>
      <c r="F45" s="44">
        <f t="shared" si="9"/>
        <v>0</v>
      </c>
      <c r="G45" s="44">
        <f t="shared" si="9"/>
        <v>46.2</v>
      </c>
      <c r="H45" s="44">
        <f t="shared" si="9"/>
        <v>46.2</v>
      </c>
      <c r="I45" s="44">
        <f t="shared" si="9"/>
        <v>0</v>
      </c>
      <c r="J45" s="44">
        <f t="shared" si="9"/>
        <v>0</v>
      </c>
      <c r="K45" s="44">
        <f t="shared" si="9"/>
        <v>0</v>
      </c>
      <c r="L45" s="44">
        <f t="shared" si="9"/>
        <v>0</v>
      </c>
    </row>
    <row r="46" spans="1:12" s="9" customFormat="1" ht="132.75" customHeight="1" x14ac:dyDescent="0.25">
      <c r="A46" s="45" t="s">
        <v>121</v>
      </c>
      <c r="B46" s="50" t="s">
        <v>51</v>
      </c>
      <c r="C46" s="57"/>
      <c r="D46" s="46">
        <v>101.3</v>
      </c>
      <c r="E46" s="46">
        <v>101.3</v>
      </c>
      <c r="F46" s="27">
        <v>0</v>
      </c>
      <c r="G46" s="27">
        <v>0</v>
      </c>
      <c r="H46" s="27">
        <v>0</v>
      </c>
      <c r="I46" s="39">
        <v>0</v>
      </c>
      <c r="J46" s="39">
        <v>0</v>
      </c>
      <c r="K46" s="39">
        <v>0</v>
      </c>
      <c r="L46" s="39">
        <v>0</v>
      </c>
    </row>
    <row r="47" spans="1:12" s="9" customFormat="1" ht="50.25" customHeight="1" x14ac:dyDescent="0.25">
      <c r="A47" s="45" t="s">
        <v>120</v>
      </c>
      <c r="B47" s="50" t="s">
        <v>51</v>
      </c>
      <c r="C47" s="58"/>
      <c r="D47" s="46">
        <v>525</v>
      </c>
      <c r="E47" s="46">
        <v>525</v>
      </c>
      <c r="F47" s="27">
        <v>0</v>
      </c>
      <c r="G47" s="27">
        <v>46.2</v>
      </c>
      <c r="H47" s="27">
        <v>46.2</v>
      </c>
      <c r="I47" s="39">
        <v>0</v>
      </c>
      <c r="J47" s="39">
        <v>0</v>
      </c>
      <c r="K47" s="39">
        <v>0</v>
      </c>
      <c r="L47" s="39">
        <v>0</v>
      </c>
    </row>
    <row r="48" spans="1:12" s="9" customFormat="1" ht="57" customHeight="1" x14ac:dyDescent="0.25">
      <c r="A48" s="41" t="s">
        <v>122</v>
      </c>
      <c r="B48" s="52" t="s">
        <v>51</v>
      </c>
      <c r="C48" s="54" t="s">
        <v>200</v>
      </c>
      <c r="D48" s="43">
        <v>315</v>
      </c>
      <c r="E48" s="43">
        <v>315</v>
      </c>
      <c r="F48" s="44">
        <v>0</v>
      </c>
      <c r="G48" s="44">
        <v>100</v>
      </c>
      <c r="H48" s="44">
        <v>100</v>
      </c>
      <c r="I48" s="44">
        <v>0</v>
      </c>
      <c r="J48" s="44">
        <v>99.9</v>
      </c>
      <c r="K48" s="44">
        <v>99.9</v>
      </c>
      <c r="L48" s="47">
        <v>0</v>
      </c>
    </row>
    <row r="49" spans="1:12" ht="13.5" customHeight="1" x14ac:dyDescent="0.25">
      <c r="A49" s="180"/>
      <c r="B49" s="180"/>
      <c r="C49" s="180"/>
      <c r="D49" s="180"/>
      <c r="E49" s="180"/>
      <c r="F49" s="180"/>
      <c r="G49" s="180"/>
      <c r="H49" s="180"/>
      <c r="I49" s="180"/>
      <c r="J49" s="180"/>
      <c r="K49" s="180"/>
    </row>
    <row r="50" spans="1:12" ht="13.5" customHeight="1" x14ac:dyDescent="0.25">
      <c r="A50" s="111"/>
      <c r="B50" s="111"/>
      <c r="C50" s="111"/>
      <c r="D50" s="111"/>
      <c r="E50" s="111"/>
      <c r="F50" s="111"/>
      <c r="G50" s="111"/>
      <c r="H50" s="111"/>
      <c r="I50" s="111"/>
      <c r="J50" s="111"/>
      <c r="K50" s="111"/>
    </row>
    <row r="51" spans="1:12" ht="13.5" customHeight="1" x14ac:dyDescent="0.25">
      <c r="A51" s="111"/>
      <c r="B51" s="111"/>
      <c r="C51" s="111"/>
      <c r="D51" s="111"/>
      <c r="E51" s="111"/>
      <c r="F51" s="111"/>
      <c r="G51" s="111"/>
      <c r="H51" s="111"/>
      <c r="I51" s="111"/>
      <c r="J51" s="111"/>
      <c r="K51" s="111"/>
    </row>
    <row r="52" spans="1:12" ht="13.5" customHeight="1" x14ac:dyDescent="0.25">
      <c r="A52" s="181" t="s">
        <v>141</v>
      </c>
      <c r="B52" s="181"/>
      <c r="C52" s="181"/>
      <c r="D52" s="181"/>
      <c r="E52" s="181"/>
      <c r="F52" s="181"/>
      <c r="G52" s="181"/>
      <c r="H52" s="181"/>
      <c r="I52" s="181"/>
      <c r="J52" s="181"/>
      <c r="K52" s="181"/>
      <c r="L52" s="181"/>
    </row>
    <row r="53" spans="1:12" ht="25.5" customHeight="1" x14ac:dyDescent="0.3">
      <c r="A53" s="169"/>
      <c r="B53" s="170"/>
      <c r="C53" s="170"/>
      <c r="D53" s="171"/>
      <c r="E53" s="170"/>
      <c r="F53" s="169"/>
      <c r="G53" s="170"/>
      <c r="H53" s="170"/>
      <c r="I53" s="170"/>
      <c r="J53" s="170"/>
      <c r="K53" s="169"/>
      <c r="L53" s="172"/>
    </row>
    <row r="54" spans="1:12" ht="21.75" customHeight="1" x14ac:dyDescent="0.3">
      <c r="A54" s="174" t="s">
        <v>217</v>
      </c>
      <c r="B54" s="170"/>
      <c r="C54" s="170"/>
      <c r="D54" s="171"/>
      <c r="E54" s="170"/>
      <c r="F54" s="169"/>
      <c r="G54" s="170"/>
      <c r="H54" s="170"/>
      <c r="I54" s="170"/>
      <c r="J54" s="170"/>
      <c r="K54" s="169"/>
      <c r="L54" s="173"/>
    </row>
    <row r="55" spans="1:12" ht="16.5" customHeight="1" x14ac:dyDescent="0.3">
      <c r="A55" s="174"/>
      <c r="B55" s="175"/>
      <c r="C55" s="175"/>
      <c r="D55" s="175"/>
      <c r="E55" s="175"/>
      <c r="F55" s="175"/>
      <c r="G55" s="175"/>
      <c r="H55" s="175"/>
      <c r="I55" s="175"/>
      <c r="J55" s="175"/>
      <c r="K55" s="175"/>
      <c r="L55" s="176"/>
    </row>
    <row r="56" spans="1:12" ht="20.25" x14ac:dyDescent="0.3">
      <c r="A56" s="170" t="s">
        <v>216</v>
      </c>
      <c r="B56" s="170"/>
      <c r="C56" s="175"/>
      <c r="D56" s="175"/>
      <c r="E56" s="175"/>
      <c r="F56" s="175"/>
      <c r="G56" s="175"/>
      <c r="H56" s="175"/>
      <c r="I56" s="179"/>
      <c r="J56" s="179"/>
      <c r="K56" s="179"/>
      <c r="L56" s="179"/>
    </row>
    <row r="57" spans="1:12" ht="20.25" x14ac:dyDescent="0.3">
      <c r="A57" s="121"/>
      <c r="B57" s="123"/>
      <c r="C57" s="122"/>
      <c r="D57" s="122"/>
      <c r="E57" s="122"/>
      <c r="F57" s="122"/>
      <c r="G57" s="122"/>
      <c r="H57" s="122"/>
      <c r="I57" s="122"/>
      <c r="J57" s="122"/>
      <c r="K57" s="122"/>
    </row>
  </sheetData>
  <mergeCells count="24">
    <mergeCell ref="I5:L5"/>
    <mergeCell ref="I4:L4"/>
    <mergeCell ref="I2:L2"/>
    <mergeCell ref="I3:L3"/>
    <mergeCell ref="I1:L1"/>
    <mergeCell ref="A13:L13"/>
    <mergeCell ref="B14:B15"/>
    <mergeCell ref="C14:C15"/>
    <mergeCell ref="A14:A15"/>
    <mergeCell ref="D14:F14"/>
    <mergeCell ref="A11:L11"/>
    <mergeCell ref="A8:L8"/>
    <mergeCell ref="A12:L12"/>
    <mergeCell ref="H6:L6"/>
    <mergeCell ref="A7:L7"/>
    <mergeCell ref="A9:L9"/>
    <mergeCell ref="A10:L10"/>
    <mergeCell ref="I56:L56"/>
    <mergeCell ref="A49:K49"/>
    <mergeCell ref="A52:L52"/>
    <mergeCell ref="G14:I14"/>
    <mergeCell ref="J14:L14"/>
    <mergeCell ref="A29:L29"/>
    <mergeCell ref="A19:L19"/>
  </mergeCells>
  <pageMargins left="0.39370078740157483" right="0.39370078740157483" top="1.1811023622047245" bottom="0.39370078740157483" header="0.31496062992125984" footer="0.31496062992125984"/>
  <pageSetup paperSize="9" scale="59" fitToHeight="0" orientation="landscape" r:id="rId1"/>
  <rowBreaks count="1" manualBreakCount="1">
    <brk id="2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3"/>
  <sheetViews>
    <sheetView tabSelected="1" view="pageBreakPreview" topLeftCell="A86" zoomScale="62" zoomScaleNormal="62" zoomScaleSheetLayoutView="62" workbookViewId="0">
      <selection activeCell="A105" sqref="A105"/>
    </sheetView>
  </sheetViews>
  <sheetFormatPr defaultColWidth="9" defaultRowHeight="15.75" x14ac:dyDescent="0.25"/>
  <cols>
    <col min="1" max="1" width="34.5703125" style="6" customWidth="1"/>
    <col min="2" max="2" width="17.28515625" style="6" customWidth="1"/>
    <col min="3" max="3" width="78.5703125" style="6" customWidth="1"/>
    <col min="4" max="4" width="10.28515625" style="6" customWidth="1"/>
    <col min="5" max="5" width="13.85546875" style="130" customWidth="1"/>
    <col min="6" max="6" width="11.85546875" style="130" customWidth="1"/>
    <col min="7" max="7" width="10.7109375" style="130" customWidth="1"/>
    <col min="8" max="8" width="61.5703125" style="6" customWidth="1"/>
    <col min="9" max="9" width="12.28515625" style="6" customWidth="1"/>
    <col min="10" max="10" width="10.7109375" style="6" customWidth="1"/>
    <col min="11" max="11" width="9" style="6"/>
    <col min="12" max="12" width="8.5703125" style="6" customWidth="1"/>
    <col min="13" max="16384" width="9" style="6"/>
  </cols>
  <sheetData>
    <row r="1" spans="1:12" x14ac:dyDescent="0.25">
      <c r="G1" s="131"/>
      <c r="H1" s="11" t="s">
        <v>124</v>
      </c>
    </row>
    <row r="2" spans="1:12" hidden="1" x14ac:dyDescent="0.25">
      <c r="G2" s="131"/>
      <c r="H2" s="165" t="s">
        <v>219</v>
      </c>
      <c r="I2" s="119"/>
      <c r="J2" s="119"/>
      <c r="K2" s="119"/>
    </row>
    <row r="3" spans="1:12" ht="114" customHeight="1" x14ac:dyDescent="0.25">
      <c r="G3" s="131"/>
      <c r="H3" s="166" t="s">
        <v>220</v>
      </c>
    </row>
    <row r="4" spans="1:12" ht="18.75" hidden="1" customHeight="1" x14ac:dyDescent="0.25">
      <c r="G4" s="131"/>
      <c r="H4" s="127"/>
    </row>
    <row r="5" spans="1:12" ht="22.5" customHeight="1" x14ac:dyDescent="0.25">
      <c r="G5" s="131"/>
      <c r="H5" s="127" t="s">
        <v>179</v>
      </c>
    </row>
    <row r="6" spans="1:12" ht="22.5" customHeight="1" x14ac:dyDescent="0.25">
      <c r="E6" s="132"/>
      <c r="F6" s="132"/>
      <c r="G6" s="132"/>
      <c r="H6" s="23"/>
      <c r="I6" s="59"/>
      <c r="J6" s="19"/>
      <c r="L6" s="19" t="s">
        <v>0</v>
      </c>
    </row>
    <row r="7" spans="1:12" ht="43.5" customHeight="1" x14ac:dyDescent="0.25">
      <c r="A7" s="223" t="s">
        <v>201</v>
      </c>
      <c r="B7" s="223"/>
      <c r="C7" s="223"/>
      <c r="D7" s="223"/>
      <c r="E7" s="223"/>
      <c r="F7" s="223"/>
      <c r="G7" s="223"/>
      <c r="H7" s="223"/>
      <c r="I7" s="59"/>
      <c r="J7" s="19"/>
      <c r="L7" s="19"/>
    </row>
    <row r="8" spans="1:12" ht="31.5" customHeight="1" x14ac:dyDescent="0.25">
      <c r="A8" s="241" t="s">
        <v>133</v>
      </c>
      <c r="B8" s="241"/>
      <c r="C8" s="241"/>
      <c r="D8" s="241"/>
      <c r="E8" s="241"/>
      <c r="F8" s="241"/>
      <c r="G8" s="241"/>
      <c r="H8" s="241"/>
      <c r="I8" s="59"/>
      <c r="J8" s="19"/>
      <c r="L8" s="19"/>
    </row>
    <row r="9" spans="1:12" ht="17.25" customHeight="1" x14ac:dyDescent="0.25">
      <c r="A9" s="219" t="s">
        <v>137</v>
      </c>
      <c r="B9" s="219"/>
      <c r="C9" s="219"/>
      <c r="D9" s="219"/>
      <c r="E9" s="219"/>
      <c r="F9" s="219"/>
      <c r="G9" s="219"/>
      <c r="H9" s="219"/>
      <c r="I9" s="59"/>
      <c r="J9" s="19"/>
      <c r="L9" s="19"/>
    </row>
    <row r="10" spans="1:12" ht="30.75" customHeight="1" x14ac:dyDescent="0.25">
      <c r="A10" s="221" t="s">
        <v>186</v>
      </c>
      <c r="B10" s="222"/>
      <c r="C10" s="222"/>
      <c r="D10" s="222"/>
      <c r="E10" s="222"/>
      <c r="F10" s="222"/>
      <c r="G10" s="222"/>
      <c r="H10" s="222"/>
      <c r="I10" s="59"/>
      <c r="J10" s="19"/>
      <c r="L10" s="19"/>
    </row>
    <row r="11" spans="1:12" ht="18.75" customHeight="1" x14ac:dyDescent="0.25">
      <c r="A11" s="220" t="s">
        <v>153</v>
      </c>
      <c r="B11" s="220"/>
      <c r="C11" s="220"/>
      <c r="D11" s="220"/>
      <c r="E11" s="220"/>
      <c r="F11" s="220"/>
      <c r="G11" s="220"/>
      <c r="H11" s="220"/>
      <c r="I11" s="59"/>
      <c r="J11" s="19"/>
      <c r="L11" s="19"/>
    </row>
    <row r="12" spans="1:12" ht="18.75" customHeight="1" thickBot="1" x14ac:dyDescent="0.3">
      <c r="D12" s="19"/>
      <c r="E12" s="133"/>
      <c r="F12" s="133"/>
      <c r="G12" s="133"/>
      <c r="H12" s="19"/>
      <c r="I12" s="59"/>
      <c r="J12" s="19"/>
      <c r="L12" s="19"/>
    </row>
    <row r="13" spans="1:12" ht="83.25" customHeight="1" x14ac:dyDescent="0.25">
      <c r="A13" s="244" t="s">
        <v>152</v>
      </c>
      <c r="B13" s="247" t="s">
        <v>1</v>
      </c>
      <c r="C13" s="247" t="s">
        <v>18</v>
      </c>
      <c r="D13" s="247" t="s">
        <v>2</v>
      </c>
      <c r="E13" s="249" t="s">
        <v>3</v>
      </c>
      <c r="F13" s="249"/>
      <c r="G13" s="224" t="s">
        <v>177</v>
      </c>
      <c r="H13" s="226" t="s">
        <v>4</v>
      </c>
      <c r="I13" s="24"/>
      <c r="J13" s="24"/>
      <c r="K13" s="24"/>
    </row>
    <row r="14" spans="1:12" ht="15" customHeight="1" x14ac:dyDescent="0.25">
      <c r="A14" s="245"/>
      <c r="B14" s="182"/>
      <c r="C14" s="182"/>
      <c r="D14" s="182"/>
      <c r="E14" s="250"/>
      <c r="F14" s="250"/>
      <c r="G14" s="225"/>
      <c r="H14" s="227"/>
      <c r="I14" s="60"/>
      <c r="J14" s="60"/>
      <c r="K14" s="60"/>
    </row>
    <row r="15" spans="1:12" ht="18.75" customHeight="1" thickBot="1" x14ac:dyDescent="0.3">
      <c r="A15" s="246"/>
      <c r="B15" s="248"/>
      <c r="C15" s="248"/>
      <c r="D15" s="248"/>
      <c r="E15" s="134" t="s">
        <v>5</v>
      </c>
      <c r="F15" s="134" t="s">
        <v>6</v>
      </c>
      <c r="G15" s="225"/>
      <c r="H15" s="227"/>
      <c r="I15" s="24"/>
      <c r="J15" s="24"/>
      <c r="K15" s="24"/>
    </row>
    <row r="16" spans="1:12" ht="15.95" customHeight="1" thickBot="1" x14ac:dyDescent="0.3">
      <c r="A16" s="61">
        <v>1</v>
      </c>
      <c r="B16" s="62">
        <v>2</v>
      </c>
      <c r="C16" s="63">
        <v>3</v>
      </c>
      <c r="D16" s="61">
        <v>4</v>
      </c>
      <c r="E16" s="167">
        <v>5</v>
      </c>
      <c r="F16" s="167">
        <v>6</v>
      </c>
      <c r="G16" s="167">
        <v>7</v>
      </c>
      <c r="H16" s="64">
        <v>8</v>
      </c>
      <c r="I16" s="65"/>
      <c r="J16" s="65"/>
      <c r="K16" s="65"/>
    </row>
    <row r="17" spans="1:11" ht="35.25" customHeight="1" x14ac:dyDescent="0.25">
      <c r="A17" s="251" t="s">
        <v>133</v>
      </c>
      <c r="B17" s="66" t="s">
        <v>7</v>
      </c>
      <c r="C17" s="67" t="s">
        <v>56</v>
      </c>
      <c r="D17" s="66" t="s">
        <v>24</v>
      </c>
      <c r="E17" s="143">
        <v>13</v>
      </c>
      <c r="F17" s="143">
        <v>14</v>
      </c>
      <c r="G17" s="135">
        <f>F17/E17*100</f>
        <v>107.69230769230769</v>
      </c>
      <c r="H17" s="68"/>
      <c r="I17" s="69"/>
      <c r="J17" s="69"/>
      <c r="K17" s="69"/>
    </row>
    <row r="18" spans="1:11" ht="30" customHeight="1" x14ac:dyDescent="0.25">
      <c r="A18" s="252"/>
      <c r="B18" s="254" t="s">
        <v>8</v>
      </c>
      <c r="C18" s="70" t="s">
        <v>57</v>
      </c>
      <c r="D18" s="71" t="s">
        <v>58</v>
      </c>
      <c r="E18" s="145">
        <f>E17*100/12</f>
        <v>108.33333333333333</v>
      </c>
      <c r="F18" s="145">
        <f>F17*100/12</f>
        <v>116.66666666666667</v>
      </c>
      <c r="G18" s="136" t="s">
        <v>151</v>
      </c>
      <c r="H18" s="73"/>
      <c r="I18" s="74"/>
      <c r="J18" s="74"/>
      <c r="K18" s="74"/>
    </row>
    <row r="19" spans="1:11" ht="36" customHeight="1" x14ac:dyDescent="0.25">
      <c r="A19" s="252"/>
      <c r="B19" s="255"/>
      <c r="C19" s="67" t="s">
        <v>59</v>
      </c>
      <c r="D19" s="66" t="s">
        <v>60</v>
      </c>
      <c r="E19" s="136" t="s">
        <v>61</v>
      </c>
      <c r="F19" s="136" t="s">
        <v>61</v>
      </c>
      <c r="G19" s="136" t="s">
        <v>151</v>
      </c>
      <c r="H19" s="75"/>
      <c r="I19" s="76"/>
      <c r="J19" s="76"/>
      <c r="K19" s="76"/>
    </row>
    <row r="20" spans="1:11" ht="35.25" customHeight="1" thickBot="1" x14ac:dyDescent="0.3">
      <c r="A20" s="253"/>
      <c r="B20" s="255"/>
      <c r="C20" s="77" t="s">
        <v>62</v>
      </c>
      <c r="D20" s="78" t="s">
        <v>60</v>
      </c>
      <c r="E20" s="137" t="s">
        <v>63</v>
      </c>
      <c r="F20" s="137" t="s">
        <v>63</v>
      </c>
      <c r="G20" s="136" t="s">
        <v>151</v>
      </c>
      <c r="H20" s="79"/>
      <c r="I20" s="76"/>
      <c r="J20" s="76"/>
      <c r="K20" s="76"/>
    </row>
    <row r="21" spans="1:11" ht="27.75" customHeight="1" thickBot="1" x14ac:dyDescent="0.3">
      <c r="A21" s="228" t="s">
        <v>52</v>
      </c>
      <c r="B21" s="229"/>
      <c r="C21" s="229"/>
      <c r="D21" s="229"/>
      <c r="E21" s="229"/>
      <c r="F21" s="229"/>
      <c r="G21" s="229"/>
      <c r="H21" s="230"/>
      <c r="I21" s="76"/>
      <c r="J21" s="76"/>
      <c r="K21" s="76"/>
    </row>
    <row r="22" spans="1:11" ht="27.75" customHeight="1" thickBot="1" x14ac:dyDescent="0.3">
      <c r="A22" s="208" t="s">
        <v>160</v>
      </c>
      <c r="B22" s="209"/>
      <c r="C22" s="209"/>
      <c r="D22" s="209"/>
      <c r="E22" s="209"/>
      <c r="F22" s="209"/>
      <c r="G22" s="209"/>
      <c r="H22" s="210"/>
      <c r="I22" s="76"/>
      <c r="J22" s="76"/>
      <c r="K22" s="76"/>
    </row>
    <row r="23" spans="1:11" ht="27.75" customHeight="1" thickBot="1" x14ac:dyDescent="0.3">
      <c r="A23" s="259" t="s">
        <v>135</v>
      </c>
      <c r="B23" s="209"/>
      <c r="C23" s="209"/>
      <c r="D23" s="209"/>
      <c r="E23" s="209"/>
      <c r="F23" s="209"/>
      <c r="G23" s="209"/>
      <c r="H23" s="210"/>
      <c r="I23" s="76"/>
      <c r="J23" s="76"/>
      <c r="K23" s="76"/>
    </row>
    <row r="24" spans="1:11" ht="41.25" customHeight="1" x14ac:dyDescent="0.25">
      <c r="A24" s="248" t="s">
        <v>213</v>
      </c>
      <c r="B24" s="80" t="s">
        <v>7</v>
      </c>
      <c r="C24" s="67" t="s">
        <v>64</v>
      </c>
      <c r="D24" s="66" t="s">
        <v>24</v>
      </c>
      <c r="E24" s="143">
        <v>20</v>
      </c>
      <c r="F24" s="151">
        <v>12</v>
      </c>
      <c r="G24" s="135">
        <f>F24/E24*100</f>
        <v>60</v>
      </c>
      <c r="H24" s="155" t="s">
        <v>154</v>
      </c>
      <c r="I24" s="81"/>
      <c r="J24" s="81"/>
      <c r="K24" s="81"/>
    </row>
    <row r="25" spans="1:11" ht="41.25" customHeight="1" x14ac:dyDescent="0.25">
      <c r="A25" s="256"/>
      <c r="B25" s="82" t="s">
        <v>8</v>
      </c>
      <c r="C25" s="67" t="s">
        <v>161</v>
      </c>
      <c r="D25" s="66" t="s">
        <v>58</v>
      </c>
      <c r="E25" s="146">
        <v>100</v>
      </c>
      <c r="F25" s="146">
        <f>F24*100/4</f>
        <v>300</v>
      </c>
      <c r="G25" s="138" t="s">
        <v>151</v>
      </c>
      <c r="H25" s="155"/>
      <c r="I25" s="83"/>
      <c r="J25" s="83"/>
      <c r="K25" s="83"/>
    </row>
    <row r="26" spans="1:11" ht="58.5" customHeight="1" x14ac:dyDescent="0.25">
      <c r="A26" s="257" t="s">
        <v>134</v>
      </c>
      <c r="B26" s="211" t="s">
        <v>9</v>
      </c>
      <c r="C26" s="40" t="s">
        <v>23</v>
      </c>
      <c r="D26" s="84" t="s">
        <v>22</v>
      </c>
      <c r="E26" s="136">
        <f>'Додаток 2'!D22</f>
        <v>44.2</v>
      </c>
      <c r="F26" s="136">
        <f>'Додаток 2'!J22</f>
        <v>30</v>
      </c>
      <c r="G26" s="136">
        <f>F26/E26*100</f>
        <v>67.873303167420801</v>
      </c>
      <c r="H26" s="156" t="s">
        <v>204</v>
      </c>
      <c r="I26" s="69"/>
      <c r="J26" s="69"/>
      <c r="K26" s="69"/>
    </row>
    <row r="27" spans="1:11" ht="76.5" customHeight="1" x14ac:dyDescent="0.25">
      <c r="A27" s="257"/>
      <c r="B27" s="212"/>
      <c r="C27" s="40" t="s">
        <v>181</v>
      </c>
      <c r="D27" s="128" t="s">
        <v>22</v>
      </c>
      <c r="E27" s="136">
        <f>'Додаток 2'!D23</f>
        <v>50</v>
      </c>
      <c r="F27" s="136">
        <f>'Додаток 2'!J23</f>
        <v>31.4</v>
      </c>
      <c r="G27" s="136">
        <f>F27/E27*100</f>
        <v>62.8</v>
      </c>
      <c r="H27" s="157" t="s">
        <v>205</v>
      </c>
      <c r="I27" s="69"/>
      <c r="J27" s="69"/>
      <c r="K27" s="69"/>
    </row>
    <row r="28" spans="1:11" ht="69.75" customHeight="1" x14ac:dyDescent="0.25">
      <c r="A28" s="257"/>
      <c r="B28" s="212"/>
      <c r="C28" s="40" t="s">
        <v>53</v>
      </c>
      <c r="D28" s="84" t="s">
        <v>22</v>
      </c>
      <c r="E28" s="136">
        <f>'Додаток 2'!D24</f>
        <v>22.1</v>
      </c>
      <c r="F28" s="136">
        <f>'Додаток 2'!J24</f>
        <v>3.2</v>
      </c>
      <c r="G28" s="136">
        <f>F28/E28*100</f>
        <v>14.479638009049772</v>
      </c>
      <c r="H28" s="157" t="s">
        <v>195</v>
      </c>
      <c r="I28" s="69"/>
      <c r="J28" s="69"/>
      <c r="K28" s="69"/>
    </row>
    <row r="29" spans="1:11" ht="60" customHeight="1" x14ac:dyDescent="0.25">
      <c r="A29" s="257"/>
      <c r="B29" s="212"/>
      <c r="C29" s="40" t="s">
        <v>48</v>
      </c>
      <c r="D29" s="84" t="s">
        <v>22</v>
      </c>
      <c r="E29" s="136">
        <f>'Додаток 2'!D24</f>
        <v>22.1</v>
      </c>
      <c r="F29" s="136">
        <f>'Додаток 2'!J25</f>
        <v>0</v>
      </c>
      <c r="G29" s="136">
        <v>0</v>
      </c>
      <c r="H29" s="157" t="s">
        <v>155</v>
      </c>
      <c r="I29" s="69"/>
    </row>
    <row r="30" spans="1:11" ht="63.4" customHeight="1" x14ac:dyDescent="0.25">
      <c r="A30" s="257"/>
      <c r="B30" s="212"/>
      <c r="C30" s="40" t="s">
        <v>47</v>
      </c>
      <c r="D30" s="84" t="s">
        <v>22</v>
      </c>
      <c r="E30" s="136">
        <f>'Додаток 2'!D26</f>
        <v>16.600000000000001</v>
      </c>
      <c r="F30" s="136">
        <f>'Додаток 2'!J26</f>
        <v>0</v>
      </c>
      <c r="G30" s="136">
        <v>0</v>
      </c>
      <c r="H30" s="156" t="s">
        <v>162</v>
      </c>
      <c r="I30" s="69"/>
    </row>
    <row r="31" spans="1:11" ht="63" customHeight="1" x14ac:dyDescent="0.25">
      <c r="A31" s="257"/>
      <c r="B31" s="203"/>
      <c r="C31" s="40" t="s">
        <v>65</v>
      </c>
      <c r="D31" s="84" t="s">
        <v>22</v>
      </c>
      <c r="E31" s="136">
        <f>'Додаток 2'!E27</f>
        <v>50</v>
      </c>
      <c r="F31" s="136">
        <f>'Додаток 2'!J27</f>
        <v>11.4</v>
      </c>
      <c r="G31" s="136">
        <f>F31/E31*100</f>
        <v>22.8</v>
      </c>
      <c r="H31" s="158" t="s">
        <v>156</v>
      </c>
      <c r="I31" s="74"/>
    </row>
    <row r="32" spans="1:11" ht="42" customHeight="1" x14ac:dyDescent="0.25">
      <c r="A32" s="257"/>
      <c r="B32" s="211" t="s">
        <v>7</v>
      </c>
      <c r="C32" s="40" t="s">
        <v>46</v>
      </c>
      <c r="D32" s="84" t="s">
        <v>24</v>
      </c>
      <c r="E32" s="136" t="s">
        <v>54</v>
      </c>
      <c r="F32" s="150" t="s">
        <v>187</v>
      </c>
      <c r="G32" s="136">
        <f>1/2*100</f>
        <v>50</v>
      </c>
      <c r="H32" s="156" t="s">
        <v>204</v>
      </c>
      <c r="I32" s="76"/>
    </row>
    <row r="33" spans="1:12" ht="44.25" customHeight="1" x14ac:dyDescent="0.25">
      <c r="A33" s="257"/>
      <c r="B33" s="212"/>
      <c r="C33" s="40" t="s">
        <v>66</v>
      </c>
      <c r="D33" s="84" t="s">
        <v>24</v>
      </c>
      <c r="E33" s="144">
        <v>100</v>
      </c>
      <c r="F33" s="144">
        <v>50</v>
      </c>
      <c r="G33" s="136">
        <f>F33/E33*100</f>
        <v>50</v>
      </c>
      <c r="H33" s="157" t="s">
        <v>205</v>
      </c>
      <c r="I33" s="69"/>
    </row>
    <row r="34" spans="1:12" ht="49.5" customHeight="1" x14ac:dyDescent="0.25">
      <c r="A34" s="257"/>
      <c r="B34" s="212"/>
      <c r="C34" s="40" t="s">
        <v>67</v>
      </c>
      <c r="D34" s="84" t="s">
        <v>24</v>
      </c>
      <c r="E34" s="144">
        <v>802</v>
      </c>
      <c r="F34" s="144">
        <v>401</v>
      </c>
      <c r="G34" s="136">
        <f>F34/E34*100</f>
        <v>50</v>
      </c>
      <c r="H34" s="159" t="s">
        <v>154</v>
      </c>
      <c r="I34" s="85"/>
    </row>
    <row r="35" spans="1:12" ht="49.5" customHeight="1" x14ac:dyDescent="0.25">
      <c r="A35" s="257"/>
      <c r="B35" s="212"/>
      <c r="C35" s="40" t="s">
        <v>45</v>
      </c>
      <c r="D35" s="84" t="s">
        <v>24</v>
      </c>
      <c r="E35" s="144">
        <v>1</v>
      </c>
      <c r="F35" s="144">
        <v>0</v>
      </c>
      <c r="G35" s="136">
        <v>0</v>
      </c>
      <c r="H35" s="159" t="s">
        <v>163</v>
      </c>
      <c r="I35" s="69"/>
    </row>
    <row r="36" spans="1:12" ht="46.5" customHeight="1" x14ac:dyDescent="0.25">
      <c r="A36" s="257"/>
      <c r="B36" s="212"/>
      <c r="C36" s="40" t="s">
        <v>68</v>
      </c>
      <c r="D36" s="84" t="s">
        <v>24</v>
      </c>
      <c r="E36" s="144">
        <v>2</v>
      </c>
      <c r="F36" s="144">
        <v>0</v>
      </c>
      <c r="G36" s="136">
        <f>F36/E36*100</f>
        <v>0</v>
      </c>
      <c r="H36" s="157" t="s">
        <v>154</v>
      </c>
      <c r="I36" s="69"/>
    </row>
    <row r="37" spans="1:12" ht="46.5" customHeight="1" x14ac:dyDescent="0.25">
      <c r="A37" s="257"/>
      <c r="B37" s="212"/>
      <c r="C37" s="40" t="s">
        <v>44</v>
      </c>
      <c r="D37" s="84" t="s">
        <v>24</v>
      </c>
      <c r="E37" s="144">
        <v>5</v>
      </c>
      <c r="F37" s="152">
        <v>3</v>
      </c>
      <c r="G37" s="136">
        <f>F37/E37*100</f>
        <v>60</v>
      </c>
      <c r="H37" s="157" t="s">
        <v>154</v>
      </c>
      <c r="I37" s="69"/>
    </row>
    <row r="38" spans="1:12" ht="46.5" customHeight="1" x14ac:dyDescent="0.25">
      <c r="A38" s="257"/>
      <c r="B38" s="211" t="s">
        <v>10</v>
      </c>
      <c r="C38" s="40" t="s">
        <v>55</v>
      </c>
      <c r="D38" s="84" t="s">
        <v>25</v>
      </c>
      <c r="E38" s="136">
        <f>E26/2*1000</f>
        <v>22100</v>
      </c>
      <c r="F38" s="136">
        <f>F26/1*1000</f>
        <v>30000</v>
      </c>
      <c r="G38" s="136">
        <f>F38/E38*100</f>
        <v>135.74660633484163</v>
      </c>
      <c r="H38" s="160"/>
      <c r="I38" s="86"/>
    </row>
    <row r="39" spans="1:12" ht="46.5" customHeight="1" x14ac:dyDescent="0.25">
      <c r="A39" s="257"/>
      <c r="B39" s="212"/>
      <c r="C39" s="40" t="s">
        <v>182</v>
      </c>
      <c r="D39" s="128" t="s">
        <v>25</v>
      </c>
      <c r="E39" s="136">
        <f>E27/E33*1000</f>
        <v>500</v>
      </c>
      <c r="F39" s="136">
        <f>F27/F33*1000</f>
        <v>628</v>
      </c>
      <c r="G39" s="136">
        <f>F39/E39*100</f>
        <v>125.6</v>
      </c>
      <c r="H39" s="160"/>
      <c r="I39" s="86"/>
    </row>
    <row r="40" spans="1:12" ht="46.5" customHeight="1" x14ac:dyDescent="0.25">
      <c r="A40" s="257"/>
      <c r="B40" s="212"/>
      <c r="C40" s="40" t="s">
        <v>69</v>
      </c>
      <c r="D40" s="84" t="s">
        <v>25</v>
      </c>
      <c r="E40" s="136">
        <f>E28/E34*1000</f>
        <v>27.556109725685786</v>
      </c>
      <c r="F40" s="136">
        <f>F28/F34*1000</f>
        <v>7.9800498753117219</v>
      </c>
      <c r="G40" s="136">
        <f>F40/E40*100</f>
        <v>28.959276018099551</v>
      </c>
      <c r="H40" s="157" t="s">
        <v>162</v>
      </c>
      <c r="I40" s="86"/>
    </row>
    <row r="41" spans="1:12" ht="51" customHeight="1" x14ac:dyDescent="0.25">
      <c r="A41" s="257"/>
      <c r="B41" s="212"/>
      <c r="C41" s="40" t="s">
        <v>43</v>
      </c>
      <c r="D41" s="84" t="s">
        <v>25</v>
      </c>
      <c r="E41" s="136">
        <f>E29/E35*1000</f>
        <v>22100</v>
      </c>
      <c r="F41" s="136">
        <f>F29*F35*1000</f>
        <v>0</v>
      </c>
      <c r="G41" s="136">
        <v>0</v>
      </c>
      <c r="H41" s="160" t="s">
        <v>163</v>
      </c>
      <c r="I41" s="86"/>
    </row>
    <row r="42" spans="1:12" ht="45.75" customHeight="1" x14ac:dyDescent="0.25">
      <c r="A42" s="257"/>
      <c r="B42" s="212"/>
      <c r="C42" s="40" t="s">
        <v>70</v>
      </c>
      <c r="D42" s="84" t="s">
        <v>25</v>
      </c>
      <c r="E42" s="136">
        <f>E30/E36*1000</f>
        <v>8300</v>
      </c>
      <c r="F42" s="136">
        <v>0</v>
      </c>
      <c r="G42" s="136">
        <v>0</v>
      </c>
      <c r="H42" s="157" t="s">
        <v>154</v>
      </c>
      <c r="I42" s="86"/>
    </row>
    <row r="43" spans="1:12" ht="51" customHeight="1" x14ac:dyDescent="0.25">
      <c r="A43" s="257"/>
      <c r="B43" s="212"/>
      <c r="C43" s="87" t="s">
        <v>71</v>
      </c>
      <c r="D43" s="84" t="s">
        <v>25</v>
      </c>
      <c r="E43" s="136">
        <f>E31/E37*1000</f>
        <v>10000</v>
      </c>
      <c r="F43" s="141">
        <f>F31/F37*1000</f>
        <v>3800.0000000000005</v>
      </c>
      <c r="G43" s="136">
        <v>0</v>
      </c>
      <c r="H43" s="158" t="s">
        <v>156</v>
      </c>
      <c r="I43" s="86"/>
    </row>
    <row r="44" spans="1:12" ht="31.5" customHeight="1" x14ac:dyDescent="0.25">
      <c r="A44" s="258"/>
      <c r="B44" s="84" t="s">
        <v>8</v>
      </c>
      <c r="C44" s="40" t="s">
        <v>72</v>
      </c>
      <c r="D44" s="84" t="s">
        <v>58</v>
      </c>
      <c r="E44" s="145">
        <f>E37/2*100</f>
        <v>250</v>
      </c>
      <c r="F44" s="145">
        <f>F37*100/E37</f>
        <v>60</v>
      </c>
      <c r="G44" s="136" t="s">
        <v>151</v>
      </c>
      <c r="H44" s="161" t="s">
        <v>154</v>
      </c>
      <c r="I44" s="83"/>
    </row>
    <row r="45" spans="1:12" ht="62.25" customHeight="1" x14ac:dyDescent="0.25">
      <c r="A45" s="234" t="s">
        <v>142</v>
      </c>
      <c r="B45" s="84" t="s">
        <v>9</v>
      </c>
      <c r="C45" s="40" t="s">
        <v>42</v>
      </c>
      <c r="D45" s="84" t="s">
        <v>22</v>
      </c>
      <c r="E45" s="136">
        <f>'Додаток 2'!D28</f>
        <v>137.5</v>
      </c>
      <c r="F45" s="136">
        <f>'Додаток 2'!J28</f>
        <v>13.9</v>
      </c>
      <c r="G45" s="136">
        <f>F45/E45*100</f>
        <v>10.109090909090909</v>
      </c>
      <c r="H45" s="159" t="s">
        <v>164</v>
      </c>
      <c r="I45" s="86"/>
    </row>
    <row r="46" spans="1:12" ht="70.150000000000006" customHeight="1" x14ac:dyDescent="0.25">
      <c r="A46" s="234"/>
      <c r="B46" s="84" t="s">
        <v>7</v>
      </c>
      <c r="C46" s="40" t="s">
        <v>73</v>
      </c>
      <c r="D46" s="84" t="s">
        <v>24</v>
      </c>
      <c r="E46" s="144">
        <v>15</v>
      </c>
      <c r="F46" s="152">
        <v>15</v>
      </c>
      <c r="G46" s="136">
        <f>F46/E46*100</f>
        <v>100</v>
      </c>
      <c r="H46" s="159"/>
      <c r="I46" s="69"/>
    </row>
    <row r="47" spans="1:12" ht="66" customHeight="1" x14ac:dyDescent="0.25">
      <c r="A47" s="234"/>
      <c r="B47" s="84" t="s">
        <v>10</v>
      </c>
      <c r="C47" s="40" t="s">
        <v>74</v>
      </c>
      <c r="D47" s="84" t="s">
        <v>25</v>
      </c>
      <c r="E47" s="136">
        <f>E45/E46*1000</f>
        <v>9166.6666666666661</v>
      </c>
      <c r="F47" s="136">
        <f>F45/F46*1000</f>
        <v>926.66666666666663</v>
      </c>
      <c r="G47" s="136">
        <f>F47/E47*100</f>
        <v>10.109090909090909</v>
      </c>
      <c r="H47" s="159" t="s">
        <v>164</v>
      </c>
      <c r="I47" s="86"/>
    </row>
    <row r="48" spans="1:12" ht="67.5" customHeight="1" thickBot="1" x14ac:dyDescent="0.3">
      <c r="A48" s="235"/>
      <c r="B48" s="88" t="s">
        <v>8</v>
      </c>
      <c r="C48" s="89" t="s">
        <v>75</v>
      </c>
      <c r="D48" s="88" t="s">
        <v>58</v>
      </c>
      <c r="E48" s="139">
        <v>100</v>
      </c>
      <c r="F48" s="137">
        <f>F46*100/E46</f>
        <v>100</v>
      </c>
      <c r="G48" s="136" t="s">
        <v>151</v>
      </c>
      <c r="H48" s="159"/>
      <c r="I48" s="83"/>
      <c r="J48" s="90"/>
      <c r="K48" s="90"/>
      <c r="L48" s="90"/>
    </row>
    <row r="49" spans="1:13" ht="35.25" customHeight="1" thickBot="1" x14ac:dyDescent="0.3">
      <c r="A49" s="231" t="s">
        <v>97</v>
      </c>
      <c r="B49" s="232"/>
      <c r="C49" s="232"/>
      <c r="D49" s="232"/>
      <c r="E49" s="232"/>
      <c r="F49" s="232"/>
      <c r="G49" s="232"/>
      <c r="H49" s="233"/>
      <c r="I49" s="83"/>
      <c r="J49" s="90"/>
      <c r="K49" s="90"/>
      <c r="L49" s="90"/>
    </row>
    <row r="50" spans="1:13" ht="41.25" customHeight="1" thickBot="1" x14ac:dyDescent="0.3">
      <c r="A50" s="208" t="s">
        <v>160</v>
      </c>
      <c r="B50" s="209"/>
      <c r="C50" s="209"/>
      <c r="D50" s="209"/>
      <c r="E50" s="209"/>
      <c r="F50" s="209"/>
      <c r="G50" s="209"/>
      <c r="H50" s="210"/>
      <c r="I50" s="83"/>
      <c r="J50" s="90"/>
      <c r="K50" s="90"/>
      <c r="L50" s="90"/>
    </row>
    <row r="51" spans="1:13" ht="24.75" customHeight="1" thickBot="1" x14ac:dyDescent="0.3">
      <c r="A51" s="208" t="s">
        <v>136</v>
      </c>
      <c r="B51" s="209"/>
      <c r="C51" s="209"/>
      <c r="D51" s="209"/>
      <c r="E51" s="209"/>
      <c r="F51" s="209"/>
      <c r="G51" s="209"/>
      <c r="H51" s="210"/>
      <c r="I51" s="83"/>
      <c r="J51" s="90"/>
      <c r="K51" s="90"/>
      <c r="L51" s="90"/>
    </row>
    <row r="52" spans="1:13" ht="92.25" customHeight="1" x14ac:dyDescent="0.25">
      <c r="A52" s="236" t="s">
        <v>214</v>
      </c>
      <c r="B52" s="91" t="s">
        <v>7</v>
      </c>
      <c r="C52" s="67" t="s">
        <v>76</v>
      </c>
      <c r="D52" s="66" t="s">
        <v>24</v>
      </c>
      <c r="E52" s="143">
        <v>26</v>
      </c>
      <c r="F52" s="143">
        <f>F57+F63+F64+F71+F72+F73+F80+F84+F89+3</f>
        <v>15</v>
      </c>
      <c r="G52" s="135">
        <f>F52/E52*100</f>
        <v>57.692307692307686</v>
      </c>
      <c r="H52" s="109" t="s">
        <v>162</v>
      </c>
      <c r="I52" s="69"/>
      <c r="J52" s="7"/>
      <c r="K52" s="3"/>
    </row>
    <row r="53" spans="1:13" ht="24" customHeight="1" x14ac:dyDescent="0.25">
      <c r="A53" s="237"/>
      <c r="B53" s="92" t="s">
        <v>8</v>
      </c>
      <c r="C53" s="70" t="s">
        <v>77</v>
      </c>
      <c r="D53" s="71" t="s">
        <v>58</v>
      </c>
      <c r="E53" s="145">
        <f>E52*100/24</f>
        <v>108.33333333333333</v>
      </c>
      <c r="F53" s="145">
        <f>F52*100/15</f>
        <v>100</v>
      </c>
      <c r="G53" s="136" t="s">
        <v>151</v>
      </c>
      <c r="H53" s="106"/>
      <c r="I53" s="74"/>
      <c r="J53" s="7"/>
      <c r="K53" s="3"/>
    </row>
    <row r="54" spans="1:13" ht="56.25" customHeight="1" x14ac:dyDescent="0.25">
      <c r="A54" s="242" t="s">
        <v>149</v>
      </c>
      <c r="B54" s="203" t="s">
        <v>9</v>
      </c>
      <c r="C54" s="93" t="s">
        <v>78</v>
      </c>
      <c r="D54" s="94" t="s">
        <v>22</v>
      </c>
      <c r="E54" s="138">
        <f>'Додаток 2'!D32</f>
        <v>16.600000000000001</v>
      </c>
      <c r="F54" s="136">
        <f>'Додаток 2'!J32</f>
        <v>0</v>
      </c>
      <c r="G54" s="138">
        <v>0</v>
      </c>
      <c r="H54" s="107" t="s">
        <v>157</v>
      </c>
      <c r="I54" s="60"/>
      <c r="J54" s="16"/>
      <c r="K54" s="16"/>
      <c r="L54" s="16"/>
      <c r="M54" s="16"/>
    </row>
    <row r="55" spans="1:13" ht="48.4" customHeight="1" x14ac:dyDescent="0.25">
      <c r="A55" s="242"/>
      <c r="B55" s="204"/>
      <c r="C55" s="95" t="s">
        <v>79</v>
      </c>
      <c r="D55" s="84" t="s">
        <v>22</v>
      </c>
      <c r="E55" s="138">
        <f>'Додаток 2'!D33</f>
        <v>304.7</v>
      </c>
      <c r="F55" s="136">
        <f>'Додаток 2'!J33</f>
        <v>236.7</v>
      </c>
      <c r="G55" s="138">
        <f>F55/E55*100</f>
        <v>77.68296685264194</v>
      </c>
      <c r="H55" s="107" t="s">
        <v>154</v>
      </c>
      <c r="I55" s="60"/>
    </row>
    <row r="56" spans="1:13" ht="45.75" customHeight="1" x14ac:dyDescent="0.25">
      <c r="A56" s="242"/>
      <c r="B56" s="204" t="s">
        <v>7</v>
      </c>
      <c r="C56" s="96" t="s">
        <v>80</v>
      </c>
      <c r="D56" s="84" t="s">
        <v>24</v>
      </c>
      <c r="E56" s="147">
        <v>3</v>
      </c>
      <c r="F56" s="144">
        <v>0</v>
      </c>
      <c r="G56" s="138">
        <v>0</v>
      </c>
      <c r="H56" s="110" t="s">
        <v>157</v>
      </c>
      <c r="I56" s="60"/>
      <c r="K56" s="16"/>
      <c r="L56" s="90"/>
    </row>
    <row r="57" spans="1:13" ht="54" customHeight="1" x14ac:dyDescent="0.25">
      <c r="A57" s="242"/>
      <c r="B57" s="204" t="s">
        <v>9</v>
      </c>
      <c r="C57" s="96" t="s">
        <v>81</v>
      </c>
      <c r="D57" s="84" t="s">
        <v>24</v>
      </c>
      <c r="E57" s="144">
        <v>5</v>
      </c>
      <c r="F57" s="148">
        <v>3</v>
      </c>
      <c r="G57" s="136">
        <f>F57/E57*100</f>
        <v>60</v>
      </c>
      <c r="H57" s="109" t="s">
        <v>154</v>
      </c>
      <c r="I57" s="69"/>
    </row>
    <row r="58" spans="1:13" ht="30" customHeight="1" x14ac:dyDescent="0.25">
      <c r="A58" s="242"/>
      <c r="B58" s="211" t="s">
        <v>10</v>
      </c>
      <c r="C58" s="40" t="s">
        <v>41</v>
      </c>
      <c r="D58" s="84" t="s">
        <v>25</v>
      </c>
      <c r="E58" s="136">
        <f>E54/E56*1000</f>
        <v>5533.3333333333339</v>
      </c>
      <c r="F58" s="136">
        <v>0</v>
      </c>
      <c r="G58" s="136">
        <v>0</v>
      </c>
      <c r="H58" s="110" t="s">
        <v>157</v>
      </c>
      <c r="I58" s="86"/>
    </row>
    <row r="59" spans="1:13" ht="48.75" customHeight="1" x14ac:dyDescent="0.25">
      <c r="A59" s="242"/>
      <c r="B59" s="203"/>
      <c r="C59" s="40" t="s">
        <v>82</v>
      </c>
      <c r="D59" s="84" t="s">
        <v>25</v>
      </c>
      <c r="E59" s="136">
        <f>E55/E57*1000</f>
        <v>60940</v>
      </c>
      <c r="F59" s="136">
        <f>F55/F57*1000</f>
        <v>78899.999999999985</v>
      </c>
      <c r="G59" s="136">
        <f>F59/E59*100</f>
        <v>129.47161142106989</v>
      </c>
      <c r="H59" s="110"/>
      <c r="I59" s="86"/>
    </row>
    <row r="60" spans="1:13" ht="45.75" customHeight="1" x14ac:dyDescent="0.25">
      <c r="A60" s="243"/>
      <c r="B60" s="94" t="s">
        <v>8</v>
      </c>
      <c r="C60" s="35" t="s">
        <v>83</v>
      </c>
      <c r="D60" s="94" t="s">
        <v>58</v>
      </c>
      <c r="E60" s="145">
        <f>E57*100/4</f>
        <v>125</v>
      </c>
      <c r="F60" s="145">
        <f>F57*100/E57</f>
        <v>60</v>
      </c>
      <c r="G60" s="136" t="s">
        <v>151</v>
      </c>
      <c r="H60" s="109" t="s">
        <v>154</v>
      </c>
      <c r="I60" s="74"/>
    </row>
    <row r="61" spans="1:13" ht="41.25" hidden="1" customHeight="1" x14ac:dyDescent="0.25">
      <c r="A61" s="216" t="s">
        <v>146</v>
      </c>
      <c r="B61" s="212" t="s">
        <v>9</v>
      </c>
      <c r="C61" s="40" t="s">
        <v>40</v>
      </c>
      <c r="D61" s="84" t="s">
        <v>22</v>
      </c>
      <c r="E61" s="140">
        <v>0</v>
      </c>
      <c r="F61" s="136">
        <v>0</v>
      </c>
      <c r="G61" s="136">
        <v>0</v>
      </c>
      <c r="H61" s="105" t="s">
        <v>162</v>
      </c>
      <c r="I61" s="69"/>
    </row>
    <row r="62" spans="1:13" ht="69" customHeight="1" x14ac:dyDescent="0.25">
      <c r="A62" s="217"/>
      <c r="B62" s="203"/>
      <c r="C62" s="40" t="s">
        <v>39</v>
      </c>
      <c r="D62" s="84" t="s">
        <v>22</v>
      </c>
      <c r="E62" s="136">
        <f>'Додаток 2'!D36</f>
        <v>200.1</v>
      </c>
      <c r="F62" s="136">
        <f>'Додаток 2'!J36</f>
        <v>0</v>
      </c>
      <c r="G62" s="136">
        <v>0</v>
      </c>
      <c r="H62" s="105" t="s">
        <v>162</v>
      </c>
      <c r="I62" s="69"/>
    </row>
    <row r="63" spans="1:13" ht="38.25" hidden="1" customHeight="1" x14ac:dyDescent="0.25">
      <c r="A63" s="217"/>
      <c r="B63" s="212" t="s">
        <v>7</v>
      </c>
      <c r="C63" s="40" t="s">
        <v>84</v>
      </c>
      <c r="D63" s="84" t="s">
        <v>24</v>
      </c>
      <c r="E63" s="136">
        <v>0</v>
      </c>
      <c r="F63" s="136">
        <v>0</v>
      </c>
      <c r="G63" s="136">
        <v>0</v>
      </c>
      <c r="H63" s="105" t="s">
        <v>162</v>
      </c>
      <c r="I63" s="69"/>
    </row>
    <row r="64" spans="1:13" ht="38.25" customHeight="1" x14ac:dyDescent="0.25">
      <c r="A64" s="217"/>
      <c r="B64" s="203"/>
      <c r="C64" s="40" t="s">
        <v>38</v>
      </c>
      <c r="D64" s="84" t="s">
        <v>24</v>
      </c>
      <c r="E64" s="144">
        <v>4</v>
      </c>
      <c r="F64" s="144">
        <v>0</v>
      </c>
      <c r="G64" s="136">
        <v>0</v>
      </c>
      <c r="H64" s="105" t="s">
        <v>162</v>
      </c>
      <c r="I64" s="69"/>
    </row>
    <row r="65" spans="1:11" ht="38.25" hidden="1" customHeight="1" x14ac:dyDescent="0.25">
      <c r="A65" s="217"/>
      <c r="B65" s="212" t="s">
        <v>10</v>
      </c>
      <c r="C65" s="40" t="s">
        <v>37</v>
      </c>
      <c r="D65" s="84" t="s">
        <v>25</v>
      </c>
      <c r="E65" s="136">
        <v>0</v>
      </c>
      <c r="F65" s="136">
        <v>0</v>
      </c>
      <c r="G65" s="136">
        <v>0</v>
      </c>
      <c r="H65" s="105" t="s">
        <v>162</v>
      </c>
      <c r="I65" s="86"/>
    </row>
    <row r="66" spans="1:11" ht="38.25" customHeight="1" x14ac:dyDescent="0.25">
      <c r="A66" s="217"/>
      <c r="B66" s="203"/>
      <c r="C66" s="40" t="s">
        <v>36</v>
      </c>
      <c r="D66" s="84" t="s">
        <v>25</v>
      </c>
      <c r="E66" s="136">
        <f>E62/E64*1000</f>
        <v>50025</v>
      </c>
      <c r="F66" s="136">
        <v>0</v>
      </c>
      <c r="G66" s="136">
        <v>0</v>
      </c>
      <c r="H66" s="105" t="s">
        <v>162</v>
      </c>
      <c r="I66" s="86"/>
    </row>
    <row r="67" spans="1:11" ht="42.75" customHeight="1" x14ac:dyDescent="0.25">
      <c r="A67" s="218"/>
      <c r="B67" s="84" t="s">
        <v>8</v>
      </c>
      <c r="C67" s="40" t="s">
        <v>85</v>
      </c>
      <c r="D67" s="84" t="s">
        <v>58</v>
      </c>
      <c r="E67" s="145">
        <v>100</v>
      </c>
      <c r="F67" s="145">
        <v>0</v>
      </c>
      <c r="G67" s="136" t="s">
        <v>151</v>
      </c>
      <c r="H67" s="105" t="s">
        <v>162</v>
      </c>
      <c r="I67" s="74"/>
    </row>
    <row r="68" spans="1:11" ht="47.25" x14ac:dyDescent="0.25">
      <c r="A68" s="213" t="s">
        <v>147</v>
      </c>
      <c r="B68" s="211" t="s">
        <v>9</v>
      </c>
      <c r="C68" s="40" t="s">
        <v>35</v>
      </c>
      <c r="D68" s="84" t="s">
        <v>22</v>
      </c>
      <c r="E68" s="136">
        <f>'Додаток 2'!D38</f>
        <v>193.9</v>
      </c>
      <c r="F68" s="136">
        <f>'Додаток 2'!J38</f>
        <v>0</v>
      </c>
      <c r="G68" s="136">
        <v>0</v>
      </c>
      <c r="H68" s="105" t="s">
        <v>165</v>
      </c>
      <c r="I68" s="69"/>
    </row>
    <row r="69" spans="1:11" ht="48.75" customHeight="1" x14ac:dyDescent="0.25">
      <c r="A69" s="214"/>
      <c r="B69" s="212"/>
      <c r="C69" s="40" t="s">
        <v>34</v>
      </c>
      <c r="D69" s="84" t="s">
        <v>22</v>
      </c>
      <c r="E69" s="136">
        <f>'Додаток 2'!D39</f>
        <v>104</v>
      </c>
      <c r="F69" s="136">
        <f>'Додаток 2'!J39</f>
        <v>0.8</v>
      </c>
      <c r="G69" s="136">
        <f>F69/E69*100</f>
        <v>0.76923076923076927</v>
      </c>
      <c r="H69" s="105" t="s">
        <v>166</v>
      </c>
      <c r="I69" s="74"/>
    </row>
    <row r="70" spans="1:11" ht="74.25" customHeight="1" x14ac:dyDescent="0.25">
      <c r="A70" s="214"/>
      <c r="B70" s="203"/>
      <c r="C70" s="40" t="s">
        <v>33</v>
      </c>
      <c r="D70" s="84" t="s">
        <v>22</v>
      </c>
      <c r="E70" s="136">
        <f>'Додаток 2'!D40</f>
        <v>411.8</v>
      </c>
      <c r="F70" s="136">
        <f>'Додаток 2'!J40</f>
        <v>255.1</v>
      </c>
      <c r="G70" s="136">
        <f>F70/E70*100</f>
        <v>61.947547353084019</v>
      </c>
      <c r="H70" s="105" t="s">
        <v>167</v>
      </c>
      <c r="I70" s="69"/>
    </row>
    <row r="71" spans="1:11" ht="52.5" customHeight="1" x14ac:dyDescent="0.25">
      <c r="A71" s="214"/>
      <c r="B71" s="211" t="s">
        <v>7</v>
      </c>
      <c r="C71" s="40" t="s">
        <v>32</v>
      </c>
      <c r="D71" s="84" t="s">
        <v>24</v>
      </c>
      <c r="E71" s="144">
        <v>2</v>
      </c>
      <c r="F71" s="144">
        <v>0</v>
      </c>
      <c r="G71" s="136">
        <v>0</v>
      </c>
      <c r="H71" s="105" t="s">
        <v>165</v>
      </c>
      <c r="I71" s="69"/>
    </row>
    <row r="72" spans="1:11" ht="52.5" customHeight="1" x14ac:dyDescent="0.25">
      <c r="A72" s="214"/>
      <c r="B72" s="212"/>
      <c r="C72" s="40" t="s">
        <v>31</v>
      </c>
      <c r="D72" s="84" t="s">
        <v>24</v>
      </c>
      <c r="E72" s="144">
        <v>2</v>
      </c>
      <c r="F72" s="144">
        <v>0</v>
      </c>
      <c r="G72" s="136">
        <f>F72/E72*100</f>
        <v>0</v>
      </c>
      <c r="H72" s="105" t="s">
        <v>168</v>
      </c>
      <c r="I72" s="69"/>
    </row>
    <row r="73" spans="1:11" ht="45.75" customHeight="1" x14ac:dyDescent="0.25">
      <c r="A73" s="214"/>
      <c r="B73" s="203"/>
      <c r="C73" s="40" t="s">
        <v>183</v>
      </c>
      <c r="D73" s="84" t="s">
        <v>24</v>
      </c>
      <c r="E73" s="144">
        <v>4</v>
      </c>
      <c r="F73" s="144">
        <v>4</v>
      </c>
      <c r="G73" s="136">
        <f>F73/E73*100</f>
        <v>100</v>
      </c>
      <c r="H73" s="105" t="s">
        <v>169</v>
      </c>
      <c r="I73" s="69"/>
    </row>
    <row r="74" spans="1:11" ht="54.75" customHeight="1" x14ac:dyDescent="0.25">
      <c r="A74" s="214"/>
      <c r="B74" s="211" t="s">
        <v>10</v>
      </c>
      <c r="C74" s="40" t="s">
        <v>30</v>
      </c>
      <c r="D74" s="84" t="s">
        <v>25</v>
      </c>
      <c r="E74" s="136">
        <f>E68/E71*1000</f>
        <v>96950</v>
      </c>
      <c r="F74" s="136">
        <v>0</v>
      </c>
      <c r="G74" s="136">
        <v>0</v>
      </c>
      <c r="H74" s="105" t="s">
        <v>165</v>
      </c>
      <c r="I74" s="86"/>
    </row>
    <row r="75" spans="1:11" ht="45.75" customHeight="1" x14ac:dyDescent="0.25">
      <c r="A75" s="214"/>
      <c r="B75" s="212"/>
      <c r="C75" s="40" t="s">
        <v>29</v>
      </c>
      <c r="D75" s="84" t="s">
        <v>25</v>
      </c>
      <c r="E75" s="136">
        <f>E69/E72*1000</f>
        <v>52000</v>
      </c>
      <c r="F75" s="136">
        <f>F69*1000</f>
        <v>800</v>
      </c>
      <c r="G75" s="136">
        <f>F75/E75*100</f>
        <v>1.5384615384615385</v>
      </c>
      <c r="H75" s="105" t="s">
        <v>166</v>
      </c>
      <c r="I75" s="86"/>
    </row>
    <row r="76" spans="1:11" ht="40.5" customHeight="1" x14ac:dyDescent="0.25">
      <c r="A76" s="214"/>
      <c r="B76" s="203"/>
      <c r="C76" s="40" t="s">
        <v>28</v>
      </c>
      <c r="D76" s="84" t="s">
        <v>25</v>
      </c>
      <c r="E76" s="136">
        <f>E70/E73*1000</f>
        <v>102950</v>
      </c>
      <c r="F76" s="136">
        <f t="shared" ref="F76" si="0">F70/F73*1000</f>
        <v>63775</v>
      </c>
      <c r="G76" s="136">
        <f>F76/E76*100</f>
        <v>61.947547353084019</v>
      </c>
      <c r="H76" s="105" t="s">
        <v>158</v>
      </c>
      <c r="I76" s="86"/>
    </row>
    <row r="77" spans="1:11" ht="51.75" customHeight="1" x14ac:dyDescent="0.25">
      <c r="A77" s="214"/>
      <c r="B77" s="211" t="s">
        <v>8</v>
      </c>
      <c r="C77" s="70" t="s">
        <v>86</v>
      </c>
      <c r="D77" s="84" t="s">
        <v>58</v>
      </c>
      <c r="E77" s="145">
        <f>E72*100/2</f>
        <v>100</v>
      </c>
      <c r="F77" s="145">
        <f>F72/E72*100</f>
        <v>0</v>
      </c>
      <c r="G77" s="136" t="s">
        <v>151</v>
      </c>
      <c r="H77" s="105" t="s">
        <v>166</v>
      </c>
      <c r="I77" s="97"/>
    </row>
    <row r="78" spans="1:11" ht="31.5" customHeight="1" x14ac:dyDescent="0.25">
      <c r="A78" s="215"/>
      <c r="B78" s="203"/>
      <c r="C78" s="70" t="s">
        <v>87</v>
      </c>
      <c r="D78" s="84" t="s">
        <v>58</v>
      </c>
      <c r="E78" s="145">
        <f>(E73+E71)*100/(3+1)</f>
        <v>150</v>
      </c>
      <c r="F78" s="145">
        <f>(F71+F73)*100/1</f>
        <v>400</v>
      </c>
      <c r="G78" s="136" t="s">
        <v>151</v>
      </c>
      <c r="H78" s="105"/>
      <c r="I78" s="74"/>
    </row>
    <row r="79" spans="1:11" ht="45.75" customHeight="1" x14ac:dyDescent="0.25">
      <c r="A79" s="238" t="s">
        <v>148</v>
      </c>
      <c r="B79" s="94" t="s">
        <v>9</v>
      </c>
      <c r="C79" s="164" t="s">
        <v>212</v>
      </c>
      <c r="D79" s="84" t="s">
        <v>22</v>
      </c>
      <c r="E79" s="136">
        <f>'Додаток 2'!D42</f>
        <v>92.4</v>
      </c>
      <c r="F79" s="136">
        <f>'Додаток 2'!J42</f>
        <v>0</v>
      </c>
      <c r="G79" s="136">
        <v>0</v>
      </c>
      <c r="H79" s="108" t="s">
        <v>170</v>
      </c>
      <c r="I79" s="98"/>
      <c r="J79" s="99"/>
      <c r="K79" s="99"/>
    </row>
    <row r="80" spans="1:11" ht="45.75" customHeight="1" x14ac:dyDescent="0.25">
      <c r="A80" s="239"/>
      <c r="B80" s="94" t="s">
        <v>7</v>
      </c>
      <c r="C80" s="164" t="s">
        <v>206</v>
      </c>
      <c r="D80" s="84" t="s">
        <v>24</v>
      </c>
      <c r="E80" s="144">
        <v>3</v>
      </c>
      <c r="F80" s="144">
        <v>0</v>
      </c>
      <c r="G80" s="136">
        <v>0</v>
      </c>
      <c r="H80" s="108" t="s">
        <v>170</v>
      </c>
      <c r="I80" s="69"/>
    </row>
    <row r="81" spans="1:9" ht="57" customHeight="1" x14ac:dyDescent="0.25">
      <c r="A81" s="239"/>
      <c r="B81" s="94" t="s">
        <v>10</v>
      </c>
      <c r="C81" s="164" t="s">
        <v>207</v>
      </c>
      <c r="D81" s="84" t="s">
        <v>25</v>
      </c>
      <c r="E81" s="136">
        <f>E79/E80*1000</f>
        <v>30800</v>
      </c>
      <c r="F81" s="136">
        <v>0</v>
      </c>
      <c r="G81" s="136">
        <v>0</v>
      </c>
      <c r="H81" s="108" t="s">
        <v>170</v>
      </c>
      <c r="I81" s="86"/>
    </row>
    <row r="82" spans="1:9" ht="57" customHeight="1" x14ac:dyDescent="0.25">
      <c r="A82" s="240"/>
      <c r="B82" s="66" t="s">
        <v>208</v>
      </c>
      <c r="C82" s="163" t="s">
        <v>209</v>
      </c>
      <c r="D82" s="71" t="s">
        <v>58</v>
      </c>
      <c r="E82" s="136">
        <v>75</v>
      </c>
      <c r="F82" s="136">
        <v>0</v>
      </c>
      <c r="G82" s="136">
        <v>0</v>
      </c>
      <c r="H82" s="108" t="s">
        <v>170</v>
      </c>
      <c r="I82" s="86"/>
    </row>
    <row r="83" spans="1:9" ht="81" customHeight="1" x14ac:dyDescent="0.25">
      <c r="A83" s="213" t="s">
        <v>143</v>
      </c>
      <c r="B83" s="84" t="s">
        <v>9</v>
      </c>
      <c r="C83" s="40" t="s">
        <v>88</v>
      </c>
      <c r="D83" s="84" t="s">
        <v>22</v>
      </c>
      <c r="E83" s="136">
        <f>'Додаток 2'!D44</f>
        <v>50</v>
      </c>
      <c r="F83" s="136">
        <f>'Додаток 2'!J44</f>
        <v>2</v>
      </c>
      <c r="G83" s="136">
        <f>F83/E83*100</f>
        <v>4</v>
      </c>
      <c r="H83" s="107" t="s">
        <v>171</v>
      </c>
      <c r="I83" s="74"/>
    </row>
    <row r="84" spans="1:9" ht="160.5" customHeight="1" x14ac:dyDescent="0.25">
      <c r="A84" s="214"/>
      <c r="B84" s="84" t="s">
        <v>7</v>
      </c>
      <c r="C84" s="40" t="s">
        <v>89</v>
      </c>
      <c r="D84" s="84" t="s">
        <v>24</v>
      </c>
      <c r="E84" s="144">
        <v>6</v>
      </c>
      <c r="F84" s="152">
        <v>5</v>
      </c>
      <c r="G84" s="136">
        <f t="shared" ref="G84:G96" si="1">F84/E84*100</f>
        <v>83.333333333333343</v>
      </c>
      <c r="H84" s="162" t="s">
        <v>210</v>
      </c>
      <c r="I84" s="69"/>
    </row>
    <row r="85" spans="1:9" ht="87" customHeight="1" x14ac:dyDescent="0.25">
      <c r="A85" s="214"/>
      <c r="B85" s="84" t="s">
        <v>10</v>
      </c>
      <c r="C85" s="40" t="s">
        <v>90</v>
      </c>
      <c r="D85" s="84" t="s">
        <v>25</v>
      </c>
      <c r="E85" s="136">
        <f>E83/E84*1000</f>
        <v>8333.3333333333339</v>
      </c>
      <c r="F85" s="136">
        <f>F83/F84*1000</f>
        <v>400</v>
      </c>
      <c r="G85" s="136">
        <f t="shared" si="1"/>
        <v>4.8</v>
      </c>
      <c r="H85" s="107" t="s">
        <v>171</v>
      </c>
      <c r="I85" s="86"/>
    </row>
    <row r="86" spans="1:9" ht="76.5" customHeight="1" x14ac:dyDescent="0.25">
      <c r="A86" s="215"/>
      <c r="B86" s="84" t="s">
        <v>8</v>
      </c>
      <c r="C86" s="40" t="s">
        <v>91</v>
      </c>
      <c r="D86" s="84" t="s">
        <v>58</v>
      </c>
      <c r="E86" s="145">
        <f>E84*100/6</f>
        <v>100</v>
      </c>
      <c r="F86" s="145">
        <f>F84*100/7</f>
        <v>71.428571428571431</v>
      </c>
      <c r="G86" s="136" t="s">
        <v>151</v>
      </c>
      <c r="H86" s="106"/>
      <c r="I86" s="74"/>
    </row>
    <row r="87" spans="1:9" ht="99" customHeight="1" x14ac:dyDescent="0.25">
      <c r="A87" s="213" t="s">
        <v>144</v>
      </c>
      <c r="B87" s="211" t="s">
        <v>9</v>
      </c>
      <c r="C87" s="100" t="s">
        <v>92</v>
      </c>
      <c r="D87" s="84" t="s">
        <v>22</v>
      </c>
      <c r="E87" s="136">
        <f>'Додаток 2'!D46</f>
        <v>101.3</v>
      </c>
      <c r="F87" s="136">
        <f>'Додаток 2'!J46</f>
        <v>0</v>
      </c>
      <c r="G87" s="136">
        <f t="shared" si="1"/>
        <v>0</v>
      </c>
      <c r="H87" s="107" t="s">
        <v>172</v>
      </c>
      <c r="I87" s="74"/>
    </row>
    <row r="88" spans="1:9" ht="46.5" customHeight="1" x14ac:dyDescent="0.25">
      <c r="A88" s="214"/>
      <c r="B88" s="203"/>
      <c r="C88" s="40" t="s">
        <v>27</v>
      </c>
      <c r="D88" s="84" t="s">
        <v>22</v>
      </c>
      <c r="E88" s="136">
        <f>'Додаток 2'!D47</f>
        <v>525</v>
      </c>
      <c r="F88" s="136">
        <f>'Додаток 2'!J47</f>
        <v>0</v>
      </c>
      <c r="G88" s="136">
        <f t="shared" si="1"/>
        <v>0</v>
      </c>
      <c r="H88" s="107" t="s">
        <v>173</v>
      </c>
      <c r="I88" s="74"/>
    </row>
    <row r="89" spans="1:9" ht="69" customHeight="1" x14ac:dyDescent="0.25">
      <c r="A89" s="214"/>
      <c r="B89" s="211" t="s">
        <v>7</v>
      </c>
      <c r="C89" s="100" t="s">
        <v>93</v>
      </c>
      <c r="D89" s="84" t="s">
        <v>24</v>
      </c>
      <c r="E89" s="144">
        <v>5</v>
      </c>
      <c r="F89" s="144">
        <v>0</v>
      </c>
      <c r="G89" s="136">
        <f t="shared" si="1"/>
        <v>0</v>
      </c>
      <c r="H89" s="107" t="s">
        <v>174</v>
      </c>
      <c r="I89" s="69"/>
    </row>
    <row r="90" spans="1:9" ht="39" customHeight="1" x14ac:dyDescent="0.25">
      <c r="A90" s="214"/>
      <c r="B90" s="203"/>
      <c r="C90" s="40" t="s">
        <v>26</v>
      </c>
      <c r="D90" s="84" t="s">
        <v>24</v>
      </c>
      <c r="E90" s="144">
        <v>5</v>
      </c>
      <c r="F90" s="144">
        <v>0</v>
      </c>
      <c r="G90" s="136">
        <f t="shared" si="1"/>
        <v>0</v>
      </c>
      <c r="H90" s="107" t="s">
        <v>173</v>
      </c>
      <c r="I90" s="69"/>
    </row>
    <row r="91" spans="1:9" ht="76.5" customHeight="1" x14ac:dyDescent="0.25">
      <c r="A91" s="214"/>
      <c r="B91" s="211" t="s">
        <v>10</v>
      </c>
      <c r="C91" s="40" t="s">
        <v>184</v>
      </c>
      <c r="D91" s="84" t="s">
        <v>25</v>
      </c>
      <c r="E91" s="136">
        <f>E87/E89*1000</f>
        <v>20259.999999999996</v>
      </c>
      <c r="F91" s="136">
        <v>0</v>
      </c>
      <c r="G91" s="136">
        <f t="shared" si="1"/>
        <v>0</v>
      </c>
      <c r="H91" s="105" t="s">
        <v>175</v>
      </c>
      <c r="I91" s="86"/>
    </row>
    <row r="92" spans="1:9" ht="33" customHeight="1" x14ac:dyDescent="0.25">
      <c r="A92" s="214"/>
      <c r="B92" s="203"/>
      <c r="C92" s="40" t="s">
        <v>185</v>
      </c>
      <c r="D92" s="84" t="s">
        <v>25</v>
      </c>
      <c r="E92" s="136">
        <f>E88/E90*1000</f>
        <v>105000</v>
      </c>
      <c r="F92" s="136">
        <v>0</v>
      </c>
      <c r="G92" s="136">
        <f t="shared" si="1"/>
        <v>0</v>
      </c>
      <c r="H92" s="107" t="s">
        <v>173</v>
      </c>
      <c r="I92" s="86"/>
    </row>
    <row r="93" spans="1:9" ht="25.5" customHeight="1" x14ac:dyDescent="0.25">
      <c r="A93" s="215"/>
      <c r="B93" s="84" t="s">
        <v>8</v>
      </c>
      <c r="C93" s="40" t="s">
        <v>94</v>
      </c>
      <c r="D93" s="84" t="s">
        <v>58</v>
      </c>
      <c r="E93" s="145">
        <f>E90*100/5</f>
        <v>100</v>
      </c>
      <c r="F93" s="153" t="s">
        <v>151</v>
      </c>
      <c r="G93" s="136" t="s">
        <v>151</v>
      </c>
      <c r="H93" s="106"/>
      <c r="I93" s="74"/>
    </row>
    <row r="94" spans="1:9" ht="47.25" customHeight="1" x14ac:dyDescent="0.25">
      <c r="A94" s="205" t="s">
        <v>145</v>
      </c>
      <c r="B94" s="92" t="s">
        <v>9</v>
      </c>
      <c r="C94" s="101" t="s">
        <v>211</v>
      </c>
      <c r="D94" s="92" t="s">
        <v>22</v>
      </c>
      <c r="E94" s="136">
        <f>'Додаток 2'!D48</f>
        <v>315</v>
      </c>
      <c r="F94" s="136">
        <f>'Додаток 2'!J48</f>
        <v>99.9</v>
      </c>
      <c r="G94" s="136">
        <f t="shared" si="1"/>
        <v>31.714285714285715</v>
      </c>
      <c r="H94" s="107" t="s">
        <v>176</v>
      </c>
      <c r="I94" s="74"/>
    </row>
    <row r="95" spans="1:9" ht="46.5" customHeight="1" x14ac:dyDescent="0.25">
      <c r="A95" s="206"/>
      <c r="B95" s="92" t="s">
        <v>7</v>
      </c>
      <c r="C95" s="101" t="s">
        <v>196</v>
      </c>
      <c r="D95" s="92" t="s">
        <v>24</v>
      </c>
      <c r="E95" s="136">
        <v>500</v>
      </c>
      <c r="F95" s="141">
        <v>285</v>
      </c>
      <c r="G95" s="141">
        <f t="shared" si="1"/>
        <v>56.999999999999993</v>
      </c>
      <c r="H95" s="105" t="s">
        <v>198</v>
      </c>
      <c r="I95" s="69"/>
    </row>
    <row r="96" spans="1:9" ht="48.75" customHeight="1" x14ac:dyDescent="0.25">
      <c r="A96" s="206"/>
      <c r="B96" s="92" t="s">
        <v>10</v>
      </c>
      <c r="C96" s="101" t="s">
        <v>95</v>
      </c>
      <c r="D96" s="92" t="s">
        <v>25</v>
      </c>
      <c r="E96" s="136">
        <f>E94/E95*1000</f>
        <v>630</v>
      </c>
      <c r="F96" s="136">
        <f>F94/F95*1000</f>
        <v>350.5263157894737</v>
      </c>
      <c r="G96" s="136">
        <f t="shared" si="1"/>
        <v>55.639097744360896</v>
      </c>
      <c r="H96" s="108" t="s">
        <v>197</v>
      </c>
      <c r="I96" s="86"/>
    </row>
    <row r="97" spans="1:12" ht="52.9" customHeight="1" thickBot="1" x14ac:dyDescent="0.3">
      <c r="A97" s="207"/>
      <c r="B97" s="102" t="s">
        <v>8</v>
      </c>
      <c r="C97" s="103" t="s">
        <v>96</v>
      </c>
      <c r="D97" s="102" t="s">
        <v>58</v>
      </c>
      <c r="E97" s="149">
        <f>E95*100/500</f>
        <v>100</v>
      </c>
      <c r="F97" s="149">
        <f>F95*100/E95</f>
        <v>57</v>
      </c>
      <c r="G97" s="142" t="s">
        <v>151</v>
      </c>
      <c r="H97" s="178" t="s">
        <v>198</v>
      </c>
      <c r="I97" s="97"/>
    </row>
    <row r="98" spans="1:12" ht="17.25" customHeight="1" x14ac:dyDescent="0.25">
      <c r="A98" s="116"/>
      <c r="B98" s="69"/>
      <c r="C98" s="117"/>
      <c r="D98" s="69"/>
      <c r="E98" s="86"/>
      <c r="F98" s="86"/>
      <c r="G98" s="86"/>
      <c r="H98" s="118"/>
      <c r="I98" s="97"/>
    </row>
    <row r="99" spans="1:12" ht="15" hidden="1" customHeight="1" x14ac:dyDescent="0.25">
      <c r="A99" s="116"/>
      <c r="B99" s="69"/>
      <c r="C99" s="117"/>
      <c r="D99" s="69"/>
      <c r="E99" s="86"/>
      <c r="F99" s="86"/>
      <c r="G99" s="86"/>
      <c r="H99" s="118"/>
      <c r="I99" s="97"/>
    </row>
    <row r="100" spans="1:12" ht="17.25" hidden="1" customHeight="1" x14ac:dyDescent="0.25">
      <c r="A100" s="116"/>
      <c r="B100" s="69"/>
      <c r="C100" s="117"/>
      <c r="D100" s="69"/>
      <c r="E100" s="86"/>
      <c r="F100" s="86"/>
      <c r="G100" s="86"/>
      <c r="H100" s="118"/>
      <c r="I100" s="97"/>
    </row>
    <row r="101" spans="1:12" ht="6" customHeight="1" x14ac:dyDescent="0.25">
      <c r="A101" s="180"/>
      <c r="B101" s="180"/>
      <c r="C101" s="180"/>
      <c r="D101" s="180"/>
      <c r="E101" s="180"/>
      <c r="F101" s="180"/>
      <c r="G101" s="180"/>
      <c r="H101" s="180"/>
      <c r="I101" s="104"/>
    </row>
    <row r="102" spans="1:12" ht="25.5" hidden="1" customHeight="1" x14ac:dyDescent="0.3">
      <c r="A102" s="169"/>
      <c r="B102" s="170"/>
      <c r="C102" s="170"/>
      <c r="D102" s="171"/>
      <c r="E102" s="171"/>
      <c r="F102" s="177"/>
      <c r="G102" s="171"/>
      <c r="H102" s="170"/>
      <c r="I102" s="121"/>
      <c r="J102" s="121"/>
      <c r="K102" s="124"/>
      <c r="L102" s="125"/>
    </row>
    <row r="103" spans="1:12" ht="1.5" hidden="1" customHeight="1" x14ac:dyDescent="0.3">
      <c r="A103" s="169"/>
      <c r="B103" s="170"/>
      <c r="C103" s="170"/>
      <c r="D103" s="171"/>
      <c r="E103" s="171"/>
      <c r="F103" s="177"/>
      <c r="G103" s="171"/>
      <c r="H103" s="170"/>
      <c r="I103" s="121"/>
      <c r="J103" s="121"/>
      <c r="K103" s="124"/>
      <c r="L103" s="126"/>
    </row>
    <row r="104" spans="1:12" s="168" customFormat="1" ht="27.75" customHeight="1" x14ac:dyDescent="0.3">
      <c r="A104" s="174" t="s">
        <v>218</v>
      </c>
      <c r="B104" s="170"/>
      <c r="C104" s="170"/>
      <c r="D104" s="171"/>
      <c r="E104" s="170"/>
      <c r="F104" s="169"/>
      <c r="G104" s="170"/>
      <c r="H104" s="170"/>
      <c r="I104" s="170"/>
      <c r="J104" s="170"/>
      <c r="K104" s="169"/>
      <c r="L104" s="173"/>
    </row>
    <row r="105" spans="1:12" s="168" customFormat="1" ht="30" customHeight="1" x14ac:dyDescent="0.3">
      <c r="A105" s="174"/>
      <c r="B105" s="175"/>
      <c r="C105" s="175"/>
      <c r="D105" s="175"/>
      <c r="E105" s="175"/>
      <c r="F105" s="175"/>
      <c r="G105" s="175"/>
      <c r="H105" s="175"/>
      <c r="I105" s="175"/>
      <c r="J105" s="175"/>
      <c r="K105" s="175"/>
      <c r="L105" s="176"/>
    </row>
    <row r="106" spans="1:12" ht="20.25" x14ac:dyDescent="0.3">
      <c r="A106" s="170" t="s">
        <v>216</v>
      </c>
      <c r="B106" s="170"/>
      <c r="C106" s="175"/>
      <c r="D106" s="175"/>
      <c r="E106" s="175"/>
      <c r="F106" s="175"/>
      <c r="G106" s="175"/>
      <c r="H106" s="175"/>
      <c r="I106" s="179"/>
      <c r="J106" s="179"/>
      <c r="K106" s="179"/>
      <c r="L106" s="179"/>
    </row>
    <row r="189" ht="25.5" customHeight="1" x14ac:dyDescent="0.25"/>
    <row r="191" ht="23.25" customHeight="1" x14ac:dyDescent="0.25"/>
    <row r="192" ht="66.75" customHeight="1" x14ac:dyDescent="0.25"/>
    <row r="193" ht="62.25" customHeight="1" x14ac:dyDescent="0.25"/>
  </sheetData>
  <mergeCells count="49">
    <mergeCell ref="A79:A82"/>
    <mergeCell ref="A101:H101"/>
    <mergeCell ref="A8:H8"/>
    <mergeCell ref="A54:A60"/>
    <mergeCell ref="B58:B59"/>
    <mergeCell ref="A13:A15"/>
    <mergeCell ref="B13:B15"/>
    <mergeCell ref="C13:C15"/>
    <mergeCell ref="D13:D15"/>
    <mergeCell ref="E13:F14"/>
    <mergeCell ref="A17:A20"/>
    <mergeCell ref="B18:B20"/>
    <mergeCell ref="A24:A25"/>
    <mergeCell ref="A26:A44"/>
    <mergeCell ref="A22:H22"/>
    <mergeCell ref="A23:H23"/>
    <mergeCell ref="B77:B78"/>
    <mergeCell ref="B63:B64"/>
    <mergeCell ref="B65:B66"/>
    <mergeCell ref="B26:B31"/>
    <mergeCell ref="B32:B37"/>
    <mergeCell ref="B38:B43"/>
    <mergeCell ref="A49:H49"/>
    <mergeCell ref="A45:A48"/>
    <mergeCell ref="A52:A53"/>
    <mergeCell ref="A61:A67"/>
    <mergeCell ref="A9:H9"/>
    <mergeCell ref="A11:H11"/>
    <mergeCell ref="A10:H10"/>
    <mergeCell ref="A7:H7"/>
    <mergeCell ref="G13:G15"/>
    <mergeCell ref="H13:H15"/>
    <mergeCell ref="A21:H21"/>
    <mergeCell ref="I106:L106"/>
    <mergeCell ref="B54:B55"/>
    <mergeCell ref="B56:B57"/>
    <mergeCell ref="A94:A97"/>
    <mergeCell ref="A50:H50"/>
    <mergeCell ref="A51:H51"/>
    <mergeCell ref="B74:B76"/>
    <mergeCell ref="A87:A93"/>
    <mergeCell ref="B87:B88"/>
    <mergeCell ref="B89:B90"/>
    <mergeCell ref="B91:B92"/>
    <mergeCell ref="A83:A86"/>
    <mergeCell ref="A68:A78"/>
    <mergeCell ref="B68:B70"/>
    <mergeCell ref="B71:B73"/>
    <mergeCell ref="B61:B62"/>
  </mergeCells>
  <pageMargins left="0.39370078740157483" right="0.39370078740157483" top="1.1811023622047245" bottom="0.59055118110236227" header="0.31496062992125984" footer="0.31496062992125984"/>
  <pageSetup paperSize="9" scale="58" fitToHeight="0" orientation="landscape" r:id="rId1"/>
  <rowBreaks count="6" manualBreakCount="6">
    <brk id="25" max="7" man="1"/>
    <brk id="37" max="7" man="1"/>
    <brk id="48" max="7" man="1"/>
    <brk id="66" max="7" man="1"/>
    <brk id="79" max="7" man="1"/>
    <brk id="8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Додаток 2</vt:lpstr>
      <vt:lpstr>Додаток 3</vt:lpstr>
      <vt:lpstr>'Додаток 2'!Заголовки_для_печати</vt:lpstr>
      <vt:lpstr>'Додаток 3'!Заголовки_для_печати</vt:lpstr>
      <vt:lpstr>'Додаток 2'!Область_печати</vt:lpstr>
      <vt:lpstr>'Додаток 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2025-05-16T11:55:52Z</dcterms:modified>
</cp:coreProperties>
</file>