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Аня\ПРОГРАМИ 2019-2024 роки\Заключний звіт  ОНПС за 2022 - 2024 роки та за 2024 рік\ЗВІТ ФІНАЛЬНИЙ\СМР сесія\"/>
    </mc:Choice>
  </mc:AlternateContent>
  <bookViews>
    <workbookView xWindow="0" yWindow="0" windowWidth="28800" windowHeight="12300"/>
  </bookViews>
  <sheets>
    <sheet name="Додаток 6" sheetId="4" r:id="rId1"/>
  </sheets>
  <definedNames>
    <definedName name="_xlnm._FilterDatabase" localSheetId="0" hidden="1">'Додаток 6'!#REF!</definedName>
    <definedName name="_xlnm.Print_Titles" localSheetId="0">'Додаток 6'!$6:$8</definedName>
    <definedName name="_xlnm.Print_Area" localSheetId="0">'Додаток 6'!$A$1:$H$254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7" i="4" l="1"/>
  <c r="G239" i="4"/>
  <c r="G235" i="4"/>
  <c r="G231" i="4"/>
  <c r="G227" i="4"/>
  <c r="G222" i="4"/>
  <c r="G214" i="4"/>
  <c r="G210" i="4"/>
  <c r="G202" i="4"/>
  <c r="G194" i="4"/>
  <c r="G184" i="4"/>
  <c r="G181" i="4"/>
  <c r="G177" i="4"/>
  <c r="G169" i="4"/>
  <c r="G165" i="4"/>
  <c r="G161" i="4"/>
  <c r="G157" i="4"/>
  <c r="G153" i="4"/>
  <c r="G149" i="4"/>
  <c r="G147" i="4"/>
  <c r="G143" i="4"/>
  <c r="G139" i="4"/>
  <c r="G135" i="4"/>
  <c r="G131" i="4"/>
  <c r="G127" i="4"/>
  <c r="G123" i="4"/>
  <c r="G118" i="4"/>
  <c r="G114" i="4"/>
  <c r="G110" i="4"/>
  <c r="G102" i="4"/>
  <c r="G94" i="4"/>
  <c r="G90" i="4"/>
  <c r="G82" i="4"/>
  <c r="G78" i="4"/>
  <c r="G74" i="4"/>
  <c r="G70" i="4"/>
  <c r="G66" i="4"/>
  <c r="G62" i="4"/>
  <c r="G54" i="4"/>
  <c r="G50" i="4"/>
  <c r="G46" i="4"/>
  <c r="G42" i="4"/>
  <c r="G38" i="4"/>
  <c r="G30" i="4"/>
  <c r="G26" i="4"/>
  <c r="G22" i="4"/>
  <c r="G18" i="4"/>
  <c r="G243" i="4" l="1"/>
  <c r="G198" i="4"/>
  <c r="G190" i="4"/>
  <c r="G173" i="4"/>
  <c r="G106" i="4"/>
  <c r="G98" i="4"/>
  <c r="G86" i="4"/>
  <c r="G58" i="4"/>
  <c r="G34" i="4"/>
  <c r="G14" i="4"/>
  <c r="F10" i="4" l="1"/>
  <c r="F198" i="4"/>
  <c r="F173" i="4"/>
  <c r="F106" i="4"/>
  <c r="F58" i="4"/>
  <c r="F34" i="4"/>
  <c r="F14" i="4"/>
  <c r="F206" i="4"/>
  <c r="E206" i="4"/>
  <c r="F181" i="4"/>
  <c r="F149" i="4"/>
  <c r="E149" i="4"/>
  <c r="E150" i="4"/>
  <c r="F157" i="4"/>
  <c r="F66" i="4"/>
  <c r="F50" i="4" l="1"/>
  <c r="F38" i="4"/>
  <c r="F30" i="4"/>
  <c r="F26" i="4"/>
  <c r="F9" i="4"/>
  <c r="E9" i="4"/>
  <c r="E187" i="4"/>
  <c r="E96" i="4"/>
  <c r="E95" i="4"/>
  <c r="F223" i="4" l="1"/>
  <c r="F220" i="4"/>
  <c r="F217" i="4"/>
  <c r="F215" i="4"/>
  <c r="F211" i="4"/>
  <c r="F209" i="4"/>
  <c r="F208" i="4"/>
  <c r="F207" i="4"/>
  <c r="F204" i="4"/>
  <c r="F203" i="4"/>
  <c r="F178" i="4" l="1"/>
  <c r="F174" i="4"/>
  <c r="F160" i="4"/>
  <c r="F158" i="4"/>
  <c r="E155" i="4"/>
  <c r="F155" i="4"/>
  <c r="F152" i="4"/>
  <c r="F150" i="4"/>
  <c r="F20" i="4"/>
  <c r="E216" i="4" l="1"/>
  <c r="E215" i="4"/>
  <c r="E211" i="4"/>
  <c r="E204" i="4"/>
  <c r="E203" i="4"/>
  <c r="E191" i="4"/>
  <c r="E185" i="4"/>
  <c r="E178" i="4"/>
  <c r="E174" i="4"/>
  <c r="E160" i="4"/>
  <c r="E158" i="4"/>
  <c r="E156" i="4"/>
  <c r="E154" i="4"/>
  <c r="E152" i="4"/>
  <c r="E148" i="4" s="1"/>
  <c r="E144" i="4"/>
  <c r="E140" i="4"/>
  <c r="E136" i="4"/>
  <c r="E122" i="4"/>
  <c r="E129" i="4"/>
  <c r="E119" i="4"/>
  <c r="E125" i="4"/>
  <c r="E99" i="4"/>
  <c r="E91" i="4"/>
  <c r="E87" i="4"/>
  <c r="E51" i="4"/>
  <c r="E47" i="4"/>
  <c r="E43" i="4"/>
  <c r="E39" i="4"/>
  <c r="E223" i="4"/>
  <c r="E221" i="4"/>
  <c r="E220" i="4"/>
  <c r="E97" i="4"/>
  <c r="F33" i="4"/>
  <c r="E33" i="4"/>
  <c r="E209" i="4"/>
  <c r="E208" i="4"/>
  <c r="F105" i="4"/>
  <c r="F57" i="4"/>
  <c r="E57" i="4"/>
  <c r="E40" i="4"/>
  <c r="E151" i="4" l="1"/>
  <c r="E105" i="4"/>
  <c r="F240" i="4"/>
  <c r="E240" i="4"/>
  <c r="F102" i="4"/>
  <c r="F172" i="4" l="1"/>
  <c r="E172" i="4"/>
  <c r="F118" i="4"/>
  <c r="E116" i="4"/>
  <c r="F85" i="4"/>
  <c r="F73" i="4"/>
  <c r="E73" i="4"/>
  <c r="E72" i="4" s="1"/>
  <c r="F62" i="4"/>
  <c r="F60" i="4"/>
  <c r="E60" i="4"/>
  <c r="F48" i="4"/>
  <c r="E48" i="4"/>
  <c r="F42" i="4"/>
  <c r="F25" i="4"/>
  <c r="F18" i="4"/>
  <c r="E17" i="4"/>
  <c r="E21" i="4"/>
  <c r="F245" i="4"/>
  <c r="E245" i="4"/>
  <c r="E242" i="4"/>
  <c r="E241" i="4" s="1"/>
  <c r="F235" i="4"/>
  <c r="F233" i="4"/>
  <c r="E233" i="4"/>
  <c r="F239" i="4"/>
  <c r="F237" i="4"/>
  <c r="E237" i="4"/>
  <c r="F189" i="4"/>
  <c r="E189" i="4"/>
  <c r="E188" i="4" s="1"/>
  <c r="E192" i="4"/>
  <c r="F179" i="4"/>
  <c r="E179" i="4"/>
  <c r="E175" i="4"/>
  <c r="F205" i="4"/>
  <c r="E205" i="4"/>
  <c r="F229" i="4"/>
  <c r="E229" i="4"/>
  <c r="F225" i="4"/>
  <c r="E225" i="4"/>
  <c r="E218" i="4"/>
  <c r="E217" i="4"/>
  <c r="E219" i="4"/>
  <c r="F222" i="4"/>
  <c r="F219" i="4"/>
  <c r="F197" i="4" s="1"/>
  <c r="F218" i="4"/>
  <c r="E212" i="4"/>
  <c r="E207" i="4"/>
  <c r="F214" i="4"/>
  <c r="F212" i="4"/>
  <c r="F210" i="4"/>
  <c r="F177" i="4"/>
  <c r="F175" i="4"/>
  <c r="F169" i="4"/>
  <c r="E167" i="4"/>
  <c r="F165" i="4"/>
  <c r="E163" i="4"/>
  <c r="E159" i="4"/>
  <c r="F161" i="4"/>
  <c r="F159" i="4"/>
  <c r="F153" i="4"/>
  <c r="F151" i="4"/>
  <c r="F147" i="4"/>
  <c r="E145" i="4"/>
  <c r="F139" i="4"/>
  <c r="E137" i="4"/>
  <c r="F143" i="4"/>
  <c r="F141" i="4"/>
  <c r="E141" i="4"/>
  <c r="F135" i="4"/>
  <c r="F133" i="4"/>
  <c r="E133" i="4"/>
  <c r="F114" i="4"/>
  <c r="F112" i="4"/>
  <c r="E112" i="4"/>
  <c r="E121" i="4"/>
  <c r="E104" i="4"/>
  <c r="E108" i="4"/>
  <c r="F110" i="4"/>
  <c r="F108" i="4"/>
  <c r="F104" i="4"/>
  <c r="E100" i="4"/>
  <c r="E92" i="4"/>
  <c r="F94" i="4"/>
  <c r="F90" i="4"/>
  <c r="F86" i="4" s="1"/>
  <c r="E88" i="4"/>
  <c r="E85" i="4"/>
  <c r="E84" i="4" s="1"/>
  <c r="F82" i="4"/>
  <c r="E80" i="4"/>
  <c r="F78" i="4"/>
  <c r="E76" i="4"/>
  <c r="F74" i="4" l="1"/>
  <c r="E197" i="4"/>
  <c r="E196" i="4" s="1"/>
  <c r="E171" i="4"/>
  <c r="F171" i="4"/>
  <c r="F242" i="4"/>
  <c r="F241" i="4" s="1"/>
  <c r="F196" i="4"/>
  <c r="F70" i="4" l="1"/>
  <c r="E68" i="4"/>
  <c r="F64" i="4"/>
  <c r="E64" i="4"/>
  <c r="F56" i="4"/>
  <c r="E56" i="4"/>
  <c r="F54" i="4"/>
  <c r="E52" i="4"/>
  <c r="F46" i="4"/>
  <c r="E44" i="4"/>
  <c r="F36" i="4"/>
  <c r="E36" i="4"/>
  <c r="F32" i="4"/>
  <c r="E32" i="4"/>
  <c r="F29" i="4"/>
  <c r="E29" i="4"/>
  <c r="E25" i="4"/>
  <c r="F22" i="4"/>
  <c r="F21" i="4"/>
  <c r="F12" i="4"/>
  <c r="F13" i="4" s="1"/>
  <c r="E12" i="4"/>
  <c r="E13" i="4" s="1"/>
</calcChain>
</file>

<file path=xl/sharedStrings.xml><?xml version="1.0" encoding="utf-8"?>
<sst xmlns="http://schemas.openxmlformats.org/spreadsheetml/2006/main" count="787" uniqueCount="157">
  <si>
    <t>Група результативних показників</t>
  </si>
  <si>
    <t>Одиниця виміру</t>
  </si>
  <si>
    <t>Продукту</t>
  </si>
  <si>
    <t>Якості</t>
  </si>
  <si>
    <t>Витрат</t>
  </si>
  <si>
    <t>Ефективності</t>
  </si>
  <si>
    <t>відповідального виконавця завдання/головного розпорядника бюджетних коштів*, найменування КПКВК</t>
  </si>
  <si>
    <t>Назва результативного показника</t>
  </si>
  <si>
    <t>Значення показника</t>
  </si>
  <si>
    <t>Відсоток виконання кол. 6/кол.5</t>
  </si>
  <si>
    <t>Причини невиконання</t>
  </si>
  <si>
    <t>план</t>
  </si>
  <si>
    <t>виконано</t>
  </si>
  <si>
    <t>Завдання 1. Зниження рівня забруднення атмосферного повітря</t>
  </si>
  <si>
    <t>Загальний обсяг фінасування</t>
  </si>
  <si>
    <t xml:space="preserve">Витрати на одиницю показника продукту </t>
  </si>
  <si>
    <t>Кількість розроблених звітів</t>
  </si>
  <si>
    <t>Кількість проведених лабораторних вимірювань джерел викидів</t>
  </si>
  <si>
    <t>Завдання 2. Зниження рівня забруднення водних ресурсів</t>
  </si>
  <si>
    <t>Середні витрати на одиницю показника продукту</t>
  </si>
  <si>
    <t>Відсоток виконання заходу</t>
  </si>
  <si>
    <t>Кількість затампонованих свердловин</t>
  </si>
  <si>
    <t>Завдання 3. Поліпшення екологічного стану водних об’єктів, у т.ч. відновлення та підтримання сприятливого гідрологічного режиму</t>
  </si>
  <si>
    <t>Площа території, на якій проводиться санітарні заходи та благоустрій</t>
  </si>
  <si>
    <t>Кількість реконструйованих випусків зливових вод</t>
  </si>
  <si>
    <t>Витрати на одиницю показника продукту</t>
  </si>
  <si>
    <t>Завдання 5. Збереження площ зелених зон та забезпечення якісного озеленення</t>
  </si>
  <si>
    <t>Кількість посаджених/замінених дерев (кущів)</t>
  </si>
  <si>
    <t>Площа створених/відновлених газонів</t>
  </si>
  <si>
    <t>Обсяг ліквідованої деревини</t>
  </si>
  <si>
    <t>Кількість виготовлених знаків необхідних для встановлення</t>
  </si>
  <si>
    <t>Загальний обсяг фінасування по заходу</t>
  </si>
  <si>
    <t>Облаштована площа доріжок</t>
  </si>
  <si>
    <t xml:space="preserve">Загальний обсяг фінасування </t>
  </si>
  <si>
    <t>Встановлення камери відеоспостереження</t>
  </si>
  <si>
    <t>Встановлення вуличних світильників на сонячних батареях</t>
  </si>
  <si>
    <t>Кількість ботанічних садів, що утримуються</t>
  </si>
  <si>
    <t>Кількість видів придбаних екземплярів</t>
  </si>
  <si>
    <t>Кількість придбаного обладнання</t>
  </si>
  <si>
    <t>Кількість придбаних кормів</t>
  </si>
  <si>
    <t>Кількість придбаних генераторів</t>
  </si>
  <si>
    <t>Кількість придбаного інвентарю,засобів, предметів</t>
  </si>
  <si>
    <t>Завдання 8. Контроль за місцями чи об’єктами розміщення відходів для запобігання шкідливому впливу їх на навколишнє природне середовище та здоров’я людини</t>
  </si>
  <si>
    <t>Кількість люмінесцентних ламп,переданих спецалізованому підприємству, що має ліцензію</t>
  </si>
  <si>
    <t>Завдання 9. Відновлення порушених земель</t>
  </si>
  <si>
    <t>Кількість висаджених зелених насаджень</t>
  </si>
  <si>
    <t>Завдання 10. Еколого - просвітницька діяльність</t>
  </si>
  <si>
    <t>Кількість виданих бюлетнів</t>
  </si>
  <si>
    <t>Захід 2. Проведення у позашкільному вихованні освітніх акцій, проєктів, семінарів, лекцій та екскурсій з питань екології та охорони природи</t>
  </si>
  <si>
    <t>Кількість проведених акцій</t>
  </si>
  <si>
    <t>Кількість проведених заходів</t>
  </si>
  <si>
    <t>Захід 4. Підготовка і видання поліграфічної продукції щодо пропаганди охорони навколишнього природного середовища</t>
  </si>
  <si>
    <t>Кількість видів поліграфічної продукції</t>
  </si>
  <si>
    <t xml:space="preserve">Відсоток виконання заходів </t>
  </si>
  <si>
    <t>Кількість заходів</t>
  </si>
  <si>
    <t>Відсоток виконання заходів</t>
  </si>
  <si>
    <t>Кількість   збудованих /
реконструйованих напірних / самопливних колекторів</t>
  </si>
  <si>
    <t>Кількість пам'яток природи, за якими здійснюється догляд</t>
  </si>
  <si>
    <t>Кількість об'єктів, що утримується</t>
  </si>
  <si>
    <t>Відсоток виконання заходів у поточному році</t>
  </si>
  <si>
    <t xml:space="preserve">
Загальний обсяг фінасування</t>
  </si>
  <si>
    <t>Природоохоронні заходи за  рахунок цільових фондів (КТПКВКМБ-8340)</t>
  </si>
  <si>
    <t xml:space="preserve">
Витрат</t>
  </si>
  <si>
    <t>Природоохоронні заходи за рахунок цільових фондів (КТПКВКМБ-8340)</t>
  </si>
  <si>
    <t>Індикатор/індикатори програми **</t>
  </si>
  <si>
    <t>Кількість заходів з охорони навколишнього середовища</t>
  </si>
  <si>
    <t>Назва індикатору/завдання/заходу</t>
  </si>
  <si>
    <t>Кількість встановлених сонячних електростанцій</t>
  </si>
  <si>
    <t>Кількість розробленої проєктно кошторисної документації</t>
  </si>
  <si>
    <t>Кількість модернізованих /
реконструйованих систем водовідведення</t>
  </si>
  <si>
    <t>Витрати на одиницю показника продукту                                                                                          Середні витрати на отримання сертифікату</t>
  </si>
  <si>
    <t>Кількість отриманих сертифікатів</t>
  </si>
  <si>
    <t>Завдання 11. Наукова діяльність</t>
  </si>
  <si>
    <t>Кількість розроблених СЕО</t>
  </si>
  <si>
    <r>
      <t xml:space="preserve">Захід 3. Капітальний ремонт електричних мереж, в частині встановлення сонячної електростанції на об’єкті КП «Міськводоканал» Сумської міської ради (СМР) на Пришибському водозаборі
</t>
    </r>
    <r>
      <rPr>
        <b/>
        <i/>
        <u/>
        <sz val="8"/>
        <rFont val="Times New Roman"/>
        <family val="1"/>
        <charset val="204"/>
      </rPr>
      <t xml:space="preserve">Відповідальний виконавець: </t>
    </r>
    <r>
      <rPr>
        <sz val="8"/>
        <rFont val="Times New Roman"/>
        <family val="1"/>
        <charset val="204"/>
      </rPr>
      <t xml:space="preserve">Департамент інфраструктури міста Сумської міської ради                                                                     </t>
    </r>
    <r>
      <rPr>
        <b/>
        <i/>
        <u/>
        <sz val="8"/>
        <rFont val="Times New Roman"/>
        <family val="1"/>
        <charset val="204"/>
      </rPr>
      <t xml:space="preserve">
Будівництво    об’єктів    житлово-комунального господарства (КТПКВКМБ-7310)
Інша діяльність у сфері житлово-комунального господарства (КПКВК-6090)</t>
    </r>
  </si>
  <si>
    <t>Виконавець: Світлана ЛИПОВА</t>
  </si>
  <si>
    <t>Завдання 6. Очищення міського середовища 
від негативних наслідків буреломів, вітровалів</t>
  </si>
  <si>
    <t xml:space="preserve"> Артем КОБЗАР</t>
  </si>
  <si>
    <t xml:space="preserve">Секретар Сумської міської ради                                                                                                                                                                                            </t>
  </si>
  <si>
    <t xml:space="preserve">Завдання 4. Поліпшення технічного стану та благоустрою водойм
</t>
  </si>
  <si>
    <t>Завдання 7. Належне утримання і розвиток обєктів природно-заповідного фонду</t>
  </si>
  <si>
    <r>
      <t xml:space="preserve">Захід 3. Проведення для містян та гостей міста Суми заходів екологічного і природоохоронного напрямку
</t>
    </r>
    <r>
      <rPr>
        <b/>
        <i/>
        <u/>
        <sz val="8"/>
        <rFont val="Times New Roman"/>
        <family val="1"/>
        <charset val="204"/>
      </rPr>
      <t>Відповідальний виконавець:</t>
    </r>
    <r>
      <rPr>
        <sz val="8"/>
        <rFont val="Times New Roman"/>
        <family val="1"/>
        <charset val="204"/>
      </rPr>
      <t xml:space="preserve"> Виконком Сумської міської ради, КУ «Агенція промоції «Суми» Сумської міської ради
</t>
    </r>
    <r>
      <rPr>
        <b/>
        <i/>
        <u/>
        <sz val="8"/>
        <rFont val="Times New Roman"/>
        <family val="1"/>
        <charset val="204"/>
      </rPr>
      <t>Природоохоронні заходи за рахунок цільових фондів (КТПКВКМБ-8340)</t>
    </r>
  </si>
  <si>
    <r>
      <t xml:space="preserve">Захід 4. Капітальний ремонт електричних мереж, в частині встановлення сонячних електростанціїй на об’єктах КП «Міськводоканал» Сумської міської ради, а саме: на Ново-Оболонському водозаборі, Лучанському водозаборі, Тополянському водозаборі, Токарівському водозаборі та на міських очисних спорудах
</t>
    </r>
    <r>
      <rPr>
        <b/>
        <i/>
        <u/>
        <sz val="8"/>
        <rFont val="Times New Roman"/>
        <family val="1"/>
        <charset val="204"/>
      </rPr>
      <t>Відповідальний виконавець</t>
    </r>
    <r>
      <rPr>
        <sz val="8"/>
        <rFont val="Times New Roman"/>
        <family val="1"/>
        <charset val="204"/>
      </rPr>
      <t xml:space="preserve">: Департамент інфраструктури міста Сумської міської ради            (КП «Міськводоканал» Сумської міської ради)    
</t>
    </r>
    <r>
      <rPr>
        <b/>
        <i/>
        <u/>
        <sz val="8"/>
        <rFont val="Times New Roman"/>
        <family val="1"/>
        <charset val="204"/>
      </rPr>
      <t>Внески до статутного капіталу суб'єктів господарювання (КПКВК-7670)</t>
    </r>
  </si>
  <si>
    <r>
      <t xml:space="preserve">Захід 1. Будівництво / реконструкція напірних / самопливних каналізаційних колекторів
</t>
    </r>
    <r>
      <rPr>
        <b/>
        <i/>
        <u/>
        <sz val="8"/>
        <rFont val="Times New Roman"/>
        <family val="1"/>
        <charset val="204"/>
      </rPr>
      <t xml:space="preserve">Відповідальний виконавець: </t>
    </r>
    <r>
      <rPr>
        <sz val="8"/>
        <rFont val="Times New Roman"/>
        <family val="1"/>
        <charset val="204"/>
      </rPr>
      <t xml:space="preserve">Департамент інфраструктури міста Сумської міської ради
</t>
    </r>
    <r>
      <rPr>
        <b/>
        <i/>
        <u/>
        <sz val="8"/>
        <rFont val="Times New Roman"/>
        <family val="1"/>
        <charset val="204"/>
      </rPr>
      <t>Будівництво об’єктів житлово-комунального господарства (КТПКВКМБ-7310)
Співфінансування інвестиційних проєктів, що реалізуються за рахунок коштів державного фонду регіонального розвитку (КТПКВКМБ-7361)
Виконання інвестиційних проєктів в рамках здійснення заходів щодо соціально-економічного розвитку окремих територій (КТПКВКМБ-7363)
Природоохоронні заходи за рахунок цільових фондів (КТПКВКМБ-8340)
Реалізація проектів (об'єктів, заходів) за рахунок коштів фонду ліквідації наслідків збройної агресії (КТПКВКМБ-7383)</t>
    </r>
  </si>
  <si>
    <r>
      <t xml:space="preserve">Захід 2. Модернізація та реконструкція системи водовідведення у м. Суми (реконструкція міських каналізаційних очисних споруд комунального підприємства «Міськводоканал» Сумської міської ради потужністю 60 000 м3/добу з виділенням першої черги будівництва потужністю 30 000 м3/добу у м. Суми, вул. Гамалія, буд. 40
</t>
    </r>
    <r>
      <rPr>
        <b/>
        <i/>
        <u/>
        <sz val="8"/>
        <rFont val="Times New Roman"/>
        <family val="1"/>
        <charset val="204"/>
      </rPr>
      <t xml:space="preserve">Відповідальний виконавець: </t>
    </r>
    <r>
      <rPr>
        <sz val="8"/>
        <rFont val="Times New Roman"/>
        <family val="1"/>
        <charset val="204"/>
      </rPr>
      <t xml:space="preserve">Департамент інфраструктури міста Сумської міської ради
</t>
    </r>
    <r>
      <rPr>
        <b/>
        <i/>
        <u/>
        <sz val="8"/>
        <rFont val="Times New Roman"/>
        <family val="1"/>
        <charset val="204"/>
      </rPr>
      <t>Будівництво об’єктів житлово-комунального господарства (КТПКВКМБ-7310)</t>
    </r>
  </si>
  <si>
    <t>Звіт про виконання результативних показників/індикаторів Програми охорони навколишнього природного середовища Сумської міської територіальної громади на 2022-2024 роки, затвердженої рішенням виконавчого комітету Сумської міської ради
  від 27.05.2022 № 162 (зі змінами) за 2022-2024 роки</t>
  </si>
  <si>
    <t>од.</t>
  </si>
  <si>
    <t>%</t>
  </si>
  <si>
    <t>грн</t>
  </si>
  <si>
    <t>грн/од.</t>
  </si>
  <si>
    <t>од</t>
  </si>
  <si>
    <t>шт.</t>
  </si>
  <si>
    <t>грн/шт.</t>
  </si>
  <si>
    <t xml:space="preserve"> м²</t>
  </si>
  <si>
    <r>
      <t>грн/м</t>
    </r>
    <r>
      <rPr>
        <sz val="8"/>
        <color theme="1"/>
        <rFont val="Calibri"/>
        <family val="2"/>
        <charset val="204"/>
      </rPr>
      <t>²</t>
    </r>
  </si>
  <si>
    <t>м</t>
  </si>
  <si>
    <r>
      <t>Кількість об</t>
    </r>
    <r>
      <rPr>
        <sz val="8"/>
        <color theme="1"/>
        <rFont val="Rockwell"/>
        <family val="1"/>
      </rPr>
      <t>'</t>
    </r>
    <r>
      <rPr>
        <sz val="8"/>
        <color theme="1"/>
        <rFont val="Times New Roman"/>
        <family val="1"/>
        <charset val="204"/>
      </rPr>
      <t>єктів будівництва</t>
    </r>
  </si>
  <si>
    <t>Довжина русла, що потребує розчищення</t>
  </si>
  <si>
    <t>грн/м</t>
  </si>
  <si>
    <t>Кількість реконструйованих об'єктів</t>
  </si>
  <si>
    <r>
      <t>м</t>
    </r>
    <r>
      <rPr>
        <sz val="8"/>
        <color theme="1"/>
        <rFont val="Calibri"/>
        <family val="2"/>
        <charset val="204"/>
      </rPr>
      <t>²</t>
    </r>
  </si>
  <si>
    <r>
      <t>м</t>
    </r>
    <r>
      <rPr>
        <sz val="8"/>
        <color theme="1"/>
        <rFont val="Calibri"/>
        <family val="2"/>
        <charset val="204"/>
      </rPr>
      <t>³</t>
    </r>
  </si>
  <si>
    <r>
      <t>грн/м</t>
    </r>
    <r>
      <rPr>
        <sz val="8"/>
        <color theme="1"/>
        <rFont val="Calibri"/>
        <family val="2"/>
        <charset val="204"/>
      </rPr>
      <t>³</t>
    </r>
  </si>
  <si>
    <t>Кількість розроблених проєктів</t>
  </si>
  <si>
    <t>т</t>
  </si>
  <si>
    <t>грн/т</t>
  </si>
  <si>
    <t>грн/га                                                грн/од</t>
  </si>
  <si>
    <t>Кількість пестицидів переданих на утилізацію підприємству, що має ліцензію</t>
  </si>
  <si>
    <t>Кількість проведених просвітницьких ініціатив</t>
  </si>
  <si>
    <t>Кількість улаштованих сонячних електростанцій</t>
  </si>
  <si>
    <t>га</t>
  </si>
  <si>
    <t>Площа влаштованих карт скадування</t>
  </si>
  <si>
    <t>21 209,49
120,00</t>
  </si>
  <si>
    <t>5130,53
68,2</t>
  </si>
  <si>
    <r>
      <rPr>
        <sz val="14"/>
        <rFont val="Times New Roman"/>
        <family val="1"/>
        <charset val="204"/>
      </rPr>
      <t xml:space="preserve">
                                                                                                           </t>
    </r>
    <r>
      <rPr>
        <sz val="11"/>
        <rFont val="Calibri"/>
        <family val="2"/>
        <charset val="204"/>
        <scheme val="minor"/>
      </rPr>
      <t xml:space="preserve">
</t>
    </r>
  </si>
  <si>
    <r>
      <t xml:space="preserve">Захід 1. Розробка проєктів інвентаризації джерел викидів забруднюючих речовин в атмосферне повітря  закладів галузі «Освіта», культурно-освітніх закладів та установ Сумської міської територіальної громади
</t>
    </r>
    <r>
      <rPr>
        <b/>
        <i/>
        <u/>
        <sz val="8"/>
        <rFont val="Times New Roman"/>
        <family val="1"/>
        <charset val="204"/>
      </rPr>
      <t xml:space="preserve">Відповідальний виконавець: </t>
    </r>
    <r>
      <rPr>
        <sz val="8"/>
        <rFont val="Times New Roman"/>
        <family val="1"/>
        <charset val="204"/>
      </rPr>
      <t xml:space="preserve">Управління освіти і науки Сумської міської ради, відділ культури Сумської міської ради
</t>
    </r>
    <r>
      <rPr>
        <b/>
        <i/>
        <u/>
        <sz val="8"/>
        <rFont val="Times New Roman"/>
        <family val="1"/>
        <charset val="204"/>
      </rPr>
      <t>Природоохоронні заходи за рахунок цілоьових фондів ( КТПКВКМБ-8340)</t>
    </r>
  </si>
  <si>
    <r>
      <t xml:space="preserve">Захід 2. Проведення інструментальних лабораторних вимірювань, необхідних для здійснення контролю за дотриманням норм ГДВ забруднюючих речовин від стаціонарних джерел забруднення
</t>
    </r>
    <r>
      <rPr>
        <b/>
        <i/>
        <u/>
        <sz val="8"/>
        <rFont val="Times New Roman"/>
        <family val="1"/>
        <charset val="204"/>
      </rPr>
      <t xml:space="preserve">
Відповідальний виконавець:</t>
    </r>
    <r>
      <rPr>
        <sz val="8"/>
        <rFont val="Times New Roman"/>
        <family val="1"/>
        <charset val="204"/>
      </rPr>
      <t xml:space="preserve"> Департамент інфраструктури міста Сумської міської ради, управління освіти і науки Сумської міської ради, відділ культури Сумської міської ради.
</t>
    </r>
    <r>
      <rPr>
        <b/>
        <i/>
        <u/>
        <sz val="8"/>
        <rFont val="Times New Roman"/>
        <family val="1"/>
        <charset val="204"/>
      </rPr>
      <t xml:space="preserve">
Природоохоронні заходи за рахунок цільових фондів (КТПКВКМБ-8340)</t>
    </r>
  </si>
  <si>
    <r>
      <t xml:space="preserve">Захід 3. Нове будівництво модульної зливної станції біля очисних споруд за адресою: 
м. Суми, вул. Гамалія, буд. 40
</t>
    </r>
    <r>
      <rPr>
        <b/>
        <i/>
        <u/>
        <sz val="8"/>
        <rFont val="Times New Roman"/>
        <family val="1"/>
        <charset val="204"/>
      </rPr>
      <t xml:space="preserve">Відповідальний виконавець: </t>
    </r>
    <r>
      <rPr>
        <sz val="8"/>
        <rFont val="Times New Roman"/>
        <family val="1"/>
        <charset val="204"/>
      </rPr>
      <t xml:space="preserve">Департамент інфраструктури міста Сумської міської ради
</t>
    </r>
    <r>
      <rPr>
        <b/>
        <i/>
        <u/>
        <sz val="8"/>
        <rFont val="Times New Roman"/>
        <family val="1"/>
        <charset val="204"/>
      </rPr>
      <t>Будівництво об’єктів житлово-комунального господарства (КТПКВКМБ - 7310)
Cпівфінансування інвестиційних проектів, що реалізуються за рахунок коштів державного фонду регіонального розвитку (КТПКВКМБ-7361)
Природоохоронні  заходи  за  рахунок  цільових фондів (КТПКВКМБ-8340)</t>
    </r>
  </si>
  <si>
    <r>
      <t xml:space="preserve">Захід 4. Ліквідаційний тампонаж
</t>
    </r>
    <r>
      <rPr>
        <b/>
        <i/>
        <u/>
        <sz val="8"/>
        <rFont val="Times New Roman"/>
        <family val="1"/>
        <charset val="204"/>
      </rPr>
      <t>Відповідальний  виконавець</t>
    </r>
    <r>
      <rPr>
        <sz val="8"/>
        <rFont val="Times New Roman"/>
        <family val="1"/>
        <charset val="204"/>
      </rPr>
      <t xml:space="preserve">: Департамент інфраструктури міста Сумської міської ради
</t>
    </r>
    <r>
      <rPr>
        <b/>
        <i/>
        <u/>
        <sz val="8"/>
        <rFont val="Times New Roman"/>
        <family val="1"/>
        <charset val="204"/>
      </rPr>
      <t>Будівництво об’єктів  житлово-комунального господарства (КТПКВКМБ-7310) 
Природоохоронні заходи за рахунок цільових фондів (КТПКВКМБ-8340)</t>
    </r>
  </si>
  <si>
    <r>
      <t xml:space="preserve">Захід 5. Реконструкція системи відведення міських зливових стоків у поверхневі водні об’єкти                  
</t>
    </r>
    <r>
      <rPr>
        <b/>
        <i/>
        <u/>
        <sz val="8"/>
        <rFont val="Times New Roman"/>
        <family val="1"/>
        <charset val="204"/>
      </rPr>
      <t>Відповідальний  виконавець:</t>
    </r>
    <r>
      <rPr>
        <u/>
        <sz val="8"/>
        <rFont val="Times New Roman"/>
        <family val="1"/>
        <charset val="204"/>
      </rPr>
      <t xml:space="preserve">  </t>
    </r>
    <r>
      <rPr>
        <sz val="8"/>
        <rFont val="Times New Roman"/>
        <family val="1"/>
        <charset val="204"/>
      </rPr>
      <t xml:space="preserve">Департамент інфраструктури   міста   Сумської   міської   ради                                                                                       </t>
    </r>
    <r>
      <rPr>
        <b/>
        <i/>
        <u/>
        <sz val="8"/>
        <rFont val="Times New Roman"/>
        <family val="1"/>
        <charset val="204"/>
      </rPr>
      <t>Будівництво    об’єктів    житлово-комунального господарства  (КТПКВКМБ-7310) 
Природоохоронні  заходи  за  рахунок  цільових фондів (КТПКВКМБ-8340)</t>
    </r>
    <r>
      <rPr>
        <sz val="8"/>
        <rFont val="Times New Roman"/>
        <family val="1"/>
        <charset val="204"/>
      </rPr>
      <t xml:space="preserve"> </t>
    </r>
  </si>
  <si>
    <r>
      <t xml:space="preserve">Захід 1. Проведення санітарних заходів та благоустрою у прибережних смугах річок Псел, Сумка, Стрілка, ін. водних об’єктів, очищення русел річок
</t>
    </r>
    <r>
      <rPr>
        <b/>
        <i/>
        <u/>
        <sz val="8"/>
        <rFont val="Times New Roman"/>
        <family val="1"/>
        <charset val="204"/>
      </rPr>
      <t>Відповідальний  виконавець</t>
    </r>
    <r>
      <rPr>
        <sz val="8"/>
        <rFont val="Times New Roman"/>
        <family val="1"/>
        <charset val="204"/>
      </rPr>
      <t xml:space="preserve">: Департамент інфраструктури   міста   Сумської   міської   ради
</t>
    </r>
    <r>
      <rPr>
        <b/>
        <i/>
        <u/>
        <sz val="8"/>
        <rFont val="Times New Roman"/>
        <family val="1"/>
        <charset val="204"/>
      </rPr>
      <t>Природоохоронні   заходи   за   рахунок   цільових фондів (КТПКВКМБ - 8340)</t>
    </r>
  </si>
  <si>
    <r>
      <t xml:space="preserve">Захід 2. Проведення санітарних заходів та благоустрою у прибережній смузі оз. Чеха
</t>
    </r>
    <r>
      <rPr>
        <b/>
        <i/>
        <u/>
        <sz val="8"/>
        <rFont val="Times New Roman"/>
        <family val="1"/>
        <charset val="204"/>
      </rPr>
      <t xml:space="preserve">
Відповідальний  виконавець: </t>
    </r>
    <r>
      <rPr>
        <sz val="8"/>
        <rFont val="Times New Roman"/>
        <family val="1"/>
        <charset val="204"/>
      </rPr>
      <t xml:space="preserve">Департамент інфраструктури   міста   Сумської   міської   ради
</t>
    </r>
    <r>
      <rPr>
        <b/>
        <i/>
        <u/>
        <sz val="8"/>
        <rFont val="Times New Roman"/>
        <family val="1"/>
        <charset val="204"/>
      </rPr>
      <t>Природоохоронні   заходи   за   рахунок   цільових фондів (КТПКВКМБ - 8340)</t>
    </r>
  </si>
  <si>
    <r>
      <t xml:space="preserve">Захід 3. Реконструкція системи відведення міських зливових стоків у поверхневі водні об’єкти 
</t>
    </r>
    <r>
      <rPr>
        <b/>
        <i/>
        <u/>
        <sz val="8"/>
        <rFont val="Times New Roman"/>
        <family val="1"/>
        <charset val="204"/>
      </rPr>
      <t xml:space="preserve">
Відповідальний  виконавець:</t>
    </r>
    <r>
      <rPr>
        <sz val="8"/>
        <rFont val="Times New Roman"/>
        <family val="1"/>
        <charset val="204"/>
      </rPr>
      <t xml:space="preserve"> Департамент інфраструктури   міста   Сумської   міської   ради
</t>
    </r>
    <r>
      <rPr>
        <b/>
        <i/>
        <u/>
        <sz val="8"/>
        <rFont val="Times New Roman"/>
        <family val="1"/>
        <charset val="204"/>
      </rPr>
      <t>Природоохоронні   заходи   за   рахунок   цільових фондів (КТПКВКМБ - 8340)</t>
    </r>
  </si>
  <si>
    <r>
      <t xml:space="preserve">Захід 1. Поліпшення технічного стану та благоустрою водойм (розчищення озер, малих річок, каналів та інших водойм): Капітальний ремонт об’єктів благоустрою – розчищення річки Сумки між Воскресенським та Шевченківським мостами
</t>
    </r>
    <r>
      <rPr>
        <b/>
        <i/>
        <u/>
        <sz val="8"/>
        <rFont val="Times New Roman"/>
        <family val="1"/>
        <charset val="204"/>
      </rPr>
      <t xml:space="preserve">
Відповідальний  виконавець:</t>
    </r>
    <r>
      <rPr>
        <sz val="8"/>
        <rFont val="Times New Roman"/>
        <family val="1"/>
        <charset val="204"/>
      </rPr>
      <t xml:space="preserve"> Департамент інфраструктури   міста   Сумської   міської   ради
</t>
    </r>
    <r>
      <rPr>
        <b/>
        <i/>
        <u/>
        <sz val="8"/>
        <rFont val="Times New Roman"/>
        <family val="1"/>
        <charset val="204"/>
      </rPr>
      <t xml:space="preserve">
Організація  благоустрою населених пунктів (КТПКВКМБ-6030)
Природоохоронні   заходи   за   рахунок   цільових фондів (КТПКВКМБ-8340)</t>
    </r>
  </si>
  <si>
    <r>
      <t xml:space="preserve">Захід 2. Реконструкція підпірної гідроспоруди під Шевченківським мостом 
</t>
    </r>
    <r>
      <rPr>
        <b/>
        <i/>
        <u/>
        <sz val="8"/>
        <rFont val="Times New Roman"/>
        <family val="1"/>
        <charset val="204"/>
      </rPr>
      <t xml:space="preserve">
Відповідальний  виконавець: </t>
    </r>
    <r>
      <rPr>
        <sz val="8"/>
        <rFont val="Times New Roman"/>
        <family val="1"/>
        <charset val="204"/>
      </rPr>
      <t xml:space="preserve">Департамент інфраструктури   міста   Сумської   міської   ради
</t>
    </r>
    <r>
      <rPr>
        <b/>
        <i/>
        <u/>
        <sz val="8"/>
        <rFont val="Times New Roman"/>
        <family val="1"/>
        <charset val="204"/>
      </rPr>
      <t>Будівництво інших об’єктів комунальної власності (КТПКВКМБ-7330)
Природоохоронні заходи за   рахунок   цільових фондів (КТПКВКМБ-8340)</t>
    </r>
  </si>
  <si>
    <r>
      <t xml:space="preserve">Захід 1. Садіння нових дерев і кущів, заміна засохлих та пошкоджених дерев і кущів уздовж основних магістралей та доріг, у парках, скверах, у межах прибережних смуг річок і водойм
</t>
    </r>
    <r>
      <rPr>
        <b/>
        <i/>
        <u/>
        <sz val="8"/>
        <rFont val="Times New Roman"/>
        <family val="1"/>
        <charset val="204"/>
      </rPr>
      <t>Відповідальний виконавець</t>
    </r>
    <r>
      <rPr>
        <sz val="8"/>
        <rFont val="Times New Roman"/>
        <family val="1"/>
        <charset val="204"/>
      </rPr>
      <t xml:space="preserve">:   Департамент інфраструктури   міста   Сумської   міської   ради
</t>
    </r>
    <r>
      <rPr>
        <b/>
        <i/>
        <u/>
        <sz val="8"/>
        <rFont val="Times New Roman"/>
        <family val="1"/>
        <charset val="204"/>
      </rPr>
      <t xml:space="preserve">
Природоохоронні заходи за рахунок цільових
фондів (КТПКВКМБ-8340)</t>
    </r>
  </si>
  <si>
    <r>
      <t xml:space="preserve">Захід 2. Створення та відновлення газонів у парках та скверах
</t>
    </r>
    <r>
      <rPr>
        <b/>
        <i/>
        <u/>
        <sz val="8"/>
        <rFont val="Times New Roman"/>
        <family val="1"/>
        <charset val="204"/>
      </rPr>
      <t>Відповідальний виконавець</t>
    </r>
    <r>
      <rPr>
        <sz val="8"/>
        <rFont val="Times New Roman"/>
        <family val="1"/>
        <charset val="204"/>
      </rPr>
      <t xml:space="preserve">: Департамент інфраструктури  міста  Сумської  міської  ради
</t>
    </r>
    <r>
      <rPr>
        <b/>
        <i/>
        <u/>
        <sz val="8"/>
        <rFont val="Times New Roman"/>
        <family val="1"/>
        <charset val="204"/>
      </rPr>
      <t>Природоохоронні  заходи  за  рахунок  цільових  фондів (КТПКВКМБ-8340)</t>
    </r>
  </si>
  <si>
    <r>
      <t xml:space="preserve">Захід 1. Ліквідація наслідків буреломів, вітровалів на території Сумської міської територіальної громади
</t>
    </r>
    <r>
      <rPr>
        <b/>
        <i/>
        <u/>
        <sz val="8"/>
        <rFont val="Times New Roman"/>
        <family val="1"/>
        <charset val="204"/>
      </rPr>
      <t xml:space="preserve">Відповідальний  виконавець: </t>
    </r>
    <r>
      <rPr>
        <sz val="8"/>
        <rFont val="Times New Roman"/>
        <family val="1"/>
        <charset val="204"/>
      </rPr>
      <t xml:space="preserve">Департамент інфраструктури міста Сумської міської ради
</t>
    </r>
    <r>
      <rPr>
        <b/>
        <i/>
        <u/>
        <sz val="8"/>
        <rFont val="Times New Roman"/>
        <family val="1"/>
        <charset val="204"/>
      </rPr>
      <t>Природоохоронні  заходи  за  рахунок  цільових  фондів (КТПКВКМБ-8340)</t>
    </r>
  </si>
  <si>
    <r>
      <t xml:space="preserve">Захід 1. Санітарне утримання, догляд за пам’ятками природи «Липові насадження», «Дуби» на вулицях Олександра Аніщенка, Герасима Кондратьєва, Петропавлівська, Сергія Табали 
</t>
    </r>
    <r>
      <rPr>
        <b/>
        <i/>
        <u/>
        <sz val="8"/>
        <rFont val="Times New Roman"/>
        <family val="1"/>
        <charset val="204"/>
      </rPr>
      <t>Відповідальний виконавець:</t>
    </r>
    <r>
      <rPr>
        <sz val="8"/>
        <rFont val="Times New Roman"/>
        <family val="1"/>
        <charset val="204"/>
      </rPr>
      <t xml:space="preserve"> Департамент інфраструктури міста Сумської міської ради, 
КП «Паркінг» Сумської міської ради
</t>
    </r>
    <r>
      <rPr>
        <b/>
        <i/>
        <u/>
        <sz val="8"/>
        <rFont val="Times New Roman"/>
        <family val="1"/>
        <charset val="204"/>
      </rPr>
      <t>Природоохоронні заходи за рахунок цільових фондів (КТПКВКМБ-8340)</t>
    </r>
  </si>
  <si>
    <r>
      <t xml:space="preserve">Захід 2.  Санітарне утримання та догляд за насадженнями парку-пам’ятки садово-паркового мистецтва місцевого значення «Басівський»
</t>
    </r>
    <r>
      <rPr>
        <b/>
        <i/>
        <u/>
        <sz val="8"/>
        <rFont val="Times New Roman"/>
        <family val="1"/>
        <charset val="204"/>
      </rPr>
      <t>Відповідальний  виконавець</t>
    </r>
    <r>
      <rPr>
        <sz val="8"/>
        <rFont val="Times New Roman"/>
        <family val="1"/>
        <charset val="204"/>
      </rPr>
      <t xml:space="preserve">:  Департамент  інфраструктури міста Сумської міської ради
</t>
    </r>
    <r>
      <rPr>
        <b/>
        <i/>
        <u/>
        <sz val="8"/>
        <rFont val="Times New Roman"/>
        <family val="1"/>
        <charset val="204"/>
      </rPr>
      <t xml:space="preserve">
Природоохоронні заходи за рахунок цільових фондів (КТПКВКМБ-8340)</t>
    </r>
  </si>
  <si>
    <r>
      <t xml:space="preserve">Захід 3. Виготовлення та встановлення охоронних  знаків для об’єктів природно-заповідного фонду Сумської міської територіальної громади
</t>
    </r>
    <r>
      <rPr>
        <b/>
        <i/>
        <u/>
        <sz val="8"/>
        <rFont val="Times New Roman"/>
        <family val="1"/>
        <charset val="204"/>
      </rPr>
      <t xml:space="preserve">Відповідальний  виконавець: </t>
    </r>
    <r>
      <rPr>
        <sz val="8"/>
        <rFont val="Times New Roman"/>
        <family val="1"/>
        <charset val="204"/>
      </rPr>
      <t xml:space="preserve"> Департамент  інфраструктури міста Сумської міської ради 
</t>
    </r>
    <r>
      <rPr>
        <b/>
        <i/>
        <u/>
        <sz val="8"/>
        <rFont val="Times New Roman"/>
        <family val="1"/>
        <charset val="204"/>
      </rPr>
      <t>Природоохоронні заходи за рахунок цільових фондів (КТПКВКМБ-8340)</t>
    </r>
  </si>
  <si>
    <r>
      <t xml:space="preserve">Захід 4. Облаштування території (доріжок, огорожі тощо) ботанічного саду місцевого значення «Юннатівський»
</t>
    </r>
    <r>
      <rPr>
        <b/>
        <i/>
        <u/>
        <sz val="8"/>
        <rFont val="Times New Roman"/>
        <family val="1"/>
        <charset val="204"/>
      </rPr>
      <t xml:space="preserve">Відповідальний  виконавець: </t>
    </r>
    <r>
      <rPr>
        <sz val="8"/>
        <rFont val="Times New Roman"/>
        <family val="1"/>
        <charset val="204"/>
      </rPr>
      <t xml:space="preserve"> Управління освіти   і   науки   Сумської   міської   ради, центр  еколого-натуралістичної  творчості учнівської молоді Сумської міської ради
</t>
    </r>
    <r>
      <rPr>
        <b/>
        <i/>
        <u/>
        <sz val="8"/>
        <rFont val="Times New Roman"/>
        <family val="1"/>
        <charset val="204"/>
      </rPr>
      <t xml:space="preserve">
Природоохоронні  заходи за рахунок цільових  фондів (КТПКВКМБ-8340)</t>
    </r>
  </si>
  <si>
    <r>
      <t xml:space="preserve">Захід 5. Утримання ботанічного саду місцевого значення «Юннатівський»
</t>
    </r>
    <r>
      <rPr>
        <b/>
        <i/>
        <u/>
        <sz val="8"/>
        <rFont val="Times New Roman"/>
        <family val="1"/>
        <charset val="204"/>
      </rPr>
      <t>Відповідальний виконавець:</t>
    </r>
    <r>
      <rPr>
        <sz val="8"/>
        <rFont val="Times New Roman"/>
        <family val="1"/>
        <charset val="204"/>
      </rPr>
      <t xml:space="preserve"> Управління освіти і науки Сумської міської ради, центр  еколого-натуралістичної творчості учнівської молоді Сумської міської ради
</t>
    </r>
    <r>
      <rPr>
        <b/>
        <i/>
        <u/>
        <sz val="8"/>
        <rFont val="Times New Roman"/>
        <family val="1"/>
        <charset val="204"/>
      </rPr>
      <t xml:space="preserve">
Природоохоронні заходи за рахунок  цільових фондів (КТПКВКМБ-8340)</t>
    </r>
  </si>
  <si>
    <r>
      <t xml:space="preserve">Захід 6. Поповнення експозицій рідкісних та зникаючих рослин і тварин у ботанічному саду місцевого значення «Юннатівський»
</t>
    </r>
    <r>
      <rPr>
        <b/>
        <i/>
        <u/>
        <sz val="8"/>
        <rFont val="Times New Roman"/>
        <family val="1"/>
        <charset val="204"/>
      </rPr>
      <t>Відповідальний  виконавець:</t>
    </r>
    <r>
      <rPr>
        <sz val="8"/>
        <rFont val="Times New Roman"/>
        <family val="1"/>
        <charset val="204"/>
      </rPr>
      <t xml:space="preserve"> Управління освіти і науки Сумської міської ради, центр еколого-натуралістичної творчості учнівської молоді Сумської міської ради
</t>
    </r>
    <r>
      <rPr>
        <b/>
        <i/>
        <u/>
        <sz val="8"/>
        <rFont val="Times New Roman"/>
        <family val="1"/>
        <charset val="204"/>
      </rPr>
      <t>Природоохоронні заходи за рахунок цільових фондів (КТПКВКМБ-8340)</t>
    </r>
  </si>
  <si>
    <r>
      <t xml:space="preserve">Захід 7. Придбання спеціального обладнання для створення лабораторії та проведення  науково-дослідницьких робіт на території  ботанічного саду місцевого значення «Юннатівський»
</t>
    </r>
    <r>
      <rPr>
        <b/>
        <i/>
        <u/>
        <sz val="8"/>
        <rFont val="Times New Roman"/>
        <family val="1"/>
        <charset val="204"/>
      </rPr>
      <t xml:space="preserve">
Відповідальний виконавець: </t>
    </r>
    <r>
      <rPr>
        <sz val="8"/>
        <rFont val="Times New Roman"/>
        <family val="1"/>
        <charset val="204"/>
      </rPr>
      <t xml:space="preserve">Управління освіти і науки Сумської міської ради, центр еколого-натуралістичної творчості учнівської молоді Сумської міської ради
</t>
    </r>
    <r>
      <rPr>
        <b/>
        <i/>
        <u/>
        <sz val="8"/>
        <rFont val="Times New Roman"/>
        <family val="1"/>
        <charset val="204"/>
      </rPr>
      <t>Природоохоронні заходи за    рахунок цільових фондів (КТПКВКМБ-8340)</t>
    </r>
  </si>
  <si>
    <r>
      <t xml:space="preserve">Захід 8. Розроблення проєктів створення територій і об’єктів природно-заповідного фонду та організації їх територій у межах Сумської міської територіальної громади
</t>
    </r>
    <r>
      <rPr>
        <b/>
        <i/>
        <u/>
        <sz val="8"/>
        <rFont val="Times New Roman"/>
        <family val="1"/>
        <charset val="204"/>
      </rPr>
      <t xml:space="preserve">Відповідальний виконавець: </t>
    </r>
    <r>
      <rPr>
        <sz val="8"/>
        <rFont val="Times New Roman"/>
        <family val="1"/>
        <charset val="204"/>
      </rPr>
      <t xml:space="preserve">Департамент  фінансів, економіки  та  інвестицій  Сумської  міської  ради
</t>
    </r>
    <r>
      <rPr>
        <b/>
        <i/>
        <u/>
        <sz val="8"/>
        <rFont val="Times New Roman"/>
        <family val="1"/>
        <charset val="204"/>
      </rPr>
      <t>Природоохоронні  заходи  за    рахунок  цільових  фондів (КТПКВКМБ-8340)</t>
    </r>
  </si>
  <si>
    <r>
      <t xml:space="preserve">Захід 9. Діяльність щодо збереження видів тварин і рослин, занесених до Червоної книги України, поліпшення середовища їх перебування чи зростання, створення належних умов для розмноження у природних умовах, розведення та розселення у ботанічному саду місцевого значення «Юннатівський»
</t>
    </r>
    <r>
      <rPr>
        <b/>
        <i/>
        <u/>
        <sz val="8"/>
        <rFont val="Times New Roman"/>
        <family val="1"/>
        <charset val="204"/>
      </rPr>
      <t xml:space="preserve">Відповідальний виконавець:   </t>
    </r>
    <r>
      <rPr>
        <sz val="8"/>
        <rFont val="Times New Roman"/>
        <family val="1"/>
        <charset val="204"/>
      </rPr>
      <t xml:space="preserve">Управління освіти  і  науки Сумської  міської  ради, центр еколого-натуралістичної творчості учнівської молоді Сумської міської ради
</t>
    </r>
    <r>
      <rPr>
        <b/>
        <i/>
        <u/>
        <sz val="8"/>
        <rFont val="Times New Roman"/>
        <family val="1"/>
        <charset val="204"/>
      </rPr>
      <t>Природоохоронні заходи за рахунок цільових фондів (КТПКВКМБ-8340)</t>
    </r>
  </si>
  <si>
    <r>
      <t xml:space="preserve">Захід 10. Обладнання системи освітлення на території ботанічного саду місцевого значення «Юннатівський»
</t>
    </r>
    <r>
      <rPr>
        <b/>
        <i/>
        <u/>
        <sz val="8"/>
        <rFont val="Times New Roman"/>
        <family val="1"/>
        <charset val="204"/>
      </rPr>
      <t xml:space="preserve">Відповідальний виконавець: </t>
    </r>
    <r>
      <rPr>
        <sz val="8"/>
        <rFont val="Times New Roman"/>
        <family val="1"/>
        <charset val="204"/>
      </rPr>
      <t xml:space="preserve"> Управління  освіти і науки Сумської міської ради, центр еколого-натуралістичної творчості учнівської молоді Сумської міської ради
</t>
    </r>
    <r>
      <rPr>
        <b/>
        <i/>
        <u/>
        <sz val="8"/>
        <rFont val="Times New Roman"/>
        <family val="1"/>
        <charset val="204"/>
      </rPr>
      <t xml:space="preserve">
Природоохоронні заходи за рахунок  цільових  фондів (КТПКВКМБ-8340)</t>
    </r>
  </si>
  <si>
    <r>
      <t xml:space="preserve">Захід 11. Доукомплектування системи відеоспостереження на території ботанічного саду місцевого значення «Юннатівський»
</t>
    </r>
    <r>
      <rPr>
        <b/>
        <i/>
        <u/>
        <sz val="8"/>
        <rFont val="Times New Roman"/>
        <family val="1"/>
        <charset val="204"/>
      </rPr>
      <t>Відповідальний виконавець:</t>
    </r>
    <r>
      <rPr>
        <sz val="8"/>
        <rFont val="Times New Roman"/>
        <family val="1"/>
        <charset val="204"/>
      </rPr>
      <t xml:space="preserve">  Управління  освіти і науки Сумської міської ради, центр еколого-натуралістичної творчості учнівської молоді Сумської міської ради
</t>
    </r>
    <r>
      <rPr>
        <b/>
        <i/>
        <u/>
        <sz val="8"/>
        <rFont val="Times New Roman"/>
        <family val="1"/>
        <charset val="204"/>
      </rPr>
      <t>Природоохоронні заходи за рахунок  цільових  фондів (КТПКВКМБ-8340)</t>
    </r>
  </si>
  <si>
    <r>
      <t xml:space="preserve">Захід 1. Забезпечення передачі відходів, що містять ртуть, сполуки ртуті (у тому числі відпрацьовані люмінесцентні лампи та прилади, що містять ртуть) в установах та закладах галузі «Освіта»
</t>
    </r>
    <r>
      <rPr>
        <b/>
        <i/>
        <u/>
        <sz val="8"/>
        <rFont val="Times New Roman"/>
        <family val="1"/>
        <charset val="204"/>
      </rPr>
      <t>Відповідальний виконавець</t>
    </r>
    <r>
      <rPr>
        <sz val="8"/>
        <rFont val="Times New Roman"/>
        <family val="1"/>
        <charset val="204"/>
      </rPr>
      <t xml:space="preserve">: Управління освіти і науки Сумської міської ради
</t>
    </r>
    <r>
      <rPr>
        <b/>
        <i/>
        <u/>
        <sz val="8"/>
        <rFont val="Times New Roman"/>
        <family val="1"/>
        <charset val="204"/>
      </rPr>
      <t>Природоохоронні  заходи  за  рахунок  цільових фондів (КТПКВКМБ-8340)</t>
    </r>
  </si>
  <si>
    <r>
      <t xml:space="preserve">Захід 2. Забезпечення екологічно безпечного збирання, перевезення, зберігання, оброблення, утилізації непридатних та заборонених до використання хімічних засобів захисту рослин 
</t>
    </r>
    <r>
      <rPr>
        <b/>
        <i/>
        <u/>
        <sz val="8"/>
        <rFont val="Times New Roman"/>
        <family val="1"/>
        <charset val="204"/>
      </rPr>
      <t>Відповідальний  виконавець:</t>
    </r>
    <r>
      <rPr>
        <sz val="8"/>
        <rFont val="Times New Roman"/>
        <family val="1"/>
        <charset val="204"/>
      </rPr>
      <t xml:space="preserve">  Департамент  інфраструктури міста Сумської міської ради
</t>
    </r>
    <r>
      <rPr>
        <b/>
        <i/>
        <u/>
        <sz val="8"/>
        <rFont val="Times New Roman"/>
        <family val="1"/>
        <charset val="204"/>
      </rPr>
      <t>Природоохоронні  заходи  за    рахунок цільових  фондів (КТПКВКМБ-8340)
Утилізація відходів (КТПКВКМБ-8312)</t>
    </r>
  </si>
  <si>
    <r>
      <t xml:space="preserve">Захід 3. Нове будівництво полігону для складування твердих побутових відходів на території Верхньосироватської сільської ради Сумського району Сумської області
</t>
    </r>
    <r>
      <rPr>
        <b/>
        <i/>
        <u/>
        <sz val="8"/>
        <rFont val="Times New Roman"/>
        <family val="1"/>
        <charset val="204"/>
      </rPr>
      <t xml:space="preserve">
Відповідальний виконавець: </t>
    </r>
    <r>
      <rPr>
        <sz val="8"/>
        <rFont val="Times New Roman"/>
        <family val="1"/>
        <charset val="204"/>
      </rPr>
      <t xml:space="preserve">Управління капітального будівництва та дорожнього господарства Сумської міської ради
</t>
    </r>
    <r>
      <rPr>
        <b/>
        <i/>
        <u/>
        <sz val="8"/>
        <rFont val="Times New Roman"/>
        <family val="1"/>
        <charset val="204"/>
      </rPr>
      <t xml:space="preserve">
Будівництво інших об’єктів комунальної власності (КТПКВКМБ-7330)
Cпівфінансування інвестиційних проектів, що реалізуються за рахунок коштів державного фонду регіонального розвитку (КТПКВКМБ-7361)</t>
    </r>
  </si>
  <si>
    <r>
      <t xml:space="preserve">Захід 1. Створення захисних насаджень на ерозійно небезпечних землях на території Сумської міської територіальної громади (в районі вул. Тополянська та в Стецьківському старостинському окрузі)
</t>
    </r>
    <r>
      <rPr>
        <b/>
        <i/>
        <u/>
        <sz val="8"/>
        <rFont val="Times New Roman"/>
        <family val="1"/>
        <charset val="204"/>
      </rPr>
      <t xml:space="preserve">
Відповідальний  виконавець: </t>
    </r>
    <r>
      <rPr>
        <sz val="8"/>
        <rFont val="Times New Roman"/>
        <family val="1"/>
        <charset val="204"/>
      </rPr>
      <t xml:space="preserve"> Департамент  інфраструктури міста Сумської міської ради
</t>
    </r>
    <r>
      <rPr>
        <b/>
        <i/>
        <u/>
        <sz val="8"/>
        <rFont val="Times New Roman"/>
        <family val="1"/>
        <charset val="204"/>
      </rPr>
      <t>Природоохоронні заходи за рахунок цільових фондів (КТПКВКМБ-8340)</t>
    </r>
  </si>
  <si>
    <r>
      <t xml:space="preserve">Захід 1. Видання інформаційно-освітнього екологічного бюлетеня Сумської міської ради «Екологічний орієнтир»
</t>
    </r>
    <r>
      <rPr>
        <b/>
        <i/>
        <u/>
        <sz val="8"/>
        <rFont val="Times New Roman"/>
        <family val="1"/>
        <charset val="204"/>
      </rPr>
      <t xml:space="preserve">Відповідальний виконавець: </t>
    </r>
    <r>
      <rPr>
        <sz val="8"/>
        <rFont val="Times New Roman"/>
        <family val="1"/>
        <charset val="204"/>
      </rPr>
      <t xml:space="preserve">Департамент фінансів, економіки  та  інвестицій  Сумської  міської  ради
</t>
    </r>
    <r>
      <rPr>
        <b/>
        <i/>
        <u/>
        <sz val="8"/>
        <rFont val="Times New Roman"/>
        <family val="1"/>
        <charset val="204"/>
      </rPr>
      <t>Природоохоронні заходи  за рахунок  цільових фондів (КТПКВКМБ-8340)</t>
    </r>
  </si>
  <si>
    <r>
      <rPr>
        <b/>
        <i/>
        <u/>
        <sz val="8"/>
        <rFont val="Times New Roman"/>
        <family val="1"/>
        <charset val="204"/>
      </rPr>
      <t xml:space="preserve">Відповідальний виконавець: </t>
    </r>
    <r>
      <rPr>
        <sz val="8"/>
        <rFont val="Times New Roman"/>
        <family val="1"/>
        <charset val="204"/>
      </rPr>
      <t>Управління освіти і науки Сумської  міської ради, центр еколого-натуралістичної творчості учнівської молоді Сумської міської ради</t>
    </r>
  </si>
  <si>
    <r>
      <rPr>
        <b/>
        <i/>
        <u/>
        <sz val="8"/>
        <rFont val="Times New Roman"/>
        <family val="1"/>
        <charset val="204"/>
      </rPr>
      <t xml:space="preserve">Відповідальний виконавець: </t>
    </r>
    <r>
      <rPr>
        <sz val="8"/>
        <rFont val="Times New Roman"/>
        <family val="1"/>
        <charset val="204"/>
      </rPr>
      <t>Департамент фінансів, економіки та інвестицій Сумської міської ради</t>
    </r>
  </si>
  <si>
    <r>
      <rPr>
        <b/>
        <i/>
        <u/>
        <sz val="8"/>
        <rFont val="Times New Roman"/>
        <family val="1"/>
        <charset val="204"/>
      </rPr>
      <t>Відповідальний виконавець</t>
    </r>
    <r>
      <rPr>
        <sz val="8"/>
        <rFont val="Times New Roman"/>
        <family val="1"/>
        <charset val="204"/>
      </rPr>
      <t xml:space="preserve">: Управління освіти і науки Сумської міської ради </t>
    </r>
  </si>
  <si>
    <r>
      <rPr>
        <b/>
        <i/>
        <u/>
        <sz val="8"/>
        <rFont val="Times New Roman"/>
        <family val="1"/>
        <charset val="204"/>
      </rPr>
      <t>Відповідальний  виконавець:</t>
    </r>
    <r>
      <rPr>
        <sz val="8"/>
        <rFont val="Times New Roman"/>
        <family val="1"/>
        <charset val="204"/>
      </rPr>
      <t xml:space="preserve"> Департамент  фінансів, економіки та інвестицій Сумської міської ради   </t>
    </r>
  </si>
  <si>
    <r>
      <t xml:space="preserve">Захід 5. Реалізація грантового проєкту «Підвищення обізнаності населення Сумської міської територіальної громади про можливості відновлювальної енергетики»
</t>
    </r>
    <r>
      <rPr>
        <b/>
        <i/>
        <u/>
        <sz val="8"/>
        <rFont val="Times New Roman"/>
        <family val="1"/>
        <charset val="204"/>
      </rPr>
      <t xml:space="preserve">
Відповідальний виконавець</t>
    </r>
    <r>
      <rPr>
        <sz val="8"/>
        <rFont val="Times New Roman"/>
        <family val="1"/>
        <charset val="204"/>
      </rPr>
      <t xml:space="preserve">: Управління освіти і науки Сумської міської ради
</t>
    </r>
    <r>
      <rPr>
        <b/>
        <i/>
        <u/>
        <sz val="8"/>
        <rFont val="Times New Roman"/>
        <family val="1"/>
        <charset val="204"/>
      </rPr>
      <t>Природоохоронні заходи за рахунок цільових фондів (КТПКВКМБ-8340)
Реалізація програм допомоги і грантів Європейського Союзу, урядів   іноземних   держав,     міжнародних   організацій, донорських установ (КТПКВКМБ-7700)</t>
    </r>
  </si>
  <si>
    <r>
      <t xml:space="preserve">Захід 6. Супровід грантового проєкту «Підвищення обізнаності населення Сумської міської територіальної громади про можливості відновлювальної енергетики»
</t>
    </r>
    <r>
      <rPr>
        <b/>
        <i/>
        <u/>
        <sz val="8"/>
        <rFont val="Times New Roman"/>
        <family val="1"/>
        <charset val="204"/>
      </rPr>
      <t xml:space="preserve">
Відповідальний виконавець:   </t>
    </r>
    <r>
      <rPr>
        <sz val="8"/>
        <rFont val="Times New Roman"/>
        <family val="1"/>
        <charset val="204"/>
      </rPr>
      <t xml:space="preserve">  Департамент  фінансів, економіки та інвестицій   Сумської міської  ради
</t>
    </r>
    <r>
      <rPr>
        <b/>
        <i/>
        <u/>
        <sz val="8"/>
        <rFont val="Times New Roman"/>
        <family val="1"/>
        <charset val="204"/>
      </rPr>
      <t xml:space="preserve">
Природоохоронні  заходи  за    рахунок  цільових  фондів (КТПКВКМБ-8340)</t>
    </r>
  </si>
  <si>
    <r>
      <t xml:space="preserve">Захід 7. Участь у реалізації проєкту «Соціально-екологічне значення міських зелених насаджень з точки зору водного циклу, зміненого глобальною зміною клімату - співпраця у викладанні та дослідженнях між MENDELU та Сумським національним аграрним університетом»
</t>
    </r>
    <r>
      <rPr>
        <b/>
        <i/>
        <u/>
        <sz val="8"/>
        <rFont val="Times New Roman"/>
        <family val="1"/>
        <charset val="204"/>
      </rPr>
      <t>Відповідальний виконавець:</t>
    </r>
    <r>
      <rPr>
        <sz val="8"/>
        <rFont val="Times New Roman"/>
        <family val="1"/>
        <charset val="204"/>
      </rPr>
      <t xml:space="preserve"> Департамент фінансів, економіки та інвестицій Сумської міської ради
</t>
    </r>
    <r>
      <rPr>
        <b/>
        <i/>
        <u/>
        <sz val="8"/>
        <rFont val="Times New Roman"/>
        <family val="1"/>
        <charset val="204"/>
      </rPr>
      <t>Природоохоронні заходи за рахунок цільових фондів (КТПКВКМБ-8340)</t>
    </r>
  </si>
  <si>
    <r>
      <t xml:space="preserve">Захід 1. Забезпечення проведення стратегічної екологічної оцінки документів державного планування
</t>
    </r>
    <r>
      <rPr>
        <b/>
        <i/>
        <u/>
        <sz val="8"/>
        <rFont val="Times New Roman"/>
        <family val="1"/>
        <charset val="204"/>
      </rPr>
      <t>Відповідальний виконавець</t>
    </r>
    <r>
      <rPr>
        <sz val="8"/>
        <rFont val="Times New Roman"/>
        <family val="1"/>
        <charset val="204"/>
      </rPr>
      <t xml:space="preserve">: Департамент  фінансів, економіки  та  інвестицій  Сумської  міської  ради
</t>
    </r>
    <r>
      <rPr>
        <b/>
        <i/>
        <u/>
        <sz val="8"/>
        <rFont val="Times New Roman"/>
        <family val="1"/>
        <charset val="204"/>
      </rPr>
      <t>Природоохоронні  заходи  за    рахунок  цільових  фондів (КТПКВКМБ-8340)</t>
    </r>
  </si>
  <si>
    <t>Пропозицій на фінансування від головного розпорядника бюджетних коштів  на проведення заходу не надходило.</t>
  </si>
  <si>
    <t>Кошти в бюджеті СМТГ не були передбачені.</t>
  </si>
  <si>
    <t xml:space="preserve">Клопотання про створення чи оголошення територій та об’єктів природно – заповідного фонду, які регулюються Законом України «Про природно - заповідний фонд» до Департаменту фінансів, економіки та інвестицій Сумської міської ради не надходили. </t>
  </si>
  <si>
    <t>Запит на виготовлення бюлетня було розіслано до провідних видавництв міста Суми. Підтвердження цінових пропозицій щодо виготовлення бюлетня Сумської міської ради «Екологічний орієнтир» від видавництв до Департаменту фінансів, економіки та інвестицій Сумської міської ради не надходило.</t>
  </si>
  <si>
    <t xml:space="preserve">                           Додаток 6
      до рішення Сумської міської ради
Про заключний звіт про виконання Програми охорони навколишнього природного середовища Сумської міської територіальної громади на 2022-2024 роки, затвердженої рішенням виконавчого комітету Сумської міської ради від 27 травня 2022 року № 162 (зі змінами) за 2022 – 2024 роки та за 2024 рік
від                  2025 року №                  - МР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</si>
</sst>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_ ;\-#,##0.00\ "/>
    <numFmt numFmtId="165" formatCode="0.0"/>
  </numFmts>
  <fonts count="30" x14ac:knownFonts="1">
    <font>
      <sz val="11"/>
      <color theme="1"/>
      <name val="Calibri"/>
      <family val="2"/>
      <charset val="204"/>
      <scheme val="minor"/>
    </font>
    <font>
      <sz val="12"/>
      <color theme="1"/>
      <name val="Times New Roman"/>
      <family val="1"/>
      <charset val="204"/>
    </font>
    <font>
      <b/>
      <sz val="14"/>
      <color theme="1"/>
      <name val="Times New Roman"/>
      <family val="1"/>
      <charset val="204"/>
    </font>
    <font>
      <b/>
      <sz val="10"/>
      <color theme="1"/>
      <name val="Times New Roman"/>
      <family val="1"/>
      <charset val="204"/>
    </font>
    <font>
      <sz val="10"/>
      <color theme="1"/>
      <name val="Times New Roman"/>
      <family val="1"/>
      <charset val="204"/>
    </font>
    <font>
      <i/>
      <sz val="10"/>
      <color theme="1"/>
      <name val="Times New Roman"/>
      <family val="1"/>
      <charset val="204"/>
    </font>
    <font>
      <sz val="14"/>
      <color theme="1"/>
      <name val="Times New Roman"/>
      <family val="1"/>
      <charset val="204"/>
    </font>
    <font>
      <sz val="11"/>
      <color theme="1"/>
      <name val="Calibri"/>
      <family val="2"/>
      <charset val="204"/>
      <scheme val="minor"/>
    </font>
    <font>
      <sz val="9"/>
      <color theme="1"/>
      <name val="Times New Roman"/>
      <family val="1"/>
      <charset val="204"/>
    </font>
    <font>
      <sz val="9"/>
      <name val="Times New Roman"/>
      <family val="1"/>
      <charset val="204"/>
    </font>
    <font>
      <b/>
      <sz val="8"/>
      <color theme="1"/>
      <name val="Times New Roman"/>
      <family val="1"/>
      <charset val="204"/>
    </font>
    <font>
      <sz val="8"/>
      <color theme="1"/>
      <name val="Times New Roman"/>
      <family val="1"/>
      <charset val="204"/>
    </font>
    <font>
      <b/>
      <i/>
      <u/>
      <sz val="8"/>
      <color theme="1"/>
      <name val="Times New Roman"/>
      <family val="1"/>
      <charset val="204"/>
    </font>
    <font>
      <sz val="8"/>
      <name val="Times New Roman"/>
      <family val="1"/>
      <charset val="204"/>
    </font>
    <font>
      <b/>
      <i/>
      <u/>
      <sz val="8"/>
      <name val="Times New Roman"/>
      <family val="1"/>
      <charset val="204"/>
    </font>
    <font>
      <b/>
      <sz val="8"/>
      <name val="Times New Roman"/>
      <family val="1"/>
      <charset val="204"/>
    </font>
    <font>
      <sz val="11"/>
      <color theme="1"/>
      <name val="Times New Roman"/>
      <family val="1"/>
      <charset val="204"/>
    </font>
    <font>
      <sz val="11"/>
      <name val="Calibri"/>
      <family val="2"/>
      <charset val="204"/>
      <scheme val="minor"/>
    </font>
    <font>
      <sz val="8"/>
      <color theme="1"/>
      <name val="Calibri"/>
      <family val="2"/>
      <charset val="204"/>
    </font>
    <font>
      <sz val="8"/>
      <color theme="1"/>
      <name val="Rockwell"/>
      <family val="1"/>
    </font>
    <font>
      <b/>
      <sz val="11"/>
      <color rgb="FFFF0000"/>
      <name val="Calibri"/>
      <family val="2"/>
      <charset val="204"/>
      <scheme val="minor"/>
    </font>
    <font>
      <b/>
      <sz val="8"/>
      <name val="Calibri"/>
      <family val="2"/>
      <charset val="204"/>
      <scheme val="minor"/>
    </font>
    <font>
      <b/>
      <sz val="9"/>
      <color theme="1"/>
      <name val="Times New Roman"/>
      <family val="1"/>
      <charset val="204"/>
    </font>
    <font>
      <i/>
      <sz val="8"/>
      <color theme="1"/>
      <name val="Times New Roman"/>
      <family val="1"/>
      <charset val="204"/>
    </font>
    <font>
      <b/>
      <sz val="8"/>
      <color rgb="FFFF0000"/>
      <name val="Times New Roman"/>
      <family val="1"/>
      <charset val="204"/>
    </font>
    <font>
      <sz val="14"/>
      <name val="Times New Roman"/>
      <family val="1"/>
      <charset val="204"/>
    </font>
    <font>
      <b/>
      <sz val="10"/>
      <name val="Times New Roman"/>
      <family val="1"/>
      <charset val="204"/>
    </font>
    <font>
      <i/>
      <sz val="10"/>
      <name val="Times New Roman"/>
      <family val="1"/>
      <charset val="204"/>
    </font>
    <font>
      <u/>
      <sz val="8"/>
      <name val="Times New Roman"/>
      <family val="1"/>
      <charset val="204"/>
    </font>
    <font>
      <sz val="11"/>
      <name val="Times New Roman"/>
      <family val="1"/>
      <charset val="204"/>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7" fillId="0" borderId="0" applyFont="0" applyFill="0" applyBorder="0" applyAlignment="0" applyProtection="0"/>
  </cellStyleXfs>
  <cellXfs count="107">
    <xf numFmtId="0" fontId="0" fillId="0" borderId="0" xfId="0"/>
    <xf numFmtId="0" fontId="8"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0" fillId="0" borderId="0" xfId="0" applyFill="1"/>
    <xf numFmtId="0" fontId="0" fillId="0" borderId="0" xfId="0" applyFill="1" applyAlignment="1">
      <alignment horizontal="left" vertical="center"/>
    </xf>
    <xf numFmtId="0" fontId="16" fillId="0" borderId="0" xfId="0" applyFont="1" applyFill="1" applyAlignment="1">
      <alignment horizontal="left" vertical="center"/>
    </xf>
    <xf numFmtId="0" fontId="0" fillId="3" borderId="0" xfId="0" applyFill="1"/>
    <xf numFmtId="0" fontId="0" fillId="4" borderId="0" xfId="0" applyFill="1"/>
    <xf numFmtId="0" fontId="0" fillId="2" borderId="0" xfId="0" applyFill="1"/>
    <xf numFmtId="0" fontId="17" fillId="2" borderId="0" xfId="0" applyFont="1" applyFill="1"/>
    <xf numFmtId="0" fontId="17" fillId="3" borderId="0" xfId="0" applyFont="1" applyFill="1"/>
    <xf numFmtId="0" fontId="17" fillId="4" borderId="0" xfId="0" applyFont="1" applyFill="1"/>
    <xf numFmtId="2"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Fill="1" applyAlignment="1">
      <alignment horizontal="center" vertical="center"/>
    </xf>
    <xf numFmtId="0" fontId="17" fillId="0" borderId="0" xfId="0" applyFont="1" applyFill="1"/>
    <xf numFmtId="0" fontId="29" fillId="0" borderId="0" xfId="0" applyFont="1" applyFill="1"/>
    <xf numFmtId="0" fontId="9" fillId="0" borderId="1" xfId="0" applyFont="1" applyFill="1" applyBorder="1" applyAlignment="1">
      <alignment horizontal="left" vertical="center" wrapText="1"/>
    </xf>
    <xf numFmtId="0" fontId="25" fillId="0" borderId="0" xfId="0" applyFont="1" applyFill="1"/>
    <xf numFmtId="0" fontId="6" fillId="0" borderId="0" xfId="0" applyFont="1" applyFill="1" applyAlignment="1">
      <alignment horizontal="left" vertical="center"/>
    </xf>
    <xf numFmtId="0" fontId="6" fillId="0" borderId="0" xfId="0" applyFont="1" applyFill="1"/>
    <xf numFmtId="0" fontId="6" fillId="0" borderId="0" xfId="0" applyFont="1" applyFill="1" applyAlignment="1"/>
    <xf numFmtId="0" fontId="6" fillId="0" borderId="0" xfId="0" applyFont="1" applyFill="1" applyAlignment="1">
      <alignment horizontal="center" vertical="center"/>
    </xf>
    <xf numFmtId="0" fontId="6" fillId="0" borderId="0" xfId="0" applyFont="1" applyFill="1" applyAlignment="1">
      <alignment horizontal="right"/>
    </xf>
    <xf numFmtId="0" fontId="17" fillId="0" borderId="0" xfId="0" applyFont="1" applyFill="1" applyAlignment="1">
      <alignment horizontal="right" wrapText="1"/>
    </xf>
    <xf numFmtId="0" fontId="0" fillId="0" borderId="0" xfId="0" applyFill="1" applyAlignment="1">
      <alignment horizontal="left" vertical="center" wrapText="1"/>
    </xf>
    <xf numFmtId="0" fontId="0" fillId="0" borderId="0" xfId="0" applyFill="1" applyAlignment="1">
      <alignment horizontal="right" wrapText="1"/>
    </xf>
    <xf numFmtId="0" fontId="6" fillId="0" borderId="0" xfId="0" applyFont="1" applyFill="1" applyAlignment="1">
      <alignment vertical="center" wrapText="1"/>
    </xf>
    <xf numFmtId="0" fontId="2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2" fontId="22"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0" fillId="0" borderId="1" xfId="0" applyFill="1" applyBorder="1"/>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2"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4" fontId="11" fillId="0" borderId="1" xfId="1"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165" fontId="11" fillId="0"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xf>
    <xf numFmtId="0" fontId="17" fillId="0" borderId="1" xfId="0" applyFont="1" applyFill="1" applyBorder="1"/>
    <xf numFmtId="0" fontId="1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165"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4" fontId="21" fillId="0" borderId="1" xfId="0" applyNumberFormat="1" applyFont="1" applyFill="1" applyBorder="1" applyAlignment="1">
      <alignment horizontal="center" vertical="center"/>
    </xf>
    <xf numFmtId="1" fontId="11"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2" fontId="24" fillId="0" borderId="1" xfId="0" applyNumberFormat="1" applyFont="1" applyFill="1" applyBorder="1" applyAlignment="1">
      <alignment horizontal="center" vertical="center"/>
    </xf>
    <xf numFmtId="0" fontId="20" fillId="0" borderId="1" xfId="0" applyFont="1" applyFill="1" applyBorder="1"/>
    <xf numFmtId="2"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6" fillId="0" borderId="0" xfId="0" applyFont="1" applyFill="1" applyAlignment="1">
      <alignment horizontal="justify" vertical="center" wrapText="1"/>
    </xf>
    <xf numFmtId="0" fontId="6" fillId="0" borderId="0" xfId="0" applyFont="1" applyFill="1" applyAlignment="1">
      <alignment horizontal="justify"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2" fillId="0" borderId="0" xfId="0" applyFont="1" applyFill="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
  <sheetViews>
    <sheetView tabSelected="1" view="pageBreakPreview" topLeftCell="A220" zoomScale="96" zoomScaleNormal="96" zoomScaleSheetLayoutView="96" workbookViewId="0">
      <selection activeCell="B243" sqref="B243"/>
    </sheetView>
  </sheetViews>
  <sheetFormatPr defaultRowHeight="15" x14ac:dyDescent="0.25"/>
  <cols>
    <col min="1" max="1" width="35.140625" style="15" customWidth="1"/>
    <col min="2" max="2" width="21.140625" style="4" customWidth="1"/>
    <col min="3" max="3" width="26.42578125" style="3" customWidth="1"/>
    <col min="4" max="4" width="15.7109375" style="3" customWidth="1"/>
    <col min="5" max="5" width="14.42578125" style="3" customWidth="1"/>
    <col min="6" max="6" width="13.7109375" style="3" customWidth="1"/>
    <col min="7" max="7" width="13.5703125" style="14" customWidth="1"/>
    <col min="8" max="8" width="25.140625" style="3" customWidth="1"/>
  </cols>
  <sheetData>
    <row r="1" spans="1:8" ht="216.75" customHeight="1" x14ac:dyDescent="0.25">
      <c r="A1" s="24" t="s">
        <v>114</v>
      </c>
      <c r="B1" s="25"/>
      <c r="C1" s="26"/>
      <c r="D1" s="26"/>
      <c r="E1" s="27"/>
      <c r="F1" s="75" t="s">
        <v>156</v>
      </c>
      <c r="G1" s="76"/>
      <c r="H1" s="76"/>
    </row>
    <row r="2" spans="1:8" x14ac:dyDescent="0.25">
      <c r="A2" s="95" t="s">
        <v>85</v>
      </c>
      <c r="B2" s="95"/>
      <c r="C2" s="95"/>
      <c r="D2" s="95"/>
      <c r="E2" s="95"/>
      <c r="F2" s="95"/>
      <c r="G2" s="95"/>
      <c r="H2" s="95"/>
    </row>
    <row r="3" spans="1:8" ht="40.5" customHeight="1" x14ac:dyDescent="0.25">
      <c r="A3" s="96"/>
      <c r="B3" s="96"/>
      <c r="C3" s="96"/>
      <c r="D3" s="96"/>
      <c r="E3" s="96"/>
      <c r="F3" s="96"/>
      <c r="G3" s="96"/>
      <c r="H3" s="96"/>
    </row>
    <row r="4" spans="1:8" ht="18.75" x14ac:dyDescent="0.25">
      <c r="A4" s="90"/>
      <c r="B4" s="90"/>
      <c r="C4" s="90"/>
      <c r="D4" s="90"/>
      <c r="E4" s="90"/>
      <c r="F4" s="90"/>
      <c r="G4" s="90"/>
      <c r="H4" s="90"/>
    </row>
    <row r="5" spans="1:8" ht="15.75" x14ac:dyDescent="0.25">
      <c r="A5" s="91"/>
      <c r="B5" s="91"/>
      <c r="C5" s="91"/>
      <c r="D5" s="91"/>
      <c r="E5" s="91"/>
      <c r="F5" s="91"/>
      <c r="G5" s="91"/>
      <c r="H5" s="91"/>
    </row>
    <row r="6" spans="1:8" x14ac:dyDescent="0.25">
      <c r="A6" s="28" t="s">
        <v>66</v>
      </c>
      <c r="B6" s="92" t="s">
        <v>0</v>
      </c>
      <c r="C6" s="93" t="s">
        <v>7</v>
      </c>
      <c r="D6" s="93" t="s">
        <v>1</v>
      </c>
      <c r="E6" s="93" t="s">
        <v>8</v>
      </c>
      <c r="F6" s="93"/>
      <c r="G6" s="94" t="s">
        <v>9</v>
      </c>
      <c r="H6" s="93" t="s">
        <v>10</v>
      </c>
    </row>
    <row r="7" spans="1:8" ht="58.5" customHeight="1" x14ac:dyDescent="0.25">
      <c r="A7" s="28" t="s">
        <v>6</v>
      </c>
      <c r="B7" s="92"/>
      <c r="C7" s="93"/>
      <c r="D7" s="93"/>
      <c r="E7" s="29" t="s">
        <v>11</v>
      </c>
      <c r="F7" s="29" t="s">
        <v>12</v>
      </c>
      <c r="G7" s="94"/>
      <c r="H7" s="93"/>
    </row>
    <row r="8" spans="1:8" x14ac:dyDescent="0.25">
      <c r="A8" s="30">
        <v>1</v>
      </c>
      <c r="B8" s="31">
        <v>2</v>
      </c>
      <c r="C8" s="31">
        <v>3</v>
      </c>
      <c r="D8" s="31">
        <v>4</v>
      </c>
      <c r="E8" s="31">
        <v>5</v>
      </c>
      <c r="F8" s="31">
        <v>6</v>
      </c>
      <c r="G8" s="32">
        <v>7</v>
      </c>
      <c r="H8" s="31">
        <v>8</v>
      </c>
    </row>
    <row r="9" spans="1:8" ht="30" customHeight="1" x14ac:dyDescent="0.25">
      <c r="A9" s="85" t="s">
        <v>64</v>
      </c>
      <c r="B9" s="1" t="s">
        <v>2</v>
      </c>
      <c r="C9" s="1" t="s">
        <v>65</v>
      </c>
      <c r="D9" s="33" t="s">
        <v>86</v>
      </c>
      <c r="E9" s="34">
        <f>E11+E31+E55+E71+E83+1+E103+E170+1+E195+E240</f>
        <v>40</v>
      </c>
      <c r="F9" s="35">
        <f>F11+F31+F55+F71+F83+1+F103+F170+1+F195+F240</f>
        <v>24</v>
      </c>
      <c r="G9" s="12"/>
      <c r="H9" s="2"/>
    </row>
    <row r="10" spans="1:8" ht="30" customHeight="1" x14ac:dyDescent="0.25">
      <c r="A10" s="85"/>
      <c r="B10" s="1" t="s">
        <v>3</v>
      </c>
      <c r="C10" s="17" t="s">
        <v>59</v>
      </c>
      <c r="D10" s="33" t="s">
        <v>87</v>
      </c>
      <c r="E10" s="36">
        <v>100</v>
      </c>
      <c r="F10" s="37">
        <f>F9/E9*100</f>
        <v>60</v>
      </c>
      <c r="G10" s="13"/>
      <c r="H10" s="2"/>
    </row>
    <row r="11" spans="1:8" ht="30" customHeight="1" x14ac:dyDescent="0.25">
      <c r="A11" s="82" t="s">
        <v>13</v>
      </c>
      <c r="B11" s="38" t="s">
        <v>2</v>
      </c>
      <c r="C11" s="38" t="s">
        <v>54</v>
      </c>
      <c r="D11" s="13" t="s">
        <v>86</v>
      </c>
      <c r="E11" s="13">
        <v>4</v>
      </c>
      <c r="F11" s="13">
        <v>3</v>
      </c>
      <c r="G11" s="39"/>
      <c r="H11" s="40"/>
    </row>
    <row r="12" spans="1:8" ht="30" customHeight="1" x14ac:dyDescent="0.25">
      <c r="A12" s="83"/>
      <c r="B12" s="38" t="s">
        <v>4</v>
      </c>
      <c r="C12" s="41" t="s">
        <v>14</v>
      </c>
      <c r="D12" s="42" t="s">
        <v>88</v>
      </c>
      <c r="E12" s="43">
        <f>E15+E19+E23+E27</f>
        <v>2459.5</v>
      </c>
      <c r="F12" s="43">
        <f>F15+F19+F23+F27</f>
        <v>1634.1999999999998</v>
      </c>
      <c r="G12" s="44"/>
      <c r="H12" s="40"/>
    </row>
    <row r="13" spans="1:8" ht="30" customHeight="1" x14ac:dyDescent="0.25">
      <c r="A13" s="83"/>
      <c r="B13" s="38" t="s">
        <v>5</v>
      </c>
      <c r="C13" s="38" t="s">
        <v>15</v>
      </c>
      <c r="D13" s="13" t="s">
        <v>89</v>
      </c>
      <c r="E13" s="43">
        <f>E12/E11</f>
        <v>614.875</v>
      </c>
      <c r="F13" s="43">
        <f>F12/F11</f>
        <v>544.73333333333323</v>
      </c>
      <c r="G13" s="39"/>
      <c r="H13" s="40"/>
    </row>
    <row r="14" spans="1:8" ht="30" customHeight="1" x14ac:dyDescent="0.25">
      <c r="A14" s="84"/>
      <c r="B14" s="38" t="s">
        <v>3</v>
      </c>
      <c r="C14" s="45" t="s">
        <v>53</v>
      </c>
      <c r="D14" s="13" t="s">
        <v>87</v>
      </c>
      <c r="E14" s="13">
        <v>100</v>
      </c>
      <c r="F14" s="12">
        <f>F11/E11*100</f>
        <v>75</v>
      </c>
      <c r="G14" s="46">
        <f>F14/E14*100</f>
        <v>75</v>
      </c>
      <c r="H14" s="40"/>
    </row>
    <row r="15" spans="1:8" ht="35.1" customHeight="1" x14ac:dyDescent="0.25">
      <c r="A15" s="86" t="s">
        <v>115</v>
      </c>
      <c r="B15" s="38" t="s">
        <v>4</v>
      </c>
      <c r="C15" s="41" t="s">
        <v>14</v>
      </c>
      <c r="D15" s="13" t="s">
        <v>88</v>
      </c>
      <c r="E15" s="43">
        <v>16.5</v>
      </c>
      <c r="F15" s="43">
        <v>0</v>
      </c>
      <c r="G15" s="47"/>
      <c r="H15" s="72" t="s">
        <v>152</v>
      </c>
    </row>
    <row r="16" spans="1:8" ht="35.1" customHeight="1" x14ac:dyDescent="0.25">
      <c r="A16" s="87"/>
      <c r="B16" s="38" t="s">
        <v>2</v>
      </c>
      <c r="C16" s="38" t="s">
        <v>16</v>
      </c>
      <c r="D16" s="13" t="s">
        <v>86</v>
      </c>
      <c r="E16" s="13">
        <v>7</v>
      </c>
      <c r="F16" s="13">
        <v>0</v>
      </c>
      <c r="G16" s="47"/>
      <c r="H16" s="80"/>
    </row>
    <row r="17" spans="1:8" ht="35.1" customHeight="1" x14ac:dyDescent="0.25">
      <c r="A17" s="87"/>
      <c r="B17" s="38" t="s">
        <v>5</v>
      </c>
      <c r="C17" s="38" t="s">
        <v>15</v>
      </c>
      <c r="D17" s="13" t="s">
        <v>89</v>
      </c>
      <c r="E17" s="48">
        <f>E15/E16</f>
        <v>2.3571428571428572</v>
      </c>
      <c r="F17" s="48">
        <v>0</v>
      </c>
      <c r="G17" s="47"/>
      <c r="H17" s="80"/>
    </row>
    <row r="18" spans="1:8" ht="35.1" customHeight="1" x14ac:dyDescent="0.25">
      <c r="A18" s="88"/>
      <c r="B18" s="38" t="s">
        <v>3</v>
      </c>
      <c r="C18" s="45" t="s">
        <v>20</v>
      </c>
      <c r="D18" s="13" t="s">
        <v>87</v>
      </c>
      <c r="E18" s="13">
        <v>100</v>
      </c>
      <c r="F18" s="12">
        <f>F16/E16*100</f>
        <v>0</v>
      </c>
      <c r="G18" s="47">
        <f>F18/E18*100</f>
        <v>0</v>
      </c>
      <c r="H18" s="81"/>
    </row>
    <row r="19" spans="1:8" ht="39.950000000000003" customHeight="1" x14ac:dyDescent="0.25">
      <c r="A19" s="86" t="s">
        <v>116</v>
      </c>
      <c r="B19" s="38" t="s">
        <v>4</v>
      </c>
      <c r="C19" s="41" t="s">
        <v>14</v>
      </c>
      <c r="D19" s="42" t="s">
        <v>88</v>
      </c>
      <c r="E19" s="43">
        <v>26</v>
      </c>
      <c r="F19" s="49">
        <v>12.3</v>
      </c>
      <c r="G19" s="47"/>
      <c r="H19" s="40"/>
    </row>
    <row r="20" spans="1:8" ht="39.950000000000003" customHeight="1" x14ac:dyDescent="0.25">
      <c r="A20" s="87"/>
      <c r="B20" s="38" t="s">
        <v>2</v>
      </c>
      <c r="C20" s="38" t="s">
        <v>17</v>
      </c>
      <c r="D20" s="13" t="s">
        <v>86</v>
      </c>
      <c r="E20" s="13">
        <v>13</v>
      </c>
      <c r="F20" s="13">
        <f>7</f>
        <v>7</v>
      </c>
      <c r="G20" s="47"/>
      <c r="H20" s="40"/>
    </row>
    <row r="21" spans="1:8" ht="39.950000000000003" customHeight="1" x14ac:dyDescent="0.25">
      <c r="A21" s="87"/>
      <c r="B21" s="38" t="s">
        <v>5</v>
      </c>
      <c r="C21" s="38" t="s">
        <v>15</v>
      </c>
      <c r="D21" s="13" t="s">
        <v>89</v>
      </c>
      <c r="E21" s="48">
        <f>E19/E20</f>
        <v>2</v>
      </c>
      <c r="F21" s="48">
        <f>F19/F20</f>
        <v>1.7571428571428573</v>
      </c>
      <c r="G21" s="47"/>
      <c r="H21" s="40"/>
    </row>
    <row r="22" spans="1:8" ht="39.75" customHeight="1" x14ac:dyDescent="0.25">
      <c r="A22" s="88"/>
      <c r="B22" s="38" t="s">
        <v>3</v>
      </c>
      <c r="C22" s="45" t="s">
        <v>20</v>
      </c>
      <c r="D22" s="50" t="s">
        <v>87</v>
      </c>
      <c r="E22" s="13">
        <v>100</v>
      </c>
      <c r="F22" s="12">
        <f>F20/E20*100</f>
        <v>53.846153846153847</v>
      </c>
      <c r="G22" s="47">
        <f>F22/E22*100</f>
        <v>53.846153846153847</v>
      </c>
      <c r="H22" s="40"/>
    </row>
    <row r="23" spans="1:8" ht="39.950000000000003" customHeight="1" x14ac:dyDescent="0.25">
      <c r="A23" s="86" t="s">
        <v>74</v>
      </c>
      <c r="B23" s="38" t="s">
        <v>4</v>
      </c>
      <c r="C23" s="41" t="s">
        <v>14</v>
      </c>
      <c r="D23" s="13" t="s">
        <v>88</v>
      </c>
      <c r="E23" s="43">
        <v>705</v>
      </c>
      <c r="F23" s="43">
        <v>663.4</v>
      </c>
      <c r="G23" s="47"/>
      <c r="H23" s="40"/>
    </row>
    <row r="24" spans="1:8" ht="39.950000000000003" customHeight="1" x14ac:dyDescent="0.25">
      <c r="A24" s="87"/>
      <c r="B24" s="38" t="s">
        <v>2</v>
      </c>
      <c r="C24" s="38" t="s">
        <v>67</v>
      </c>
      <c r="D24" s="13" t="s">
        <v>86</v>
      </c>
      <c r="E24" s="13">
        <v>1</v>
      </c>
      <c r="F24" s="13">
        <v>1</v>
      </c>
      <c r="G24" s="47"/>
      <c r="H24" s="40"/>
    </row>
    <row r="25" spans="1:8" ht="39.950000000000003" customHeight="1" x14ac:dyDescent="0.25">
      <c r="A25" s="87"/>
      <c r="B25" s="38" t="s">
        <v>5</v>
      </c>
      <c r="C25" s="38" t="s">
        <v>15</v>
      </c>
      <c r="D25" s="13" t="s">
        <v>89</v>
      </c>
      <c r="E25" s="48">
        <f>E23/E24</f>
        <v>705</v>
      </c>
      <c r="F25" s="48">
        <f>F23/F24</f>
        <v>663.4</v>
      </c>
      <c r="G25" s="47"/>
      <c r="H25" s="40"/>
    </row>
    <row r="26" spans="1:8" ht="39.75" customHeight="1" x14ac:dyDescent="0.25">
      <c r="A26" s="88"/>
      <c r="B26" s="38" t="s">
        <v>3</v>
      </c>
      <c r="C26" s="45" t="s">
        <v>20</v>
      </c>
      <c r="D26" s="13" t="s">
        <v>87</v>
      </c>
      <c r="E26" s="13">
        <v>100</v>
      </c>
      <c r="F26" s="13">
        <f>F24/E24*100</f>
        <v>100</v>
      </c>
      <c r="G26" s="47">
        <f>F26/E26*100</f>
        <v>100</v>
      </c>
      <c r="H26" s="40"/>
    </row>
    <row r="27" spans="1:8" ht="45" customHeight="1" x14ac:dyDescent="0.25">
      <c r="A27" s="86" t="s">
        <v>82</v>
      </c>
      <c r="B27" s="45" t="s">
        <v>4</v>
      </c>
      <c r="C27" s="51" t="s">
        <v>14</v>
      </c>
      <c r="D27" s="52" t="s">
        <v>88</v>
      </c>
      <c r="E27" s="49">
        <v>1712</v>
      </c>
      <c r="F27" s="49">
        <v>958.5</v>
      </c>
      <c r="G27" s="47"/>
      <c r="H27" s="40"/>
    </row>
    <row r="28" spans="1:8" ht="45" customHeight="1" x14ac:dyDescent="0.25">
      <c r="A28" s="87"/>
      <c r="B28" s="45" t="s">
        <v>2</v>
      </c>
      <c r="C28" s="45" t="s">
        <v>68</v>
      </c>
      <c r="D28" s="50" t="s">
        <v>86</v>
      </c>
      <c r="E28" s="50">
        <v>5</v>
      </c>
      <c r="F28" s="50">
        <v>5</v>
      </c>
      <c r="G28" s="47"/>
      <c r="H28" s="40"/>
    </row>
    <row r="29" spans="1:8" ht="45" customHeight="1" x14ac:dyDescent="0.25">
      <c r="A29" s="87"/>
      <c r="B29" s="45" t="s">
        <v>5</v>
      </c>
      <c r="C29" s="45" t="s">
        <v>15</v>
      </c>
      <c r="D29" s="50" t="s">
        <v>89</v>
      </c>
      <c r="E29" s="53">
        <f>E27/E28</f>
        <v>342.4</v>
      </c>
      <c r="F29" s="53">
        <f>F27/F28</f>
        <v>191.7</v>
      </c>
      <c r="G29" s="47"/>
      <c r="H29" s="40"/>
    </row>
    <row r="30" spans="1:8" ht="45" customHeight="1" x14ac:dyDescent="0.25">
      <c r="A30" s="88"/>
      <c r="B30" s="45" t="s">
        <v>3</v>
      </c>
      <c r="C30" s="45" t="s">
        <v>20</v>
      </c>
      <c r="D30" s="50" t="s">
        <v>87</v>
      </c>
      <c r="E30" s="50">
        <v>100</v>
      </c>
      <c r="F30" s="13">
        <f>F28/E28*100</f>
        <v>100</v>
      </c>
      <c r="G30" s="47">
        <f>F30/E30*100</f>
        <v>100</v>
      </c>
      <c r="H30" s="40"/>
    </row>
    <row r="31" spans="1:8" ht="30" customHeight="1" x14ac:dyDescent="0.25">
      <c r="A31" s="82" t="s">
        <v>18</v>
      </c>
      <c r="B31" s="38" t="s">
        <v>2</v>
      </c>
      <c r="C31" s="38" t="s">
        <v>54</v>
      </c>
      <c r="D31" s="13" t="s">
        <v>86</v>
      </c>
      <c r="E31" s="13">
        <v>5</v>
      </c>
      <c r="F31" s="50">
        <v>2</v>
      </c>
      <c r="G31" s="47"/>
      <c r="H31" s="40"/>
    </row>
    <row r="32" spans="1:8" ht="30" customHeight="1" x14ac:dyDescent="0.25">
      <c r="A32" s="83"/>
      <c r="B32" s="38" t="s">
        <v>5</v>
      </c>
      <c r="C32" s="38" t="s">
        <v>15</v>
      </c>
      <c r="D32" s="13" t="s">
        <v>89</v>
      </c>
      <c r="E32" s="54">
        <f>E33/E31</f>
        <v>427381.8</v>
      </c>
      <c r="F32" s="54">
        <f>F33/F31</f>
        <v>34947.25</v>
      </c>
      <c r="G32" s="47"/>
      <c r="H32" s="40"/>
    </row>
    <row r="33" spans="1:8" ht="30" customHeight="1" x14ac:dyDescent="0.25">
      <c r="A33" s="83"/>
      <c r="B33" s="38" t="s">
        <v>4</v>
      </c>
      <c r="C33" s="41" t="s">
        <v>14</v>
      </c>
      <c r="D33" s="42" t="s">
        <v>88</v>
      </c>
      <c r="E33" s="49">
        <f>E37+E41+E45+E49+E53</f>
        <v>2136909</v>
      </c>
      <c r="F33" s="49">
        <f>F37+F41+F45+F49+F53</f>
        <v>69894.5</v>
      </c>
      <c r="G33" s="47"/>
      <c r="H33" s="40"/>
    </row>
    <row r="34" spans="1:8" ht="30" customHeight="1" x14ac:dyDescent="0.25">
      <c r="A34" s="84"/>
      <c r="B34" s="38" t="s">
        <v>3</v>
      </c>
      <c r="C34" s="45" t="s">
        <v>55</v>
      </c>
      <c r="D34" s="13" t="s">
        <v>87</v>
      </c>
      <c r="E34" s="13">
        <v>100</v>
      </c>
      <c r="F34" s="12">
        <f>F31/E31*100</f>
        <v>40</v>
      </c>
      <c r="G34" s="47">
        <f>F34/E34*100</f>
        <v>40</v>
      </c>
      <c r="H34" s="40"/>
    </row>
    <row r="35" spans="1:8" ht="60" customHeight="1" x14ac:dyDescent="0.25">
      <c r="A35" s="86" t="s">
        <v>83</v>
      </c>
      <c r="B35" s="45" t="s">
        <v>2</v>
      </c>
      <c r="C35" s="45" t="s">
        <v>56</v>
      </c>
      <c r="D35" s="50" t="s">
        <v>86</v>
      </c>
      <c r="E35" s="50">
        <v>11</v>
      </c>
      <c r="F35" s="50">
        <v>9</v>
      </c>
      <c r="G35" s="47"/>
      <c r="H35" s="40"/>
    </row>
    <row r="36" spans="1:8" ht="60" customHeight="1" x14ac:dyDescent="0.25">
      <c r="A36" s="87"/>
      <c r="B36" s="45" t="s">
        <v>5</v>
      </c>
      <c r="C36" s="45" t="s">
        <v>19</v>
      </c>
      <c r="D36" s="50" t="s">
        <v>89</v>
      </c>
      <c r="E36" s="53">
        <f>E37/E35</f>
        <v>33849.454545454544</v>
      </c>
      <c r="F36" s="53">
        <f>F37/F35</f>
        <v>7103.1444444444451</v>
      </c>
      <c r="G36" s="47"/>
      <c r="H36" s="40"/>
    </row>
    <row r="37" spans="1:8" ht="60" customHeight="1" x14ac:dyDescent="0.25">
      <c r="A37" s="87"/>
      <c r="B37" s="45" t="s">
        <v>4</v>
      </c>
      <c r="C37" s="51" t="s">
        <v>14</v>
      </c>
      <c r="D37" s="52" t="s">
        <v>88</v>
      </c>
      <c r="E37" s="49">
        <v>372344</v>
      </c>
      <c r="F37" s="49">
        <v>63928.3</v>
      </c>
      <c r="G37" s="47"/>
      <c r="H37" s="40"/>
    </row>
    <row r="38" spans="1:8" ht="80.25" customHeight="1" x14ac:dyDescent="0.25">
      <c r="A38" s="88"/>
      <c r="B38" s="45" t="s">
        <v>3</v>
      </c>
      <c r="C38" s="45" t="s">
        <v>20</v>
      </c>
      <c r="D38" s="50" t="s">
        <v>87</v>
      </c>
      <c r="E38" s="50">
        <v>100</v>
      </c>
      <c r="F38" s="55">
        <f>F35/E35*100</f>
        <v>81.818181818181827</v>
      </c>
      <c r="G38" s="47">
        <f>F38/E38*100</f>
        <v>81.818181818181827</v>
      </c>
      <c r="H38" s="40"/>
    </row>
    <row r="39" spans="1:8" s="7" customFormat="1" ht="39.950000000000003" customHeight="1" x14ac:dyDescent="0.25">
      <c r="A39" s="86" t="s">
        <v>84</v>
      </c>
      <c r="B39" s="45" t="s">
        <v>2</v>
      </c>
      <c r="C39" s="45" t="s">
        <v>69</v>
      </c>
      <c r="D39" s="50" t="s">
        <v>90</v>
      </c>
      <c r="E39" s="56">
        <f>1</f>
        <v>1</v>
      </c>
      <c r="F39" s="49">
        <v>0</v>
      </c>
      <c r="G39" s="47"/>
      <c r="H39" s="72" t="s">
        <v>153</v>
      </c>
    </row>
    <row r="40" spans="1:8" s="7" customFormat="1" ht="39.950000000000003" customHeight="1" x14ac:dyDescent="0.25">
      <c r="A40" s="87"/>
      <c r="B40" s="45" t="s">
        <v>5</v>
      </c>
      <c r="C40" s="45" t="s">
        <v>19</v>
      </c>
      <c r="D40" s="50" t="s">
        <v>89</v>
      </c>
      <c r="E40" s="50">
        <f>E38/E39</f>
        <v>100</v>
      </c>
      <c r="F40" s="50">
        <v>0</v>
      </c>
      <c r="G40" s="47"/>
      <c r="H40" s="80"/>
    </row>
    <row r="41" spans="1:8" s="7" customFormat="1" ht="39.950000000000003" customHeight="1" x14ac:dyDescent="0.25">
      <c r="A41" s="87"/>
      <c r="B41" s="51" t="s">
        <v>4</v>
      </c>
      <c r="C41" s="51" t="s">
        <v>14</v>
      </c>
      <c r="D41" s="52" t="s">
        <v>88</v>
      </c>
      <c r="E41" s="49">
        <v>791622</v>
      </c>
      <c r="F41" s="49"/>
      <c r="G41" s="47"/>
      <c r="H41" s="80"/>
    </row>
    <row r="42" spans="1:8" s="7" customFormat="1" ht="39.75" customHeight="1" x14ac:dyDescent="0.25">
      <c r="A42" s="88"/>
      <c r="B42" s="45" t="s">
        <v>3</v>
      </c>
      <c r="C42" s="45" t="s">
        <v>20</v>
      </c>
      <c r="D42" s="50" t="s">
        <v>87</v>
      </c>
      <c r="E42" s="50">
        <v>100</v>
      </c>
      <c r="F42" s="13">
        <f>F39/E39*100</f>
        <v>0</v>
      </c>
      <c r="G42" s="47">
        <f>F42/E42*100</f>
        <v>0</v>
      </c>
      <c r="H42" s="81"/>
    </row>
    <row r="43" spans="1:8" s="6" customFormat="1" ht="39.75" customHeight="1" x14ac:dyDescent="0.25">
      <c r="A43" s="86" t="s">
        <v>117</v>
      </c>
      <c r="B43" s="38" t="s">
        <v>2</v>
      </c>
      <c r="C43" s="38" t="s">
        <v>96</v>
      </c>
      <c r="D43" s="13" t="s">
        <v>86</v>
      </c>
      <c r="E43" s="50">
        <f>1</f>
        <v>1</v>
      </c>
      <c r="F43" s="13">
        <v>0</v>
      </c>
      <c r="G43" s="47"/>
      <c r="H43" s="72" t="s">
        <v>153</v>
      </c>
    </row>
    <row r="44" spans="1:8" s="6" customFormat="1" ht="39.75" customHeight="1" x14ac:dyDescent="0.25">
      <c r="A44" s="87"/>
      <c r="B44" s="38" t="s">
        <v>5</v>
      </c>
      <c r="C44" s="38" t="s">
        <v>19</v>
      </c>
      <c r="D44" s="13" t="s">
        <v>88</v>
      </c>
      <c r="E44" s="53">
        <f>E45/E43</f>
        <v>10943</v>
      </c>
      <c r="F44" s="48">
        <v>0</v>
      </c>
      <c r="G44" s="47"/>
      <c r="H44" s="80"/>
    </row>
    <row r="45" spans="1:8" s="6" customFormat="1" ht="46.5" customHeight="1" x14ac:dyDescent="0.25">
      <c r="A45" s="87"/>
      <c r="B45" s="38" t="s">
        <v>4</v>
      </c>
      <c r="C45" s="41" t="s">
        <v>14</v>
      </c>
      <c r="D45" s="42" t="s">
        <v>88</v>
      </c>
      <c r="E45" s="49">
        <v>10943</v>
      </c>
      <c r="F45" s="49"/>
      <c r="G45" s="47"/>
      <c r="H45" s="80"/>
    </row>
    <row r="46" spans="1:8" s="6" customFormat="1" ht="46.5" customHeight="1" x14ac:dyDescent="0.25">
      <c r="A46" s="88"/>
      <c r="B46" s="38" t="s">
        <v>3</v>
      </c>
      <c r="C46" s="38" t="s">
        <v>20</v>
      </c>
      <c r="D46" s="13" t="s">
        <v>87</v>
      </c>
      <c r="E46" s="13">
        <v>100</v>
      </c>
      <c r="F46" s="13">
        <f>F43/E43*100</f>
        <v>0</v>
      </c>
      <c r="G46" s="47">
        <f>F46/E46*100</f>
        <v>0</v>
      </c>
      <c r="H46" s="81"/>
    </row>
    <row r="47" spans="1:8" s="7" customFormat="1" ht="30" customHeight="1" x14ac:dyDescent="0.25">
      <c r="A47" s="86" t="s">
        <v>118</v>
      </c>
      <c r="B47" s="38" t="s">
        <v>2</v>
      </c>
      <c r="C47" s="38" t="s">
        <v>21</v>
      </c>
      <c r="D47" s="13" t="s">
        <v>91</v>
      </c>
      <c r="E47" s="13">
        <f>1+9+2</f>
        <v>12</v>
      </c>
      <c r="F47" s="13">
        <v>10</v>
      </c>
      <c r="G47" s="47"/>
      <c r="H47" s="40"/>
    </row>
    <row r="48" spans="1:8" s="7" customFormat="1" ht="30" customHeight="1" x14ac:dyDescent="0.25">
      <c r="A48" s="87"/>
      <c r="B48" s="38" t="s">
        <v>5</v>
      </c>
      <c r="C48" s="38" t="s">
        <v>19</v>
      </c>
      <c r="D48" s="13" t="s">
        <v>92</v>
      </c>
      <c r="E48" s="53">
        <f>E49/E47</f>
        <v>583.33333333333337</v>
      </c>
      <c r="F48" s="48">
        <f>F49/F47</f>
        <v>596.62</v>
      </c>
      <c r="G48" s="47"/>
      <c r="H48" s="40"/>
    </row>
    <row r="49" spans="1:8" s="7" customFormat="1" ht="30" customHeight="1" x14ac:dyDescent="0.25">
      <c r="A49" s="87"/>
      <c r="B49" s="38" t="s">
        <v>4</v>
      </c>
      <c r="C49" s="41" t="s">
        <v>14</v>
      </c>
      <c r="D49" s="42" t="s">
        <v>88</v>
      </c>
      <c r="E49" s="43">
        <v>7000</v>
      </c>
      <c r="F49" s="43">
        <v>5966.2</v>
      </c>
      <c r="G49" s="47"/>
      <c r="H49" s="40"/>
    </row>
    <row r="50" spans="1:8" s="7" customFormat="1" ht="30" customHeight="1" x14ac:dyDescent="0.25">
      <c r="A50" s="88"/>
      <c r="B50" s="38" t="s">
        <v>3</v>
      </c>
      <c r="C50" s="38" t="s">
        <v>20</v>
      </c>
      <c r="D50" s="13" t="s">
        <v>87</v>
      </c>
      <c r="E50" s="13">
        <v>100</v>
      </c>
      <c r="F50" s="12">
        <f>F47/E47*100</f>
        <v>83.333333333333343</v>
      </c>
      <c r="G50" s="47">
        <f>F50/E50*100</f>
        <v>83.333333333333343</v>
      </c>
      <c r="H50" s="40"/>
    </row>
    <row r="51" spans="1:8" s="6" customFormat="1" ht="36.75" customHeight="1" x14ac:dyDescent="0.25">
      <c r="A51" s="86" t="s">
        <v>119</v>
      </c>
      <c r="B51" s="38" t="s">
        <v>2</v>
      </c>
      <c r="C51" s="38" t="s">
        <v>24</v>
      </c>
      <c r="D51" s="13" t="s">
        <v>86</v>
      </c>
      <c r="E51" s="50">
        <f>1</f>
        <v>1</v>
      </c>
      <c r="F51" s="13">
        <v>0</v>
      </c>
      <c r="G51" s="47"/>
      <c r="H51" s="72" t="s">
        <v>153</v>
      </c>
    </row>
    <row r="52" spans="1:8" s="6" customFormat="1" ht="36.75" customHeight="1" x14ac:dyDescent="0.25">
      <c r="A52" s="87"/>
      <c r="B52" s="38" t="s">
        <v>5</v>
      </c>
      <c r="C52" s="38" t="s">
        <v>19</v>
      </c>
      <c r="D52" s="13" t="s">
        <v>88</v>
      </c>
      <c r="E52" s="53">
        <f>E53/E51</f>
        <v>955000</v>
      </c>
      <c r="F52" s="13">
        <v>0</v>
      </c>
      <c r="G52" s="46"/>
      <c r="H52" s="80"/>
    </row>
    <row r="53" spans="1:8" s="6" customFormat="1" ht="39" customHeight="1" x14ac:dyDescent="0.25">
      <c r="A53" s="87"/>
      <c r="B53" s="38" t="s">
        <v>4</v>
      </c>
      <c r="C53" s="41" t="s">
        <v>14</v>
      </c>
      <c r="D53" s="42" t="s">
        <v>88</v>
      </c>
      <c r="E53" s="49">
        <v>955000</v>
      </c>
      <c r="F53" s="49">
        <v>0</v>
      </c>
      <c r="G53" s="47"/>
      <c r="H53" s="80"/>
    </row>
    <row r="54" spans="1:8" s="6" customFormat="1" ht="50.25" customHeight="1" x14ac:dyDescent="0.25">
      <c r="A54" s="88"/>
      <c r="B54" s="38" t="s">
        <v>3</v>
      </c>
      <c r="C54" s="38" t="s">
        <v>20</v>
      </c>
      <c r="D54" s="13" t="s">
        <v>87</v>
      </c>
      <c r="E54" s="13">
        <v>100</v>
      </c>
      <c r="F54" s="13">
        <f>F51/E51*100</f>
        <v>0</v>
      </c>
      <c r="G54" s="47">
        <f>F54/E54*100</f>
        <v>0</v>
      </c>
      <c r="H54" s="81"/>
    </row>
    <row r="55" spans="1:8" s="8" customFormat="1" ht="30" customHeight="1" x14ac:dyDescent="0.25">
      <c r="A55" s="82" t="s">
        <v>22</v>
      </c>
      <c r="B55" s="38" t="s">
        <v>2</v>
      </c>
      <c r="C55" s="38" t="s">
        <v>54</v>
      </c>
      <c r="D55" s="13" t="s">
        <v>86</v>
      </c>
      <c r="E55" s="13">
        <v>3</v>
      </c>
      <c r="F55" s="13">
        <v>2</v>
      </c>
      <c r="G55" s="47"/>
      <c r="H55" s="40"/>
    </row>
    <row r="56" spans="1:8" s="8" customFormat="1" ht="30" customHeight="1" x14ac:dyDescent="0.25">
      <c r="A56" s="83"/>
      <c r="B56" s="38" t="s">
        <v>5</v>
      </c>
      <c r="C56" s="38" t="s">
        <v>15</v>
      </c>
      <c r="D56" s="13" t="s">
        <v>89</v>
      </c>
      <c r="E56" s="54">
        <f>E57/E55</f>
        <v>2562.5</v>
      </c>
      <c r="F56" s="54">
        <f>F57/F55</f>
        <v>337</v>
      </c>
      <c r="G56" s="47"/>
      <c r="H56" s="40"/>
    </row>
    <row r="57" spans="1:8" s="8" customFormat="1" ht="30" customHeight="1" x14ac:dyDescent="0.25">
      <c r="A57" s="83"/>
      <c r="B57" s="38" t="s">
        <v>4</v>
      </c>
      <c r="C57" s="41" t="s">
        <v>14</v>
      </c>
      <c r="D57" s="42" t="s">
        <v>88</v>
      </c>
      <c r="E57" s="43">
        <f>E61+E65+E69</f>
        <v>7687.5</v>
      </c>
      <c r="F57" s="43">
        <f>F61+F65+F69</f>
        <v>674</v>
      </c>
      <c r="G57" s="47"/>
      <c r="H57" s="40"/>
    </row>
    <row r="58" spans="1:8" s="8" customFormat="1" ht="30" customHeight="1" x14ac:dyDescent="0.25">
      <c r="A58" s="84"/>
      <c r="B58" s="38" t="s">
        <v>3</v>
      </c>
      <c r="C58" s="45" t="s">
        <v>55</v>
      </c>
      <c r="D58" s="13" t="s">
        <v>87</v>
      </c>
      <c r="E58" s="13">
        <v>100</v>
      </c>
      <c r="F58" s="12">
        <f>F55/E55*100</f>
        <v>66.666666666666657</v>
      </c>
      <c r="G58" s="47">
        <f>F58/E58*100</f>
        <v>66.666666666666657</v>
      </c>
      <c r="H58" s="40"/>
    </row>
    <row r="59" spans="1:8" s="6" customFormat="1" ht="33.75" x14ac:dyDescent="0.25">
      <c r="A59" s="86" t="s">
        <v>120</v>
      </c>
      <c r="B59" s="38" t="s">
        <v>2</v>
      </c>
      <c r="C59" s="38" t="s">
        <v>23</v>
      </c>
      <c r="D59" s="13" t="s">
        <v>93</v>
      </c>
      <c r="E59" s="55">
        <v>13201</v>
      </c>
      <c r="F59" s="12">
        <v>3050</v>
      </c>
      <c r="G59" s="47"/>
      <c r="H59" s="40"/>
    </row>
    <row r="60" spans="1:8" s="6" customFormat="1" ht="30" customHeight="1" x14ac:dyDescent="0.25">
      <c r="A60" s="87"/>
      <c r="B60" s="38" t="s">
        <v>5</v>
      </c>
      <c r="C60" s="38" t="s">
        <v>19</v>
      </c>
      <c r="D60" s="13" t="s">
        <v>94</v>
      </c>
      <c r="E60" s="53">
        <f>E61/E59</f>
        <v>0.18180440875691237</v>
      </c>
      <c r="F60" s="48">
        <f>F61/F59</f>
        <v>0.10304918032786886</v>
      </c>
      <c r="G60" s="47"/>
      <c r="H60" s="40"/>
    </row>
    <row r="61" spans="1:8" s="6" customFormat="1" ht="30" customHeight="1" x14ac:dyDescent="0.25">
      <c r="A61" s="87"/>
      <c r="B61" s="38" t="s">
        <v>4</v>
      </c>
      <c r="C61" s="41" t="s">
        <v>14</v>
      </c>
      <c r="D61" s="42" t="s">
        <v>88</v>
      </c>
      <c r="E61" s="49">
        <v>2400</v>
      </c>
      <c r="F61" s="49">
        <v>314.3</v>
      </c>
      <c r="G61" s="47"/>
      <c r="H61" s="40"/>
    </row>
    <row r="62" spans="1:8" s="6" customFormat="1" ht="30" customHeight="1" x14ac:dyDescent="0.25">
      <c r="A62" s="88"/>
      <c r="B62" s="38" t="s">
        <v>3</v>
      </c>
      <c r="C62" s="38" t="s">
        <v>20</v>
      </c>
      <c r="D62" s="13" t="s">
        <v>87</v>
      </c>
      <c r="E62" s="13">
        <v>100</v>
      </c>
      <c r="F62" s="12">
        <f>F59/E59*100</f>
        <v>23.104310279524277</v>
      </c>
      <c r="G62" s="47">
        <f>F62/E62*100</f>
        <v>23.104310279524277</v>
      </c>
      <c r="H62" s="40"/>
    </row>
    <row r="63" spans="1:8" s="7" customFormat="1" ht="33.75" x14ac:dyDescent="0.25">
      <c r="A63" s="86" t="s">
        <v>121</v>
      </c>
      <c r="B63" s="38" t="s">
        <v>2</v>
      </c>
      <c r="C63" s="38" t="s">
        <v>23</v>
      </c>
      <c r="D63" s="13" t="s">
        <v>110</v>
      </c>
      <c r="E63" s="50">
        <v>33</v>
      </c>
      <c r="F63" s="13">
        <v>33</v>
      </c>
      <c r="G63" s="47"/>
      <c r="H63" s="40"/>
    </row>
    <row r="64" spans="1:8" s="7" customFormat="1" ht="30" customHeight="1" x14ac:dyDescent="0.25">
      <c r="A64" s="87"/>
      <c r="B64" s="38" t="s">
        <v>5</v>
      </c>
      <c r="C64" s="38" t="s">
        <v>19</v>
      </c>
      <c r="D64" s="13" t="s">
        <v>88</v>
      </c>
      <c r="E64" s="53">
        <f>E65/E63</f>
        <v>39.015151515151516</v>
      </c>
      <c r="F64" s="48">
        <f>F65/F63</f>
        <v>10.9</v>
      </c>
      <c r="G64" s="47"/>
      <c r="H64" s="40"/>
    </row>
    <row r="65" spans="1:8" s="7" customFormat="1" ht="30" customHeight="1" x14ac:dyDescent="0.25">
      <c r="A65" s="87"/>
      <c r="B65" s="38" t="s">
        <v>4</v>
      </c>
      <c r="C65" s="41" t="s">
        <v>14</v>
      </c>
      <c r="D65" s="42" t="s">
        <v>88</v>
      </c>
      <c r="E65" s="49">
        <v>1287.5</v>
      </c>
      <c r="F65" s="49">
        <v>359.7</v>
      </c>
      <c r="G65" s="47"/>
      <c r="H65" s="40"/>
    </row>
    <row r="66" spans="1:8" s="7" customFormat="1" ht="30" customHeight="1" x14ac:dyDescent="0.25">
      <c r="A66" s="88"/>
      <c r="B66" s="38" t="s">
        <v>3</v>
      </c>
      <c r="C66" s="38" t="s">
        <v>20</v>
      </c>
      <c r="D66" s="13" t="s">
        <v>87</v>
      </c>
      <c r="E66" s="13">
        <v>100</v>
      </c>
      <c r="F66" s="57">
        <f>F63/E63*100</f>
        <v>100</v>
      </c>
      <c r="G66" s="47">
        <f>F66/E66*100</f>
        <v>100</v>
      </c>
      <c r="H66" s="40"/>
    </row>
    <row r="67" spans="1:8" s="6" customFormat="1" ht="42.75" customHeight="1" x14ac:dyDescent="0.25">
      <c r="A67" s="86" t="s">
        <v>122</v>
      </c>
      <c r="B67" s="38" t="s">
        <v>2</v>
      </c>
      <c r="C67" s="38" t="s">
        <v>24</v>
      </c>
      <c r="D67" s="13" t="s">
        <v>91</v>
      </c>
      <c r="E67" s="50">
        <v>2</v>
      </c>
      <c r="F67" s="13">
        <v>0</v>
      </c>
      <c r="G67" s="47"/>
      <c r="H67" s="72" t="s">
        <v>153</v>
      </c>
    </row>
    <row r="68" spans="1:8" s="6" customFormat="1" ht="30" customHeight="1" x14ac:dyDescent="0.25">
      <c r="A68" s="87"/>
      <c r="B68" s="38" t="s">
        <v>5</v>
      </c>
      <c r="C68" s="38" t="s">
        <v>19</v>
      </c>
      <c r="D68" s="13" t="s">
        <v>88</v>
      </c>
      <c r="E68" s="53">
        <f>E69/E67</f>
        <v>2000</v>
      </c>
      <c r="F68" s="48">
        <v>0</v>
      </c>
      <c r="G68" s="47"/>
      <c r="H68" s="80"/>
    </row>
    <row r="69" spans="1:8" s="6" customFormat="1" ht="30" customHeight="1" x14ac:dyDescent="0.25">
      <c r="A69" s="87"/>
      <c r="B69" s="38" t="s">
        <v>4</v>
      </c>
      <c r="C69" s="41" t="s">
        <v>14</v>
      </c>
      <c r="D69" s="42" t="s">
        <v>88</v>
      </c>
      <c r="E69" s="49">
        <v>4000</v>
      </c>
      <c r="F69" s="49">
        <v>0</v>
      </c>
      <c r="G69" s="47"/>
      <c r="H69" s="80"/>
    </row>
    <row r="70" spans="1:8" s="6" customFormat="1" ht="30" customHeight="1" x14ac:dyDescent="0.25">
      <c r="A70" s="88"/>
      <c r="B70" s="38" t="s">
        <v>3</v>
      </c>
      <c r="C70" s="38" t="s">
        <v>20</v>
      </c>
      <c r="D70" s="13" t="s">
        <v>87</v>
      </c>
      <c r="E70" s="13">
        <v>100</v>
      </c>
      <c r="F70" s="13">
        <f>F67/E67*100</f>
        <v>0</v>
      </c>
      <c r="G70" s="47">
        <f>F70/E70*100</f>
        <v>0</v>
      </c>
      <c r="H70" s="81"/>
    </row>
    <row r="71" spans="1:8" s="9" customFormat="1" ht="30" customHeight="1" x14ac:dyDescent="0.25">
      <c r="A71" s="82" t="s">
        <v>79</v>
      </c>
      <c r="B71" s="45" t="s">
        <v>2</v>
      </c>
      <c r="C71" s="45" t="s">
        <v>54</v>
      </c>
      <c r="D71" s="50" t="s">
        <v>86</v>
      </c>
      <c r="E71" s="50">
        <v>2</v>
      </c>
      <c r="F71" s="13">
        <v>0</v>
      </c>
      <c r="G71" s="58"/>
      <c r="H71" s="59"/>
    </row>
    <row r="72" spans="1:8" s="9" customFormat="1" ht="30" customHeight="1" x14ac:dyDescent="0.25">
      <c r="A72" s="83"/>
      <c r="B72" s="45" t="s">
        <v>5</v>
      </c>
      <c r="C72" s="45" t="s">
        <v>15</v>
      </c>
      <c r="D72" s="50" t="s">
        <v>89</v>
      </c>
      <c r="E72" s="53">
        <f>E73/E71</f>
        <v>8000</v>
      </c>
      <c r="F72" s="48">
        <v>0</v>
      </c>
      <c r="G72" s="58"/>
      <c r="H72" s="59"/>
    </row>
    <row r="73" spans="1:8" s="9" customFormat="1" ht="30" customHeight="1" x14ac:dyDescent="0.25">
      <c r="A73" s="83"/>
      <c r="B73" s="45" t="s">
        <v>4</v>
      </c>
      <c r="C73" s="51" t="s">
        <v>14</v>
      </c>
      <c r="D73" s="52" t="s">
        <v>88</v>
      </c>
      <c r="E73" s="49">
        <f>E77+E81</f>
        <v>16000</v>
      </c>
      <c r="F73" s="49">
        <f>F77+F81</f>
        <v>0</v>
      </c>
      <c r="G73" s="58"/>
      <c r="H73" s="59"/>
    </row>
    <row r="74" spans="1:8" s="9" customFormat="1" ht="30" customHeight="1" x14ac:dyDescent="0.25">
      <c r="A74" s="84"/>
      <c r="B74" s="45" t="s">
        <v>3</v>
      </c>
      <c r="C74" s="45" t="s">
        <v>55</v>
      </c>
      <c r="D74" s="50" t="s">
        <v>87</v>
      </c>
      <c r="E74" s="50">
        <v>100</v>
      </c>
      <c r="F74" s="50">
        <f>(F78+F82)/2</f>
        <v>0</v>
      </c>
      <c r="G74" s="58">
        <f>F74/E74*100</f>
        <v>0</v>
      </c>
      <c r="H74" s="59"/>
    </row>
    <row r="75" spans="1:8" s="10" customFormat="1" ht="48.75" customHeight="1" x14ac:dyDescent="0.25">
      <c r="A75" s="86" t="s">
        <v>123</v>
      </c>
      <c r="B75" s="45" t="s">
        <v>2</v>
      </c>
      <c r="C75" s="45" t="s">
        <v>97</v>
      </c>
      <c r="D75" s="50" t="s">
        <v>95</v>
      </c>
      <c r="E75" s="50">
        <v>343</v>
      </c>
      <c r="F75" s="13">
        <v>0</v>
      </c>
      <c r="G75" s="58"/>
      <c r="H75" s="72" t="s">
        <v>153</v>
      </c>
    </row>
    <row r="76" spans="1:8" s="10" customFormat="1" ht="48" customHeight="1" x14ac:dyDescent="0.25">
      <c r="A76" s="87"/>
      <c r="B76" s="45" t="s">
        <v>5</v>
      </c>
      <c r="C76" s="45" t="s">
        <v>25</v>
      </c>
      <c r="D76" s="50" t="s">
        <v>98</v>
      </c>
      <c r="E76" s="53">
        <f>E77/E75</f>
        <v>32.069970845481052</v>
      </c>
      <c r="F76" s="48">
        <v>0</v>
      </c>
      <c r="G76" s="58"/>
      <c r="H76" s="80"/>
    </row>
    <row r="77" spans="1:8" s="10" customFormat="1" ht="42.75" customHeight="1" x14ac:dyDescent="0.25">
      <c r="A77" s="87"/>
      <c r="B77" s="45" t="s">
        <v>4</v>
      </c>
      <c r="C77" s="51" t="s">
        <v>14</v>
      </c>
      <c r="D77" s="52" t="s">
        <v>88</v>
      </c>
      <c r="E77" s="49">
        <v>11000</v>
      </c>
      <c r="F77" s="49">
        <v>0</v>
      </c>
      <c r="G77" s="58"/>
      <c r="H77" s="80"/>
    </row>
    <row r="78" spans="1:8" s="10" customFormat="1" ht="37.5" customHeight="1" x14ac:dyDescent="0.25">
      <c r="A78" s="88"/>
      <c r="B78" s="45" t="s">
        <v>3</v>
      </c>
      <c r="C78" s="45" t="s">
        <v>55</v>
      </c>
      <c r="D78" s="50" t="s">
        <v>87</v>
      </c>
      <c r="E78" s="13">
        <v>100</v>
      </c>
      <c r="F78" s="13">
        <f>F75/E75*100</f>
        <v>0</v>
      </c>
      <c r="G78" s="58">
        <f>F78/E78*100</f>
        <v>0</v>
      </c>
      <c r="H78" s="81"/>
    </row>
    <row r="79" spans="1:8" s="11" customFormat="1" ht="37.5" customHeight="1" x14ac:dyDescent="0.25">
      <c r="A79" s="86" t="s">
        <v>124</v>
      </c>
      <c r="B79" s="45" t="s">
        <v>2</v>
      </c>
      <c r="C79" s="45" t="s">
        <v>99</v>
      </c>
      <c r="D79" s="50" t="s">
        <v>86</v>
      </c>
      <c r="E79" s="50">
        <v>1</v>
      </c>
      <c r="F79" s="13">
        <v>0</v>
      </c>
      <c r="G79" s="58"/>
      <c r="H79" s="72" t="s">
        <v>153</v>
      </c>
    </row>
    <row r="80" spans="1:8" s="11" customFormat="1" ht="37.5" customHeight="1" x14ac:dyDescent="0.25">
      <c r="A80" s="87"/>
      <c r="B80" s="45" t="s">
        <v>5</v>
      </c>
      <c r="C80" s="45" t="s">
        <v>15</v>
      </c>
      <c r="D80" s="50" t="s">
        <v>89</v>
      </c>
      <c r="E80" s="53">
        <f>E81/E79</f>
        <v>5000</v>
      </c>
      <c r="F80" s="48">
        <v>0</v>
      </c>
      <c r="G80" s="58"/>
      <c r="H80" s="80"/>
    </row>
    <row r="81" spans="1:8" s="11" customFormat="1" ht="37.5" customHeight="1" x14ac:dyDescent="0.25">
      <c r="A81" s="87"/>
      <c r="B81" s="45" t="s">
        <v>4</v>
      </c>
      <c r="C81" s="51" t="s">
        <v>14</v>
      </c>
      <c r="D81" s="52" t="s">
        <v>88</v>
      </c>
      <c r="E81" s="49">
        <v>5000</v>
      </c>
      <c r="F81" s="49">
        <v>0</v>
      </c>
      <c r="G81" s="58"/>
      <c r="H81" s="80"/>
    </row>
    <row r="82" spans="1:8" s="11" customFormat="1" ht="37.5" customHeight="1" x14ac:dyDescent="0.25">
      <c r="A82" s="88"/>
      <c r="B82" s="45" t="s">
        <v>3</v>
      </c>
      <c r="C82" s="45" t="s">
        <v>55</v>
      </c>
      <c r="D82" s="50" t="s">
        <v>87</v>
      </c>
      <c r="E82" s="13">
        <v>100</v>
      </c>
      <c r="F82" s="13">
        <f>F79/E79*100</f>
        <v>0</v>
      </c>
      <c r="G82" s="58">
        <f>F82/E82*100</f>
        <v>0</v>
      </c>
      <c r="H82" s="81"/>
    </row>
    <row r="83" spans="1:8" s="8" customFormat="1" ht="30" customHeight="1" x14ac:dyDescent="0.25">
      <c r="A83" s="82" t="s">
        <v>26</v>
      </c>
      <c r="B83" s="38" t="s">
        <v>2</v>
      </c>
      <c r="C83" s="38" t="s">
        <v>54</v>
      </c>
      <c r="D83" s="13" t="s">
        <v>86</v>
      </c>
      <c r="E83" s="13">
        <v>2</v>
      </c>
      <c r="F83" s="13">
        <v>0</v>
      </c>
      <c r="G83" s="47"/>
      <c r="H83" s="40"/>
    </row>
    <row r="84" spans="1:8" s="8" customFormat="1" ht="30" customHeight="1" x14ac:dyDescent="0.25">
      <c r="A84" s="83"/>
      <c r="B84" s="38" t="s">
        <v>5</v>
      </c>
      <c r="C84" s="38" t="s">
        <v>15</v>
      </c>
      <c r="D84" s="13" t="s">
        <v>89</v>
      </c>
      <c r="E84" s="54">
        <f>E85/E83</f>
        <v>2725</v>
      </c>
      <c r="F84" s="54">
        <v>0</v>
      </c>
      <c r="G84" s="47"/>
      <c r="H84" s="40"/>
    </row>
    <row r="85" spans="1:8" s="8" customFormat="1" ht="30" customHeight="1" x14ac:dyDescent="0.25">
      <c r="A85" s="83"/>
      <c r="B85" s="38" t="s">
        <v>4</v>
      </c>
      <c r="C85" s="41" t="s">
        <v>14</v>
      </c>
      <c r="D85" s="42" t="s">
        <v>88</v>
      </c>
      <c r="E85" s="43">
        <f>E89+E93</f>
        <v>5450</v>
      </c>
      <c r="F85" s="43">
        <f>F89+F93</f>
        <v>0</v>
      </c>
      <c r="G85" s="47"/>
      <c r="H85" s="40"/>
    </row>
    <row r="86" spans="1:8" s="8" customFormat="1" ht="30" customHeight="1" x14ac:dyDescent="0.25">
      <c r="A86" s="84"/>
      <c r="B86" s="38" t="s">
        <v>3</v>
      </c>
      <c r="C86" s="45" t="s">
        <v>55</v>
      </c>
      <c r="D86" s="13" t="s">
        <v>87</v>
      </c>
      <c r="E86" s="13">
        <v>100</v>
      </c>
      <c r="F86" s="13">
        <f>(F90+F94)/2</f>
        <v>0</v>
      </c>
      <c r="G86" s="47">
        <f>F86/E86*100</f>
        <v>0</v>
      </c>
      <c r="H86" s="40"/>
    </row>
    <row r="87" spans="1:8" s="6" customFormat="1" ht="30" customHeight="1" x14ac:dyDescent="0.25">
      <c r="A87" s="86" t="s">
        <v>125</v>
      </c>
      <c r="B87" s="38" t="s">
        <v>2</v>
      </c>
      <c r="C87" s="38" t="s">
        <v>27</v>
      </c>
      <c r="D87" s="13" t="s">
        <v>91</v>
      </c>
      <c r="E87" s="50">
        <f>200+300+340</f>
        <v>840</v>
      </c>
      <c r="F87" s="13">
        <v>0</v>
      </c>
      <c r="G87" s="47"/>
      <c r="H87" s="77" t="s">
        <v>152</v>
      </c>
    </row>
    <row r="88" spans="1:8" s="6" customFormat="1" ht="30" customHeight="1" x14ac:dyDescent="0.25">
      <c r="A88" s="87"/>
      <c r="B88" s="38" t="s">
        <v>5</v>
      </c>
      <c r="C88" s="38" t="s">
        <v>15</v>
      </c>
      <c r="D88" s="13" t="s">
        <v>92</v>
      </c>
      <c r="E88" s="53">
        <f>E89/E87</f>
        <v>5</v>
      </c>
      <c r="F88" s="48">
        <v>0</v>
      </c>
      <c r="G88" s="47"/>
      <c r="H88" s="78"/>
    </row>
    <row r="89" spans="1:8" s="6" customFormat="1" ht="30" customHeight="1" x14ac:dyDescent="0.25">
      <c r="A89" s="87"/>
      <c r="B89" s="38" t="s">
        <v>4</v>
      </c>
      <c r="C89" s="41" t="s">
        <v>14</v>
      </c>
      <c r="D89" s="42" t="s">
        <v>88</v>
      </c>
      <c r="E89" s="49">
        <v>4200</v>
      </c>
      <c r="F89" s="49">
        <v>0</v>
      </c>
      <c r="G89" s="47"/>
      <c r="H89" s="78"/>
    </row>
    <row r="90" spans="1:8" s="6" customFormat="1" ht="30" customHeight="1" x14ac:dyDescent="0.25">
      <c r="A90" s="88"/>
      <c r="B90" s="38" t="s">
        <v>3</v>
      </c>
      <c r="C90" s="38" t="s">
        <v>20</v>
      </c>
      <c r="D90" s="13" t="s">
        <v>87</v>
      </c>
      <c r="E90" s="13">
        <v>100</v>
      </c>
      <c r="F90" s="13">
        <f>F87/E87*100</f>
        <v>0</v>
      </c>
      <c r="G90" s="47">
        <f>F90/E90*100</f>
        <v>0</v>
      </c>
      <c r="H90" s="79"/>
    </row>
    <row r="91" spans="1:8" s="7" customFormat="1" ht="30" customHeight="1" x14ac:dyDescent="0.25">
      <c r="A91" s="86" t="s">
        <v>126</v>
      </c>
      <c r="B91" s="38" t="s">
        <v>2</v>
      </c>
      <c r="C91" s="38" t="s">
        <v>28</v>
      </c>
      <c r="D91" s="13" t="s">
        <v>100</v>
      </c>
      <c r="E91" s="50">
        <f>429+1429+1714</f>
        <v>3572</v>
      </c>
      <c r="F91" s="13">
        <v>0</v>
      </c>
      <c r="G91" s="47"/>
      <c r="H91" s="77" t="s">
        <v>152</v>
      </c>
    </row>
    <row r="92" spans="1:8" s="7" customFormat="1" ht="30" customHeight="1" x14ac:dyDescent="0.25">
      <c r="A92" s="87"/>
      <c r="B92" s="38" t="s">
        <v>5</v>
      </c>
      <c r="C92" s="38" t="s">
        <v>25</v>
      </c>
      <c r="D92" s="13" t="s">
        <v>94</v>
      </c>
      <c r="E92" s="53">
        <f>E93/E91</f>
        <v>0.34994400895856664</v>
      </c>
      <c r="F92" s="48">
        <v>0</v>
      </c>
      <c r="G92" s="47"/>
      <c r="H92" s="78"/>
    </row>
    <row r="93" spans="1:8" s="7" customFormat="1" ht="30" customHeight="1" x14ac:dyDescent="0.25">
      <c r="A93" s="87"/>
      <c r="B93" s="38" t="s">
        <v>4</v>
      </c>
      <c r="C93" s="41" t="s">
        <v>14</v>
      </c>
      <c r="D93" s="42" t="s">
        <v>88</v>
      </c>
      <c r="E93" s="49">
        <v>1250</v>
      </c>
      <c r="F93" s="49">
        <v>0</v>
      </c>
      <c r="G93" s="47"/>
      <c r="H93" s="78"/>
    </row>
    <row r="94" spans="1:8" s="7" customFormat="1" ht="30" customHeight="1" x14ac:dyDescent="0.25">
      <c r="A94" s="88"/>
      <c r="B94" s="38" t="s">
        <v>3</v>
      </c>
      <c r="C94" s="38" t="s">
        <v>20</v>
      </c>
      <c r="D94" s="13" t="s">
        <v>87</v>
      </c>
      <c r="E94" s="13">
        <v>100</v>
      </c>
      <c r="F94" s="13">
        <f>F91/E91*100</f>
        <v>0</v>
      </c>
      <c r="G94" s="47">
        <f>F94/E94*100</f>
        <v>0</v>
      </c>
      <c r="H94" s="79"/>
    </row>
    <row r="95" spans="1:8" s="8" customFormat="1" ht="30" customHeight="1" x14ac:dyDescent="0.25">
      <c r="A95" s="82" t="s">
        <v>76</v>
      </c>
      <c r="B95" s="38" t="s">
        <v>2</v>
      </c>
      <c r="C95" s="38" t="s">
        <v>29</v>
      </c>
      <c r="D95" s="13" t="s">
        <v>101</v>
      </c>
      <c r="E95" s="13">
        <f>E99</f>
        <v>201</v>
      </c>
      <c r="F95" s="13">
        <v>0</v>
      </c>
      <c r="G95" s="47"/>
      <c r="H95" s="40"/>
    </row>
    <row r="96" spans="1:8" s="8" customFormat="1" ht="30" customHeight="1" x14ac:dyDescent="0.25">
      <c r="A96" s="83"/>
      <c r="B96" s="38" t="s">
        <v>5</v>
      </c>
      <c r="C96" s="38" t="s">
        <v>25</v>
      </c>
      <c r="D96" s="13" t="s">
        <v>102</v>
      </c>
      <c r="E96" s="48">
        <f>E97/E95</f>
        <v>1.4925373134328359</v>
      </c>
      <c r="F96" s="13">
        <v>0</v>
      </c>
      <c r="G96" s="47"/>
      <c r="H96" s="40"/>
    </row>
    <row r="97" spans="1:8" s="8" customFormat="1" ht="30" customHeight="1" x14ac:dyDescent="0.25">
      <c r="A97" s="83"/>
      <c r="B97" s="38" t="s">
        <v>4</v>
      </c>
      <c r="C97" s="41" t="s">
        <v>14</v>
      </c>
      <c r="D97" s="42" t="s">
        <v>88</v>
      </c>
      <c r="E97" s="43">
        <f>E101</f>
        <v>300</v>
      </c>
      <c r="F97" s="43">
        <v>0</v>
      </c>
      <c r="G97" s="47"/>
      <c r="H97" s="40"/>
    </row>
    <row r="98" spans="1:8" s="8" customFormat="1" ht="30" customHeight="1" x14ac:dyDescent="0.25">
      <c r="A98" s="84"/>
      <c r="B98" s="38" t="s">
        <v>3</v>
      </c>
      <c r="C98" s="38" t="s">
        <v>20</v>
      </c>
      <c r="D98" s="13" t="s">
        <v>87</v>
      </c>
      <c r="E98" s="13">
        <v>100</v>
      </c>
      <c r="F98" s="13">
        <v>0</v>
      </c>
      <c r="G98" s="47">
        <f>F98/E98*100</f>
        <v>0</v>
      </c>
      <c r="H98" s="40"/>
    </row>
    <row r="99" spans="1:8" s="6" customFormat="1" ht="30" customHeight="1" x14ac:dyDescent="0.25">
      <c r="A99" s="86" t="s">
        <v>127</v>
      </c>
      <c r="B99" s="38" t="s">
        <v>2</v>
      </c>
      <c r="C99" s="38" t="s">
        <v>29</v>
      </c>
      <c r="D99" s="13" t="s">
        <v>101</v>
      </c>
      <c r="E99" s="13">
        <f>67+67+67</f>
        <v>201</v>
      </c>
      <c r="F99" s="13">
        <v>0</v>
      </c>
      <c r="G99" s="47"/>
      <c r="H99" s="72" t="s">
        <v>153</v>
      </c>
    </row>
    <row r="100" spans="1:8" s="6" customFormat="1" ht="30" customHeight="1" x14ac:dyDescent="0.25">
      <c r="A100" s="87"/>
      <c r="B100" s="38" t="s">
        <v>5</v>
      </c>
      <c r="C100" s="38" t="s">
        <v>25</v>
      </c>
      <c r="D100" s="13" t="s">
        <v>102</v>
      </c>
      <c r="E100" s="48">
        <f t="shared" ref="E100" si="0">E101/E99</f>
        <v>1.4925373134328359</v>
      </c>
      <c r="F100" s="48">
        <v>0</v>
      </c>
      <c r="G100" s="47"/>
      <c r="H100" s="80"/>
    </row>
    <row r="101" spans="1:8" s="6" customFormat="1" ht="30" customHeight="1" x14ac:dyDescent="0.25">
      <c r="A101" s="87"/>
      <c r="B101" s="38" t="s">
        <v>4</v>
      </c>
      <c r="C101" s="41" t="s">
        <v>14</v>
      </c>
      <c r="D101" s="42" t="s">
        <v>88</v>
      </c>
      <c r="E101" s="43">
        <v>300</v>
      </c>
      <c r="F101" s="43">
        <v>0</v>
      </c>
      <c r="G101" s="47"/>
      <c r="H101" s="80"/>
    </row>
    <row r="102" spans="1:8" s="6" customFormat="1" ht="30" customHeight="1" x14ac:dyDescent="0.25">
      <c r="A102" s="88"/>
      <c r="B102" s="38" t="s">
        <v>3</v>
      </c>
      <c r="C102" s="38" t="s">
        <v>20</v>
      </c>
      <c r="D102" s="13" t="s">
        <v>87</v>
      </c>
      <c r="E102" s="13">
        <v>100</v>
      </c>
      <c r="F102" s="13">
        <f>F99/E99*100</f>
        <v>0</v>
      </c>
      <c r="G102" s="47">
        <f>F102/E102*100</f>
        <v>0</v>
      </c>
      <c r="H102" s="81"/>
    </row>
    <row r="103" spans="1:8" s="8" customFormat="1" ht="30" customHeight="1" x14ac:dyDescent="0.25">
      <c r="A103" s="82" t="s">
        <v>80</v>
      </c>
      <c r="B103" s="38" t="s">
        <v>2</v>
      </c>
      <c r="C103" s="38" t="s">
        <v>54</v>
      </c>
      <c r="D103" s="13" t="s">
        <v>86</v>
      </c>
      <c r="E103" s="13">
        <v>11</v>
      </c>
      <c r="F103" s="13">
        <v>5</v>
      </c>
      <c r="G103" s="47"/>
      <c r="H103" s="40"/>
    </row>
    <row r="104" spans="1:8" s="8" customFormat="1" ht="30" customHeight="1" x14ac:dyDescent="0.25">
      <c r="A104" s="83"/>
      <c r="B104" s="38" t="s">
        <v>5</v>
      </c>
      <c r="C104" s="38" t="s">
        <v>15</v>
      </c>
      <c r="D104" s="13" t="s">
        <v>89</v>
      </c>
      <c r="E104" s="54">
        <f>E105/E103</f>
        <v>368.43636363636364</v>
      </c>
      <c r="F104" s="54">
        <f>F105/F103</f>
        <v>249.64400000000001</v>
      </c>
      <c r="G104" s="47"/>
      <c r="H104" s="40"/>
    </row>
    <row r="105" spans="1:8" s="8" customFormat="1" ht="30" customHeight="1" x14ac:dyDescent="0.25">
      <c r="A105" s="83"/>
      <c r="B105" s="38" t="s">
        <v>4</v>
      </c>
      <c r="C105" s="41" t="s">
        <v>14</v>
      </c>
      <c r="D105" s="42" t="s">
        <v>88</v>
      </c>
      <c r="E105" s="43">
        <f>E109+E113+E117+E119+E134+E138+E142+E146+E148+E164+E168</f>
        <v>4052.8</v>
      </c>
      <c r="F105" s="43">
        <f>F109+F113+F117+F119+F134+F138+F142+F146+F148+F164+F168</f>
        <v>1248.22</v>
      </c>
      <c r="G105" s="47"/>
      <c r="H105" s="40"/>
    </row>
    <row r="106" spans="1:8" s="8" customFormat="1" ht="30" customHeight="1" x14ac:dyDescent="0.25">
      <c r="A106" s="84"/>
      <c r="B106" s="38" t="s">
        <v>3</v>
      </c>
      <c r="C106" s="45" t="s">
        <v>55</v>
      </c>
      <c r="D106" s="13" t="s">
        <v>87</v>
      </c>
      <c r="E106" s="13">
        <v>100</v>
      </c>
      <c r="F106" s="12">
        <f>F103/E103*100</f>
        <v>45.454545454545453</v>
      </c>
      <c r="G106" s="47">
        <f>F106/E106*100</f>
        <v>45.454545454545453</v>
      </c>
      <c r="H106" s="40"/>
    </row>
    <row r="107" spans="1:8" s="6" customFormat="1" ht="39.950000000000003" customHeight="1" x14ac:dyDescent="0.25">
      <c r="A107" s="86" t="s">
        <v>128</v>
      </c>
      <c r="B107" s="38" t="s">
        <v>2</v>
      </c>
      <c r="C107" s="38" t="s">
        <v>57</v>
      </c>
      <c r="D107" s="13" t="s">
        <v>90</v>
      </c>
      <c r="E107" s="13">
        <v>5</v>
      </c>
      <c r="F107" s="13">
        <v>5</v>
      </c>
      <c r="G107" s="47"/>
      <c r="H107" s="40"/>
    </row>
    <row r="108" spans="1:8" s="6" customFormat="1" ht="39.950000000000003" customHeight="1" x14ac:dyDescent="0.25">
      <c r="A108" s="87"/>
      <c r="B108" s="38" t="s">
        <v>5</v>
      </c>
      <c r="C108" s="38" t="s">
        <v>25</v>
      </c>
      <c r="D108" s="48" t="s">
        <v>89</v>
      </c>
      <c r="E108" s="48">
        <f t="shared" ref="E108" si="1">E109/E107</f>
        <v>130</v>
      </c>
      <c r="F108" s="48">
        <f>F109/F107</f>
        <v>52.14</v>
      </c>
      <c r="G108" s="47"/>
      <c r="H108" s="40"/>
    </row>
    <row r="109" spans="1:8" s="6" customFormat="1" ht="39.950000000000003" customHeight="1" x14ac:dyDescent="0.25">
      <c r="A109" s="87"/>
      <c r="B109" s="38" t="s">
        <v>4</v>
      </c>
      <c r="C109" s="41" t="s">
        <v>14</v>
      </c>
      <c r="D109" s="42" t="s">
        <v>88</v>
      </c>
      <c r="E109" s="43">
        <v>650</v>
      </c>
      <c r="F109" s="43">
        <v>260.7</v>
      </c>
      <c r="G109" s="47"/>
      <c r="H109" s="40"/>
    </row>
    <row r="110" spans="1:8" s="6" customFormat="1" ht="39.75" customHeight="1" x14ac:dyDescent="0.25">
      <c r="A110" s="88"/>
      <c r="B110" s="38" t="s">
        <v>3</v>
      </c>
      <c r="C110" s="38" t="s">
        <v>20</v>
      </c>
      <c r="D110" s="13" t="s">
        <v>87</v>
      </c>
      <c r="E110" s="13">
        <v>100</v>
      </c>
      <c r="F110" s="13">
        <f>F107/E107*100</f>
        <v>100</v>
      </c>
      <c r="G110" s="47">
        <f>F110/E110*100</f>
        <v>100</v>
      </c>
      <c r="H110" s="40"/>
    </row>
    <row r="111" spans="1:8" s="7" customFormat="1" ht="30" customHeight="1" x14ac:dyDescent="0.25">
      <c r="A111" s="86" t="s">
        <v>129</v>
      </c>
      <c r="B111" s="38" t="s">
        <v>2</v>
      </c>
      <c r="C111" s="38" t="s">
        <v>58</v>
      </c>
      <c r="D111" s="13" t="s">
        <v>90</v>
      </c>
      <c r="E111" s="13">
        <v>1</v>
      </c>
      <c r="F111" s="13">
        <v>1</v>
      </c>
      <c r="G111" s="47"/>
      <c r="H111" s="40"/>
    </row>
    <row r="112" spans="1:8" s="7" customFormat="1" ht="30" customHeight="1" x14ac:dyDescent="0.25">
      <c r="A112" s="87"/>
      <c r="B112" s="38" t="s">
        <v>5</v>
      </c>
      <c r="C112" s="38" t="s">
        <v>25</v>
      </c>
      <c r="D112" s="13" t="s">
        <v>89</v>
      </c>
      <c r="E112" s="48">
        <f t="shared" ref="E112" si="2">E113/E111</f>
        <v>960</v>
      </c>
      <c r="F112" s="48">
        <f>F113/F111</f>
        <v>314.2</v>
      </c>
      <c r="G112" s="47"/>
      <c r="H112" s="40"/>
    </row>
    <row r="113" spans="1:8" s="7" customFormat="1" ht="30" customHeight="1" x14ac:dyDescent="0.25">
      <c r="A113" s="87"/>
      <c r="B113" s="38" t="s">
        <v>4</v>
      </c>
      <c r="C113" s="41" t="s">
        <v>14</v>
      </c>
      <c r="D113" s="42" t="s">
        <v>88</v>
      </c>
      <c r="E113" s="43">
        <v>960</v>
      </c>
      <c r="F113" s="43">
        <v>314.2</v>
      </c>
      <c r="G113" s="47"/>
      <c r="H113" s="40"/>
    </row>
    <row r="114" spans="1:8" s="7" customFormat="1" ht="30" customHeight="1" x14ac:dyDescent="0.25">
      <c r="A114" s="88"/>
      <c r="B114" s="38" t="s">
        <v>3</v>
      </c>
      <c r="C114" s="38" t="s">
        <v>20</v>
      </c>
      <c r="D114" s="13" t="s">
        <v>87</v>
      </c>
      <c r="E114" s="13">
        <v>100</v>
      </c>
      <c r="F114" s="13">
        <f>F111/E111*100</f>
        <v>100</v>
      </c>
      <c r="G114" s="47">
        <f>F114/E114*100</f>
        <v>100</v>
      </c>
      <c r="H114" s="40"/>
    </row>
    <row r="115" spans="1:8" s="6" customFormat="1" ht="30" customHeight="1" x14ac:dyDescent="0.25">
      <c r="A115" s="86" t="s">
        <v>130</v>
      </c>
      <c r="B115" s="38" t="s">
        <v>2</v>
      </c>
      <c r="C115" s="38" t="s">
        <v>30</v>
      </c>
      <c r="D115" s="13" t="s">
        <v>90</v>
      </c>
      <c r="E115" s="13">
        <v>9</v>
      </c>
      <c r="F115" s="13">
        <v>0</v>
      </c>
      <c r="G115" s="47"/>
      <c r="H115" s="77" t="s">
        <v>152</v>
      </c>
    </row>
    <row r="116" spans="1:8" s="6" customFormat="1" ht="30" customHeight="1" x14ac:dyDescent="0.25">
      <c r="A116" s="87"/>
      <c r="B116" s="38" t="s">
        <v>5</v>
      </c>
      <c r="C116" s="38" t="s">
        <v>25</v>
      </c>
      <c r="D116" s="13" t="s">
        <v>89</v>
      </c>
      <c r="E116" s="48">
        <f t="shared" ref="E116" si="3">E117/E115</f>
        <v>7.666666666666667</v>
      </c>
      <c r="F116" s="48">
        <v>0</v>
      </c>
      <c r="G116" s="47"/>
      <c r="H116" s="78"/>
    </row>
    <row r="117" spans="1:8" s="6" customFormat="1" ht="30" customHeight="1" x14ac:dyDescent="0.25">
      <c r="A117" s="87"/>
      <c r="B117" s="38" t="s">
        <v>4</v>
      </c>
      <c r="C117" s="41" t="s">
        <v>14</v>
      </c>
      <c r="D117" s="42" t="s">
        <v>88</v>
      </c>
      <c r="E117" s="43">
        <v>69</v>
      </c>
      <c r="F117" s="43">
        <v>0</v>
      </c>
      <c r="G117" s="47"/>
      <c r="H117" s="78"/>
    </row>
    <row r="118" spans="1:8" s="6" customFormat="1" ht="30" customHeight="1" x14ac:dyDescent="0.25">
      <c r="A118" s="88"/>
      <c r="B118" s="38" t="s">
        <v>3</v>
      </c>
      <c r="C118" s="38" t="s">
        <v>20</v>
      </c>
      <c r="D118" s="13" t="s">
        <v>87</v>
      </c>
      <c r="E118" s="13">
        <v>100</v>
      </c>
      <c r="F118" s="13">
        <f>F115/E115*100</f>
        <v>0</v>
      </c>
      <c r="G118" s="47">
        <f>F118/E118*100</f>
        <v>0</v>
      </c>
      <c r="H118" s="79"/>
    </row>
    <row r="119" spans="1:8" s="7" customFormat="1" ht="30" customHeight="1" x14ac:dyDescent="0.25">
      <c r="A119" s="86" t="s">
        <v>131</v>
      </c>
      <c r="B119" s="41" t="s">
        <v>4</v>
      </c>
      <c r="C119" s="41" t="s">
        <v>31</v>
      </c>
      <c r="D119" s="42" t="s">
        <v>88</v>
      </c>
      <c r="E119" s="43">
        <f>E122+E126+E130</f>
        <v>440</v>
      </c>
      <c r="F119" s="43">
        <v>0</v>
      </c>
      <c r="G119" s="47"/>
      <c r="H119" s="77" t="s">
        <v>152</v>
      </c>
    </row>
    <row r="120" spans="1:8" s="7" customFormat="1" ht="30" customHeight="1" x14ac:dyDescent="0.25">
      <c r="A120" s="87"/>
      <c r="B120" s="38" t="s">
        <v>2</v>
      </c>
      <c r="C120" s="60" t="s">
        <v>32</v>
      </c>
      <c r="D120" s="13" t="s">
        <v>100</v>
      </c>
      <c r="E120" s="13">
        <v>130</v>
      </c>
      <c r="F120" s="57">
        <v>0</v>
      </c>
      <c r="G120" s="47"/>
      <c r="H120" s="78"/>
    </row>
    <row r="121" spans="1:8" s="7" customFormat="1" ht="30" customHeight="1" x14ac:dyDescent="0.25">
      <c r="A121" s="87"/>
      <c r="B121" s="38" t="s">
        <v>5</v>
      </c>
      <c r="C121" s="38" t="s">
        <v>25</v>
      </c>
      <c r="D121" s="13" t="s">
        <v>94</v>
      </c>
      <c r="E121" s="12">
        <f>E122/E120</f>
        <v>3</v>
      </c>
      <c r="F121" s="57">
        <v>0</v>
      </c>
      <c r="G121" s="47"/>
      <c r="H121" s="78"/>
    </row>
    <row r="122" spans="1:8" s="7" customFormat="1" ht="30" customHeight="1" x14ac:dyDescent="0.25">
      <c r="A122" s="87"/>
      <c r="B122" s="38" t="s">
        <v>4</v>
      </c>
      <c r="C122" s="41" t="s">
        <v>33</v>
      </c>
      <c r="D122" s="42" t="s">
        <v>88</v>
      </c>
      <c r="E122" s="43">
        <f>180+210</f>
        <v>390</v>
      </c>
      <c r="F122" s="57">
        <v>0</v>
      </c>
      <c r="G122" s="47"/>
      <c r="H122" s="78"/>
    </row>
    <row r="123" spans="1:8" s="7" customFormat="1" ht="30" customHeight="1" x14ac:dyDescent="0.25">
      <c r="A123" s="87"/>
      <c r="B123" s="38" t="s">
        <v>3</v>
      </c>
      <c r="C123" s="38" t="s">
        <v>20</v>
      </c>
      <c r="D123" s="13" t="s">
        <v>87</v>
      </c>
      <c r="E123" s="13">
        <v>100</v>
      </c>
      <c r="F123" s="57">
        <v>0</v>
      </c>
      <c r="G123" s="47">
        <f>F123/E123*100</f>
        <v>0</v>
      </c>
      <c r="H123" s="78"/>
    </row>
    <row r="124" spans="1:8" s="7" customFormat="1" ht="30" customHeight="1" x14ac:dyDescent="0.25">
      <c r="A124" s="87"/>
      <c r="B124" s="45" t="s">
        <v>2</v>
      </c>
      <c r="C124" s="61" t="s">
        <v>34</v>
      </c>
      <c r="D124" s="50" t="s">
        <v>91</v>
      </c>
      <c r="E124" s="50">
        <v>1</v>
      </c>
      <c r="F124" s="57">
        <v>0</v>
      </c>
      <c r="G124" s="58"/>
      <c r="H124" s="78"/>
    </row>
    <row r="125" spans="1:8" s="7" customFormat="1" ht="30" customHeight="1" x14ac:dyDescent="0.25">
      <c r="A125" s="87"/>
      <c r="B125" s="45" t="s">
        <v>5</v>
      </c>
      <c r="C125" s="45" t="s">
        <v>25</v>
      </c>
      <c r="D125" s="50" t="s">
        <v>91</v>
      </c>
      <c r="E125" s="55">
        <f>E126/E124</f>
        <v>20</v>
      </c>
      <c r="F125" s="57">
        <v>0</v>
      </c>
      <c r="G125" s="58"/>
      <c r="H125" s="78"/>
    </row>
    <row r="126" spans="1:8" s="7" customFormat="1" ht="30" customHeight="1" x14ac:dyDescent="0.25">
      <c r="A126" s="87"/>
      <c r="B126" s="45" t="s">
        <v>4</v>
      </c>
      <c r="C126" s="51" t="s">
        <v>33</v>
      </c>
      <c r="D126" s="52" t="s">
        <v>92</v>
      </c>
      <c r="E126" s="62">
        <v>20</v>
      </c>
      <c r="F126" s="57">
        <v>0</v>
      </c>
      <c r="G126" s="58"/>
      <c r="H126" s="78"/>
    </row>
    <row r="127" spans="1:8" s="7" customFormat="1" ht="30" customHeight="1" x14ac:dyDescent="0.25">
      <c r="A127" s="87"/>
      <c r="B127" s="45" t="s">
        <v>3</v>
      </c>
      <c r="C127" s="45" t="s">
        <v>20</v>
      </c>
      <c r="D127" s="50" t="s">
        <v>87</v>
      </c>
      <c r="E127" s="50">
        <v>100</v>
      </c>
      <c r="F127" s="57">
        <v>0</v>
      </c>
      <c r="G127" s="58">
        <f>F127/E127*100</f>
        <v>0</v>
      </c>
      <c r="H127" s="78"/>
    </row>
    <row r="128" spans="1:8" s="7" customFormat="1" ht="33.75" x14ac:dyDescent="0.25">
      <c r="A128" s="87"/>
      <c r="B128" s="45" t="s">
        <v>2</v>
      </c>
      <c r="C128" s="61" t="s">
        <v>35</v>
      </c>
      <c r="D128" s="50" t="s">
        <v>91</v>
      </c>
      <c r="E128" s="50">
        <v>10</v>
      </c>
      <c r="F128" s="57">
        <v>0</v>
      </c>
      <c r="G128" s="58"/>
      <c r="H128" s="78"/>
    </row>
    <row r="129" spans="1:8" s="7" customFormat="1" ht="30" customHeight="1" x14ac:dyDescent="0.25">
      <c r="A129" s="87"/>
      <c r="B129" s="45" t="s">
        <v>5</v>
      </c>
      <c r="C129" s="45" t="s">
        <v>25</v>
      </c>
      <c r="D129" s="50" t="s">
        <v>92</v>
      </c>
      <c r="E129" s="55">
        <f>E130/E128</f>
        <v>3</v>
      </c>
      <c r="F129" s="57">
        <v>0</v>
      </c>
      <c r="G129" s="58"/>
      <c r="H129" s="78"/>
    </row>
    <row r="130" spans="1:8" s="7" customFormat="1" ht="30" customHeight="1" x14ac:dyDescent="0.25">
      <c r="A130" s="87"/>
      <c r="B130" s="45" t="s">
        <v>4</v>
      </c>
      <c r="C130" s="51" t="s">
        <v>33</v>
      </c>
      <c r="D130" s="63" t="s">
        <v>88</v>
      </c>
      <c r="E130" s="64">
        <v>30</v>
      </c>
      <c r="F130" s="57">
        <v>0</v>
      </c>
      <c r="G130" s="58"/>
      <c r="H130" s="78"/>
    </row>
    <row r="131" spans="1:8" s="7" customFormat="1" ht="30" customHeight="1" x14ac:dyDescent="0.25">
      <c r="A131" s="88"/>
      <c r="B131" s="45" t="s">
        <v>3</v>
      </c>
      <c r="C131" s="45" t="s">
        <v>20</v>
      </c>
      <c r="D131" s="50" t="s">
        <v>87</v>
      </c>
      <c r="E131" s="50">
        <v>100</v>
      </c>
      <c r="F131" s="57">
        <v>0</v>
      </c>
      <c r="G131" s="58">
        <f>F131/E131*100</f>
        <v>0</v>
      </c>
      <c r="H131" s="79"/>
    </row>
    <row r="132" spans="1:8" s="6" customFormat="1" ht="35.1" customHeight="1" x14ac:dyDescent="0.25">
      <c r="A132" s="86" t="s">
        <v>132</v>
      </c>
      <c r="B132" s="38" t="s">
        <v>2</v>
      </c>
      <c r="C132" s="38" t="s">
        <v>36</v>
      </c>
      <c r="D132" s="13" t="s">
        <v>91</v>
      </c>
      <c r="E132" s="13">
        <v>1</v>
      </c>
      <c r="F132" s="13">
        <v>1</v>
      </c>
      <c r="G132" s="47"/>
      <c r="H132" s="40"/>
    </row>
    <row r="133" spans="1:8" s="6" customFormat="1" ht="35.1" customHeight="1" x14ac:dyDescent="0.25">
      <c r="A133" s="87"/>
      <c r="B133" s="38" t="s">
        <v>5</v>
      </c>
      <c r="C133" s="38" t="s">
        <v>25</v>
      </c>
      <c r="D133" s="13" t="s">
        <v>92</v>
      </c>
      <c r="E133" s="48">
        <f t="shared" ref="E133" si="4">E134/E132</f>
        <v>520</v>
      </c>
      <c r="F133" s="48">
        <f>F134/F132</f>
        <v>248.12</v>
      </c>
      <c r="G133" s="47"/>
      <c r="H133" s="40"/>
    </row>
    <row r="134" spans="1:8" s="6" customFormat="1" ht="35.1" customHeight="1" x14ac:dyDescent="0.25">
      <c r="A134" s="87"/>
      <c r="B134" s="38" t="s">
        <v>4</v>
      </c>
      <c r="C134" s="41" t="s">
        <v>14</v>
      </c>
      <c r="D134" s="42" t="s">
        <v>88</v>
      </c>
      <c r="E134" s="43">
        <v>520</v>
      </c>
      <c r="F134" s="43">
        <v>248.12</v>
      </c>
      <c r="G134" s="47"/>
      <c r="H134" s="40"/>
    </row>
    <row r="135" spans="1:8" s="6" customFormat="1" ht="34.5" customHeight="1" x14ac:dyDescent="0.25">
      <c r="A135" s="88"/>
      <c r="B135" s="38" t="s">
        <v>3</v>
      </c>
      <c r="C135" s="38" t="s">
        <v>20</v>
      </c>
      <c r="D135" s="13" t="s">
        <v>87</v>
      </c>
      <c r="E135" s="13">
        <v>100</v>
      </c>
      <c r="F135" s="13">
        <f>F132/E132*100</f>
        <v>100</v>
      </c>
      <c r="G135" s="47">
        <f>F135/E135*100</f>
        <v>100</v>
      </c>
      <c r="H135" s="40"/>
    </row>
    <row r="136" spans="1:8" s="7" customFormat="1" ht="35.1" customHeight="1" x14ac:dyDescent="0.25">
      <c r="A136" s="86" t="s">
        <v>133</v>
      </c>
      <c r="B136" s="38" t="s">
        <v>2</v>
      </c>
      <c r="C136" s="38" t="s">
        <v>37</v>
      </c>
      <c r="D136" s="13" t="s">
        <v>91</v>
      </c>
      <c r="E136" s="13">
        <f>3+5+10</f>
        <v>18</v>
      </c>
      <c r="F136" s="13">
        <v>0</v>
      </c>
      <c r="G136" s="47"/>
      <c r="H136" s="77" t="s">
        <v>152</v>
      </c>
    </row>
    <row r="137" spans="1:8" s="7" customFormat="1" ht="35.1" customHeight="1" x14ac:dyDescent="0.25">
      <c r="A137" s="87"/>
      <c r="B137" s="38" t="s">
        <v>5</v>
      </c>
      <c r="C137" s="38" t="s">
        <v>25</v>
      </c>
      <c r="D137" s="13" t="s">
        <v>92</v>
      </c>
      <c r="E137" s="48">
        <f t="shared" ref="E137" si="5">E138/E136</f>
        <v>10.833333333333334</v>
      </c>
      <c r="F137" s="48">
        <v>0</v>
      </c>
      <c r="G137" s="47"/>
      <c r="H137" s="78"/>
    </row>
    <row r="138" spans="1:8" s="7" customFormat="1" ht="35.1" customHeight="1" x14ac:dyDescent="0.25">
      <c r="A138" s="87"/>
      <c r="B138" s="38" t="s">
        <v>4</v>
      </c>
      <c r="C138" s="41" t="s">
        <v>14</v>
      </c>
      <c r="D138" s="42" t="s">
        <v>88</v>
      </c>
      <c r="E138" s="43">
        <v>195</v>
      </c>
      <c r="F138" s="43">
        <v>0</v>
      </c>
      <c r="G138" s="47"/>
      <c r="H138" s="78"/>
    </row>
    <row r="139" spans="1:8" s="7" customFormat="1" ht="35.1" customHeight="1" x14ac:dyDescent="0.25">
      <c r="A139" s="88"/>
      <c r="B139" s="38" t="s">
        <v>3</v>
      </c>
      <c r="C139" s="38" t="s">
        <v>20</v>
      </c>
      <c r="D139" s="13" t="s">
        <v>87</v>
      </c>
      <c r="E139" s="13">
        <v>100</v>
      </c>
      <c r="F139" s="13">
        <f>F136/E136*100</f>
        <v>0</v>
      </c>
      <c r="G139" s="47">
        <f>F139/E139*100</f>
        <v>0</v>
      </c>
      <c r="H139" s="79"/>
    </row>
    <row r="140" spans="1:8" s="6" customFormat="1" ht="36" customHeight="1" x14ac:dyDescent="0.25">
      <c r="A140" s="86" t="s">
        <v>134</v>
      </c>
      <c r="B140" s="38" t="s">
        <v>2</v>
      </c>
      <c r="C140" s="38" t="s">
        <v>38</v>
      </c>
      <c r="D140" s="13" t="s">
        <v>91</v>
      </c>
      <c r="E140" s="13">
        <f>1+2+9</f>
        <v>12</v>
      </c>
      <c r="F140" s="13">
        <v>9</v>
      </c>
      <c r="G140" s="47"/>
      <c r="H140" s="40"/>
    </row>
    <row r="141" spans="1:8" s="6" customFormat="1" ht="36" customHeight="1" x14ac:dyDescent="0.25">
      <c r="A141" s="87"/>
      <c r="B141" s="38" t="s">
        <v>5</v>
      </c>
      <c r="C141" s="38" t="s">
        <v>25</v>
      </c>
      <c r="D141" s="13" t="s">
        <v>92</v>
      </c>
      <c r="E141" s="48">
        <f t="shared" ref="E141" si="6">E142/E140</f>
        <v>31.983333333333334</v>
      </c>
      <c r="F141" s="48">
        <f>F142/F140</f>
        <v>22.222222222222221</v>
      </c>
      <c r="G141" s="47"/>
      <c r="H141" s="40"/>
    </row>
    <row r="142" spans="1:8" s="6" customFormat="1" ht="36" customHeight="1" x14ac:dyDescent="0.25">
      <c r="A142" s="87"/>
      <c r="B142" s="38" t="s">
        <v>4</v>
      </c>
      <c r="C142" s="41" t="s">
        <v>14</v>
      </c>
      <c r="D142" s="42" t="s">
        <v>88</v>
      </c>
      <c r="E142" s="43">
        <v>383.8</v>
      </c>
      <c r="F142" s="43">
        <v>200</v>
      </c>
      <c r="G142" s="47"/>
      <c r="H142" s="40"/>
    </row>
    <row r="143" spans="1:8" s="6" customFormat="1" ht="36" customHeight="1" x14ac:dyDescent="0.25">
      <c r="A143" s="88"/>
      <c r="B143" s="38" t="s">
        <v>3</v>
      </c>
      <c r="C143" s="38" t="s">
        <v>20</v>
      </c>
      <c r="D143" s="13" t="s">
        <v>87</v>
      </c>
      <c r="E143" s="13">
        <v>100</v>
      </c>
      <c r="F143" s="13">
        <f>F140/E140*100</f>
        <v>75</v>
      </c>
      <c r="G143" s="47">
        <f>F143/E143*100</f>
        <v>75</v>
      </c>
      <c r="H143" s="40"/>
    </row>
    <row r="144" spans="1:8" s="7" customFormat="1" ht="36" customHeight="1" x14ac:dyDescent="0.25">
      <c r="A144" s="86" t="s">
        <v>135</v>
      </c>
      <c r="B144" s="38" t="s">
        <v>2</v>
      </c>
      <c r="C144" s="38" t="s">
        <v>103</v>
      </c>
      <c r="D144" s="13" t="s">
        <v>91</v>
      </c>
      <c r="E144" s="13">
        <f>2+2</f>
        <v>4</v>
      </c>
      <c r="F144" s="13">
        <v>0</v>
      </c>
      <c r="G144" s="47"/>
      <c r="H144" s="77" t="s">
        <v>154</v>
      </c>
    </row>
    <row r="145" spans="1:8" s="7" customFormat="1" ht="36" customHeight="1" x14ac:dyDescent="0.25">
      <c r="A145" s="87"/>
      <c r="B145" s="38" t="s">
        <v>5</v>
      </c>
      <c r="C145" s="38" t="s">
        <v>25</v>
      </c>
      <c r="D145" s="13" t="s">
        <v>92</v>
      </c>
      <c r="E145" s="48">
        <f t="shared" ref="E145" si="7">E146/E144</f>
        <v>25</v>
      </c>
      <c r="F145" s="48">
        <v>0</v>
      </c>
      <c r="G145" s="47"/>
      <c r="H145" s="78"/>
    </row>
    <row r="146" spans="1:8" s="7" customFormat="1" ht="36" customHeight="1" x14ac:dyDescent="0.25">
      <c r="A146" s="87"/>
      <c r="B146" s="38" t="s">
        <v>4</v>
      </c>
      <c r="C146" s="41" t="s">
        <v>14</v>
      </c>
      <c r="D146" s="42" t="s">
        <v>88</v>
      </c>
      <c r="E146" s="43">
        <v>100</v>
      </c>
      <c r="F146" s="43">
        <v>0</v>
      </c>
      <c r="G146" s="47"/>
      <c r="H146" s="78"/>
    </row>
    <row r="147" spans="1:8" s="7" customFormat="1" ht="36" customHeight="1" x14ac:dyDescent="0.25">
      <c r="A147" s="88"/>
      <c r="B147" s="38" t="s">
        <v>3</v>
      </c>
      <c r="C147" s="38" t="s">
        <v>20</v>
      </c>
      <c r="D147" s="13" t="s">
        <v>87</v>
      </c>
      <c r="E147" s="13">
        <v>100</v>
      </c>
      <c r="F147" s="13">
        <f>F144/E144*100</f>
        <v>0</v>
      </c>
      <c r="G147" s="47">
        <f>F147/E147*100</f>
        <v>0</v>
      </c>
      <c r="H147" s="79"/>
    </row>
    <row r="148" spans="1:8" s="6" customFormat="1" ht="30" customHeight="1" x14ac:dyDescent="0.25">
      <c r="A148" s="86" t="s">
        <v>136</v>
      </c>
      <c r="B148" s="41" t="s">
        <v>4</v>
      </c>
      <c r="C148" s="41" t="s">
        <v>31</v>
      </c>
      <c r="D148" s="42" t="s">
        <v>88</v>
      </c>
      <c r="E148" s="43">
        <f>E152+E160+E156</f>
        <v>535</v>
      </c>
      <c r="F148" s="43">
        <v>225.2</v>
      </c>
      <c r="G148" s="47"/>
      <c r="H148" s="40"/>
    </row>
    <row r="149" spans="1:8" s="6" customFormat="1" ht="30" customHeight="1" x14ac:dyDescent="0.25">
      <c r="A149" s="87"/>
      <c r="B149" s="38" t="s">
        <v>3</v>
      </c>
      <c r="C149" s="38" t="s">
        <v>20</v>
      </c>
      <c r="D149" s="42" t="s">
        <v>87</v>
      </c>
      <c r="E149" s="43">
        <f>(E153+E161+E157)/3</f>
        <v>100</v>
      </c>
      <c r="F149" s="43">
        <f>(F153+F161+F157)/2</f>
        <v>45.042657930485817</v>
      </c>
      <c r="G149" s="47">
        <f>F149/E149*100</f>
        <v>45.042657930485817</v>
      </c>
      <c r="H149" s="40"/>
    </row>
    <row r="150" spans="1:8" s="6" customFormat="1" ht="30" customHeight="1" x14ac:dyDescent="0.25">
      <c r="A150" s="87"/>
      <c r="B150" s="38" t="s">
        <v>2</v>
      </c>
      <c r="C150" s="60" t="s">
        <v>39</v>
      </c>
      <c r="D150" s="13" t="s">
        <v>104</v>
      </c>
      <c r="E150" s="13">
        <f>10+2.71+6.6</f>
        <v>19.310000000000002</v>
      </c>
      <c r="F150" s="12">
        <f>2.72+2.71+5.581</f>
        <v>11.010999999999999</v>
      </c>
      <c r="G150" s="47"/>
      <c r="H150" s="40"/>
    </row>
    <row r="151" spans="1:8" s="6" customFormat="1" ht="30" customHeight="1" x14ac:dyDescent="0.25">
      <c r="A151" s="87"/>
      <c r="B151" s="38" t="s">
        <v>5</v>
      </c>
      <c r="C151" s="38" t="s">
        <v>25</v>
      </c>
      <c r="D151" s="13" t="s">
        <v>105</v>
      </c>
      <c r="E151" s="48">
        <f>E152/E150</f>
        <v>6.8669083376488853</v>
      </c>
      <c r="F151" s="48">
        <f>F152/F150</f>
        <v>8.8729452365816019</v>
      </c>
      <c r="G151" s="47"/>
      <c r="H151" s="40"/>
    </row>
    <row r="152" spans="1:8" s="6" customFormat="1" ht="30" customHeight="1" x14ac:dyDescent="0.25">
      <c r="A152" s="87"/>
      <c r="B152" s="38" t="s">
        <v>4</v>
      </c>
      <c r="C152" s="41" t="s">
        <v>14</v>
      </c>
      <c r="D152" s="42" t="s">
        <v>88</v>
      </c>
      <c r="E152" s="43">
        <f>60+26.6+46</f>
        <v>132.6</v>
      </c>
      <c r="F152" s="43">
        <f>2.7+26.6+68.4</f>
        <v>97.7</v>
      </c>
      <c r="G152" s="47"/>
      <c r="H152" s="40"/>
    </row>
    <row r="153" spans="1:8" s="6" customFormat="1" ht="30" customHeight="1" x14ac:dyDescent="0.25">
      <c r="A153" s="87"/>
      <c r="B153" s="38" t="s">
        <v>3</v>
      </c>
      <c r="C153" s="38" t="s">
        <v>20</v>
      </c>
      <c r="D153" s="13" t="s">
        <v>87</v>
      </c>
      <c r="E153" s="50">
        <v>100</v>
      </c>
      <c r="F153" s="12">
        <f>F150/E150*46</f>
        <v>26.230243397203516</v>
      </c>
      <c r="G153" s="47">
        <f>F153/E153*100</f>
        <v>26.230243397203516</v>
      </c>
      <c r="H153" s="40"/>
    </row>
    <row r="154" spans="1:8" s="6" customFormat="1" ht="30" customHeight="1" x14ac:dyDescent="0.25">
      <c r="A154" s="87"/>
      <c r="B154" s="38" t="s">
        <v>2</v>
      </c>
      <c r="C154" s="60" t="s">
        <v>40</v>
      </c>
      <c r="D154" s="13" t="s">
        <v>91</v>
      </c>
      <c r="E154" s="13">
        <f>2+1</f>
        <v>3</v>
      </c>
      <c r="F154" s="65">
        <v>1</v>
      </c>
      <c r="G154" s="47"/>
      <c r="H154" s="40"/>
    </row>
    <row r="155" spans="1:8" s="6" customFormat="1" ht="30" customHeight="1" x14ac:dyDescent="0.25">
      <c r="A155" s="87"/>
      <c r="B155" s="38" t="s">
        <v>5</v>
      </c>
      <c r="C155" s="38" t="s">
        <v>25</v>
      </c>
      <c r="D155" s="13" t="s">
        <v>92</v>
      </c>
      <c r="E155" s="12">
        <f>E156/E154</f>
        <v>103.33333333333333</v>
      </c>
      <c r="F155" s="12">
        <f>F156/F154</f>
        <v>90</v>
      </c>
      <c r="G155" s="47"/>
      <c r="H155" s="40"/>
    </row>
    <row r="156" spans="1:8" s="6" customFormat="1" ht="30" customHeight="1" x14ac:dyDescent="0.25">
      <c r="A156" s="87"/>
      <c r="B156" s="38" t="s">
        <v>4</v>
      </c>
      <c r="C156" s="41" t="s">
        <v>14</v>
      </c>
      <c r="D156" s="13" t="s">
        <v>88</v>
      </c>
      <c r="E156" s="46">
        <f>220+90</f>
        <v>310</v>
      </c>
      <c r="F156" s="46">
        <v>90</v>
      </c>
      <c r="G156" s="47"/>
      <c r="H156" s="40"/>
    </row>
    <row r="157" spans="1:8" s="6" customFormat="1" ht="30" customHeight="1" x14ac:dyDescent="0.25">
      <c r="A157" s="87"/>
      <c r="B157" s="38" t="s">
        <v>3</v>
      </c>
      <c r="C157" s="38" t="s">
        <v>20</v>
      </c>
      <c r="D157" s="13" t="s">
        <v>87</v>
      </c>
      <c r="E157" s="13">
        <v>100</v>
      </c>
      <c r="F157" s="12">
        <f>F154/E154*100</f>
        <v>33.333333333333329</v>
      </c>
      <c r="G157" s="47">
        <f>F157/E157*100</f>
        <v>33.333333333333329</v>
      </c>
      <c r="H157" s="40"/>
    </row>
    <row r="158" spans="1:8" s="6" customFormat="1" ht="30" customHeight="1" x14ac:dyDescent="0.25">
      <c r="A158" s="87"/>
      <c r="B158" s="38" t="s">
        <v>2</v>
      </c>
      <c r="C158" s="60" t="s">
        <v>41</v>
      </c>
      <c r="D158" s="13" t="s">
        <v>91</v>
      </c>
      <c r="E158" s="66">
        <f>84+77</f>
        <v>161</v>
      </c>
      <c r="F158" s="65">
        <f>18+73</f>
        <v>91</v>
      </c>
      <c r="G158" s="47"/>
      <c r="H158" s="40"/>
    </row>
    <row r="159" spans="1:8" s="6" customFormat="1" ht="30" customHeight="1" x14ac:dyDescent="0.25">
      <c r="A159" s="87"/>
      <c r="B159" s="38" t="s">
        <v>5</v>
      </c>
      <c r="C159" s="38" t="s">
        <v>25</v>
      </c>
      <c r="D159" s="13" t="s">
        <v>92</v>
      </c>
      <c r="E159" s="48">
        <f>E160/E158</f>
        <v>0.57391304347826089</v>
      </c>
      <c r="F159" s="48">
        <f>F160/F158</f>
        <v>0.83670329670329668</v>
      </c>
      <c r="G159" s="47"/>
      <c r="H159" s="40"/>
    </row>
    <row r="160" spans="1:8" s="6" customFormat="1" ht="30" customHeight="1" x14ac:dyDescent="0.25">
      <c r="A160" s="87"/>
      <c r="B160" s="38" t="s">
        <v>4</v>
      </c>
      <c r="C160" s="41" t="s">
        <v>14</v>
      </c>
      <c r="D160" s="13" t="s">
        <v>88</v>
      </c>
      <c r="E160" s="43">
        <f>38.4+54</f>
        <v>92.4</v>
      </c>
      <c r="F160" s="43">
        <f>7.74+68.4</f>
        <v>76.14</v>
      </c>
      <c r="G160" s="47"/>
      <c r="H160" s="40"/>
    </row>
    <row r="161" spans="1:8" s="6" customFormat="1" ht="30" customHeight="1" x14ac:dyDescent="0.25">
      <c r="A161" s="88"/>
      <c r="B161" s="38" t="s">
        <v>3</v>
      </c>
      <c r="C161" s="38" t="s">
        <v>20</v>
      </c>
      <c r="D161" s="13" t="s">
        <v>87</v>
      </c>
      <c r="E161" s="13">
        <v>100</v>
      </c>
      <c r="F161" s="12">
        <f>F158/E158*54</f>
        <v>30.521739130434781</v>
      </c>
      <c r="G161" s="47">
        <f>F161/E161*100</f>
        <v>30.521739130434781</v>
      </c>
      <c r="H161" s="40"/>
    </row>
    <row r="162" spans="1:8" s="7" customFormat="1" ht="33" customHeight="1" x14ac:dyDescent="0.25">
      <c r="A162" s="86" t="s">
        <v>137</v>
      </c>
      <c r="B162" s="38" t="s">
        <v>2</v>
      </c>
      <c r="C162" s="38" t="s">
        <v>54</v>
      </c>
      <c r="D162" s="13" t="s">
        <v>90</v>
      </c>
      <c r="E162" s="13">
        <v>1</v>
      </c>
      <c r="F162" s="13">
        <v>0</v>
      </c>
      <c r="G162" s="47"/>
      <c r="H162" s="72" t="s">
        <v>153</v>
      </c>
    </row>
    <row r="163" spans="1:8" s="7" customFormat="1" ht="34.5" customHeight="1" x14ac:dyDescent="0.25">
      <c r="A163" s="87"/>
      <c r="B163" s="38" t="s">
        <v>5</v>
      </c>
      <c r="C163" s="38" t="s">
        <v>15</v>
      </c>
      <c r="D163" s="13" t="s">
        <v>88</v>
      </c>
      <c r="E163" s="48">
        <f t="shared" ref="E163" si="8">E164/E162</f>
        <v>150</v>
      </c>
      <c r="F163" s="48">
        <v>0</v>
      </c>
      <c r="G163" s="47"/>
      <c r="H163" s="80"/>
    </row>
    <row r="164" spans="1:8" s="7" customFormat="1" ht="30" customHeight="1" x14ac:dyDescent="0.25">
      <c r="A164" s="87"/>
      <c r="B164" s="38" t="s">
        <v>4</v>
      </c>
      <c r="C164" s="41" t="s">
        <v>14</v>
      </c>
      <c r="D164" s="42" t="s">
        <v>88</v>
      </c>
      <c r="E164" s="43">
        <v>150</v>
      </c>
      <c r="F164" s="43">
        <v>0</v>
      </c>
      <c r="G164" s="47"/>
      <c r="H164" s="80"/>
    </row>
    <row r="165" spans="1:8" s="7" customFormat="1" ht="33.75" customHeight="1" x14ac:dyDescent="0.25">
      <c r="A165" s="87"/>
      <c r="B165" s="38" t="s">
        <v>3</v>
      </c>
      <c r="C165" s="45" t="s">
        <v>59</v>
      </c>
      <c r="D165" s="13" t="s">
        <v>87</v>
      </c>
      <c r="E165" s="13">
        <v>100</v>
      </c>
      <c r="F165" s="13">
        <f>F162/E162*100</f>
        <v>0</v>
      </c>
      <c r="G165" s="47">
        <f>F165/E165*100</f>
        <v>0</v>
      </c>
      <c r="H165" s="81"/>
    </row>
    <row r="166" spans="1:8" s="6" customFormat="1" ht="42" customHeight="1" x14ac:dyDescent="0.25">
      <c r="A166" s="89" t="s">
        <v>138</v>
      </c>
      <c r="B166" s="38" t="s">
        <v>2</v>
      </c>
      <c r="C166" s="38" t="s">
        <v>54</v>
      </c>
      <c r="D166" s="13" t="s">
        <v>90</v>
      </c>
      <c r="E166" s="13">
        <v>1</v>
      </c>
      <c r="F166" s="13">
        <v>0</v>
      </c>
      <c r="G166" s="47"/>
      <c r="H166" s="72" t="s">
        <v>153</v>
      </c>
    </row>
    <row r="167" spans="1:8" s="6" customFormat="1" ht="33.75" customHeight="1" x14ac:dyDescent="0.25">
      <c r="A167" s="89"/>
      <c r="B167" s="38" t="s">
        <v>5</v>
      </c>
      <c r="C167" s="38" t="s">
        <v>15</v>
      </c>
      <c r="D167" s="13" t="s">
        <v>89</v>
      </c>
      <c r="E167" s="48">
        <f t="shared" ref="E167" si="9">E168/E166</f>
        <v>50</v>
      </c>
      <c r="F167" s="48">
        <v>0</v>
      </c>
      <c r="G167" s="47"/>
      <c r="H167" s="80"/>
    </row>
    <row r="168" spans="1:8" s="6" customFormat="1" ht="30" customHeight="1" x14ac:dyDescent="0.25">
      <c r="A168" s="89"/>
      <c r="B168" s="38" t="s">
        <v>4</v>
      </c>
      <c r="C168" s="41" t="s">
        <v>14</v>
      </c>
      <c r="D168" s="42" t="s">
        <v>88</v>
      </c>
      <c r="E168" s="43">
        <v>50</v>
      </c>
      <c r="F168" s="43">
        <v>0</v>
      </c>
      <c r="G168" s="47"/>
      <c r="H168" s="80"/>
    </row>
    <row r="169" spans="1:8" s="6" customFormat="1" ht="30" customHeight="1" x14ac:dyDescent="0.25">
      <c r="A169" s="89"/>
      <c r="B169" s="38" t="s">
        <v>3</v>
      </c>
      <c r="C169" s="45" t="s">
        <v>59</v>
      </c>
      <c r="D169" s="13" t="s">
        <v>87</v>
      </c>
      <c r="E169" s="13">
        <v>100</v>
      </c>
      <c r="F169" s="13">
        <f>F166/E166*100</f>
        <v>0</v>
      </c>
      <c r="G169" s="47">
        <f>F169/E169*100</f>
        <v>0</v>
      </c>
      <c r="H169" s="81"/>
    </row>
    <row r="170" spans="1:8" s="8" customFormat="1" ht="30" customHeight="1" x14ac:dyDescent="0.25">
      <c r="A170" s="82" t="s">
        <v>42</v>
      </c>
      <c r="B170" s="38" t="s">
        <v>2</v>
      </c>
      <c r="C170" s="38" t="s">
        <v>54</v>
      </c>
      <c r="D170" s="13" t="s">
        <v>86</v>
      </c>
      <c r="E170" s="13">
        <v>3</v>
      </c>
      <c r="F170" s="66">
        <v>3</v>
      </c>
      <c r="G170" s="47"/>
      <c r="H170" s="40"/>
    </row>
    <row r="171" spans="1:8" s="8" customFormat="1" ht="30" customHeight="1" x14ac:dyDescent="0.25">
      <c r="A171" s="83"/>
      <c r="B171" s="38" t="s">
        <v>5</v>
      </c>
      <c r="C171" s="38" t="s">
        <v>15</v>
      </c>
      <c r="D171" s="13" t="s">
        <v>89</v>
      </c>
      <c r="E171" s="54">
        <f>E172/E170</f>
        <v>19751.666666666668</v>
      </c>
      <c r="F171" s="54">
        <f>F172/F170</f>
        <v>18558.876666666667</v>
      </c>
      <c r="G171" s="47"/>
      <c r="H171" s="40"/>
    </row>
    <row r="172" spans="1:8" s="8" customFormat="1" ht="30" customHeight="1" x14ac:dyDescent="0.25">
      <c r="A172" s="83"/>
      <c r="B172" s="38" t="s">
        <v>4</v>
      </c>
      <c r="C172" s="41" t="s">
        <v>14</v>
      </c>
      <c r="D172" s="42" t="s">
        <v>88</v>
      </c>
      <c r="E172" s="43">
        <f>E180+E176+E183</f>
        <v>59255</v>
      </c>
      <c r="F172" s="43">
        <f>F180+F176+F183</f>
        <v>55676.630000000005</v>
      </c>
      <c r="G172" s="47"/>
      <c r="H172" s="40"/>
    </row>
    <row r="173" spans="1:8" s="8" customFormat="1" ht="30" customHeight="1" x14ac:dyDescent="0.25">
      <c r="A173" s="84"/>
      <c r="B173" s="38" t="s">
        <v>3</v>
      </c>
      <c r="C173" s="45" t="s">
        <v>59</v>
      </c>
      <c r="D173" s="13" t="s">
        <v>87</v>
      </c>
      <c r="E173" s="13">
        <v>100</v>
      </c>
      <c r="F173" s="65">
        <f>F170/E170*100</f>
        <v>100</v>
      </c>
      <c r="G173" s="47">
        <f>F173/E173*100</f>
        <v>100</v>
      </c>
      <c r="H173" s="40"/>
    </row>
    <row r="174" spans="1:8" s="6" customFormat="1" ht="35.1" customHeight="1" x14ac:dyDescent="0.25">
      <c r="A174" s="86" t="s">
        <v>139</v>
      </c>
      <c r="B174" s="38" t="s">
        <v>2</v>
      </c>
      <c r="C174" s="38" t="s">
        <v>43</v>
      </c>
      <c r="D174" s="13" t="s">
        <v>91</v>
      </c>
      <c r="E174" s="50">
        <f>3333+3000</f>
        <v>6333</v>
      </c>
      <c r="F174" s="13">
        <f>3386+2911</f>
        <v>6297</v>
      </c>
      <c r="G174" s="47"/>
      <c r="H174" s="40"/>
    </row>
    <row r="175" spans="1:8" s="6" customFormat="1" ht="35.1" customHeight="1" x14ac:dyDescent="0.25">
      <c r="A175" s="87"/>
      <c r="B175" s="38" t="s">
        <v>5</v>
      </c>
      <c r="C175" s="38" t="s">
        <v>25</v>
      </c>
      <c r="D175" s="13" t="s">
        <v>92</v>
      </c>
      <c r="E175" s="12">
        <f>E176/E174</f>
        <v>1.3421759039949471E-2</v>
      </c>
      <c r="F175" s="12">
        <f>F176/F174</f>
        <v>7.8608861362553604E-3</v>
      </c>
      <c r="G175" s="47"/>
      <c r="H175" s="40"/>
    </row>
    <row r="176" spans="1:8" s="6" customFormat="1" ht="35.1" customHeight="1" x14ac:dyDescent="0.25">
      <c r="A176" s="87"/>
      <c r="B176" s="38" t="s">
        <v>4</v>
      </c>
      <c r="C176" s="41" t="s">
        <v>14</v>
      </c>
      <c r="D176" s="42" t="s">
        <v>88</v>
      </c>
      <c r="E176" s="49">
        <v>85</v>
      </c>
      <c r="F176" s="49">
        <v>49.5</v>
      </c>
      <c r="G176" s="47"/>
      <c r="H176" s="40"/>
    </row>
    <row r="177" spans="1:8" s="6" customFormat="1" ht="35.1" customHeight="1" x14ac:dyDescent="0.25">
      <c r="A177" s="88"/>
      <c r="B177" s="38" t="s">
        <v>3</v>
      </c>
      <c r="C177" s="38" t="s">
        <v>20</v>
      </c>
      <c r="D177" s="13" t="s">
        <v>87</v>
      </c>
      <c r="E177" s="50">
        <v>100</v>
      </c>
      <c r="F177" s="55">
        <f>F174/E174*100</f>
        <v>99.431549028896256</v>
      </c>
      <c r="G177" s="47">
        <f>F177/E177*100</f>
        <v>99.431549028896256</v>
      </c>
      <c r="H177" s="40"/>
    </row>
    <row r="178" spans="1:8" s="7" customFormat="1" ht="35.1" customHeight="1" x14ac:dyDescent="0.25">
      <c r="A178" s="89" t="s">
        <v>140</v>
      </c>
      <c r="B178" s="38" t="s">
        <v>2</v>
      </c>
      <c r="C178" s="38" t="s">
        <v>107</v>
      </c>
      <c r="D178" s="13" t="s">
        <v>104</v>
      </c>
      <c r="E178" s="13">
        <f>40.9+16.35</f>
        <v>57.25</v>
      </c>
      <c r="F178" s="13">
        <f>40.892+4.6</f>
        <v>45.492000000000004</v>
      </c>
      <c r="G178" s="47"/>
      <c r="H178" s="40"/>
    </row>
    <row r="179" spans="1:8" s="7" customFormat="1" ht="35.1" customHeight="1" x14ac:dyDescent="0.25">
      <c r="A179" s="89"/>
      <c r="B179" s="38" t="s">
        <v>5</v>
      </c>
      <c r="C179" s="38" t="s">
        <v>25</v>
      </c>
      <c r="D179" s="13" t="s">
        <v>105</v>
      </c>
      <c r="E179" s="12">
        <f>E180/E178</f>
        <v>91.703056768558952</v>
      </c>
      <c r="F179" s="12">
        <f>F180/F178</f>
        <v>93.409830299832919</v>
      </c>
      <c r="G179" s="47"/>
      <c r="H179" s="40"/>
    </row>
    <row r="180" spans="1:8" s="7" customFormat="1" ht="35.1" customHeight="1" x14ac:dyDescent="0.25">
      <c r="A180" s="89"/>
      <c r="B180" s="38" t="s">
        <v>4</v>
      </c>
      <c r="C180" s="41" t="s">
        <v>14</v>
      </c>
      <c r="D180" s="42" t="s">
        <v>88</v>
      </c>
      <c r="E180" s="43">
        <v>5250</v>
      </c>
      <c r="F180" s="43">
        <v>4249.3999999999996</v>
      </c>
      <c r="G180" s="47"/>
      <c r="H180" s="40"/>
    </row>
    <row r="181" spans="1:8" s="7" customFormat="1" ht="35.1" customHeight="1" x14ac:dyDescent="0.25">
      <c r="A181" s="89"/>
      <c r="B181" s="38" t="s">
        <v>3</v>
      </c>
      <c r="C181" s="38" t="s">
        <v>20</v>
      </c>
      <c r="D181" s="13" t="s">
        <v>87</v>
      </c>
      <c r="E181" s="50">
        <v>100</v>
      </c>
      <c r="F181" s="55">
        <f>F178/E178*100</f>
        <v>79.462008733624472</v>
      </c>
      <c r="G181" s="47">
        <f>F181/E181*100</f>
        <v>79.462008733624472</v>
      </c>
      <c r="H181" s="40"/>
    </row>
    <row r="182" spans="1:8" s="6" customFormat="1" ht="56.25" customHeight="1" x14ac:dyDescent="0.25">
      <c r="A182" s="87" t="s">
        <v>141</v>
      </c>
      <c r="B182" s="38" t="s">
        <v>5</v>
      </c>
      <c r="C182" s="38" t="s">
        <v>70</v>
      </c>
      <c r="D182" s="13" t="s">
        <v>106</v>
      </c>
      <c r="E182" s="54" t="s">
        <v>112</v>
      </c>
      <c r="F182" s="54" t="s">
        <v>113</v>
      </c>
      <c r="G182" s="47"/>
      <c r="H182" s="40"/>
    </row>
    <row r="183" spans="1:8" s="6" customFormat="1" ht="45" customHeight="1" x14ac:dyDescent="0.25">
      <c r="A183" s="87"/>
      <c r="B183" s="38" t="s">
        <v>4</v>
      </c>
      <c r="C183" s="41" t="s">
        <v>14</v>
      </c>
      <c r="D183" s="42" t="s">
        <v>88</v>
      </c>
      <c r="E183" s="43">
        <v>53920</v>
      </c>
      <c r="F183" s="43">
        <v>51377.73</v>
      </c>
      <c r="G183" s="47"/>
      <c r="H183" s="40"/>
    </row>
    <row r="184" spans="1:8" s="6" customFormat="1" ht="45" customHeight="1" x14ac:dyDescent="0.25">
      <c r="A184" s="87"/>
      <c r="B184" s="38" t="s">
        <v>3</v>
      </c>
      <c r="C184" s="38" t="s">
        <v>20</v>
      </c>
      <c r="D184" s="13" t="s">
        <v>87</v>
      </c>
      <c r="E184" s="13">
        <v>100</v>
      </c>
      <c r="F184" s="13">
        <v>100</v>
      </c>
      <c r="G184" s="47">
        <f>F184/E184*100</f>
        <v>100</v>
      </c>
      <c r="H184" s="40"/>
    </row>
    <row r="185" spans="1:8" s="6" customFormat="1" ht="45" customHeight="1" x14ac:dyDescent="0.25">
      <c r="A185" s="87"/>
      <c r="B185" s="38" t="s">
        <v>2</v>
      </c>
      <c r="C185" s="38" t="s">
        <v>111</v>
      </c>
      <c r="D185" s="13" t="s">
        <v>110</v>
      </c>
      <c r="E185" s="13">
        <f>2.2535+0.2831</f>
        <v>2.5366</v>
      </c>
      <c r="F185" s="13">
        <v>2.5366</v>
      </c>
      <c r="G185" s="47"/>
      <c r="H185" s="40"/>
    </row>
    <row r="186" spans="1:8" s="6" customFormat="1" ht="45" customHeight="1" x14ac:dyDescent="0.25">
      <c r="A186" s="88"/>
      <c r="B186" s="38" t="s">
        <v>2</v>
      </c>
      <c r="C186" s="38" t="s">
        <v>71</v>
      </c>
      <c r="D186" s="13" t="s">
        <v>90</v>
      </c>
      <c r="E186" s="13">
        <v>1</v>
      </c>
      <c r="F186" s="13">
        <v>1</v>
      </c>
      <c r="G186" s="47"/>
      <c r="H186" s="40"/>
    </row>
    <row r="187" spans="1:8" s="8" customFormat="1" ht="30" customHeight="1" x14ac:dyDescent="0.25">
      <c r="A187" s="82" t="s">
        <v>44</v>
      </c>
      <c r="B187" s="38" t="s">
        <v>2</v>
      </c>
      <c r="C187" s="38" t="s">
        <v>45</v>
      </c>
      <c r="D187" s="13" t="s">
        <v>90</v>
      </c>
      <c r="E187" s="13">
        <f>E191</f>
        <v>260</v>
      </c>
      <c r="F187" s="13">
        <v>0</v>
      </c>
      <c r="G187" s="47"/>
      <c r="H187" s="40"/>
    </row>
    <row r="188" spans="1:8" s="8" customFormat="1" ht="30" customHeight="1" x14ac:dyDescent="0.25">
      <c r="A188" s="83"/>
      <c r="B188" s="38" t="s">
        <v>5</v>
      </c>
      <c r="C188" s="38" t="s">
        <v>25</v>
      </c>
      <c r="D188" s="13" t="s">
        <v>89</v>
      </c>
      <c r="E188" s="67">
        <f>E189/E187</f>
        <v>5</v>
      </c>
      <c r="F188" s="48">
        <v>0</v>
      </c>
      <c r="G188" s="47"/>
      <c r="H188" s="40"/>
    </row>
    <row r="189" spans="1:8" s="8" customFormat="1" ht="30" customHeight="1" x14ac:dyDescent="0.25">
      <c r="A189" s="83"/>
      <c r="B189" s="41" t="s">
        <v>4</v>
      </c>
      <c r="C189" s="41" t="s">
        <v>14</v>
      </c>
      <c r="D189" s="42" t="s">
        <v>88</v>
      </c>
      <c r="E189" s="49">
        <f>E193</f>
        <v>1300</v>
      </c>
      <c r="F189" s="49">
        <f>F193</f>
        <v>0</v>
      </c>
      <c r="G189" s="47"/>
      <c r="H189" s="40"/>
    </row>
    <row r="190" spans="1:8" s="8" customFormat="1" ht="30" customHeight="1" x14ac:dyDescent="0.25">
      <c r="A190" s="84"/>
      <c r="B190" s="38" t="s">
        <v>3</v>
      </c>
      <c r="C190" s="38" t="s">
        <v>20</v>
      </c>
      <c r="D190" s="13" t="s">
        <v>87</v>
      </c>
      <c r="E190" s="13">
        <v>100</v>
      </c>
      <c r="F190" s="13">
        <v>0</v>
      </c>
      <c r="G190" s="47">
        <f>F190/E190*100</f>
        <v>0</v>
      </c>
      <c r="H190" s="40"/>
    </row>
    <row r="191" spans="1:8" s="6" customFormat="1" ht="37.5" customHeight="1" x14ac:dyDescent="0.25">
      <c r="A191" s="86" t="s">
        <v>142</v>
      </c>
      <c r="B191" s="38" t="s">
        <v>2</v>
      </c>
      <c r="C191" s="38" t="s">
        <v>45</v>
      </c>
      <c r="D191" s="13" t="s">
        <v>90</v>
      </c>
      <c r="E191" s="13">
        <f>60+100+100</f>
        <v>260</v>
      </c>
      <c r="F191" s="13">
        <v>0</v>
      </c>
      <c r="G191" s="47"/>
      <c r="H191" s="77" t="s">
        <v>152</v>
      </c>
    </row>
    <row r="192" spans="1:8" s="6" customFormat="1" ht="39" customHeight="1" x14ac:dyDescent="0.25">
      <c r="A192" s="87"/>
      <c r="B192" s="38" t="s">
        <v>5</v>
      </c>
      <c r="C192" s="38" t="s">
        <v>25</v>
      </c>
      <c r="D192" s="13" t="s">
        <v>89</v>
      </c>
      <c r="E192" s="67">
        <f>E193/E191</f>
        <v>5</v>
      </c>
      <c r="F192" s="48">
        <v>0</v>
      </c>
      <c r="G192" s="47"/>
      <c r="H192" s="78"/>
    </row>
    <row r="193" spans="1:8" s="6" customFormat="1" ht="30" customHeight="1" x14ac:dyDescent="0.25">
      <c r="A193" s="87"/>
      <c r="B193" s="38" t="s">
        <v>4</v>
      </c>
      <c r="C193" s="41" t="s">
        <v>14</v>
      </c>
      <c r="D193" s="42" t="s">
        <v>88</v>
      </c>
      <c r="E193" s="43">
        <v>1300</v>
      </c>
      <c r="F193" s="43">
        <v>0</v>
      </c>
      <c r="G193" s="47"/>
      <c r="H193" s="78"/>
    </row>
    <row r="194" spans="1:8" s="6" customFormat="1" ht="30" customHeight="1" x14ac:dyDescent="0.25">
      <c r="A194" s="88"/>
      <c r="B194" s="38" t="s">
        <v>3</v>
      </c>
      <c r="C194" s="38" t="s">
        <v>20</v>
      </c>
      <c r="D194" s="13" t="s">
        <v>87</v>
      </c>
      <c r="E194" s="13">
        <v>100</v>
      </c>
      <c r="F194" s="13">
        <v>0</v>
      </c>
      <c r="G194" s="47">
        <f>F194/E194*100</f>
        <v>0</v>
      </c>
      <c r="H194" s="79"/>
    </row>
    <row r="195" spans="1:8" s="8" customFormat="1" ht="30" customHeight="1" x14ac:dyDescent="0.25">
      <c r="A195" s="82" t="s">
        <v>46</v>
      </c>
      <c r="B195" s="38" t="s">
        <v>2</v>
      </c>
      <c r="C195" s="38" t="s">
        <v>54</v>
      </c>
      <c r="D195" s="13" t="s">
        <v>86</v>
      </c>
      <c r="E195" s="13">
        <v>7</v>
      </c>
      <c r="F195" s="13">
        <v>6</v>
      </c>
      <c r="G195" s="47"/>
      <c r="H195" s="40"/>
    </row>
    <row r="196" spans="1:8" s="8" customFormat="1" ht="30" customHeight="1" x14ac:dyDescent="0.25">
      <c r="A196" s="83"/>
      <c r="B196" s="38" t="s">
        <v>5</v>
      </c>
      <c r="C196" s="38" t="s">
        <v>15</v>
      </c>
      <c r="D196" s="13" t="s">
        <v>89</v>
      </c>
      <c r="E196" s="67">
        <f>E197/E195</f>
        <v>237.44285714285712</v>
      </c>
      <c r="F196" s="48">
        <f>F197/F195</f>
        <v>173.76333333333335</v>
      </c>
      <c r="G196" s="47"/>
      <c r="H196" s="40"/>
    </row>
    <row r="197" spans="1:8" s="8" customFormat="1" ht="30" customHeight="1" x14ac:dyDescent="0.25">
      <c r="A197" s="83"/>
      <c r="B197" s="38" t="s">
        <v>4</v>
      </c>
      <c r="C197" s="41" t="s">
        <v>14</v>
      </c>
      <c r="D197" s="42" t="s">
        <v>88</v>
      </c>
      <c r="E197" s="49">
        <f>E201+E207+E213+E219+E223+E234+E238</f>
        <v>1662.1</v>
      </c>
      <c r="F197" s="49">
        <f>F201+F207+F213+F219+F223+F234+F238</f>
        <v>1042.5800000000002</v>
      </c>
      <c r="G197" s="47"/>
      <c r="H197" s="40"/>
    </row>
    <row r="198" spans="1:8" s="8" customFormat="1" ht="30" customHeight="1" x14ac:dyDescent="0.25">
      <c r="A198" s="84"/>
      <c r="B198" s="38" t="s">
        <v>3</v>
      </c>
      <c r="C198" s="45" t="s">
        <v>55</v>
      </c>
      <c r="D198" s="13" t="s">
        <v>87</v>
      </c>
      <c r="E198" s="13">
        <v>100</v>
      </c>
      <c r="F198" s="12">
        <f>F195/E195*100</f>
        <v>85.714285714285708</v>
      </c>
      <c r="G198" s="47">
        <f>F198/E198*100</f>
        <v>85.714285714285708</v>
      </c>
      <c r="H198" s="40"/>
    </row>
    <row r="199" spans="1:8" s="6" customFormat="1" ht="30" customHeight="1" x14ac:dyDescent="0.25">
      <c r="A199" s="86" t="s">
        <v>143</v>
      </c>
      <c r="B199" s="38" t="s">
        <v>2</v>
      </c>
      <c r="C199" s="38" t="s">
        <v>47</v>
      </c>
      <c r="D199" s="13" t="s">
        <v>91</v>
      </c>
      <c r="E199" s="13">
        <v>1</v>
      </c>
      <c r="F199" s="13">
        <v>0</v>
      </c>
      <c r="G199" s="47"/>
      <c r="H199" s="72" t="s">
        <v>155</v>
      </c>
    </row>
    <row r="200" spans="1:8" s="6" customFormat="1" ht="30" customHeight="1" x14ac:dyDescent="0.25">
      <c r="A200" s="87"/>
      <c r="B200" s="38" t="s">
        <v>5</v>
      </c>
      <c r="C200" s="38" t="s">
        <v>25</v>
      </c>
      <c r="D200" s="13" t="s">
        <v>92</v>
      </c>
      <c r="E200" s="48">
        <v>15000</v>
      </c>
      <c r="F200" s="48">
        <v>0</v>
      </c>
      <c r="G200" s="47"/>
      <c r="H200" s="73"/>
    </row>
    <row r="201" spans="1:8" s="6" customFormat="1" ht="30" customHeight="1" x14ac:dyDescent="0.25">
      <c r="A201" s="87"/>
      <c r="B201" s="41" t="s">
        <v>4</v>
      </c>
      <c r="C201" s="41" t="s">
        <v>14</v>
      </c>
      <c r="D201" s="13" t="s">
        <v>88</v>
      </c>
      <c r="E201" s="43">
        <v>61</v>
      </c>
      <c r="F201" s="43">
        <v>0</v>
      </c>
      <c r="G201" s="47"/>
      <c r="H201" s="73"/>
    </row>
    <row r="202" spans="1:8" s="6" customFormat="1" ht="30" customHeight="1" x14ac:dyDescent="0.25">
      <c r="A202" s="88"/>
      <c r="B202" s="38" t="s">
        <v>3</v>
      </c>
      <c r="C202" s="38" t="s">
        <v>20</v>
      </c>
      <c r="D202" s="13" t="s">
        <v>87</v>
      </c>
      <c r="E202" s="13">
        <v>100</v>
      </c>
      <c r="F202" s="13">
        <v>0</v>
      </c>
      <c r="G202" s="47">
        <f>F202/E202*100</f>
        <v>0</v>
      </c>
      <c r="H202" s="74"/>
    </row>
    <row r="203" spans="1:8" s="7" customFormat="1" ht="15" customHeight="1" x14ac:dyDescent="0.25">
      <c r="A203" s="86" t="s">
        <v>48</v>
      </c>
      <c r="B203" s="77" t="s">
        <v>2</v>
      </c>
      <c r="C203" s="77" t="s">
        <v>49</v>
      </c>
      <c r="D203" s="97" t="s">
        <v>91</v>
      </c>
      <c r="E203" s="13">
        <f>11+11+4</f>
        <v>26</v>
      </c>
      <c r="F203" s="13">
        <f>0+5+4</f>
        <v>9</v>
      </c>
      <c r="G203" s="47"/>
      <c r="H203" s="40"/>
    </row>
    <row r="204" spans="1:8" s="7" customFormat="1" x14ac:dyDescent="0.25">
      <c r="A204" s="87"/>
      <c r="B204" s="79"/>
      <c r="C204" s="79"/>
      <c r="D204" s="98"/>
      <c r="E204" s="13">
        <f>1+1</f>
        <v>2</v>
      </c>
      <c r="F204" s="13">
        <f>0+1+1</f>
        <v>2</v>
      </c>
      <c r="G204" s="47"/>
      <c r="H204" s="40"/>
    </row>
    <row r="205" spans="1:8" s="7" customFormat="1" ht="15" customHeight="1" x14ac:dyDescent="0.25">
      <c r="A205" s="87"/>
      <c r="B205" s="77" t="s">
        <v>5</v>
      </c>
      <c r="C205" s="77" t="s">
        <v>25</v>
      </c>
      <c r="D205" s="97" t="s">
        <v>92</v>
      </c>
      <c r="E205" s="48">
        <f>E208/E203</f>
        <v>7.8461538461538458</v>
      </c>
      <c r="F205" s="48">
        <f>F208/F203</f>
        <v>4.1722222222222216</v>
      </c>
      <c r="G205" s="47"/>
      <c r="H205" s="40"/>
    </row>
    <row r="206" spans="1:8" s="7" customFormat="1" x14ac:dyDescent="0.25">
      <c r="A206" s="87"/>
      <c r="B206" s="79"/>
      <c r="C206" s="79"/>
      <c r="D206" s="98"/>
      <c r="E206" s="48">
        <f>E209/E204</f>
        <v>62.3</v>
      </c>
      <c r="F206" s="48">
        <f>F209/F204</f>
        <v>24.115000000000002</v>
      </c>
      <c r="G206" s="47"/>
      <c r="H206" s="40"/>
    </row>
    <row r="207" spans="1:8" s="7" customFormat="1" ht="30" customHeight="1" x14ac:dyDescent="0.25">
      <c r="A207" s="88"/>
      <c r="B207" s="99" t="s">
        <v>4</v>
      </c>
      <c r="C207" s="99" t="s">
        <v>60</v>
      </c>
      <c r="D207" s="102" t="s">
        <v>88</v>
      </c>
      <c r="E207" s="43">
        <f>E208+E209</f>
        <v>328.6</v>
      </c>
      <c r="F207" s="43">
        <f>F208+F209</f>
        <v>85.78</v>
      </c>
      <c r="G207" s="68"/>
      <c r="H207" s="69"/>
    </row>
    <row r="208" spans="1:8" s="7" customFormat="1" ht="51.75" customHeight="1" x14ac:dyDescent="0.25">
      <c r="A208" s="45" t="s">
        <v>144</v>
      </c>
      <c r="B208" s="100"/>
      <c r="C208" s="100"/>
      <c r="D208" s="103"/>
      <c r="E208" s="48">
        <f>80+85+39</f>
        <v>204</v>
      </c>
      <c r="F208" s="48">
        <f>6.25+31.3</f>
        <v>37.549999999999997</v>
      </c>
      <c r="G208" s="47"/>
      <c r="H208" s="40"/>
    </row>
    <row r="209" spans="1:8" s="7" customFormat="1" ht="39.75" customHeight="1" x14ac:dyDescent="0.25">
      <c r="A209" s="45" t="s">
        <v>145</v>
      </c>
      <c r="B209" s="101"/>
      <c r="C209" s="101"/>
      <c r="D209" s="104"/>
      <c r="E209" s="48">
        <f>49+75.6</f>
        <v>124.6</v>
      </c>
      <c r="F209" s="48">
        <f>41.03+7.2</f>
        <v>48.230000000000004</v>
      </c>
      <c r="G209" s="47"/>
      <c r="H209" s="40"/>
    </row>
    <row r="210" spans="1:8" s="7" customFormat="1" ht="33.75" customHeight="1" x14ac:dyDescent="0.25">
      <c r="A210" s="61" t="s">
        <v>61</v>
      </c>
      <c r="B210" s="38" t="s">
        <v>3</v>
      </c>
      <c r="C210" s="38" t="s">
        <v>20</v>
      </c>
      <c r="D210" s="13" t="s">
        <v>87</v>
      </c>
      <c r="E210" s="13">
        <v>100</v>
      </c>
      <c r="F210" s="12">
        <f>(F203+F204)/(E203+E204)*100</f>
        <v>39.285714285714285</v>
      </c>
      <c r="G210" s="47">
        <f>F210/E210*100</f>
        <v>39.285714285714285</v>
      </c>
      <c r="H210" s="40"/>
    </row>
    <row r="211" spans="1:8" s="6" customFormat="1" ht="30" customHeight="1" x14ac:dyDescent="0.25">
      <c r="A211" s="86" t="s">
        <v>81</v>
      </c>
      <c r="B211" s="38" t="s">
        <v>2</v>
      </c>
      <c r="C211" s="38" t="s">
        <v>50</v>
      </c>
      <c r="D211" s="13" t="s">
        <v>91</v>
      </c>
      <c r="E211" s="13">
        <f>2+2+2</f>
        <v>6</v>
      </c>
      <c r="F211" s="13">
        <f>1+2+2</f>
        <v>5</v>
      </c>
      <c r="G211" s="47"/>
      <c r="H211" s="40"/>
    </row>
    <row r="212" spans="1:8" s="6" customFormat="1" ht="30" customHeight="1" x14ac:dyDescent="0.25">
      <c r="A212" s="87"/>
      <c r="B212" s="38" t="s">
        <v>5</v>
      </c>
      <c r="C212" s="38" t="s">
        <v>25</v>
      </c>
      <c r="D212" s="13" t="s">
        <v>92</v>
      </c>
      <c r="E212" s="67">
        <f>E213/E211</f>
        <v>58.25</v>
      </c>
      <c r="F212" s="48">
        <f>F213/F211</f>
        <v>36.36</v>
      </c>
      <c r="G212" s="47"/>
      <c r="H212" s="40"/>
    </row>
    <row r="213" spans="1:8" s="6" customFormat="1" ht="30" customHeight="1" x14ac:dyDescent="0.25">
      <c r="A213" s="87"/>
      <c r="B213" s="38" t="s">
        <v>4</v>
      </c>
      <c r="C213" s="41" t="s">
        <v>14</v>
      </c>
      <c r="D213" s="42" t="s">
        <v>88</v>
      </c>
      <c r="E213" s="43">
        <v>349.5</v>
      </c>
      <c r="F213" s="43">
        <v>181.8</v>
      </c>
      <c r="G213" s="47"/>
      <c r="H213" s="40"/>
    </row>
    <row r="214" spans="1:8" s="6" customFormat="1" ht="30" customHeight="1" x14ac:dyDescent="0.25">
      <c r="A214" s="88"/>
      <c r="B214" s="38" t="s">
        <v>3</v>
      </c>
      <c r="C214" s="38" t="s">
        <v>20</v>
      </c>
      <c r="D214" s="13" t="s">
        <v>87</v>
      </c>
      <c r="E214" s="13">
        <v>100</v>
      </c>
      <c r="F214" s="12">
        <f>F211/E211*100</f>
        <v>83.333333333333343</v>
      </c>
      <c r="G214" s="47">
        <f>F214/E214*100</f>
        <v>83.333333333333343</v>
      </c>
      <c r="H214" s="40"/>
    </row>
    <row r="215" spans="1:8" s="7" customFormat="1" x14ac:dyDescent="0.25">
      <c r="A215" s="86" t="s">
        <v>51</v>
      </c>
      <c r="B215" s="77" t="s">
        <v>2</v>
      </c>
      <c r="C215" s="77" t="s">
        <v>52</v>
      </c>
      <c r="D215" s="97" t="s">
        <v>90</v>
      </c>
      <c r="E215" s="13">
        <f>2+4+3</f>
        <v>9</v>
      </c>
      <c r="F215" s="13">
        <f>4+3</f>
        <v>7</v>
      </c>
      <c r="G215" s="47"/>
      <c r="H215" s="40"/>
    </row>
    <row r="216" spans="1:8" s="7" customFormat="1" x14ac:dyDescent="0.25">
      <c r="A216" s="87"/>
      <c r="B216" s="79"/>
      <c r="C216" s="79"/>
      <c r="D216" s="98"/>
      <c r="E216" s="13">
        <f>4+4+2</f>
        <v>10</v>
      </c>
      <c r="F216" s="13">
        <v>2</v>
      </c>
      <c r="G216" s="47"/>
      <c r="H216" s="40"/>
    </row>
    <row r="217" spans="1:8" s="7" customFormat="1" x14ac:dyDescent="0.25">
      <c r="A217" s="87"/>
      <c r="B217" s="77" t="s">
        <v>5</v>
      </c>
      <c r="C217" s="77" t="s">
        <v>25</v>
      </c>
      <c r="D217" s="97" t="s">
        <v>89</v>
      </c>
      <c r="E217" s="48">
        <f>E220/E215</f>
        <v>9.1111111111111107</v>
      </c>
      <c r="F217" s="48">
        <f>F220/F215</f>
        <v>9.2857142857142865</v>
      </c>
      <c r="G217" s="47"/>
      <c r="H217" s="40"/>
    </row>
    <row r="218" spans="1:8" s="7" customFormat="1" ht="21.75" customHeight="1" x14ac:dyDescent="0.25">
      <c r="A218" s="87"/>
      <c r="B218" s="79"/>
      <c r="C218" s="79"/>
      <c r="D218" s="98"/>
      <c r="E218" s="48">
        <f>E221/E216</f>
        <v>16</v>
      </c>
      <c r="F218" s="48">
        <f>F221/F216</f>
        <v>35.4</v>
      </c>
      <c r="G218" s="47"/>
      <c r="H218" s="40"/>
    </row>
    <row r="219" spans="1:8" s="7" customFormat="1" x14ac:dyDescent="0.25">
      <c r="A219" s="88"/>
      <c r="B219" s="99" t="s">
        <v>62</v>
      </c>
      <c r="C219" s="99" t="s">
        <v>14</v>
      </c>
      <c r="D219" s="102" t="s">
        <v>88</v>
      </c>
      <c r="E219" s="49">
        <f>E220+E221</f>
        <v>242</v>
      </c>
      <c r="F219" s="49">
        <f>F220+F221</f>
        <v>135.80000000000001</v>
      </c>
      <c r="G219" s="47"/>
      <c r="H219" s="69"/>
    </row>
    <row r="220" spans="1:8" s="7" customFormat="1" ht="37.5" customHeight="1" x14ac:dyDescent="0.25">
      <c r="A220" s="45" t="s">
        <v>146</v>
      </c>
      <c r="B220" s="100"/>
      <c r="C220" s="100"/>
      <c r="D220" s="103"/>
      <c r="E220" s="53">
        <f>30+32+20</f>
        <v>82</v>
      </c>
      <c r="F220" s="48">
        <f>45+20</f>
        <v>65</v>
      </c>
      <c r="G220" s="47"/>
      <c r="H220" s="40"/>
    </row>
    <row r="221" spans="1:8" s="7" customFormat="1" ht="38.25" customHeight="1" x14ac:dyDescent="0.25">
      <c r="A221" s="45" t="s">
        <v>147</v>
      </c>
      <c r="B221" s="101"/>
      <c r="C221" s="101"/>
      <c r="D221" s="104"/>
      <c r="E221" s="53">
        <f>35+45+80</f>
        <v>160</v>
      </c>
      <c r="F221" s="48">
        <v>70.8</v>
      </c>
      <c r="G221" s="47"/>
      <c r="H221" s="40"/>
    </row>
    <row r="222" spans="1:8" s="7" customFormat="1" ht="30" customHeight="1" x14ac:dyDescent="0.25">
      <c r="A222" s="61" t="s">
        <v>63</v>
      </c>
      <c r="B222" s="38" t="s">
        <v>3</v>
      </c>
      <c r="C222" s="38" t="s">
        <v>20</v>
      </c>
      <c r="D222" s="13" t="s">
        <v>87</v>
      </c>
      <c r="E222" s="50">
        <v>100</v>
      </c>
      <c r="F222" s="70">
        <f>(F215+F216)/(E215+E216)*100</f>
        <v>47.368421052631575</v>
      </c>
      <c r="G222" s="47">
        <f>F222/E222*100</f>
        <v>47.368421052631575</v>
      </c>
      <c r="H222" s="40"/>
    </row>
    <row r="223" spans="1:8" s="6" customFormat="1" ht="45.75" customHeight="1" x14ac:dyDescent="0.25">
      <c r="A223" s="86" t="s">
        <v>148</v>
      </c>
      <c r="B223" s="41" t="s">
        <v>4</v>
      </c>
      <c r="C223" s="41" t="s">
        <v>31</v>
      </c>
      <c r="D223" s="42" t="s">
        <v>88</v>
      </c>
      <c r="E223" s="46">
        <f>E226+E230</f>
        <v>523</v>
      </c>
      <c r="F223" s="43">
        <f>F226+F230</f>
        <v>503</v>
      </c>
      <c r="G223" s="47"/>
      <c r="H223" s="40"/>
    </row>
    <row r="224" spans="1:8" s="6" customFormat="1" ht="38.25" customHeight="1" x14ac:dyDescent="0.25">
      <c r="A224" s="87"/>
      <c r="B224" s="38" t="s">
        <v>2</v>
      </c>
      <c r="C224" s="60" t="s">
        <v>108</v>
      </c>
      <c r="D224" s="13" t="s">
        <v>91</v>
      </c>
      <c r="E224" s="13">
        <v>3</v>
      </c>
      <c r="F224" s="13">
        <v>3</v>
      </c>
      <c r="G224" s="47"/>
      <c r="H224" s="40"/>
    </row>
    <row r="225" spans="1:8" s="6" customFormat="1" ht="37.5" customHeight="1" x14ac:dyDescent="0.25">
      <c r="A225" s="87"/>
      <c r="B225" s="38" t="s">
        <v>5</v>
      </c>
      <c r="C225" s="38" t="s">
        <v>25</v>
      </c>
      <c r="D225" s="13" t="s">
        <v>92</v>
      </c>
      <c r="E225" s="67">
        <f>E226/E224</f>
        <v>8.3333333333333339</v>
      </c>
      <c r="F225" s="48">
        <f>F226/F224</f>
        <v>6.6000000000000005</v>
      </c>
      <c r="G225" s="47"/>
      <c r="H225" s="40"/>
    </row>
    <row r="226" spans="1:8" s="6" customFormat="1" ht="42.75" customHeight="1" x14ac:dyDescent="0.25">
      <c r="A226" s="87"/>
      <c r="B226" s="38" t="s">
        <v>4</v>
      </c>
      <c r="C226" s="41" t="s">
        <v>14</v>
      </c>
      <c r="D226" s="42" t="s">
        <v>88</v>
      </c>
      <c r="E226" s="46">
        <v>25</v>
      </c>
      <c r="F226" s="43">
        <v>19.8</v>
      </c>
      <c r="G226" s="47"/>
      <c r="H226" s="40"/>
    </row>
    <row r="227" spans="1:8" s="6" customFormat="1" ht="42.75" customHeight="1" x14ac:dyDescent="0.25">
      <c r="A227" s="87"/>
      <c r="B227" s="38" t="s">
        <v>3</v>
      </c>
      <c r="C227" s="38" t="s">
        <v>20</v>
      </c>
      <c r="D227" s="13" t="s">
        <v>87</v>
      </c>
      <c r="E227" s="13">
        <v>100</v>
      </c>
      <c r="F227" s="13">
        <v>100</v>
      </c>
      <c r="G227" s="47">
        <f>F227/E227*100</f>
        <v>100</v>
      </c>
      <c r="H227" s="40"/>
    </row>
    <row r="228" spans="1:8" s="6" customFormat="1" ht="42.75" customHeight="1" x14ac:dyDescent="0.25">
      <c r="A228" s="87"/>
      <c r="B228" s="38" t="s">
        <v>2</v>
      </c>
      <c r="C228" s="60" t="s">
        <v>109</v>
      </c>
      <c r="D228" s="13" t="s">
        <v>91</v>
      </c>
      <c r="E228" s="13">
        <v>1</v>
      </c>
      <c r="F228" s="13">
        <v>1</v>
      </c>
      <c r="G228" s="47"/>
      <c r="H228" s="40"/>
    </row>
    <row r="229" spans="1:8" s="6" customFormat="1" ht="42.75" customHeight="1" x14ac:dyDescent="0.25">
      <c r="A229" s="87"/>
      <c r="B229" s="38" t="s">
        <v>5</v>
      </c>
      <c r="C229" s="38" t="s">
        <v>25</v>
      </c>
      <c r="D229" s="13" t="s">
        <v>92</v>
      </c>
      <c r="E229" s="67">
        <f>E230/E228</f>
        <v>498</v>
      </c>
      <c r="F229" s="48">
        <f>F230/F228</f>
        <v>483.2</v>
      </c>
      <c r="G229" s="47"/>
      <c r="H229" s="40"/>
    </row>
    <row r="230" spans="1:8" s="6" customFormat="1" ht="42.75" customHeight="1" x14ac:dyDescent="0.25">
      <c r="A230" s="87"/>
      <c r="B230" s="38" t="s">
        <v>4</v>
      </c>
      <c r="C230" s="41" t="s">
        <v>14</v>
      </c>
      <c r="D230" s="42" t="s">
        <v>88</v>
      </c>
      <c r="E230" s="46">
        <v>498</v>
      </c>
      <c r="F230" s="43">
        <v>483.2</v>
      </c>
      <c r="G230" s="47"/>
      <c r="H230" s="40"/>
    </row>
    <row r="231" spans="1:8" s="6" customFormat="1" ht="42.75" customHeight="1" x14ac:dyDescent="0.25">
      <c r="A231" s="88"/>
      <c r="B231" s="38" t="s">
        <v>3</v>
      </c>
      <c r="C231" s="38" t="s">
        <v>20</v>
      </c>
      <c r="D231" s="13" t="s">
        <v>87</v>
      </c>
      <c r="E231" s="13">
        <v>100</v>
      </c>
      <c r="F231" s="13">
        <v>100</v>
      </c>
      <c r="G231" s="47">
        <f>F231/E231*100</f>
        <v>100</v>
      </c>
      <c r="H231" s="40"/>
    </row>
    <row r="232" spans="1:8" s="7" customFormat="1" ht="30" customHeight="1" x14ac:dyDescent="0.25">
      <c r="A232" s="86" t="s">
        <v>149</v>
      </c>
      <c r="B232" s="38" t="s">
        <v>2</v>
      </c>
      <c r="C232" s="38" t="s">
        <v>50</v>
      </c>
      <c r="D232" s="13" t="s">
        <v>91</v>
      </c>
      <c r="E232" s="13">
        <v>2</v>
      </c>
      <c r="F232" s="13">
        <v>2</v>
      </c>
      <c r="G232" s="47"/>
      <c r="H232" s="40"/>
    </row>
    <row r="233" spans="1:8" s="7" customFormat="1" ht="30" customHeight="1" x14ac:dyDescent="0.25">
      <c r="A233" s="105"/>
      <c r="B233" s="38" t="s">
        <v>5</v>
      </c>
      <c r="C233" s="38" t="s">
        <v>25</v>
      </c>
      <c r="D233" s="13" t="s">
        <v>92</v>
      </c>
      <c r="E233" s="67">
        <f>E234/E232</f>
        <v>29</v>
      </c>
      <c r="F233" s="48">
        <f>F234/F232</f>
        <v>25.25</v>
      </c>
      <c r="G233" s="47"/>
      <c r="H233" s="40"/>
    </row>
    <row r="234" spans="1:8" s="7" customFormat="1" ht="30" customHeight="1" x14ac:dyDescent="0.25">
      <c r="A234" s="105"/>
      <c r="B234" s="38" t="s">
        <v>4</v>
      </c>
      <c r="C234" s="41" t="s">
        <v>14</v>
      </c>
      <c r="D234" s="13" t="s">
        <v>88</v>
      </c>
      <c r="E234" s="43">
        <v>58</v>
      </c>
      <c r="F234" s="43">
        <v>50.5</v>
      </c>
      <c r="G234" s="47"/>
      <c r="H234" s="40"/>
    </row>
    <row r="235" spans="1:8" s="7" customFormat="1" ht="47.25" customHeight="1" x14ac:dyDescent="0.25">
      <c r="A235" s="106"/>
      <c r="B235" s="38" t="s">
        <v>3</v>
      </c>
      <c r="C235" s="38" t="s">
        <v>20</v>
      </c>
      <c r="D235" s="13" t="s">
        <v>87</v>
      </c>
      <c r="E235" s="13">
        <v>100</v>
      </c>
      <c r="F235" s="13">
        <f>F232/E232*100</f>
        <v>100</v>
      </c>
      <c r="G235" s="47">
        <f>F235/E235*100</f>
        <v>100</v>
      </c>
      <c r="H235" s="40"/>
    </row>
    <row r="236" spans="1:8" s="6" customFormat="1" ht="39.950000000000003" customHeight="1" x14ac:dyDescent="0.25">
      <c r="A236" s="86" t="s">
        <v>150</v>
      </c>
      <c r="B236" s="38" t="s">
        <v>2</v>
      </c>
      <c r="C236" s="38" t="s">
        <v>50</v>
      </c>
      <c r="D236" s="13" t="s">
        <v>86</v>
      </c>
      <c r="E236" s="13">
        <v>1</v>
      </c>
      <c r="F236" s="13">
        <v>1</v>
      </c>
      <c r="G236" s="47"/>
      <c r="H236" s="40"/>
    </row>
    <row r="237" spans="1:8" s="6" customFormat="1" ht="39.950000000000003" customHeight="1" x14ac:dyDescent="0.25">
      <c r="A237" s="87"/>
      <c r="B237" s="38" t="s">
        <v>5</v>
      </c>
      <c r="C237" s="38" t="s">
        <v>25</v>
      </c>
      <c r="D237" s="13" t="s">
        <v>89</v>
      </c>
      <c r="E237" s="67">
        <f>E238/E236</f>
        <v>100</v>
      </c>
      <c r="F237" s="48">
        <f>F238/F236</f>
        <v>85.7</v>
      </c>
      <c r="G237" s="47"/>
      <c r="H237" s="40"/>
    </row>
    <row r="238" spans="1:8" s="6" customFormat="1" ht="39.950000000000003" customHeight="1" x14ac:dyDescent="0.25">
      <c r="A238" s="87"/>
      <c r="B238" s="38" t="s">
        <v>4</v>
      </c>
      <c r="C238" s="41" t="s">
        <v>14</v>
      </c>
      <c r="D238" s="42" t="s">
        <v>88</v>
      </c>
      <c r="E238" s="43">
        <v>100</v>
      </c>
      <c r="F238" s="43">
        <v>85.7</v>
      </c>
      <c r="G238" s="47"/>
      <c r="H238" s="40"/>
    </row>
    <row r="239" spans="1:8" s="6" customFormat="1" ht="39.950000000000003" customHeight="1" x14ac:dyDescent="0.25">
      <c r="A239" s="88"/>
      <c r="B239" s="38" t="s">
        <v>3</v>
      </c>
      <c r="C239" s="38" t="s">
        <v>20</v>
      </c>
      <c r="D239" s="13" t="s">
        <v>87</v>
      </c>
      <c r="E239" s="13">
        <v>100</v>
      </c>
      <c r="F239" s="13">
        <f>F236/E236*100</f>
        <v>100</v>
      </c>
      <c r="G239" s="47">
        <f>F239/E239*100</f>
        <v>100</v>
      </c>
      <c r="H239" s="40"/>
    </row>
    <row r="240" spans="1:8" s="8" customFormat="1" ht="30" customHeight="1" x14ac:dyDescent="0.25">
      <c r="A240" s="82" t="s">
        <v>72</v>
      </c>
      <c r="B240" s="38" t="s">
        <v>2</v>
      </c>
      <c r="C240" s="71" t="s">
        <v>73</v>
      </c>
      <c r="D240" s="39" t="s">
        <v>91</v>
      </c>
      <c r="E240" s="13">
        <f>E244</f>
        <v>1</v>
      </c>
      <c r="F240" s="13">
        <f>F244</f>
        <v>1</v>
      </c>
      <c r="G240" s="47"/>
      <c r="H240" s="40"/>
    </row>
    <row r="241" spans="1:8" s="8" customFormat="1" ht="30" customHeight="1" x14ac:dyDescent="0.25">
      <c r="A241" s="83"/>
      <c r="B241" s="38" t="s">
        <v>5</v>
      </c>
      <c r="C241" s="38" t="s">
        <v>25</v>
      </c>
      <c r="D241" s="39" t="s">
        <v>89</v>
      </c>
      <c r="E241" s="67">
        <f>E242/E240</f>
        <v>50</v>
      </c>
      <c r="F241" s="48">
        <f>F242/F240</f>
        <v>21.6</v>
      </c>
      <c r="G241" s="47"/>
      <c r="H241" s="40"/>
    </row>
    <row r="242" spans="1:8" s="8" customFormat="1" ht="30" customHeight="1" x14ac:dyDescent="0.25">
      <c r="A242" s="83"/>
      <c r="B242" s="41" t="s">
        <v>4</v>
      </c>
      <c r="C242" s="41" t="s">
        <v>14</v>
      </c>
      <c r="D242" s="42" t="s">
        <v>88</v>
      </c>
      <c r="E242" s="49">
        <f>E246+E252+E258+E264+E268+E279+E283</f>
        <v>50</v>
      </c>
      <c r="F242" s="49">
        <f>F246+F252+F258+F264+F268+F279+F283</f>
        <v>21.6</v>
      </c>
      <c r="G242" s="47"/>
      <c r="H242" s="40"/>
    </row>
    <row r="243" spans="1:8" s="8" customFormat="1" ht="30" customHeight="1" x14ac:dyDescent="0.25">
      <c r="A243" s="84"/>
      <c r="B243" s="38" t="s">
        <v>3</v>
      </c>
      <c r="C243" s="38" t="s">
        <v>20</v>
      </c>
      <c r="D243" s="13" t="s">
        <v>87</v>
      </c>
      <c r="E243" s="13">
        <v>100</v>
      </c>
      <c r="F243" s="13">
        <v>100</v>
      </c>
      <c r="G243" s="47">
        <f>F243/E243*100</f>
        <v>100</v>
      </c>
      <c r="H243" s="40"/>
    </row>
    <row r="244" spans="1:8" s="6" customFormat="1" ht="30" customHeight="1" x14ac:dyDescent="0.25">
      <c r="A244" s="86" t="s">
        <v>151</v>
      </c>
      <c r="B244" s="38" t="s">
        <v>2</v>
      </c>
      <c r="C244" s="71" t="s">
        <v>73</v>
      </c>
      <c r="D244" s="39" t="s">
        <v>91</v>
      </c>
      <c r="E244" s="13">
        <v>1</v>
      </c>
      <c r="F244" s="13">
        <v>1</v>
      </c>
      <c r="G244" s="47"/>
      <c r="H244" s="40"/>
    </row>
    <row r="245" spans="1:8" s="6" customFormat="1" ht="30" customHeight="1" x14ac:dyDescent="0.25">
      <c r="A245" s="87"/>
      <c r="B245" s="38" t="s">
        <v>5</v>
      </c>
      <c r="C245" s="38" t="s">
        <v>25</v>
      </c>
      <c r="D245" s="39" t="s">
        <v>89</v>
      </c>
      <c r="E245" s="67">
        <f>E246/E244</f>
        <v>50</v>
      </c>
      <c r="F245" s="48">
        <f>F246/F244</f>
        <v>21.6</v>
      </c>
      <c r="G245" s="47"/>
      <c r="H245" s="40"/>
    </row>
    <row r="246" spans="1:8" s="6" customFormat="1" ht="30" customHeight="1" x14ac:dyDescent="0.25">
      <c r="A246" s="87"/>
      <c r="B246" s="41" t="s">
        <v>4</v>
      </c>
      <c r="C246" s="41" t="s">
        <v>14</v>
      </c>
      <c r="D246" s="42" t="s">
        <v>88</v>
      </c>
      <c r="E246" s="49">
        <v>50</v>
      </c>
      <c r="F246" s="49">
        <v>21.6</v>
      </c>
      <c r="G246" s="47"/>
      <c r="H246" s="40"/>
    </row>
    <row r="247" spans="1:8" s="6" customFormat="1" ht="30" customHeight="1" x14ac:dyDescent="0.25">
      <c r="A247" s="88"/>
      <c r="B247" s="38" t="s">
        <v>3</v>
      </c>
      <c r="C247" s="38" t="s">
        <v>20</v>
      </c>
      <c r="D247" s="13" t="s">
        <v>87</v>
      </c>
      <c r="E247" s="13">
        <v>100</v>
      </c>
      <c r="F247" s="13">
        <v>100</v>
      </c>
      <c r="G247" s="47">
        <f>F247/E247*100</f>
        <v>100</v>
      </c>
      <c r="H247" s="40"/>
    </row>
    <row r="248" spans="1:8" ht="42" customHeight="1" x14ac:dyDescent="0.25"/>
    <row r="251" spans="1:8" ht="18.75" x14ac:dyDescent="0.3">
      <c r="A251" s="18" t="s">
        <v>78</v>
      </c>
      <c r="B251" s="19"/>
      <c r="C251" s="20"/>
      <c r="D251" s="20"/>
      <c r="E251" s="20"/>
      <c r="F251" s="21"/>
      <c r="G251" s="22"/>
      <c r="H251" s="23" t="s">
        <v>77</v>
      </c>
    </row>
    <row r="252" spans="1:8" ht="18.75" x14ac:dyDescent="0.3">
      <c r="A252" s="18"/>
      <c r="B252" s="19"/>
      <c r="C252" s="20"/>
      <c r="D252" s="20"/>
      <c r="E252" s="20"/>
      <c r="F252" s="20"/>
      <c r="G252" s="22"/>
      <c r="H252" s="20"/>
    </row>
    <row r="253" spans="1:8" ht="18.75" x14ac:dyDescent="0.3">
      <c r="A253" s="18"/>
      <c r="B253" s="19"/>
      <c r="C253" s="20"/>
      <c r="D253" s="20"/>
      <c r="E253" s="20"/>
      <c r="F253" s="20"/>
      <c r="G253" s="22"/>
      <c r="H253" s="20"/>
    </row>
    <row r="254" spans="1:8" ht="18.75" x14ac:dyDescent="0.3">
      <c r="A254" s="16" t="s">
        <v>75</v>
      </c>
      <c r="B254" s="5"/>
      <c r="C254" s="20"/>
      <c r="D254" s="20"/>
      <c r="E254" s="20"/>
      <c r="F254" s="20"/>
      <c r="G254" s="22"/>
      <c r="H254" s="20"/>
    </row>
  </sheetData>
  <mergeCells count="98">
    <mergeCell ref="D217:D218"/>
    <mergeCell ref="A236:A239"/>
    <mergeCell ref="A240:A243"/>
    <mergeCell ref="A244:A247"/>
    <mergeCell ref="D219:D221"/>
    <mergeCell ref="A232:A235"/>
    <mergeCell ref="A223:A231"/>
    <mergeCell ref="A211:A214"/>
    <mergeCell ref="A215:A219"/>
    <mergeCell ref="C203:C204"/>
    <mergeCell ref="B219:B221"/>
    <mergeCell ref="C219:C221"/>
    <mergeCell ref="B215:B216"/>
    <mergeCell ref="C215:C216"/>
    <mergeCell ref="D203:D204"/>
    <mergeCell ref="B205:B206"/>
    <mergeCell ref="C205:C206"/>
    <mergeCell ref="D205:D206"/>
    <mergeCell ref="B207:B209"/>
    <mergeCell ref="C207:C209"/>
    <mergeCell ref="D207:D209"/>
    <mergeCell ref="D215:D216"/>
    <mergeCell ref="B217:B218"/>
    <mergeCell ref="C217:C218"/>
    <mergeCell ref="A15:A18"/>
    <mergeCell ref="A195:A198"/>
    <mergeCell ref="A199:A202"/>
    <mergeCell ref="A203:A207"/>
    <mergeCell ref="B203:B204"/>
    <mergeCell ref="A191:A194"/>
    <mergeCell ref="A87:A90"/>
    <mergeCell ref="A91:A94"/>
    <mergeCell ref="A103:A106"/>
    <mergeCell ref="A107:A110"/>
    <mergeCell ref="A111:A114"/>
    <mergeCell ref="A115:A118"/>
    <mergeCell ref="A119:A131"/>
    <mergeCell ref="A132:A135"/>
    <mergeCell ref="A136:A139"/>
    <mergeCell ref="A140:A143"/>
    <mergeCell ref="A148:A161"/>
    <mergeCell ref="A178:A181"/>
    <mergeCell ref="A2:H3"/>
    <mergeCell ref="A95:A98"/>
    <mergeCell ref="A99:A102"/>
    <mergeCell ref="A23:A26"/>
    <mergeCell ref="A27:A30"/>
    <mergeCell ref="A31:A34"/>
    <mergeCell ref="A35:A38"/>
    <mergeCell ref="A11:A14"/>
    <mergeCell ref="A19:A22"/>
    <mergeCell ref="A43:A46"/>
    <mergeCell ref="A63:A66"/>
    <mergeCell ref="A67:A70"/>
    <mergeCell ref="A75:A78"/>
    <mergeCell ref="A79:A82"/>
    <mergeCell ref="A39:A42"/>
    <mergeCell ref="A47:A50"/>
    <mergeCell ref="A4:H4"/>
    <mergeCell ref="A5:H5"/>
    <mergeCell ref="B6:B7"/>
    <mergeCell ref="C6:C7"/>
    <mergeCell ref="D6:D7"/>
    <mergeCell ref="E6:F6"/>
    <mergeCell ref="G6:G7"/>
    <mergeCell ref="H6:H7"/>
    <mergeCell ref="H43:H46"/>
    <mergeCell ref="H51:H54"/>
    <mergeCell ref="H67:H70"/>
    <mergeCell ref="A187:A190"/>
    <mergeCell ref="A9:A10"/>
    <mergeCell ref="A174:A177"/>
    <mergeCell ref="A170:A173"/>
    <mergeCell ref="A144:A147"/>
    <mergeCell ref="A162:A165"/>
    <mergeCell ref="A166:A169"/>
    <mergeCell ref="A182:A186"/>
    <mergeCell ref="A55:A58"/>
    <mergeCell ref="A83:A86"/>
    <mergeCell ref="A51:A54"/>
    <mergeCell ref="A59:A62"/>
    <mergeCell ref="A71:A74"/>
    <mergeCell ref="H199:H202"/>
    <mergeCell ref="F1:H1"/>
    <mergeCell ref="H136:H139"/>
    <mergeCell ref="H144:H147"/>
    <mergeCell ref="H162:H165"/>
    <mergeCell ref="H166:H169"/>
    <mergeCell ref="H191:H194"/>
    <mergeCell ref="H115:H118"/>
    <mergeCell ref="H119:H131"/>
    <mergeCell ref="H75:H78"/>
    <mergeCell ref="H79:H82"/>
    <mergeCell ref="H87:H90"/>
    <mergeCell ref="H91:H94"/>
    <mergeCell ref="H99:H102"/>
    <mergeCell ref="H15:H18"/>
    <mergeCell ref="H39:H42"/>
  </mergeCells>
  <pageMargins left="0.7" right="0.7" top="0.75" bottom="0.75" header="0.3" footer="0.3"/>
  <pageSetup paperSize="9" scale="52" fitToHeight="0" orientation="portrait" r:id="rId1"/>
  <rowBreaks count="6" manualBreakCount="6">
    <brk id="34" max="7" man="1"/>
    <brk id="66" max="7" man="1"/>
    <brk id="106" max="7" man="1"/>
    <brk id="143" max="7" man="1"/>
    <brk id="181" max="7" man="1"/>
    <brk id="22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Додаток 6</vt:lpstr>
      <vt:lpstr>'Додаток 6'!Заголовки_для_печати</vt:lpstr>
      <vt:lpstr>'Додаток 6'!Область_печати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Беспала Богдана Володимирівна</dc:creator>
  <cp:lastModifiedBy>Бойченко Анна Олександрівна</cp:lastModifiedBy>
  <cp:lastPrinted>2025-05-23T07:07:38Z</cp:lastPrinted>
  <dcterms:created xsi:type="dcterms:W3CDTF">2023-08-31T07:51:10Z</dcterms:created>
  <dcterms:modified xsi:type="dcterms:W3CDTF">2025-05-23T07:08:14Z</dcterms:modified>
</cp:coreProperties>
</file>