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я\ПРОГРАМИ 2019-2024 роки\Заключний звіт  ОНПС за 2022 - 2024 роки та за 2024 рік\ЗВІТ ФІНАЛЬНИЙ\СМР сесія\"/>
    </mc:Choice>
  </mc:AlternateContent>
  <bookViews>
    <workbookView xWindow="-105" yWindow="-105" windowWidth="23250" windowHeight="12450"/>
  </bookViews>
  <sheets>
    <sheet name="Додаток 5" sheetId="3" r:id="rId1"/>
  </sheets>
  <definedNames>
    <definedName name="_xlnm.Print_Titles" localSheetId="0">'Додаток 5'!$5:$7</definedName>
    <definedName name="_xlnm.Print_Area" localSheetId="0">'Додаток 5'!$A$1:$M$222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7" i="3" l="1"/>
  <c r="J167" i="3"/>
  <c r="J111" i="3"/>
  <c r="J63" i="3"/>
  <c r="G63" i="3"/>
  <c r="J51" i="3"/>
  <c r="H15" i="3" l="1"/>
  <c r="J127" i="3"/>
  <c r="J39" i="3"/>
  <c r="J40" i="3"/>
  <c r="L40" i="3" s="1"/>
  <c r="G39" i="3" l="1"/>
  <c r="H162" i="3" l="1"/>
  <c r="J163" i="3"/>
  <c r="J99" i="3" l="1"/>
  <c r="J75" i="3"/>
  <c r="L25" i="3"/>
  <c r="L24" i="3"/>
  <c r="L23" i="3"/>
  <c r="I18" i="3"/>
  <c r="I14" i="3" s="1"/>
  <c r="I23" i="3"/>
  <c r="L22" i="3" l="1"/>
  <c r="G187" i="3"/>
  <c r="G195" i="3"/>
  <c r="J191" i="3"/>
  <c r="G191" i="3"/>
  <c r="G163" i="3"/>
  <c r="G159" i="3"/>
  <c r="J143" i="3"/>
  <c r="G143" i="3"/>
  <c r="G135" i="3"/>
  <c r="G131" i="3"/>
  <c r="G127" i="3"/>
  <c r="G119" i="3"/>
  <c r="G115" i="3"/>
  <c r="G111" i="3"/>
  <c r="G95" i="3"/>
  <c r="G91" i="3"/>
  <c r="G67" i="3"/>
  <c r="G18" i="3" l="1"/>
  <c r="K181" i="3"/>
  <c r="J181" i="3"/>
  <c r="H181" i="3"/>
  <c r="K180" i="3"/>
  <c r="J180" i="3"/>
  <c r="H180" i="3"/>
  <c r="K179" i="3"/>
  <c r="H179" i="3"/>
  <c r="G181" i="3"/>
  <c r="G180" i="3"/>
  <c r="K173" i="3"/>
  <c r="J173" i="3"/>
  <c r="H173" i="3"/>
  <c r="K172" i="3"/>
  <c r="J172" i="3"/>
  <c r="H172" i="3"/>
  <c r="K171" i="3"/>
  <c r="J171" i="3"/>
  <c r="H171" i="3"/>
  <c r="J170" i="3"/>
  <c r="G173" i="3"/>
  <c r="G172" i="3"/>
  <c r="G155" i="3"/>
  <c r="K155" i="3"/>
  <c r="K157" i="3"/>
  <c r="J157" i="3"/>
  <c r="H157" i="3"/>
  <c r="K156" i="3"/>
  <c r="J156" i="3"/>
  <c r="H156" i="3"/>
  <c r="G157" i="3"/>
  <c r="G156" i="3"/>
  <c r="H114" i="3"/>
  <c r="K109" i="3"/>
  <c r="J109" i="3"/>
  <c r="H109" i="3"/>
  <c r="K108" i="3"/>
  <c r="J108" i="3"/>
  <c r="H108" i="3"/>
  <c r="K107" i="3"/>
  <c r="H107" i="3"/>
  <c r="G109" i="3"/>
  <c r="G108" i="3"/>
  <c r="K101" i="3"/>
  <c r="J101" i="3"/>
  <c r="H101" i="3"/>
  <c r="K100" i="3"/>
  <c r="J100" i="3"/>
  <c r="H100" i="3"/>
  <c r="K99" i="3"/>
  <c r="H99" i="3"/>
  <c r="K89" i="3"/>
  <c r="J89" i="3"/>
  <c r="H89" i="3"/>
  <c r="K88" i="3"/>
  <c r="J88" i="3"/>
  <c r="H88" i="3"/>
  <c r="K87" i="3"/>
  <c r="J87" i="3"/>
  <c r="H87" i="3"/>
  <c r="H86" i="3" s="1"/>
  <c r="G89" i="3"/>
  <c r="G88" i="3"/>
  <c r="G87" i="3"/>
  <c r="K77" i="3"/>
  <c r="J77" i="3"/>
  <c r="H77" i="3"/>
  <c r="K76" i="3"/>
  <c r="J76" i="3"/>
  <c r="J74" i="3" s="1"/>
  <c r="H76" i="3"/>
  <c r="K75" i="3"/>
  <c r="H75" i="3"/>
  <c r="G77" i="3"/>
  <c r="G76" i="3"/>
  <c r="G75" i="3"/>
  <c r="K61" i="3"/>
  <c r="J61" i="3"/>
  <c r="H61" i="3"/>
  <c r="K60" i="3"/>
  <c r="J60" i="3"/>
  <c r="H60" i="3"/>
  <c r="K59" i="3"/>
  <c r="H59" i="3"/>
  <c r="G61" i="3"/>
  <c r="G60" i="3"/>
  <c r="G59" i="3"/>
  <c r="K37" i="3"/>
  <c r="H37" i="3"/>
  <c r="K36" i="3"/>
  <c r="H36" i="3"/>
  <c r="K35" i="3"/>
  <c r="H35" i="3"/>
  <c r="H34" i="3" s="1"/>
  <c r="L17" i="3"/>
  <c r="L16" i="3"/>
  <c r="K16" i="3"/>
  <c r="H16" i="3"/>
  <c r="L15" i="3"/>
  <c r="K15" i="3"/>
  <c r="L14" i="3"/>
  <c r="L13" i="3" s="1"/>
  <c r="K14" i="3"/>
  <c r="H14" i="3"/>
  <c r="H13" i="3" s="1"/>
  <c r="H211" i="3"/>
  <c r="K213" i="3"/>
  <c r="J213" i="3"/>
  <c r="H213" i="3"/>
  <c r="K212" i="3"/>
  <c r="J212" i="3"/>
  <c r="H212" i="3"/>
  <c r="K211" i="3"/>
  <c r="J211" i="3"/>
  <c r="G213" i="3"/>
  <c r="G212" i="3"/>
  <c r="G211" i="3"/>
  <c r="G210" i="3" s="1"/>
  <c r="J195" i="3"/>
  <c r="J187" i="3"/>
  <c r="J179" i="3" s="1"/>
  <c r="G183" i="3"/>
  <c r="G179" i="3" s="1"/>
  <c r="G175" i="3"/>
  <c r="G171" i="3" s="1"/>
  <c r="J159" i="3"/>
  <c r="J155" i="3" s="1"/>
  <c r="L217" i="3"/>
  <c r="L213" i="3" s="1"/>
  <c r="I217" i="3"/>
  <c r="I213" i="3" s="1"/>
  <c r="L216" i="3"/>
  <c r="L212" i="3" s="1"/>
  <c r="I216" i="3"/>
  <c r="I212" i="3" s="1"/>
  <c r="L215" i="3"/>
  <c r="L211" i="3" s="1"/>
  <c r="L210" i="3" s="1"/>
  <c r="I215" i="3"/>
  <c r="I211" i="3" s="1"/>
  <c r="L214" i="3"/>
  <c r="K214" i="3"/>
  <c r="J214" i="3"/>
  <c r="I214" i="3"/>
  <c r="H214" i="3"/>
  <c r="G214" i="3"/>
  <c r="L209" i="3"/>
  <c r="I209" i="3"/>
  <c r="L208" i="3"/>
  <c r="I208" i="3"/>
  <c r="L207" i="3"/>
  <c r="I207" i="3"/>
  <c r="L206" i="3"/>
  <c r="K206" i="3"/>
  <c r="J206" i="3"/>
  <c r="I206" i="3"/>
  <c r="H206" i="3"/>
  <c r="G206" i="3"/>
  <c r="L205" i="3"/>
  <c r="I205" i="3"/>
  <c r="L204" i="3"/>
  <c r="I204" i="3"/>
  <c r="L203" i="3"/>
  <c r="I203" i="3"/>
  <c r="L202" i="3"/>
  <c r="K202" i="3"/>
  <c r="J202" i="3"/>
  <c r="I202" i="3"/>
  <c r="H202" i="3"/>
  <c r="G202" i="3"/>
  <c r="L201" i="3"/>
  <c r="I201" i="3"/>
  <c r="L200" i="3"/>
  <c r="I200" i="3"/>
  <c r="L199" i="3"/>
  <c r="I199" i="3"/>
  <c r="L198" i="3"/>
  <c r="K198" i="3"/>
  <c r="J198" i="3"/>
  <c r="I198" i="3"/>
  <c r="H198" i="3"/>
  <c r="G198" i="3"/>
  <c r="L197" i="3"/>
  <c r="I197" i="3"/>
  <c r="L196" i="3"/>
  <c r="I196" i="3"/>
  <c r="L195" i="3"/>
  <c r="L194" i="3" s="1"/>
  <c r="I195" i="3"/>
  <c r="K194" i="3"/>
  <c r="J194" i="3"/>
  <c r="I194" i="3"/>
  <c r="H194" i="3"/>
  <c r="G194" i="3"/>
  <c r="L193" i="3"/>
  <c r="I193" i="3"/>
  <c r="L192" i="3"/>
  <c r="I192" i="3"/>
  <c r="L191" i="3"/>
  <c r="L190" i="3" s="1"/>
  <c r="I191" i="3"/>
  <c r="I190" i="3" s="1"/>
  <c r="K190" i="3"/>
  <c r="J190" i="3"/>
  <c r="H190" i="3"/>
  <c r="G190" i="3"/>
  <c r="L189" i="3"/>
  <c r="I189" i="3"/>
  <c r="L188" i="3"/>
  <c r="I188" i="3"/>
  <c r="I187" i="3"/>
  <c r="K186" i="3"/>
  <c r="H186" i="3"/>
  <c r="G186" i="3"/>
  <c r="L185" i="3"/>
  <c r="I185" i="3"/>
  <c r="L184" i="3"/>
  <c r="I184" i="3"/>
  <c r="L183" i="3"/>
  <c r="L182" i="3" s="1"/>
  <c r="I183" i="3"/>
  <c r="I182" i="3" s="1"/>
  <c r="K182" i="3"/>
  <c r="J182" i="3"/>
  <c r="H182" i="3"/>
  <c r="G182" i="3"/>
  <c r="L177" i="3"/>
  <c r="L173" i="3" s="1"/>
  <c r="I177" i="3"/>
  <c r="I173" i="3" s="1"/>
  <c r="L176" i="3"/>
  <c r="L172" i="3" s="1"/>
  <c r="I176" i="3"/>
  <c r="I172" i="3" s="1"/>
  <c r="L175" i="3"/>
  <c r="L171" i="3" s="1"/>
  <c r="L170" i="3" s="1"/>
  <c r="K174" i="3"/>
  <c r="J174" i="3"/>
  <c r="H174" i="3"/>
  <c r="L169" i="3"/>
  <c r="I169" i="3"/>
  <c r="L168" i="3"/>
  <c r="I168" i="3"/>
  <c r="L167" i="3"/>
  <c r="I167" i="3"/>
  <c r="L166" i="3"/>
  <c r="K166" i="3"/>
  <c r="J166" i="3"/>
  <c r="I166" i="3"/>
  <c r="H166" i="3"/>
  <c r="G166" i="3"/>
  <c r="L165" i="3"/>
  <c r="I165" i="3"/>
  <c r="L164" i="3"/>
  <c r="L162" i="3" s="1"/>
  <c r="I164" i="3"/>
  <c r="I162" i="3" s="1"/>
  <c r="J162" i="3"/>
  <c r="G162" i="3"/>
  <c r="L161" i="3"/>
  <c r="I161" i="3"/>
  <c r="L160" i="3"/>
  <c r="I160" i="3"/>
  <c r="L159" i="3"/>
  <c r="I159" i="3"/>
  <c r="L158" i="3"/>
  <c r="K158" i="3"/>
  <c r="J158" i="3"/>
  <c r="I158" i="3"/>
  <c r="H158" i="3"/>
  <c r="G158" i="3"/>
  <c r="G139" i="3"/>
  <c r="J135" i="3"/>
  <c r="G123" i="3"/>
  <c r="G107" i="3" s="1"/>
  <c r="J119" i="3"/>
  <c r="J115" i="3"/>
  <c r="L153" i="3"/>
  <c r="I153" i="3"/>
  <c r="L152" i="3"/>
  <c r="I152" i="3"/>
  <c r="L151" i="3"/>
  <c r="I151" i="3"/>
  <c r="L150" i="3"/>
  <c r="K150" i="3"/>
  <c r="J150" i="3"/>
  <c r="I150" i="3"/>
  <c r="H150" i="3"/>
  <c r="G150" i="3"/>
  <c r="L149" i="3"/>
  <c r="I149" i="3"/>
  <c r="L148" i="3"/>
  <c r="I148" i="3"/>
  <c r="L147" i="3"/>
  <c r="I147" i="3"/>
  <c r="L146" i="3"/>
  <c r="K146" i="3"/>
  <c r="J146" i="3"/>
  <c r="I146" i="3"/>
  <c r="H146" i="3"/>
  <c r="G146" i="3"/>
  <c r="L145" i="3"/>
  <c r="I145" i="3"/>
  <c r="L144" i="3"/>
  <c r="I144" i="3"/>
  <c r="L143" i="3"/>
  <c r="I143" i="3"/>
  <c r="L142" i="3"/>
  <c r="K142" i="3"/>
  <c r="J142" i="3"/>
  <c r="I142" i="3"/>
  <c r="H142" i="3"/>
  <c r="G142" i="3"/>
  <c r="L141" i="3"/>
  <c r="I141" i="3"/>
  <c r="L140" i="3"/>
  <c r="I140" i="3"/>
  <c r="L139" i="3"/>
  <c r="I139" i="3"/>
  <c r="L138" i="3"/>
  <c r="K138" i="3"/>
  <c r="J138" i="3"/>
  <c r="I138" i="3"/>
  <c r="H138" i="3"/>
  <c r="G138" i="3"/>
  <c r="L137" i="3"/>
  <c r="I137" i="3"/>
  <c r="L136" i="3"/>
  <c r="I136" i="3"/>
  <c r="L135" i="3"/>
  <c r="I135" i="3"/>
  <c r="L134" i="3"/>
  <c r="K134" i="3"/>
  <c r="J134" i="3"/>
  <c r="I134" i="3"/>
  <c r="H134" i="3"/>
  <c r="G134" i="3"/>
  <c r="L133" i="3"/>
  <c r="I133" i="3"/>
  <c r="L132" i="3"/>
  <c r="I132" i="3"/>
  <c r="L131" i="3"/>
  <c r="L130" i="3" s="1"/>
  <c r="I131" i="3"/>
  <c r="I130" i="3" s="1"/>
  <c r="K130" i="3"/>
  <c r="J130" i="3"/>
  <c r="H130" i="3"/>
  <c r="G130" i="3"/>
  <c r="L129" i="3"/>
  <c r="I129" i="3"/>
  <c r="L128" i="3"/>
  <c r="I128" i="3"/>
  <c r="L127" i="3"/>
  <c r="L126" i="3" s="1"/>
  <c r="I127" i="3"/>
  <c r="K126" i="3"/>
  <c r="J126" i="3"/>
  <c r="I126" i="3"/>
  <c r="H126" i="3"/>
  <c r="G126" i="3"/>
  <c r="L125" i="3"/>
  <c r="I125" i="3"/>
  <c r="L124" i="3"/>
  <c r="I124" i="3"/>
  <c r="L123" i="3"/>
  <c r="I123" i="3"/>
  <c r="L122" i="3"/>
  <c r="K122" i="3"/>
  <c r="J122" i="3"/>
  <c r="I122" i="3"/>
  <c r="H122" i="3"/>
  <c r="G122" i="3"/>
  <c r="L121" i="3"/>
  <c r="I121" i="3"/>
  <c r="L120" i="3"/>
  <c r="I120" i="3"/>
  <c r="L119" i="3"/>
  <c r="I119" i="3"/>
  <c r="L118" i="3"/>
  <c r="K118" i="3"/>
  <c r="J118" i="3"/>
  <c r="I118" i="3"/>
  <c r="H118" i="3"/>
  <c r="G118" i="3"/>
  <c r="L117" i="3"/>
  <c r="I117" i="3"/>
  <c r="L116" i="3"/>
  <c r="I116" i="3"/>
  <c r="I114" i="3" s="1"/>
  <c r="I115" i="3"/>
  <c r="K114" i="3"/>
  <c r="G114" i="3"/>
  <c r="L113" i="3"/>
  <c r="I113" i="3"/>
  <c r="L112" i="3"/>
  <c r="I112" i="3"/>
  <c r="L111" i="3"/>
  <c r="I111" i="3"/>
  <c r="L110" i="3"/>
  <c r="K110" i="3"/>
  <c r="J110" i="3"/>
  <c r="I110" i="3"/>
  <c r="H110" i="3"/>
  <c r="G110" i="3"/>
  <c r="L105" i="3"/>
  <c r="L101" i="3" s="1"/>
  <c r="I105" i="3"/>
  <c r="I101" i="3" s="1"/>
  <c r="L104" i="3"/>
  <c r="L100" i="3" s="1"/>
  <c r="I104" i="3"/>
  <c r="I100" i="3" s="1"/>
  <c r="L103" i="3"/>
  <c r="L99" i="3" s="1"/>
  <c r="L98" i="3" s="1"/>
  <c r="I103" i="3"/>
  <c r="I102" i="3" s="1"/>
  <c r="L102" i="3"/>
  <c r="K102" i="3"/>
  <c r="J102" i="3"/>
  <c r="H102" i="3"/>
  <c r="G102" i="3"/>
  <c r="L97" i="3"/>
  <c r="I97" i="3"/>
  <c r="L96" i="3"/>
  <c r="I96" i="3"/>
  <c r="L95" i="3"/>
  <c r="I95" i="3"/>
  <c r="L94" i="3"/>
  <c r="K94" i="3"/>
  <c r="J94" i="3"/>
  <c r="I94" i="3"/>
  <c r="H94" i="3"/>
  <c r="G94" i="3"/>
  <c r="L93" i="3"/>
  <c r="L89" i="3" s="1"/>
  <c r="I93" i="3"/>
  <c r="I89" i="3" s="1"/>
  <c r="L92" i="3"/>
  <c r="L88" i="3" s="1"/>
  <c r="I92" i="3"/>
  <c r="I88" i="3" s="1"/>
  <c r="L91" i="3"/>
  <c r="L87" i="3" s="1"/>
  <c r="I91" i="3"/>
  <c r="I87" i="3" s="1"/>
  <c r="L90" i="3"/>
  <c r="K90" i="3"/>
  <c r="J90" i="3"/>
  <c r="I90" i="3"/>
  <c r="H90" i="3"/>
  <c r="G90" i="3"/>
  <c r="L85" i="3"/>
  <c r="I85" i="3"/>
  <c r="L84" i="3"/>
  <c r="I84" i="3"/>
  <c r="L83" i="3"/>
  <c r="I83" i="3"/>
  <c r="L82" i="3"/>
  <c r="K82" i="3"/>
  <c r="J82" i="3"/>
  <c r="I82" i="3"/>
  <c r="H82" i="3"/>
  <c r="G82" i="3"/>
  <c r="L81" i="3"/>
  <c r="L77" i="3" s="1"/>
  <c r="I81" i="3"/>
  <c r="I77" i="3" s="1"/>
  <c r="L80" i="3"/>
  <c r="L76" i="3" s="1"/>
  <c r="I80" i="3"/>
  <c r="I76" i="3" s="1"/>
  <c r="L79" i="3"/>
  <c r="L75" i="3" s="1"/>
  <c r="I79" i="3"/>
  <c r="I75" i="3" s="1"/>
  <c r="I74" i="3" s="1"/>
  <c r="L78" i="3"/>
  <c r="K78" i="3"/>
  <c r="J78" i="3"/>
  <c r="I78" i="3"/>
  <c r="H78" i="3"/>
  <c r="G78" i="3"/>
  <c r="L73" i="3"/>
  <c r="I73" i="3"/>
  <c r="L72" i="3"/>
  <c r="I72" i="3"/>
  <c r="L71" i="3"/>
  <c r="I71" i="3"/>
  <c r="L70" i="3"/>
  <c r="K70" i="3"/>
  <c r="J70" i="3"/>
  <c r="I70" i="3"/>
  <c r="H70" i="3"/>
  <c r="G70" i="3"/>
  <c r="J67" i="3"/>
  <c r="J59" i="3" s="1"/>
  <c r="L69" i="3"/>
  <c r="I69" i="3"/>
  <c r="L68" i="3"/>
  <c r="I68" i="3"/>
  <c r="I67" i="3"/>
  <c r="K66" i="3"/>
  <c r="I66" i="3"/>
  <c r="H66" i="3"/>
  <c r="G66" i="3"/>
  <c r="L65" i="3"/>
  <c r="I65" i="3"/>
  <c r="L64" i="3"/>
  <c r="I64" i="3"/>
  <c r="L63" i="3"/>
  <c r="I63" i="3"/>
  <c r="I62" i="3" s="1"/>
  <c r="K62" i="3"/>
  <c r="J62" i="3"/>
  <c r="H62" i="3"/>
  <c r="G62" i="3"/>
  <c r="L57" i="3"/>
  <c r="I57" i="3"/>
  <c r="L56" i="3"/>
  <c r="I56" i="3"/>
  <c r="L55" i="3"/>
  <c r="I55" i="3"/>
  <c r="I54" i="3" s="1"/>
  <c r="K54" i="3"/>
  <c r="J54" i="3"/>
  <c r="H54" i="3"/>
  <c r="G54" i="3"/>
  <c r="G51" i="3"/>
  <c r="L53" i="3"/>
  <c r="I53" i="3"/>
  <c r="L52" i="3"/>
  <c r="I52" i="3"/>
  <c r="L51" i="3"/>
  <c r="I51" i="3"/>
  <c r="L50" i="3"/>
  <c r="K50" i="3"/>
  <c r="J50" i="3"/>
  <c r="I50" i="3"/>
  <c r="H50" i="3"/>
  <c r="G50" i="3"/>
  <c r="L45" i="3"/>
  <c r="I45" i="3"/>
  <c r="L44" i="3"/>
  <c r="I44" i="3"/>
  <c r="L43" i="3"/>
  <c r="L42" i="3" s="1"/>
  <c r="I43" i="3"/>
  <c r="I42" i="3" s="1"/>
  <c r="K42" i="3"/>
  <c r="H42" i="3"/>
  <c r="G42" i="3"/>
  <c r="L41" i="3"/>
  <c r="L39" i="3"/>
  <c r="K38" i="3"/>
  <c r="J38" i="3"/>
  <c r="H38" i="3"/>
  <c r="I41" i="3"/>
  <c r="I39" i="3"/>
  <c r="G40" i="3"/>
  <c r="I40" i="3" s="1"/>
  <c r="L174" i="3" l="1"/>
  <c r="L54" i="3"/>
  <c r="L60" i="3"/>
  <c r="L61" i="3"/>
  <c r="J66" i="3"/>
  <c r="L67" i="3"/>
  <c r="L66" i="3" s="1"/>
  <c r="I186" i="3"/>
  <c r="L62" i="3"/>
  <c r="J107" i="3"/>
  <c r="G174" i="3"/>
  <c r="I175" i="3"/>
  <c r="I180" i="3"/>
  <c r="I181" i="3"/>
  <c r="H106" i="3"/>
  <c r="J154" i="3"/>
  <c r="G170" i="3"/>
  <c r="I59" i="3"/>
  <c r="I60" i="3"/>
  <c r="I61" i="3"/>
  <c r="J58" i="3"/>
  <c r="J114" i="3"/>
  <c r="L115" i="3"/>
  <c r="L114" i="3" s="1"/>
  <c r="L180" i="3"/>
  <c r="L181" i="3"/>
  <c r="J186" i="3"/>
  <c r="L187" i="3"/>
  <c r="L186" i="3" s="1"/>
  <c r="L35" i="3"/>
  <c r="L36" i="3"/>
  <c r="H74" i="3"/>
  <c r="H98" i="3"/>
  <c r="L108" i="3"/>
  <c r="L109" i="3"/>
  <c r="I109" i="3"/>
  <c r="I156" i="3"/>
  <c r="I157" i="3"/>
  <c r="L156" i="3"/>
  <c r="L155" i="3"/>
  <c r="G178" i="3"/>
  <c r="H178" i="3"/>
  <c r="J210" i="3"/>
  <c r="H210" i="3"/>
  <c r="I210" i="3"/>
  <c r="K178" i="3"/>
  <c r="J178" i="3"/>
  <c r="H170" i="3"/>
  <c r="G154" i="3"/>
  <c r="L157" i="3"/>
  <c r="J98" i="3"/>
  <c r="G74" i="3"/>
  <c r="G58" i="3"/>
  <c r="K58" i="3"/>
  <c r="I37" i="3"/>
  <c r="K154" i="3"/>
  <c r="L74" i="3"/>
  <c r="L86" i="3"/>
  <c r="I108" i="3"/>
  <c r="I155" i="3"/>
  <c r="K210" i="3"/>
  <c r="H58" i="3"/>
  <c r="J86" i="3"/>
  <c r="I99" i="3"/>
  <c r="I98" i="3" s="1"/>
  <c r="J106" i="3"/>
  <c r="K170" i="3"/>
  <c r="L37" i="3"/>
  <c r="L34" i="3" s="1"/>
  <c r="L38" i="3"/>
  <c r="I36" i="3"/>
  <c r="I86" i="3"/>
  <c r="I35" i="3"/>
  <c r="K34" i="3"/>
  <c r="K74" i="3"/>
  <c r="G86" i="3"/>
  <c r="K86" i="3"/>
  <c r="K98" i="3"/>
  <c r="G106" i="3"/>
  <c r="K106" i="3"/>
  <c r="K162" i="3"/>
  <c r="K13" i="3"/>
  <c r="I179" i="3"/>
  <c r="H155" i="3"/>
  <c r="H154" i="3" s="1"/>
  <c r="I107" i="3"/>
  <c r="J42" i="3"/>
  <c r="L30" i="3"/>
  <c r="K30" i="3"/>
  <c r="I30" i="3"/>
  <c r="H30" i="3"/>
  <c r="L26" i="3"/>
  <c r="K26" i="3"/>
  <c r="I26" i="3"/>
  <c r="H26" i="3"/>
  <c r="J33" i="3"/>
  <c r="G33" i="3"/>
  <c r="J32" i="3"/>
  <c r="G32" i="3"/>
  <c r="J31" i="3"/>
  <c r="G31" i="3"/>
  <c r="G30" i="3" s="1"/>
  <c r="J30" i="3"/>
  <c r="J29" i="3"/>
  <c r="J28" i="3"/>
  <c r="J27" i="3"/>
  <c r="G29" i="3"/>
  <c r="G28" i="3"/>
  <c r="G27" i="3"/>
  <c r="J23" i="3"/>
  <c r="G23" i="3"/>
  <c r="L59" i="3" l="1"/>
  <c r="L58" i="3" s="1"/>
  <c r="I178" i="3"/>
  <c r="L107" i="3"/>
  <c r="L179" i="3"/>
  <c r="L154" i="3"/>
  <c r="I171" i="3"/>
  <c r="I170" i="3" s="1"/>
  <c r="I174" i="3"/>
  <c r="I58" i="3"/>
  <c r="G14" i="3"/>
  <c r="I34" i="3"/>
  <c r="I154" i="3"/>
  <c r="L178" i="3"/>
  <c r="L106" i="3"/>
  <c r="J26" i="3"/>
  <c r="I106" i="3"/>
  <c r="G26" i="3"/>
  <c r="H17" i="3"/>
  <c r="K17" i="3"/>
  <c r="J18" i="3"/>
  <c r="J19" i="3"/>
  <c r="I19" i="3" s="1"/>
  <c r="G19" i="3" s="1"/>
  <c r="J20" i="3"/>
  <c r="I20" i="3" s="1"/>
  <c r="G20" i="3" s="1"/>
  <c r="H22" i="3"/>
  <c r="K22" i="3"/>
  <c r="J24" i="3"/>
  <c r="J25" i="3"/>
  <c r="H46" i="3"/>
  <c r="I46" i="3"/>
  <c r="K46" i="3"/>
  <c r="L46" i="3"/>
  <c r="G47" i="3"/>
  <c r="G35" i="3" s="1"/>
  <c r="J47" i="3"/>
  <c r="G48" i="3"/>
  <c r="G36" i="3" s="1"/>
  <c r="J48" i="3"/>
  <c r="J36" i="3" s="1"/>
  <c r="G49" i="3"/>
  <c r="G37" i="3" s="1"/>
  <c r="J49" i="3"/>
  <c r="J37" i="3" s="1"/>
  <c r="G100" i="3"/>
  <c r="G99" i="3"/>
  <c r="G101" i="3"/>
  <c r="D171" i="3"/>
  <c r="D99" i="3"/>
  <c r="D181" i="3"/>
  <c r="D180" i="3"/>
  <c r="D179" i="3"/>
  <c r="J17" i="3" l="1"/>
  <c r="G98" i="3"/>
  <c r="G46" i="3"/>
  <c r="J46" i="3"/>
  <c r="J35" i="3"/>
  <c r="J34" i="3" s="1"/>
  <c r="G34" i="3"/>
  <c r="G9" i="3"/>
  <c r="I17" i="3"/>
  <c r="J14" i="3"/>
  <c r="I25" i="3"/>
  <c r="J16" i="3"/>
  <c r="I24" i="3"/>
  <c r="J15" i="3"/>
  <c r="L12" i="3"/>
  <c r="L10" i="3"/>
  <c r="L11" i="3"/>
  <c r="L9" i="3"/>
  <c r="H9" i="3"/>
  <c r="I38" i="3"/>
  <c r="J22" i="3"/>
  <c r="G17" i="3"/>
  <c r="E12" i="3"/>
  <c r="E213" i="3"/>
  <c r="D213" i="3"/>
  <c r="E212" i="3"/>
  <c r="D212" i="3"/>
  <c r="D211" i="3"/>
  <c r="F217" i="3"/>
  <c r="F213" i="3" s="1"/>
  <c r="F216" i="3"/>
  <c r="F212" i="3" s="1"/>
  <c r="F215" i="3"/>
  <c r="D214" i="3"/>
  <c r="F209" i="3"/>
  <c r="F208" i="3"/>
  <c r="F207" i="3"/>
  <c r="D206" i="3"/>
  <c r="F205" i="3"/>
  <c r="F204" i="3"/>
  <c r="F203" i="3"/>
  <c r="D202" i="3"/>
  <c r="F201" i="3"/>
  <c r="F200" i="3"/>
  <c r="F199" i="3"/>
  <c r="D198" i="3"/>
  <c r="F197" i="3"/>
  <c r="F196" i="3"/>
  <c r="F195" i="3"/>
  <c r="D194" i="3"/>
  <c r="F193" i="3"/>
  <c r="F192" i="3"/>
  <c r="F191" i="3"/>
  <c r="D190" i="3"/>
  <c r="F189" i="3"/>
  <c r="F188" i="3"/>
  <c r="F187" i="3"/>
  <c r="D186" i="3"/>
  <c r="F185" i="3"/>
  <c r="F184" i="3"/>
  <c r="F183" i="3"/>
  <c r="D182" i="3"/>
  <c r="F177" i="3"/>
  <c r="F176" i="3"/>
  <c r="F175" i="3"/>
  <c r="D174" i="3"/>
  <c r="E157" i="3"/>
  <c r="E156" i="3"/>
  <c r="E155" i="3"/>
  <c r="D157" i="3"/>
  <c r="D156" i="3"/>
  <c r="D163" i="3"/>
  <c r="D155" i="3" s="1"/>
  <c r="E162" i="3"/>
  <c r="F169" i="3"/>
  <c r="F168" i="3"/>
  <c r="F167" i="3"/>
  <c r="D166" i="3"/>
  <c r="F165" i="3"/>
  <c r="F164" i="3"/>
  <c r="F161" i="3"/>
  <c r="F160" i="3"/>
  <c r="F159" i="3"/>
  <c r="D158" i="3"/>
  <c r="D109" i="3"/>
  <c r="F109" i="3" s="1"/>
  <c r="D108" i="3"/>
  <c r="F108" i="3" s="1"/>
  <c r="D107" i="3"/>
  <c r="F107" i="3" s="1"/>
  <c r="F153" i="3"/>
  <c r="F152" i="3"/>
  <c r="F151" i="3"/>
  <c r="D150" i="3"/>
  <c r="F149" i="3"/>
  <c r="F148" i="3"/>
  <c r="F147" i="3"/>
  <c r="D146" i="3"/>
  <c r="F145" i="3"/>
  <c r="F144" i="3"/>
  <c r="F143" i="3"/>
  <c r="D142" i="3"/>
  <c r="F141" i="3"/>
  <c r="F140" i="3"/>
  <c r="F139" i="3"/>
  <c r="D138" i="3"/>
  <c r="F137" i="3"/>
  <c r="F136" i="3"/>
  <c r="F135" i="3"/>
  <c r="D134" i="3"/>
  <c r="F133" i="3"/>
  <c r="F132" i="3"/>
  <c r="F131" i="3"/>
  <c r="D130" i="3"/>
  <c r="F129" i="3"/>
  <c r="F128" i="3"/>
  <c r="F127" i="3"/>
  <c r="D126" i="3"/>
  <c r="F125" i="3"/>
  <c r="F124" i="3"/>
  <c r="F123" i="3"/>
  <c r="D122" i="3"/>
  <c r="F121" i="3"/>
  <c r="F120" i="3"/>
  <c r="F119" i="3"/>
  <c r="D118" i="3"/>
  <c r="F117" i="3"/>
  <c r="F116" i="3"/>
  <c r="F115" i="3"/>
  <c r="D114" i="3"/>
  <c r="F113" i="3"/>
  <c r="F112" i="3"/>
  <c r="F111" i="3"/>
  <c r="D110" i="3"/>
  <c r="F105" i="3"/>
  <c r="F104" i="3"/>
  <c r="F103" i="3"/>
  <c r="D102" i="3"/>
  <c r="F181" i="3"/>
  <c r="F180" i="3"/>
  <c r="F179" i="3"/>
  <c r="D89" i="3"/>
  <c r="F89" i="3" s="1"/>
  <c r="D88" i="3"/>
  <c r="F88" i="3" s="1"/>
  <c r="D87" i="3"/>
  <c r="F87" i="3" s="1"/>
  <c r="F97" i="3"/>
  <c r="F96" i="3"/>
  <c r="F95" i="3"/>
  <c r="D94" i="3"/>
  <c r="F93" i="3"/>
  <c r="F92" i="3"/>
  <c r="F91" i="3"/>
  <c r="D90" i="3"/>
  <c r="D77" i="3"/>
  <c r="F77" i="3" s="1"/>
  <c r="D76" i="3"/>
  <c r="F76" i="3" s="1"/>
  <c r="D75" i="3"/>
  <c r="F75" i="3" s="1"/>
  <c r="D82" i="3"/>
  <c r="F85" i="3"/>
  <c r="F84" i="3"/>
  <c r="F83" i="3"/>
  <c r="F81" i="3"/>
  <c r="F80" i="3"/>
  <c r="F79" i="3"/>
  <c r="D78" i="3"/>
  <c r="D61" i="3"/>
  <c r="F61" i="3" s="1"/>
  <c r="D60" i="3"/>
  <c r="D59" i="3"/>
  <c r="F59" i="3" s="1"/>
  <c r="F73" i="3"/>
  <c r="F72" i="3"/>
  <c r="F71" i="3"/>
  <c r="D70" i="3"/>
  <c r="F69" i="3"/>
  <c r="F68" i="3"/>
  <c r="F67" i="3"/>
  <c r="D66" i="3"/>
  <c r="F65" i="3"/>
  <c r="F64" i="3"/>
  <c r="F63" i="3"/>
  <c r="D62" i="3"/>
  <c r="D37" i="3"/>
  <c r="F37" i="3" s="1"/>
  <c r="D36" i="3"/>
  <c r="F36" i="3" s="1"/>
  <c r="D35" i="3"/>
  <c r="F35" i="3" s="1"/>
  <c r="F57" i="3"/>
  <c r="F56" i="3"/>
  <c r="F55" i="3"/>
  <c r="D54" i="3"/>
  <c r="F53" i="3"/>
  <c r="F52" i="3"/>
  <c r="F51" i="3"/>
  <c r="D50" i="3"/>
  <c r="F49" i="3"/>
  <c r="F48" i="3"/>
  <c r="F47" i="3"/>
  <c r="D46" i="3"/>
  <c r="F45" i="3"/>
  <c r="F44" i="3"/>
  <c r="F43" i="3"/>
  <c r="D42" i="3"/>
  <c r="F41" i="3"/>
  <c r="F40" i="3"/>
  <c r="F39" i="3"/>
  <c r="D38" i="3"/>
  <c r="F150" i="3" l="1"/>
  <c r="F174" i="3"/>
  <c r="F186" i="3"/>
  <c r="F54" i="3"/>
  <c r="J13" i="3"/>
  <c r="F182" i="3"/>
  <c r="D210" i="3"/>
  <c r="F202" i="3"/>
  <c r="F158" i="3"/>
  <c r="F166" i="3"/>
  <c r="F146" i="3"/>
  <c r="F157" i="3"/>
  <c r="F156" i="3"/>
  <c r="F155" i="3"/>
  <c r="F190" i="3"/>
  <c r="F194" i="3"/>
  <c r="F198" i="3"/>
  <c r="F206" i="3"/>
  <c r="F211" i="3"/>
  <c r="F214" i="3"/>
  <c r="F94" i="3"/>
  <c r="F126" i="3"/>
  <c r="F142" i="3"/>
  <c r="J9" i="3"/>
  <c r="I22" i="3"/>
  <c r="I15" i="3"/>
  <c r="G24" i="3"/>
  <c r="I16" i="3"/>
  <c r="I11" i="3" s="1"/>
  <c r="G25" i="3"/>
  <c r="G16" i="3" s="1"/>
  <c r="G11" i="3" s="1"/>
  <c r="H12" i="3"/>
  <c r="H11" i="3"/>
  <c r="H10" i="3"/>
  <c r="J10" i="3"/>
  <c r="J11" i="3"/>
  <c r="K12" i="3"/>
  <c r="L8" i="3"/>
  <c r="J12" i="3"/>
  <c r="G38" i="3"/>
  <c r="I12" i="3"/>
  <c r="E154" i="3"/>
  <c r="F210" i="3"/>
  <c r="D100" i="3"/>
  <c r="F100" i="3" s="1"/>
  <c r="F50" i="3"/>
  <c r="F70" i="3"/>
  <c r="F82" i="3"/>
  <c r="F90" i="3"/>
  <c r="D178" i="3"/>
  <c r="F62" i="3"/>
  <c r="F66" i="3"/>
  <c r="F110" i="3"/>
  <c r="F114" i="3"/>
  <c r="F118" i="3"/>
  <c r="F122" i="3"/>
  <c r="F42" i="3"/>
  <c r="F46" i="3"/>
  <c r="D58" i="3"/>
  <c r="F78" i="3"/>
  <c r="D172" i="3"/>
  <c r="F178" i="3"/>
  <c r="F102" i="3"/>
  <c r="F130" i="3"/>
  <c r="F134" i="3"/>
  <c r="F138" i="3"/>
  <c r="F74" i="3"/>
  <c r="D74" i="3"/>
  <c r="F60" i="3"/>
  <c r="F58" i="3" s="1"/>
  <c r="D86" i="3"/>
  <c r="D106" i="3"/>
  <c r="F106" i="3"/>
  <c r="D101" i="3"/>
  <c r="F101" i="3" s="1"/>
  <c r="F86" i="3"/>
  <c r="D34" i="3"/>
  <c r="F34" i="3" s="1"/>
  <c r="F38" i="3"/>
  <c r="J8" i="3" l="1"/>
  <c r="H8" i="3"/>
  <c r="I13" i="3"/>
  <c r="G15" i="3"/>
  <c r="G22" i="3"/>
  <c r="K11" i="3"/>
  <c r="G12" i="3"/>
  <c r="F173" i="3"/>
  <c r="F172" i="3"/>
  <c r="F171" i="3"/>
  <c r="D170" i="3"/>
  <c r="F99" i="3"/>
  <c r="F98" i="3" s="1"/>
  <c r="D98" i="3"/>
  <c r="G13" i="3" l="1"/>
  <c r="G10" i="3"/>
  <c r="G8" i="3" s="1"/>
  <c r="I9" i="3"/>
  <c r="I10" i="3"/>
  <c r="K9" i="3"/>
  <c r="K10" i="3"/>
  <c r="F170" i="3"/>
  <c r="I8" i="3" l="1"/>
  <c r="K8" i="3"/>
  <c r="E16" i="3" l="1"/>
  <c r="E11" i="3" s="1"/>
  <c r="E15" i="3"/>
  <c r="E10" i="3" s="1"/>
  <c r="E14" i="3"/>
  <c r="E9" i="3" s="1"/>
  <c r="D27" i="3"/>
  <c r="D14" i="3" s="1"/>
  <c r="D9" i="3" s="1"/>
  <c r="E26" i="3"/>
  <c r="F33" i="3"/>
  <c r="F32" i="3"/>
  <c r="F31" i="3"/>
  <c r="D30" i="3"/>
  <c r="F29" i="3"/>
  <c r="F28" i="3"/>
  <c r="D26" i="3"/>
  <c r="F25" i="3"/>
  <c r="F24" i="3"/>
  <c r="F23" i="3"/>
  <c r="D22" i="3"/>
  <c r="D16" i="3"/>
  <c r="D15" i="3"/>
  <c r="F20" i="3"/>
  <c r="F19" i="3"/>
  <c r="F18" i="3"/>
  <c r="D17" i="3"/>
  <c r="D12" i="3" s="1"/>
  <c r="E8" i="3" l="1"/>
  <c r="F15" i="3"/>
  <c r="F10" i="3" s="1"/>
  <c r="D10" i="3"/>
  <c r="F14" i="3"/>
  <c r="F16" i="3"/>
  <c r="F11" i="3" s="1"/>
  <c r="D11" i="3"/>
  <c r="F22" i="3"/>
  <c r="F26" i="3"/>
  <c r="E13" i="3"/>
  <c r="F17" i="3"/>
  <c r="F12" i="3" s="1"/>
  <c r="F30" i="3"/>
  <c r="D13" i="3"/>
  <c r="D8" i="3" l="1"/>
  <c r="F13" i="3"/>
  <c r="F9" i="3"/>
  <c r="F8" i="3" s="1"/>
  <c r="F162" i="3"/>
  <c r="D162" i="3"/>
  <c r="D154" i="3"/>
  <c r="F154" i="3" l="1"/>
</calcChain>
</file>

<file path=xl/sharedStrings.xml><?xml version="1.0" encoding="utf-8"?>
<sst xmlns="http://schemas.openxmlformats.org/spreadsheetml/2006/main" count="290" uniqueCount="86">
  <si>
    <t>КПКВК</t>
  </si>
  <si>
    <t>Усього</t>
  </si>
  <si>
    <t>заг. фонд</t>
  </si>
  <si>
    <t>спец. фонд</t>
  </si>
  <si>
    <t>Бюджет ТГ</t>
  </si>
  <si>
    <t>Державний бюджет</t>
  </si>
  <si>
    <t>Інші джерела</t>
  </si>
  <si>
    <t xml:space="preserve">Інформація про виконання заходу/завдання </t>
  </si>
  <si>
    <t>Обсяги фінансування програми</t>
  </si>
  <si>
    <t>Затверджено у бюджеті СМТГ (зі змінами)</t>
  </si>
  <si>
    <t>Виконано</t>
  </si>
  <si>
    <t>Всього на виконання програми, в т.ч. за джерелами фінансування:</t>
  </si>
  <si>
    <t>Завдання 1. Зниження рівня забруднення атмосферного повітря</t>
  </si>
  <si>
    <t xml:space="preserve">Захід 1 Розробка проєктів інвентаризації джерел викидів забруднюючих речовин в атмосферне повітря закладів галузі «Освіта», культурно-освітніх закладів та установ Сумської міської територіальної громади
 </t>
  </si>
  <si>
    <t>Захід 2 Проведення інструментальних лабораторних вимірювань, необхідних для здійснення контролю за дотриманням норм ГДВ забруднюючих речовин від стаціонарних джерел забруднення</t>
  </si>
  <si>
    <t>Завдання 2 Зниження рівня забруднення водних ресурсів</t>
  </si>
  <si>
    <t>Захід 1 Будівництво / реконструкція напірних / самопливних каналізаційних колекторів</t>
  </si>
  <si>
    <t>Завдання 3 Поліпшення екологічного стану водних об’єктів, у т.ч. відновлення та підтримання сприятливого гідрологічного режиму</t>
  </si>
  <si>
    <t>Захід 1 Проведення санітарних заходів та благоустрою у прибережних смугах річок Псел, Сумка, Стрілка, ін. водних об’єктів, очищення русел річок</t>
  </si>
  <si>
    <t>Захід 2 Проведення санітарних заходів та благоустрою у прибережній смузі оз. Чеха</t>
  </si>
  <si>
    <t>Завдання 4 Поліпшення технічного стану та благоустрою водойм</t>
  </si>
  <si>
    <t>Захід 1 Поліпшення технічного стану та благоустрою водойм (розчищення озер, малих річок, каналів та інших водойм): Капітальний ремонт об’єктів благоустрою – розчищення річки Сумки між Воскресенським та Шевченківським мостами</t>
  </si>
  <si>
    <t xml:space="preserve">Захід 2 Реконструкція підпірної гідроспоруди під Шевченківським мостом </t>
  </si>
  <si>
    <t>Завдання 5 Збереження площ зелених зон та забезпечення якісного озеленення</t>
  </si>
  <si>
    <t>Захід 1 Садіння нових дерев і кущів, заміна засохлих та пошкоджених дерев і кущів уздовж основних магістралей та доріг, у парках, скверах, у межах прибережних смуг річок і водойм</t>
  </si>
  <si>
    <t>Захід 2 Створення та відновлення газонів у парках та скверах</t>
  </si>
  <si>
    <t>Завдання 6 Очищення міського середовища від негативних наслідків буреломів, вітровалів</t>
  </si>
  <si>
    <t>Захід 1 Ліквідація наслідків буреломів, вітровалів на території Сумської міської територіальної громади</t>
  </si>
  <si>
    <t>Завдання 7 Належне утримання і розвиток об'єктів природно-заповідного фонду</t>
  </si>
  <si>
    <t xml:space="preserve">Захід 1 Санітарне утримання, догляд за пам’ятками природи «Липові насадження», «Дуби» на вулицях Олександра Аніщенка, Герасима Кондратьєва, Петропавлівська, Сергія Табали </t>
  </si>
  <si>
    <t>Захід 2 Санітарне утримання та догляд за насадженнями парку-пам’ятки садово-паркового мистецтва місцевого значення «Басівський»</t>
  </si>
  <si>
    <t xml:space="preserve">Захід 3 Виготовлення та встановлення охоронних  знаків для об’єктів природно-заповідного фонду Сумської міської територіальної громади </t>
  </si>
  <si>
    <t xml:space="preserve">Захід 4 Облаштування території (доріжок, огорожі тощо) 
ботанічного саду місцевого значення «Юннатівський»
</t>
  </si>
  <si>
    <t>Захід 5 Утримання ботанічного саду місцевого значення «Юннатівський»</t>
  </si>
  <si>
    <t>Захід 6 Поповнення експозицій рідкісних та зникаючих рослин і тварин у ботанічному саду місцевого значення «Юннатівський»</t>
  </si>
  <si>
    <t>Захід 7 Придбання спеціального обладнання для створення лабораторії та проведення  науково-дослідницьких робіт на території  ботанічного саду місцевого значення «Юннатівський»</t>
  </si>
  <si>
    <t>Захід 8 Розроблення проєктів створення територій і об’єктів природно-заповідного фонду та організації їх територій у межах Сумської міської територіальної громади</t>
  </si>
  <si>
    <t>Захід 9 Діяльність щодо збереження видів тварин і рослин, занесених до Червоної книги України, поліпшення середовища їх перебування чи зростання, створення належних умов для розмноження у природних умовах, розведення та розселення у ботанічному саду місцевого значення «Юннатівський»</t>
  </si>
  <si>
    <t>Завдання 8 Контроль за місцями чи об’єктами розміщення відходів для запобігання шкідливому впливу їх на навколишнє природне середовище та здоров’я людини</t>
  </si>
  <si>
    <t>Захід 1 Забезпечення передачі відходів, що містять ртуть, сполуки ртуті (у тому числі відпрацьовані люмінесцентні лампи та прилади, що містять ртуть) в установах та закладах галузі «Освіта»</t>
  </si>
  <si>
    <t>Захід 2 Забезпечення екологічно безпечного збирання, перевезення, зберігання, оброблення, утилізації непридатних та заборонених до використання хімічних засобів захисту рослин</t>
  </si>
  <si>
    <t>Захід 3 Нове будівництво полігону для складування твердих побутових відходів на території Верхньосироватської сільської ради Сумського району Сумської області</t>
  </si>
  <si>
    <t>Завдання 9 Відновлення порушених земель</t>
  </si>
  <si>
    <t>Захід 1 Створення захисних насаджень на ерозійно небезпечних землях на території Сумської міської територіальної громади (в районі вул. Тополянська та в Стецьківському старостинському окрузі)</t>
  </si>
  <si>
    <t>Завдання 10 Еколого - просвітницька діяльність</t>
  </si>
  <si>
    <t>Захід 1 Видання інформаційно-освітнього екологічного бюлетеня Сумської міської ради «Екологічний орієнтир»</t>
  </si>
  <si>
    <t>Захід 2 Проведення у позашкільному вихованні освітніх акцій, проєктів, семінарів, лекцій та екскурсій з питань екології та охорони природи</t>
  </si>
  <si>
    <t>Захід 3 Проведення для містян та гостей міста Суми заходів екологічного і природоохоронного напрямку</t>
  </si>
  <si>
    <t>Захід 4 Підготовка і видання поліграфічної продукції щодо пропаганди охорони навколишнього природного середовища</t>
  </si>
  <si>
    <t>Захід 5 Реалізація грантового проєкту «Підвищення обізнаності населення Сумської міської територіальної громади про можливості відновлювальної енергетики»</t>
  </si>
  <si>
    <t>Захід 6 Супровід грантового проєкту «Підвищення обізнаності населення Сумської міської територіальної громади про можливості відновлювальної енергетики»</t>
  </si>
  <si>
    <t>0618340
1018340</t>
  </si>
  <si>
    <t>1218340
0618340
1018340</t>
  </si>
  <si>
    <t>1217310
1217361
1217363
1218340
1217383</t>
  </si>
  <si>
    <t>1217310
1217361
1218340</t>
  </si>
  <si>
    <t>1217310
1218340</t>
  </si>
  <si>
    <t>1216030
1218340</t>
  </si>
  <si>
    <t>1217330
1218340</t>
  </si>
  <si>
    <t>1218340
1218312</t>
  </si>
  <si>
    <t>1517330
1517361</t>
  </si>
  <si>
    <t>0618340</t>
  </si>
  <si>
    <t>0218340</t>
  </si>
  <si>
    <t>0618340
3718340</t>
  </si>
  <si>
    <t>Секретар Сумської міської ради                                                                                                                                                                                                 Артем КОБЗАР</t>
  </si>
  <si>
    <r>
      <t>Назва завдання та заходу</t>
    </r>
    <r>
      <rPr>
        <sz val="9"/>
        <color theme="1"/>
        <rFont val="Times New Roman"/>
        <family val="1"/>
        <charset val="204"/>
      </rPr>
      <t xml:space="preserve"> </t>
    </r>
  </si>
  <si>
    <t>Інші джерела (грант)</t>
  </si>
  <si>
    <t>0618340                       3718340</t>
  </si>
  <si>
    <t xml:space="preserve">Захід 3 Реконструкція системи відведення міських зливових стоків у поверхневі водні об’єкти </t>
  </si>
  <si>
    <t>0618340                       0617700</t>
  </si>
  <si>
    <t>Захід 3 Капітальний ремонт електричних мереж, в частині встановлення сонячної електростанції на об’єкті КП «Міськводоканал» Сумської міської ради (СМР) на Пришибському водозаборі</t>
  </si>
  <si>
    <t>Захід 4 Капітальний ремонт електричних мереж, в частині встановлення сонячних електростанціїй на об’єктах КП «Міськводоканал» Сумської міської ради, а саме: на Ново-Оболонському водозаборі, Лучанському водозаборі, Тополянському водозаборі, Токарівському водозаборі та на міських очисних спорудах</t>
  </si>
  <si>
    <t>1217310
1216090</t>
  </si>
  <si>
    <t>Захід 3 Нове будівництво модульної зливної станції біля очисних споруд за адресою: м. Суми, вул. Гамалія, буд. 40</t>
  </si>
  <si>
    <t xml:space="preserve">Захід 4 Ліквідаційний тампонаж </t>
  </si>
  <si>
    <t>Захід 2 Модернізація та реконструкція системи водовідведення у м. Суми (реконструкція міських каналізаційних очисних споруд комунального підприємства «Міськводоканал» Сумської міської ради потужністю        60 000 м3/добу з виділенням першої черги будівництва потужністю 30 000 м3/добу у м. Суми вул. Гамалія, буд. 40</t>
  </si>
  <si>
    <t xml:space="preserve">Захід 5 Реконструкція системи відведення міських зливових стоків у поверхневі водні об’єкти </t>
  </si>
  <si>
    <t>Захід 10 Обладнання системи освітлення на території ботанічного саду місцевого значення «Юннатівський»</t>
  </si>
  <si>
    <t>Захід 11 Доукомплектування системи відеоспостереження на території ботанічного саду місцевого значення «Юннатівський»</t>
  </si>
  <si>
    <t>Захід 1 Забезпечення проведення стратегічної екологічної оцінки документів державного планування</t>
  </si>
  <si>
    <t>Захід 7 Участь у реалізації проєкту «Соціально-екологічне значення міських зелених насаджень з точки зору водного циклу, зміненого глобальною зміною клімату - співпраця у викладанні та дослідженнях між MENDELU та Сумським національним аграрним університетом»</t>
  </si>
  <si>
    <t>Завдання 11 Наукова діяльність</t>
  </si>
  <si>
    <t>Не виконано</t>
  </si>
  <si>
    <t>Виконано в неповному обсязі</t>
  </si>
  <si>
    <t xml:space="preserve">                      Додаток 5
      до рішення Сумської міської ради
Про заключний звіт про виконання Програми охорони навколишнього природного середовища Сумської міської територіальної громади на  2022-2024 роки, затвердженої рішенням виконавчого комітету Сумської міської ради від 27 травня 2022 року № 162 (зі змінами) за 2022-2024 роки та за 2024 рік
від                  року №                   - МР
                                  </t>
  </si>
  <si>
    <t>Інформація про виконання програми охорони навколищнього природного середовища Сумської міської територіальної громади, затвердженої рішенням виконавчого комітету Сумської міської ради від 27.05.2022 року № 162 (зі змінами) за 2022-2024 рік</t>
  </si>
  <si>
    <t xml:space="preserve">Виконавець: Світлана ЛИПОВА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</si>
</sst>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3">
    <xf numFmtId="0" fontId="0" fillId="0" borderId="0" xfId="0"/>
    <xf numFmtId="0" fontId="8" fillId="0" borderId="0" xfId="0" applyFont="1" applyFill="1" applyAlignment="1">
      <alignment horizontal="justify" vertical="center" wrapText="1"/>
    </xf>
    <xf numFmtId="0" fontId="8" fillId="0" borderId="0" xfId="0" applyFont="1" applyFill="1" applyAlignment="1">
      <alignment horizontal="justify" vertical="center"/>
    </xf>
    <xf numFmtId="0" fontId="8" fillId="0" borderId="0" xfId="0" applyFont="1" applyFill="1" applyAlignment="1">
      <alignment horizontal="right" wrapText="1"/>
    </xf>
    <xf numFmtId="43" fontId="3" fillId="0" borderId="1" xfId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left" vertical="center" wrapText="1"/>
    </xf>
    <xf numFmtId="43" fontId="4" fillId="0" borderId="1" xfId="1" applyFont="1" applyFill="1" applyBorder="1" applyAlignment="1">
      <alignment vertical="center" wrapText="1"/>
    </xf>
    <xf numFmtId="43" fontId="4" fillId="0" borderId="1" xfId="1" applyNumberFormat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vertic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horizontal="left" vertical="center" wrapText="1"/>
    </xf>
    <xf numFmtId="43" fontId="5" fillId="0" borderId="0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justify" vertical="center"/>
    </xf>
    <xf numFmtId="0" fontId="11" fillId="0" borderId="0" xfId="0" applyFont="1" applyFill="1"/>
    <xf numFmtId="0" fontId="1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horizontal="center"/>
    </xf>
    <xf numFmtId="43" fontId="5" fillId="0" borderId="1" xfId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left" vertical="center" wrapText="1"/>
    </xf>
    <xf numFmtId="49" fontId="13" fillId="0" borderId="1" xfId="1" applyNumberFormat="1" applyFont="1" applyFill="1" applyBorder="1" applyAlignment="1">
      <alignment horizontal="left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3" fontId="6" fillId="0" borderId="1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top" wrapText="1"/>
    </xf>
    <xf numFmtId="0" fontId="10" fillId="0" borderId="0" xfId="0" applyFont="1" applyFill="1" applyAlignment="1">
      <alignment horizontal="justify" vertical="center"/>
    </xf>
    <xf numFmtId="0" fontId="11" fillId="0" borderId="0" xfId="0" applyFont="1" applyFill="1"/>
    <xf numFmtId="43" fontId="3" fillId="0" borderId="1" xfId="1" applyFont="1" applyFill="1" applyBorder="1" applyAlignment="1">
      <alignment horizontal="left" vertical="center" wrapText="1"/>
    </xf>
    <xf numFmtId="43" fontId="0" fillId="0" borderId="1" xfId="1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2"/>
  <sheetViews>
    <sheetView tabSelected="1" view="pageBreakPreview" topLeftCell="A184" zoomScaleNormal="100" zoomScaleSheetLayoutView="100" workbookViewId="0">
      <selection activeCell="I1" sqref="I1:L1"/>
    </sheetView>
  </sheetViews>
  <sheetFormatPr defaultRowHeight="15" x14ac:dyDescent="0.25"/>
  <cols>
    <col min="1" max="1" width="46.42578125" style="27" customWidth="1"/>
    <col min="2" max="2" width="17.85546875" style="27" customWidth="1"/>
    <col min="3" max="3" width="15.5703125" style="27" customWidth="1"/>
    <col min="4" max="4" width="14.28515625" style="27" customWidth="1"/>
    <col min="5" max="5" width="12.5703125" style="27" customWidth="1"/>
    <col min="6" max="6" width="15.28515625" style="27" customWidth="1"/>
    <col min="7" max="7" width="14.5703125" style="27" customWidth="1"/>
    <col min="8" max="8" width="14.28515625" style="27" customWidth="1"/>
    <col min="9" max="9" width="14.42578125" style="27" customWidth="1"/>
    <col min="10" max="10" width="13.42578125" style="27" customWidth="1"/>
    <col min="11" max="11" width="16.5703125" style="28" customWidth="1"/>
    <col min="12" max="12" width="15.28515625" style="27" customWidth="1"/>
    <col min="13" max="13" width="9.140625" style="27" customWidth="1"/>
  </cols>
  <sheetData>
    <row r="1" spans="1:12" ht="186.75" customHeight="1" x14ac:dyDescent="0.3">
      <c r="A1" s="3"/>
      <c r="B1" s="3"/>
      <c r="C1" s="3"/>
      <c r="D1" s="3"/>
      <c r="E1" s="3"/>
      <c r="F1" s="3"/>
      <c r="G1" s="3"/>
      <c r="H1" s="1"/>
      <c r="I1" s="31" t="s">
        <v>83</v>
      </c>
      <c r="J1" s="31"/>
      <c r="K1" s="31"/>
      <c r="L1" s="31"/>
    </row>
    <row r="2" spans="1:12" ht="15" customHeight="1" x14ac:dyDescent="0.25">
      <c r="A2" s="38" t="s">
        <v>84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36.7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.75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31.5" customHeight="1" x14ac:dyDescent="0.25">
      <c r="A5" s="30" t="s">
        <v>64</v>
      </c>
      <c r="B5" s="30" t="s">
        <v>0</v>
      </c>
      <c r="C5" s="30" t="s">
        <v>7</v>
      </c>
      <c r="D5" s="30" t="s">
        <v>8</v>
      </c>
      <c r="E5" s="30"/>
      <c r="F5" s="30"/>
      <c r="G5" s="30" t="s">
        <v>9</v>
      </c>
      <c r="H5" s="30"/>
      <c r="I5" s="30"/>
      <c r="J5" s="30" t="s">
        <v>10</v>
      </c>
      <c r="K5" s="30"/>
      <c r="L5" s="30"/>
    </row>
    <row r="6" spans="1:12" x14ac:dyDescent="0.25">
      <c r="A6" s="30"/>
      <c r="B6" s="30"/>
      <c r="C6" s="30"/>
      <c r="D6" s="22" t="s">
        <v>1</v>
      </c>
      <c r="E6" s="4" t="s">
        <v>2</v>
      </c>
      <c r="F6" s="4" t="s">
        <v>3</v>
      </c>
      <c r="G6" s="22" t="s">
        <v>1</v>
      </c>
      <c r="H6" s="4" t="s">
        <v>2</v>
      </c>
      <c r="I6" s="4" t="s">
        <v>3</v>
      </c>
      <c r="J6" s="22" t="s">
        <v>1</v>
      </c>
      <c r="K6" s="4" t="s">
        <v>2</v>
      </c>
      <c r="L6" s="4" t="s">
        <v>3</v>
      </c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</row>
    <row r="8" spans="1:12" ht="26.25" customHeight="1" x14ac:dyDescent="0.25">
      <c r="A8" s="6" t="s">
        <v>11</v>
      </c>
      <c r="B8" s="23"/>
      <c r="C8" s="23"/>
      <c r="D8" s="23">
        <f>D9+D10+D11</f>
        <v>2235125.9</v>
      </c>
      <c r="E8" s="23">
        <f t="shared" ref="E8:F8" si="0">E9+E10+E11</f>
        <v>1535</v>
      </c>
      <c r="F8" s="23">
        <f t="shared" si="0"/>
        <v>2233590.9</v>
      </c>
      <c r="G8" s="23">
        <f>G9+G10+G11</f>
        <v>351592.54</v>
      </c>
      <c r="H8" s="23">
        <f t="shared" ref="H8" si="1">H9+H10+H11</f>
        <v>535</v>
      </c>
      <c r="I8" s="23">
        <f t="shared" ref="I8" si="2">I9+I10+I11</f>
        <v>351057.54</v>
      </c>
      <c r="J8" s="23">
        <f>J9+J10+J11</f>
        <v>127210.00000000001</v>
      </c>
      <c r="K8" s="24">
        <f t="shared" ref="K8" si="3">K9+K10+K11</f>
        <v>534.9</v>
      </c>
      <c r="L8" s="23">
        <f t="shared" ref="L8" si="4">L9+L10+L11</f>
        <v>126675.1</v>
      </c>
    </row>
    <row r="9" spans="1:12" ht="18" customHeight="1" x14ac:dyDescent="0.25">
      <c r="A9" s="25" t="s">
        <v>4</v>
      </c>
      <c r="B9" s="21"/>
      <c r="C9" s="21"/>
      <c r="D9" s="23">
        <f>D14+D35+D59+D75+D87+D99+D107+D155+D171+D179+D211</f>
        <v>276776.89999999997</v>
      </c>
      <c r="E9" s="23">
        <f t="shared" ref="E9:F9" si="5">E14+E35+E59+E75+E87+E99+E107+E155+E171+E179+E211</f>
        <v>1535</v>
      </c>
      <c r="F9" s="23">
        <f t="shared" si="5"/>
        <v>275241.89999999997</v>
      </c>
      <c r="G9" s="23">
        <f>G14+G35+G59+G75+G87+G99+G107+G155+G171+G179+G211</f>
        <v>143858.53999999998</v>
      </c>
      <c r="H9" s="23">
        <f t="shared" ref="H9:L9" si="6">H14+H35+H59+H75+H87+H99+H107+H155+H171+H179+H211</f>
        <v>535</v>
      </c>
      <c r="I9" s="23">
        <f t="shared" si="6"/>
        <v>143323.53999999998</v>
      </c>
      <c r="J9" s="23">
        <f>J14+J35+J59+J75+J87+J99+J107+J155+J171+J179+J211</f>
        <v>120985.96</v>
      </c>
      <c r="K9" s="24">
        <f t="shared" si="6"/>
        <v>534.9</v>
      </c>
      <c r="L9" s="23">
        <f t="shared" si="6"/>
        <v>120451.06</v>
      </c>
    </row>
    <row r="10" spans="1:12" ht="21.75" customHeight="1" x14ac:dyDescent="0.25">
      <c r="A10" s="25" t="s">
        <v>5</v>
      </c>
      <c r="B10" s="21"/>
      <c r="C10" s="21"/>
      <c r="D10" s="23">
        <f t="shared" ref="D10:D12" si="7">D15+D36+D60+D76+D88+D100+D108+D156+D172+D180+D212</f>
        <v>1002959</v>
      </c>
      <c r="E10" s="23">
        <f t="shared" ref="E10:G10" si="8">E15+E36+E60+E76+E88+E100+E108+E156+E172+E180+E212</f>
        <v>0</v>
      </c>
      <c r="F10" s="23">
        <f t="shared" si="8"/>
        <v>1002959</v>
      </c>
      <c r="G10" s="23">
        <f t="shared" si="8"/>
        <v>207344</v>
      </c>
      <c r="H10" s="23">
        <f t="shared" ref="H10:L10" si="9">H15+H36+H60+H76+H88+H100+H108+H156+H172+H180+H212</f>
        <v>0</v>
      </c>
      <c r="I10" s="23">
        <f t="shared" si="9"/>
        <v>207344</v>
      </c>
      <c r="J10" s="23">
        <f t="shared" si="9"/>
        <v>5848.74</v>
      </c>
      <c r="K10" s="24">
        <f t="shared" si="9"/>
        <v>0</v>
      </c>
      <c r="L10" s="23">
        <f t="shared" si="9"/>
        <v>5848.74</v>
      </c>
    </row>
    <row r="11" spans="1:12" ht="18" customHeight="1" x14ac:dyDescent="0.25">
      <c r="A11" s="34" t="s">
        <v>65</v>
      </c>
      <c r="B11" s="36"/>
      <c r="C11" s="36"/>
      <c r="D11" s="39">
        <f t="shared" si="7"/>
        <v>955390</v>
      </c>
      <c r="E11" s="39">
        <f t="shared" ref="E11:G11" si="10">E16+E37+E61+E77+E89+E101+E109+E157+E173+E181+E213</f>
        <v>0</v>
      </c>
      <c r="F11" s="39">
        <f t="shared" si="10"/>
        <v>955390</v>
      </c>
      <c r="G11" s="39">
        <f t="shared" si="10"/>
        <v>390</v>
      </c>
      <c r="H11" s="39">
        <f t="shared" ref="H11:L11" si="11">H16+H37+H61+H77+H89+H101+H109+H157+H173+H181+H213</f>
        <v>0</v>
      </c>
      <c r="I11" s="39">
        <f>I16+I37+I61+I77+I89+I101+I109+I157+I173+I181+I213</f>
        <v>390</v>
      </c>
      <c r="J11" s="39">
        <f t="shared" si="11"/>
        <v>375.3</v>
      </c>
      <c r="K11" s="41">
        <f t="shared" si="11"/>
        <v>0</v>
      </c>
      <c r="L11" s="39">
        <f t="shared" si="11"/>
        <v>375.3</v>
      </c>
    </row>
    <row r="12" spans="1:12" ht="9.75" hidden="1" customHeight="1" x14ac:dyDescent="0.25">
      <c r="A12" s="35"/>
      <c r="B12" s="36"/>
      <c r="C12" s="36"/>
      <c r="D12" s="40">
        <f t="shared" si="7"/>
        <v>392406.5</v>
      </c>
      <c r="E12" s="40">
        <f t="shared" ref="E12:G12" si="12">E17+E38+E62+E78+E90+E102+E110+E158+E174+E182+E214</f>
        <v>0</v>
      </c>
      <c r="F12" s="40">
        <f t="shared" si="12"/>
        <v>392406.5</v>
      </c>
      <c r="G12" s="40">
        <f t="shared" si="12"/>
        <v>283169.85000000003</v>
      </c>
      <c r="H12" s="40">
        <f t="shared" ref="H12:L12" si="13">H17+H38+H62+H78+H90+H102+H110+H158+H174+H182+H214</f>
        <v>0</v>
      </c>
      <c r="I12" s="40">
        <f t="shared" si="13"/>
        <v>283169.85000000003</v>
      </c>
      <c r="J12" s="40">
        <f t="shared" si="13"/>
        <v>61592.7</v>
      </c>
      <c r="K12" s="42">
        <f t="shared" si="13"/>
        <v>0</v>
      </c>
      <c r="L12" s="40">
        <f t="shared" si="13"/>
        <v>61592.7</v>
      </c>
    </row>
    <row r="13" spans="1:12" ht="31.5" customHeight="1" x14ac:dyDescent="0.25">
      <c r="A13" s="6" t="s">
        <v>12</v>
      </c>
      <c r="B13" s="21"/>
      <c r="C13" s="21"/>
      <c r="D13" s="7">
        <f>D14+D15+D16</f>
        <v>2459.5</v>
      </c>
      <c r="E13" s="7">
        <f>E14+E15+E16</f>
        <v>35</v>
      </c>
      <c r="F13" s="7">
        <f>F14+F15+F16</f>
        <v>2424.5</v>
      </c>
      <c r="G13" s="23">
        <f>G14+G15+G16</f>
        <v>1654.4</v>
      </c>
      <c r="H13" s="23">
        <f t="shared" ref="H13:L13" si="14">H14+H15+H16</f>
        <v>35</v>
      </c>
      <c r="I13" s="23">
        <f t="shared" si="14"/>
        <v>1619.4</v>
      </c>
      <c r="J13" s="8">
        <f t="shared" si="14"/>
        <v>1634.1999999999998</v>
      </c>
      <c r="K13" s="24">
        <f t="shared" si="14"/>
        <v>35</v>
      </c>
      <c r="L13" s="23">
        <f t="shared" si="14"/>
        <v>1599.1999999999998</v>
      </c>
    </row>
    <row r="14" spans="1:12" x14ac:dyDescent="0.25">
      <c r="A14" s="25" t="s">
        <v>4</v>
      </c>
      <c r="B14" s="21"/>
      <c r="C14" s="21"/>
      <c r="D14" s="7">
        <f>D18+D23+D27+D31</f>
        <v>2459.5</v>
      </c>
      <c r="E14" s="7">
        <f>E18+E23+E27+E31</f>
        <v>35</v>
      </c>
      <c r="F14" s="7">
        <f>F18+F23+F27+F31</f>
        <v>2424.5</v>
      </c>
      <c r="G14" s="23">
        <f>G18+G23+G27+G31</f>
        <v>1654.4</v>
      </c>
      <c r="H14" s="23">
        <f t="shared" ref="H14:L14" si="15">H18+H23+H27+H31</f>
        <v>35</v>
      </c>
      <c r="I14" s="23">
        <f>I18+I23+I27+I31</f>
        <v>1619.4</v>
      </c>
      <c r="J14" s="23">
        <f>J18+J23+J27+J31</f>
        <v>1634.1999999999998</v>
      </c>
      <c r="K14" s="24">
        <f t="shared" si="15"/>
        <v>35</v>
      </c>
      <c r="L14" s="23">
        <f t="shared" si="15"/>
        <v>1599.1999999999998</v>
      </c>
    </row>
    <row r="15" spans="1:12" ht="15.75" customHeight="1" x14ac:dyDescent="0.25">
      <c r="A15" s="25" t="s">
        <v>5</v>
      </c>
      <c r="B15" s="21"/>
      <c r="C15" s="21"/>
      <c r="D15" s="7">
        <f>D19+D24</f>
        <v>0</v>
      </c>
      <c r="E15" s="7">
        <f>E19+E24</f>
        <v>0</v>
      </c>
      <c r="F15" s="7">
        <f>D15</f>
        <v>0</v>
      </c>
      <c r="G15" s="23">
        <f>G19+G24+G28+G32</f>
        <v>0</v>
      </c>
      <c r="H15" s="23">
        <f>H19+H24+H28+H32</f>
        <v>0</v>
      </c>
      <c r="I15" s="23">
        <f t="shared" ref="I15:L15" si="16">I19+I24+I28+I32</f>
        <v>0</v>
      </c>
      <c r="J15" s="23">
        <f t="shared" si="16"/>
        <v>0</v>
      </c>
      <c r="K15" s="23">
        <f t="shared" si="16"/>
        <v>0</v>
      </c>
      <c r="L15" s="23">
        <f t="shared" si="16"/>
        <v>0</v>
      </c>
    </row>
    <row r="16" spans="1:12" x14ac:dyDescent="0.25">
      <c r="A16" s="25" t="s">
        <v>6</v>
      </c>
      <c r="B16" s="21"/>
      <c r="C16" s="21"/>
      <c r="D16" s="7">
        <f>D20+D25</f>
        <v>0</v>
      </c>
      <c r="E16" s="7">
        <f>E20+E25</f>
        <v>0</v>
      </c>
      <c r="F16" s="7">
        <f>D16</f>
        <v>0</v>
      </c>
      <c r="G16" s="23">
        <f>G20+G25+G29+G33</f>
        <v>0</v>
      </c>
      <c r="H16" s="23">
        <f t="shared" ref="H16:L16" si="17">H20+H25+H29+H33</f>
        <v>0</v>
      </c>
      <c r="I16" s="23">
        <f t="shared" si="17"/>
        <v>0</v>
      </c>
      <c r="J16" s="23">
        <f t="shared" si="17"/>
        <v>0</v>
      </c>
      <c r="K16" s="23">
        <f t="shared" si="17"/>
        <v>0</v>
      </c>
      <c r="L16" s="23">
        <f t="shared" si="17"/>
        <v>0</v>
      </c>
    </row>
    <row r="17" spans="1:12" ht="59.25" customHeight="1" x14ac:dyDescent="0.25">
      <c r="A17" s="9" t="s">
        <v>13</v>
      </c>
      <c r="B17" s="21" t="s">
        <v>51</v>
      </c>
      <c r="C17" s="21" t="s">
        <v>81</v>
      </c>
      <c r="D17" s="7">
        <f>D18+D19+D20</f>
        <v>16.5</v>
      </c>
      <c r="E17" s="7"/>
      <c r="F17" s="7">
        <f>F18+F19+F20</f>
        <v>16.5</v>
      </c>
      <c r="G17" s="23">
        <f t="shared" ref="G17:K17" si="18">G18+G19+G20</f>
        <v>16.5</v>
      </c>
      <c r="H17" s="23">
        <f>H18+H19+H20</f>
        <v>0</v>
      </c>
      <c r="I17" s="23">
        <f t="shared" ref="I17" si="19">I18+I19+I20</f>
        <v>16.5</v>
      </c>
      <c r="J17" s="23">
        <f>J18+J19+J20</f>
        <v>0</v>
      </c>
      <c r="K17" s="23">
        <f t="shared" si="18"/>
        <v>0</v>
      </c>
      <c r="L17" s="23">
        <f>L18+L19+L20</f>
        <v>0</v>
      </c>
    </row>
    <row r="18" spans="1:12" x14ac:dyDescent="0.25">
      <c r="A18" s="25" t="s">
        <v>4</v>
      </c>
      <c r="B18" s="21"/>
      <c r="C18" s="21"/>
      <c r="D18" s="10">
        <v>16.5</v>
      </c>
      <c r="E18" s="10"/>
      <c r="F18" s="10">
        <f>D18</f>
        <v>16.5</v>
      </c>
      <c r="G18" s="21">
        <f>0+6+10.5</f>
        <v>16.5</v>
      </c>
      <c r="H18" s="21"/>
      <c r="I18" s="21">
        <f>0+6+10.5</f>
        <v>16.5</v>
      </c>
      <c r="J18" s="21">
        <f>K18+L18</f>
        <v>0</v>
      </c>
      <c r="K18" s="21"/>
      <c r="L18" s="21">
        <v>0</v>
      </c>
    </row>
    <row r="19" spans="1:12" x14ac:dyDescent="0.25">
      <c r="A19" s="25" t="s">
        <v>5</v>
      </c>
      <c r="B19" s="21"/>
      <c r="C19" s="21"/>
      <c r="D19" s="21">
        <v>0</v>
      </c>
      <c r="E19" s="21"/>
      <c r="F19" s="21">
        <f>D19</f>
        <v>0</v>
      </c>
      <c r="G19" s="21">
        <f>H19+I19</f>
        <v>0</v>
      </c>
      <c r="H19" s="21"/>
      <c r="I19" s="21">
        <f>J19+K19</f>
        <v>0</v>
      </c>
      <c r="J19" s="21">
        <f>K19+L19</f>
        <v>0</v>
      </c>
      <c r="K19" s="21"/>
      <c r="L19" s="21"/>
    </row>
    <row r="20" spans="1:12" x14ac:dyDescent="0.25">
      <c r="A20" s="34" t="s">
        <v>6</v>
      </c>
      <c r="B20" s="36"/>
      <c r="C20" s="36"/>
      <c r="D20" s="36">
        <v>0</v>
      </c>
      <c r="E20" s="36"/>
      <c r="F20" s="36">
        <f>D20</f>
        <v>0</v>
      </c>
      <c r="G20" s="36">
        <f>H20+I20</f>
        <v>0</v>
      </c>
      <c r="H20" s="36"/>
      <c r="I20" s="36">
        <f>J20+K20</f>
        <v>0</v>
      </c>
      <c r="J20" s="36">
        <f>K20+L20</f>
        <v>0</v>
      </c>
      <c r="K20" s="36"/>
      <c r="L20" s="36"/>
    </row>
    <row r="21" spans="1:12" ht="9" customHeight="1" x14ac:dyDescent="0.25">
      <c r="A21" s="34"/>
      <c r="B21" s="36"/>
      <c r="C21" s="36"/>
      <c r="D21" s="37"/>
      <c r="E21" s="37"/>
      <c r="F21" s="37"/>
      <c r="G21" s="37"/>
      <c r="H21" s="37"/>
      <c r="I21" s="37"/>
      <c r="J21" s="37"/>
      <c r="K21" s="37"/>
      <c r="L21" s="37"/>
    </row>
    <row r="22" spans="1:12" ht="60.75" customHeight="1" x14ac:dyDescent="0.25">
      <c r="A22" s="9" t="s">
        <v>14</v>
      </c>
      <c r="B22" s="21" t="s">
        <v>52</v>
      </c>
      <c r="C22" s="21" t="s">
        <v>10</v>
      </c>
      <c r="D22" s="23">
        <f>D23+D24+D25</f>
        <v>26</v>
      </c>
      <c r="E22" s="23"/>
      <c r="F22" s="23">
        <f>F23+F24+F25</f>
        <v>26</v>
      </c>
      <c r="G22" s="23">
        <f t="shared" ref="G22:K22" si="20">G23+G24+G25</f>
        <v>16</v>
      </c>
      <c r="H22" s="23">
        <f t="shared" si="20"/>
        <v>0</v>
      </c>
      <c r="I22" s="23">
        <f t="shared" ref="I22" si="21">I23+I24+I25</f>
        <v>16</v>
      </c>
      <c r="J22" s="23">
        <f t="shared" si="20"/>
        <v>12.3</v>
      </c>
      <c r="K22" s="23">
        <f t="shared" si="20"/>
        <v>0</v>
      </c>
      <c r="L22" s="23">
        <f t="shared" ref="L22" si="22">L23+L24+L25</f>
        <v>12.3</v>
      </c>
    </row>
    <row r="23" spans="1:12" x14ac:dyDescent="0.25">
      <c r="A23" s="25" t="s">
        <v>4</v>
      </c>
      <c r="B23" s="21"/>
      <c r="C23" s="21"/>
      <c r="D23" s="21">
        <v>26</v>
      </c>
      <c r="E23" s="21"/>
      <c r="F23" s="21">
        <f>D23</f>
        <v>26</v>
      </c>
      <c r="G23" s="21">
        <f>0+16</f>
        <v>16</v>
      </c>
      <c r="H23" s="21"/>
      <c r="I23" s="21">
        <f>0+16</f>
        <v>16</v>
      </c>
      <c r="J23" s="21">
        <f>0+12.3</f>
        <v>12.3</v>
      </c>
      <c r="K23" s="21"/>
      <c r="L23" s="21">
        <f>0+12.3</f>
        <v>12.3</v>
      </c>
    </row>
    <row r="24" spans="1:12" x14ac:dyDescent="0.25">
      <c r="A24" s="25" t="s">
        <v>5</v>
      </c>
      <c r="B24" s="21"/>
      <c r="C24" s="21"/>
      <c r="D24" s="21">
        <v>0</v>
      </c>
      <c r="E24" s="21"/>
      <c r="F24" s="21">
        <f>D24</f>
        <v>0</v>
      </c>
      <c r="G24" s="21">
        <f t="shared" ref="G24:I25" si="23">H24+I24</f>
        <v>0</v>
      </c>
      <c r="H24" s="21"/>
      <c r="I24" s="21">
        <f t="shared" si="23"/>
        <v>0</v>
      </c>
      <c r="J24" s="21">
        <f t="shared" ref="J24:L25" si="24">K24+L24</f>
        <v>0</v>
      </c>
      <c r="K24" s="21"/>
      <c r="L24" s="21">
        <f t="shared" si="24"/>
        <v>0</v>
      </c>
    </row>
    <row r="25" spans="1:12" x14ac:dyDescent="0.25">
      <c r="A25" s="25" t="s">
        <v>6</v>
      </c>
      <c r="B25" s="21"/>
      <c r="C25" s="21"/>
      <c r="D25" s="21">
        <v>0</v>
      </c>
      <c r="E25" s="21"/>
      <c r="F25" s="21">
        <f>D25</f>
        <v>0</v>
      </c>
      <c r="G25" s="21">
        <f t="shared" si="23"/>
        <v>0</v>
      </c>
      <c r="H25" s="21"/>
      <c r="I25" s="21">
        <f t="shared" si="23"/>
        <v>0</v>
      </c>
      <c r="J25" s="21">
        <f t="shared" si="24"/>
        <v>0</v>
      </c>
      <c r="K25" s="21"/>
      <c r="L25" s="21">
        <f t="shared" si="24"/>
        <v>0</v>
      </c>
    </row>
    <row r="26" spans="1:12" ht="56.25" customHeight="1" x14ac:dyDescent="0.25">
      <c r="A26" s="9" t="s">
        <v>69</v>
      </c>
      <c r="B26" s="21" t="s">
        <v>71</v>
      </c>
      <c r="C26" s="21" t="s">
        <v>10</v>
      </c>
      <c r="D26" s="23">
        <f>D27+D28+D29</f>
        <v>705</v>
      </c>
      <c r="E26" s="23">
        <f>E27+E28+E29</f>
        <v>35</v>
      </c>
      <c r="F26" s="23">
        <f>F27+F28+F29</f>
        <v>670</v>
      </c>
      <c r="G26" s="23">
        <f t="shared" ref="G26:I26" si="25">G27+G28+G29</f>
        <v>663.4</v>
      </c>
      <c r="H26" s="23">
        <f t="shared" si="25"/>
        <v>35</v>
      </c>
      <c r="I26" s="23">
        <f t="shared" si="25"/>
        <v>628.4</v>
      </c>
      <c r="J26" s="23">
        <f>J27+J28+J29</f>
        <v>663.4</v>
      </c>
      <c r="K26" s="23">
        <f t="shared" ref="K26:L26" si="26">K27+K28+K29</f>
        <v>35</v>
      </c>
      <c r="L26" s="23">
        <f t="shared" si="26"/>
        <v>628.4</v>
      </c>
    </row>
    <row r="27" spans="1:12" x14ac:dyDescent="0.25">
      <c r="A27" s="25" t="s">
        <v>4</v>
      </c>
      <c r="B27" s="21"/>
      <c r="C27" s="21"/>
      <c r="D27" s="21">
        <f>E27+F27</f>
        <v>705</v>
      </c>
      <c r="E27" s="21">
        <v>35</v>
      </c>
      <c r="F27" s="21">
        <v>670</v>
      </c>
      <c r="G27" s="21">
        <f>H27+I27</f>
        <v>663.4</v>
      </c>
      <c r="H27" s="21">
        <v>35</v>
      </c>
      <c r="I27" s="21">
        <v>628.4</v>
      </c>
      <c r="J27" s="21">
        <f>K27+L27</f>
        <v>663.4</v>
      </c>
      <c r="K27" s="21">
        <v>35</v>
      </c>
      <c r="L27" s="21">
        <v>628.4</v>
      </c>
    </row>
    <row r="28" spans="1:12" x14ac:dyDescent="0.25">
      <c r="A28" s="25" t="s">
        <v>5</v>
      </c>
      <c r="B28" s="21"/>
      <c r="C28" s="21"/>
      <c r="D28" s="21">
        <v>0</v>
      </c>
      <c r="E28" s="21"/>
      <c r="F28" s="21">
        <f>D28</f>
        <v>0</v>
      </c>
      <c r="G28" s="21">
        <f t="shared" ref="G28:G29" si="27">H28+I28</f>
        <v>0</v>
      </c>
      <c r="H28" s="21">
        <v>0</v>
      </c>
      <c r="I28" s="21">
        <v>0</v>
      </c>
      <c r="J28" s="21">
        <f t="shared" ref="J28:J29" si="28">K28+L28</f>
        <v>0</v>
      </c>
      <c r="K28" s="21">
        <v>0</v>
      </c>
      <c r="L28" s="21">
        <v>0</v>
      </c>
    </row>
    <row r="29" spans="1:12" x14ac:dyDescent="0.25">
      <c r="A29" s="25" t="s">
        <v>6</v>
      </c>
      <c r="B29" s="21"/>
      <c r="C29" s="21"/>
      <c r="D29" s="21">
        <v>0</v>
      </c>
      <c r="E29" s="21"/>
      <c r="F29" s="21">
        <f>D29</f>
        <v>0</v>
      </c>
      <c r="G29" s="21">
        <f t="shared" si="27"/>
        <v>0</v>
      </c>
      <c r="H29" s="21">
        <v>0</v>
      </c>
      <c r="I29" s="21">
        <v>0</v>
      </c>
      <c r="J29" s="21">
        <f t="shared" si="28"/>
        <v>0</v>
      </c>
      <c r="K29" s="21">
        <v>0</v>
      </c>
      <c r="L29" s="21">
        <v>0</v>
      </c>
    </row>
    <row r="30" spans="1:12" ht="93.75" customHeight="1" x14ac:dyDescent="0.25">
      <c r="A30" s="11" t="s">
        <v>70</v>
      </c>
      <c r="B30" s="12">
        <v>1217670</v>
      </c>
      <c r="C30" s="21" t="s">
        <v>10</v>
      </c>
      <c r="D30" s="23">
        <f>D31+D32+D33</f>
        <v>1712</v>
      </c>
      <c r="E30" s="23"/>
      <c r="F30" s="23">
        <f>F31+F32+F33</f>
        <v>1712</v>
      </c>
      <c r="G30" s="23">
        <f t="shared" ref="G30:L30" si="29">G31+G32+G33</f>
        <v>958.5</v>
      </c>
      <c r="H30" s="23">
        <f t="shared" si="29"/>
        <v>0</v>
      </c>
      <c r="I30" s="23">
        <f t="shared" si="29"/>
        <v>958.5</v>
      </c>
      <c r="J30" s="23">
        <f>J31+J32+J33</f>
        <v>958.5</v>
      </c>
      <c r="K30" s="23">
        <f t="shared" si="29"/>
        <v>0</v>
      </c>
      <c r="L30" s="23">
        <f t="shared" si="29"/>
        <v>958.5</v>
      </c>
    </row>
    <row r="31" spans="1:12" x14ac:dyDescent="0.25">
      <c r="A31" s="25" t="s">
        <v>4</v>
      </c>
      <c r="B31" s="21"/>
      <c r="C31" s="21"/>
      <c r="D31" s="21">
        <v>1712</v>
      </c>
      <c r="E31" s="21"/>
      <c r="F31" s="21">
        <f t="shared" ref="F31:F37" si="30">D31</f>
        <v>1712</v>
      </c>
      <c r="G31" s="21">
        <f>H31+I31</f>
        <v>958.5</v>
      </c>
      <c r="H31" s="21">
        <v>0</v>
      </c>
      <c r="I31" s="21">
        <v>958.5</v>
      </c>
      <c r="J31" s="21">
        <f>K31+L31</f>
        <v>958.5</v>
      </c>
      <c r="K31" s="21">
        <v>0</v>
      </c>
      <c r="L31" s="21">
        <v>958.5</v>
      </c>
    </row>
    <row r="32" spans="1:12" x14ac:dyDescent="0.25">
      <c r="A32" s="25" t="s">
        <v>5</v>
      </c>
      <c r="B32" s="21"/>
      <c r="C32" s="21"/>
      <c r="D32" s="21">
        <v>0</v>
      </c>
      <c r="E32" s="21"/>
      <c r="F32" s="21">
        <f t="shared" si="30"/>
        <v>0</v>
      </c>
      <c r="G32" s="21">
        <f t="shared" ref="G32:G33" si="31">H32+I32</f>
        <v>0</v>
      </c>
      <c r="H32" s="21">
        <v>0</v>
      </c>
      <c r="I32" s="21">
        <v>0</v>
      </c>
      <c r="J32" s="21">
        <f t="shared" ref="J32:J33" si="32">K32+L32</f>
        <v>0</v>
      </c>
      <c r="K32" s="21">
        <v>0</v>
      </c>
      <c r="L32" s="21">
        <v>0</v>
      </c>
    </row>
    <row r="33" spans="1:12" x14ac:dyDescent="0.25">
      <c r="A33" s="25" t="s">
        <v>6</v>
      </c>
      <c r="B33" s="21"/>
      <c r="C33" s="21"/>
      <c r="D33" s="21">
        <v>0</v>
      </c>
      <c r="E33" s="21"/>
      <c r="F33" s="21">
        <f t="shared" si="30"/>
        <v>0</v>
      </c>
      <c r="G33" s="21">
        <f t="shared" si="31"/>
        <v>0</v>
      </c>
      <c r="H33" s="21">
        <v>0</v>
      </c>
      <c r="I33" s="21">
        <v>0</v>
      </c>
      <c r="J33" s="21">
        <f t="shared" si="32"/>
        <v>0</v>
      </c>
      <c r="K33" s="21">
        <v>0</v>
      </c>
      <c r="L33" s="21">
        <v>0</v>
      </c>
    </row>
    <row r="34" spans="1:12" ht="38.25" customHeight="1" x14ac:dyDescent="0.25">
      <c r="A34" s="6" t="s">
        <v>15</v>
      </c>
      <c r="B34" s="21"/>
      <c r="C34" s="21"/>
      <c r="D34" s="23">
        <f>D35+D36+D37</f>
        <v>2136909</v>
      </c>
      <c r="E34" s="23"/>
      <c r="F34" s="23">
        <f t="shared" si="30"/>
        <v>2136909</v>
      </c>
      <c r="G34" s="23">
        <f>G35+G36+G37</f>
        <v>286508.95</v>
      </c>
      <c r="H34" s="23">
        <f t="shared" ref="H34:L34" si="33">H35+H36+H37</f>
        <v>0</v>
      </c>
      <c r="I34" s="23">
        <f t="shared" si="33"/>
        <v>286508.95</v>
      </c>
      <c r="J34" s="23">
        <f>J35+J36+J37</f>
        <v>66912.800000000003</v>
      </c>
      <c r="K34" s="23">
        <f t="shared" si="33"/>
        <v>0</v>
      </c>
      <c r="L34" s="23">
        <f t="shared" si="33"/>
        <v>66912.800000000003</v>
      </c>
    </row>
    <row r="35" spans="1:12" ht="30" customHeight="1" x14ac:dyDescent="0.25">
      <c r="A35" s="25" t="s">
        <v>4</v>
      </c>
      <c r="B35" s="21"/>
      <c r="C35" s="21"/>
      <c r="D35" s="23">
        <f>D39+D43+D47+D51+D55</f>
        <v>178950</v>
      </c>
      <c r="E35" s="23"/>
      <c r="F35" s="23">
        <f t="shared" si="30"/>
        <v>178950</v>
      </c>
      <c r="G35" s="23">
        <f>G39+G43+G47+G51+G55</f>
        <v>79164.95</v>
      </c>
      <c r="H35" s="23">
        <f t="shared" ref="H35:L35" si="34">H39+H43+H47+H51+H55</f>
        <v>0</v>
      </c>
      <c r="I35" s="23">
        <f t="shared" si="34"/>
        <v>79164.95</v>
      </c>
      <c r="J35" s="23">
        <f>J39+J43+J47+J51+J55</f>
        <v>61064.06</v>
      </c>
      <c r="K35" s="23">
        <f t="shared" si="34"/>
        <v>0</v>
      </c>
      <c r="L35" s="23">
        <f t="shared" si="34"/>
        <v>61064.06</v>
      </c>
    </row>
    <row r="36" spans="1:12" ht="23.25" customHeight="1" x14ac:dyDescent="0.25">
      <c r="A36" s="25" t="s">
        <v>5</v>
      </c>
      <c r="B36" s="21"/>
      <c r="C36" s="21"/>
      <c r="D36" s="23">
        <f t="shared" ref="D36:D37" si="35">D40+D44+D48+D52+D56</f>
        <v>1002959</v>
      </c>
      <c r="E36" s="23"/>
      <c r="F36" s="23">
        <f t="shared" si="30"/>
        <v>1002959</v>
      </c>
      <c r="G36" s="23">
        <f t="shared" ref="G36:L37" si="36">G40+G44+G48+G52+G56</f>
        <v>207344</v>
      </c>
      <c r="H36" s="23">
        <f t="shared" si="36"/>
        <v>0</v>
      </c>
      <c r="I36" s="23">
        <f t="shared" si="36"/>
        <v>207344</v>
      </c>
      <c r="J36" s="23">
        <f t="shared" si="36"/>
        <v>5848.74</v>
      </c>
      <c r="K36" s="23">
        <f t="shared" si="36"/>
        <v>0</v>
      </c>
      <c r="L36" s="23">
        <f t="shared" si="36"/>
        <v>5848.74</v>
      </c>
    </row>
    <row r="37" spans="1:12" ht="18" customHeight="1" x14ac:dyDescent="0.25">
      <c r="A37" s="25" t="s">
        <v>6</v>
      </c>
      <c r="B37" s="21"/>
      <c r="C37" s="21"/>
      <c r="D37" s="23">
        <f t="shared" si="35"/>
        <v>955000</v>
      </c>
      <c r="E37" s="23"/>
      <c r="F37" s="23">
        <f t="shared" si="30"/>
        <v>955000</v>
      </c>
      <c r="G37" s="23">
        <f t="shared" si="36"/>
        <v>0</v>
      </c>
      <c r="H37" s="23">
        <f t="shared" si="36"/>
        <v>0</v>
      </c>
      <c r="I37" s="23">
        <f t="shared" si="36"/>
        <v>0</v>
      </c>
      <c r="J37" s="23">
        <f t="shared" si="36"/>
        <v>0</v>
      </c>
      <c r="K37" s="23">
        <f t="shared" si="36"/>
        <v>0</v>
      </c>
      <c r="L37" s="23">
        <f t="shared" si="36"/>
        <v>0</v>
      </c>
    </row>
    <row r="38" spans="1:12" ht="66.75" customHeight="1" x14ac:dyDescent="0.25">
      <c r="A38" s="9" t="s">
        <v>16</v>
      </c>
      <c r="B38" s="21" t="s">
        <v>53</v>
      </c>
      <c r="C38" s="21" t="s">
        <v>82</v>
      </c>
      <c r="D38" s="23">
        <f>D39+D40+D41</f>
        <v>372344</v>
      </c>
      <c r="E38" s="23"/>
      <c r="F38" s="23">
        <f>F39+F40+F41</f>
        <v>372344</v>
      </c>
      <c r="G38" s="23">
        <f t="shared" ref="G38:I38" si="37">G39+G40+G41</f>
        <v>280508.95</v>
      </c>
      <c r="H38" s="23">
        <f t="shared" si="37"/>
        <v>0</v>
      </c>
      <c r="I38" s="23">
        <f t="shared" si="37"/>
        <v>280508.95</v>
      </c>
      <c r="J38" s="23">
        <f t="shared" ref="J38:L38" si="38">J39+J40+J41</f>
        <v>60946.6</v>
      </c>
      <c r="K38" s="23">
        <f t="shared" si="38"/>
        <v>0</v>
      </c>
      <c r="L38" s="23">
        <f t="shared" si="38"/>
        <v>60946.6</v>
      </c>
    </row>
    <row r="39" spans="1:12" x14ac:dyDescent="0.25">
      <c r="A39" s="25" t="s">
        <v>4</v>
      </c>
      <c r="B39" s="21"/>
      <c r="C39" s="21"/>
      <c r="D39" s="21">
        <v>165000</v>
      </c>
      <c r="E39" s="21"/>
      <c r="F39" s="21">
        <f>D39</f>
        <v>165000</v>
      </c>
      <c r="G39" s="21">
        <f>29970.8+15810.6+27383.55</f>
        <v>73164.95</v>
      </c>
      <c r="H39" s="21">
        <v>0</v>
      </c>
      <c r="I39" s="21">
        <f>G39</f>
        <v>73164.95</v>
      </c>
      <c r="J39" s="21">
        <f>20716.82+14530.42+19850.62</f>
        <v>55097.86</v>
      </c>
      <c r="K39" s="21">
        <v>0</v>
      </c>
      <c r="L39" s="21">
        <f>J39</f>
        <v>55097.86</v>
      </c>
    </row>
    <row r="40" spans="1:12" x14ac:dyDescent="0.25">
      <c r="A40" s="25" t="s">
        <v>5</v>
      </c>
      <c r="B40" s="21"/>
      <c r="C40" s="21"/>
      <c r="D40" s="21">
        <v>207344</v>
      </c>
      <c r="E40" s="21"/>
      <c r="F40" s="21">
        <f>D40</f>
        <v>207344</v>
      </c>
      <c r="G40" s="21">
        <f>207344+0</f>
        <v>207344</v>
      </c>
      <c r="H40" s="21">
        <v>0</v>
      </c>
      <c r="I40" s="21">
        <f t="shared" ref="I40:I41" si="39">G40</f>
        <v>207344</v>
      </c>
      <c r="J40" s="21">
        <f>5848.74+0</f>
        <v>5848.74</v>
      </c>
      <c r="K40" s="21">
        <v>0</v>
      </c>
      <c r="L40" s="21">
        <f>J40</f>
        <v>5848.74</v>
      </c>
    </row>
    <row r="41" spans="1:12" x14ac:dyDescent="0.25">
      <c r="A41" s="25" t="s">
        <v>6</v>
      </c>
      <c r="B41" s="21"/>
      <c r="C41" s="21"/>
      <c r="D41" s="21">
        <v>0</v>
      </c>
      <c r="E41" s="21"/>
      <c r="F41" s="21">
        <f>D41</f>
        <v>0</v>
      </c>
      <c r="G41" s="21">
        <v>0</v>
      </c>
      <c r="H41" s="21"/>
      <c r="I41" s="21">
        <f t="shared" si="39"/>
        <v>0</v>
      </c>
      <c r="J41" s="21">
        <v>0</v>
      </c>
      <c r="K41" s="21"/>
      <c r="L41" s="21">
        <f t="shared" ref="L41" si="40">J41</f>
        <v>0</v>
      </c>
    </row>
    <row r="42" spans="1:12" ht="108.75" customHeight="1" x14ac:dyDescent="0.25">
      <c r="A42" s="11" t="s">
        <v>74</v>
      </c>
      <c r="B42" s="13">
        <v>1217310</v>
      </c>
      <c r="C42" s="21" t="s">
        <v>81</v>
      </c>
      <c r="D42" s="23">
        <f t="shared" ref="D42" si="41">D43+D44+D45</f>
        <v>791622</v>
      </c>
      <c r="E42" s="23"/>
      <c r="F42" s="23">
        <f t="shared" ref="F42:L42" si="42">F43+F44+F45</f>
        <v>791622</v>
      </c>
      <c r="G42" s="21">
        <f t="shared" si="42"/>
        <v>0</v>
      </c>
      <c r="H42" s="21">
        <f t="shared" si="42"/>
        <v>0</v>
      </c>
      <c r="I42" s="21">
        <f t="shared" si="42"/>
        <v>0</v>
      </c>
      <c r="J42" s="21">
        <f t="shared" si="42"/>
        <v>0</v>
      </c>
      <c r="K42" s="21">
        <f t="shared" si="42"/>
        <v>0</v>
      </c>
      <c r="L42" s="21">
        <f t="shared" si="42"/>
        <v>0</v>
      </c>
    </row>
    <row r="43" spans="1:12" x14ac:dyDescent="0.25">
      <c r="A43" s="25" t="s">
        <v>4</v>
      </c>
      <c r="B43" s="21"/>
      <c r="C43" s="21"/>
      <c r="D43" s="21">
        <v>5850</v>
      </c>
      <c r="E43" s="21"/>
      <c r="F43" s="21">
        <f t="shared" ref="F43:F45" si="43">D43</f>
        <v>5850</v>
      </c>
      <c r="G43" s="21">
        <v>0</v>
      </c>
      <c r="H43" s="21">
        <v>0</v>
      </c>
      <c r="I43" s="21">
        <f>G43</f>
        <v>0</v>
      </c>
      <c r="J43" s="21">
        <v>0</v>
      </c>
      <c r="K43" s="21">
        <v>0</v>
      </c>
      <c r="L43" s="21">
        <f>J43</f>
        <v>0</v>
      </c>
    </row>
    <row r="44" spans="1:12" x14ac:dyDescent="0.25">
      <c r="A44" s="25" t="s">
        <v>5</v>
      </c>
      <c r="B44" s="21"/>
      <c r="C44" s="21"/>
      <c r="D44" s="21">
        <v>785772</v>
      </c>
      <c r="E44" s="21"/>
      <c r="F44" s="21">
        <f t="shared" si="43"/>
        <v>785772</v>
      </c>
      <c r="G44" s="21">
        <v>0</v>
      </c>
      <c r="H44" s="21">
        <v>0</v>
      </c>
      <c r="I44" s="21">
        <f t="shared" ref="I44:I45" si="44">G44</f>
        <v>0</v>
      </c>
      <c r="J44" s="21">
        <v>0</v>
      </c>
      <c r="K44" s="21">
        <v>0</v>
      </c>
      <c r="L44" s="21">
        <f t="shared" ref="L44:L45" si="45">J44</f>
        <v>0</v>
      </c>
    </row>
    <row r="45" spans="1:12" x14ac:dyDescent="0.25">
      <c r="A45" s="25" t="s">
        <v>6</v>
      </c>
      <c r="B45" s="21"/>
      <c r="C45" s="21"/>
      <c r="D45" s="21">
        <v>0</v>
      </c>
      <c r="E45" s="21"/>
      <c r="F45" s="21">
        <f t="shared" si="43"/>
        <v>0</v>
      </c>
      <c r="G45" s="21">
        <v>0</v>
      </c>
      <c r="H45" s="21"/>
      <c r="I45" s="21">
        <f t="shared" si="44"/>
        <v>0</v>
      </c>
      <c r="J45" s="21">
        <v>0</v>
      </c>
      <c r="K45" s="21"/>
      <c r="L45" s="21">
        <f t="shared" si="45"/>
        <v>0</v>
      </c>
    </row>
    <row r="46" spans="1:12" ht="38.25" x14ac:dyDescent="0.25">
      <c r="A46" s="9" t="s">
        <v>72</v>
      </c>
      <c r="B46" s="21" t="s">
        <v>54</v>
      </c>
      <c r="C46" s="21" t="s">
        <v>81</v>
      </c>
      <c r="D46" s="23">
        <f t="shared" ref="D46" si="46">D47+D48+D49</f>
        <v>10943</v>
      </c>
      <c r="E46" s="23"/>
      <c r="F46" s="23">
        <f t="shared" ref="F46" si="47">F47+F48+F49</f>
        <v>10943</v>
      </c>
      <c r="G46" s="23">
        <f t="shared" ref="G46:L46" si="48">G47+G48+G49</f>
        <v>0</v>
      </c>
      <c r="H46" s="23">
        <f t="shared" si="48"/>
        <v>0</v>
      </c>
      <c r="I46" s="23">
        <f t="shared" si="48"/>
        <v>0</v>
      </c>
      <c r="J46" s="23">
        <f t="shared" si="48"/>
        <v>0</v>
      </c>
      <c r="K46" s="23">
        <f t="shared" si="48"/>
        <v>0</v>
      </c>
      <c r="L46" s="23">
        <f t="shared" si="48"/>
        <v>0</v>
      </c>
    </row>
    <row r="47" spans="1:12" x14ac:dyDescent="0.25">
      <c r="A47" s="25" t="s">
        <v>4</v>
      </c>
      <c r="B47" s="21"/>
      <c r="C47" s="21"/>
      <c r="D47" s="21">
        <v>1100</v>
      </c>
      <c r="E47" s="21"/>
      <c r="F47" s="21">
        <f t="shared" ref="F47:F49" si="49">D47</f>
        <v>1100</v>
      </c>
      <c r="G47" s="21">
        <f>H47+I47</f>
        <v>0</v>
      </c>
      <c r="H47" s="21"/>
      <c r="I47" s="21">
        <v>0</v>
      </c>
      <c r="J47" s="21">
        <f>K47+L47</f>
        <v>0</v>
      </c>
      <c r="K47" s="21"/>
      <c r="L47" s="21">
        <v>0</v>
      </c>
    </row>
    <row r="48" spans="1:12" x14ac:dyDescent="0.25">
      <c r="A48" s="25" t="s">
        <v>5</v>
      </c>
      <c r="B48" s="21"/>
      <c r="C48" s="21"/>
      <c r="D48" s="21">
        <v>9843</v>
      </c>
      <c r="E48" s="21"/>
      <c r="F48" s="21">
        <f t="shared" si="49"/>
        <v>9843</v>
      </c>
      <c r="G48" s="21">
        <f t="shared" ref="G48:G49" si="50">H48+I48</f>
        <v>0</v>
      </c>
      <c r="H48" s="21"/>
      <c r="I48" s="21"/>
      <c r="J48" s="21">
        <f t="shared" ref="J48:J49" si="51">K48+L48</f>
        <v>0</v>
      </c>
      <c r="K48" s="21"/>
      <c r="L48" s="21"/>
    </row>
    <row r="49" spans="1:12" x14ac:dyDescent="0.25">
      <c r="A49" s="25" t="s">
        <v>6</v>
      </c>
      <c r="B49" s="21"/>
      <c r="C49" s="21"/>
      <c r="D49" s="21">
        <v>0</v>
      </c>
      <c r="E49" s="21"/>
      <c r="F49" s="21">
        <f t="shared" si="49"/>
        <v>0</v>
      </c>
      <c r="G49" s="21">
        <f t="shared" si="50"/>
        <v>0</v>
      </c>
      <c r="H49" s="21"/>
      <c r="I49" s="21"/>
      <c r="J49" s="21">
        <f t="shared" si="51"/>
        <v>0</v>
      </c>
      <c r="K49" s="21"/>
      <c r="L49" s="21"/>
    </row>
    <row r="50" spans="1:12" ht="25.5" x14ac:dyDescent="0.25">
      <c r="A50" s="9" t="s">
        <v>73</v>
      </c>
      <c r="B50" s="21" t="s">
        <v>55</v>
      </c>
      <c r="C50" s="21" t="s">
        <v>10</v>
      </c>
      <c r="D50" s="23">
        <f t="shared" ref="D50" si="52">D51+D52+D53</f>
        <v>7000</v>
      </c>
      <c r="E50" s="23"/>
      <c r="F50" s="23">
        <f t="shared" ref="F50" si="53">F51+F52+F53</f>
        <v>7000</v>
      </c>
      <c r="G50" s="23">
        <f t="shared" ref="G50" si="54">G51+G52+G53</f>
        <v>6000</v>
      </c>
      <c r="H50" s="23">
        <f t="shared" ref="H50" si="55">H51+H52+H53</f>
        <v>0</v>
      </c>
      <c r="I50" s="23">
        <f t="shared" ref="I50" si="56">I51+I52+I53</f>
        <v>6000</v>
      </c>
      <c r="J50" s="23">
        <f t="shared" ref="J50" si="57">J51+J52+J53</f>
        <v>5966.2</v>
      </c>
      <c r="K50" s="23">
        <f t="shared" ref="K50" si="58">K51+K52+K53</f>
        <v>0</v>
      </c>
      <c r="L50" s="23">
        <f t="shared" ref="L50" si="59">L51+L52+L53</f>
        <v>5966.2</v>
      </c>
    </row>
    <row r="51" spans="1:12" x14ac:dyDescent="0.25">
      <c r="A51" s="25" t="s">
        <v>4</v>
      </c>
      <c r="B51" s="21"/>
      <c r="C51" s="21"/>
      <c r="D51" s="21">
        <v>7000</v>
      </c>
      <c r="E51" s="21"/>
      <c r="F51" s="21">
        <f t="shared" ref="F51:F53" si="60">D51</f>
        <v>7000</v>
      </c>
      <c r="G51" s="21">
        <f>3000+3000</f>
        <v>6000</v>
      </c>
      <c r="H51" s="21">
        <v>0</v>
      </c>
      <c r="I51" s="21">
        <f>G51</f>
        <v>6000</v>
      </c>
      <c r="J51" s="21">
        <f>2984.37+2981.83</f>
        <v>5966.2</v>
      </c>
      <c r="K51" s="21">
        <v>0</v>
      </c>
      <c r="L51" s="21">
        <f>J51</f>
        <v>5966.2</v>
      </c>
    </row>
    <row r="52" spans="1:12" x14ac:dyDescent="0.25">
      <c r="A52" s="25" t="s">
        <v>5</v>
      </c>
      <c r="B52" s="21"/>
      <c r="C52" s="21"/>
      <c r="D52" s="21">
        <v>0</v>
      </c>
      <c r="E52" s="21"/>
      <c r="F52" s="21">
        <f t="shared" si="60"/>
        <v>0</v>
      </c>
      <c r="G52" s="21">
        <v>0</v>
      </c>
      <c r="H52" s="21">
        <v>0</v>
      </c>
      <c r="I52" s="21">
        <f t="shared" ref="I52:I53" si="61">G52</f>
        <v>0</v>
      </c>
      <c r="J52" s="21">
        <v>0</v>
      </c>
      <c r="K52" s="21">
        <v>0</v>
      </c>
      <c r="L52" s="21">
        <f t="shared" ref="L52:L53" si="62">J52</f>
        <v>0</v>
      </c>
    </row>
    <row r="53" spans="1:12" x14ac:dyDescent="0.25">
      <c r="A53" s="25" t="s">
        <v>6</v>
      </c>
      <c r="B53" s="21"/>
      <c r="C53" s="21"/>
      <c r="D53" s="21">
        <v>0</v>
      </c>
      <c r="E53" s="21"/>
      <c r="F53" s="21">
        <f t="shared" si="60"/>
        <v>0</v>
      </c>
      <c r="G53" s="21">
        <v>0</v>
      </c>
      <c r="H53" s="21"/>
      <c r="I53" s="21">
        <f t="shared" si="61"/>
        <v>0</v>
      </c>
      <c r="J53" s="21">
        <v>0</v>
      </c>
      <c r="K53" s="21"/>
      <c r="L53" s="21">
        <f t="shared" si="62"/>
        <v>0</v>
      </c>
    </row>
    <row r="54" spans="1:12" ht="25.5" x14ac:dyDescent="0.25">
      <c r="A54" s="9" t="s">
        <v>75</v>
      </c>
      <c r="B54" s="21"/>
      <c r="C54" s="21" t="s">
        <v>81</v>
      </c>
      <c r="D54" s="23">
        <f t="shared" ref="D54" si="63">D55+D56+D57</f>
        <v>955000</v>
      </c>
      <c r="E54" s="23"/>
      <c r="F54" s="23">
        <f t="shared" ref="F54" si="64">F55+F56+F57</f>
        <v>955000</v>
      </c>
      <c r="G54" s="21">
        <f t="shared" ref="G54" si="65">G55+G56+G57</f>
        <v>0</v>
      </c>
      <c r="H54" s="21">
        <f t="shared" ref="H54" si="66">H55+H56+H57</f>
        <v>0</v>
      </c>
      <c r="I54" s="21">
        <f t="shared" ref="I54" si="67">I55+I56+I57</f>
        <v>0</v>
      </c>
      <c r="J54" s="21">
        <f t="shared" ref="J54" si="68">J55+J56+J57</f>
        <v>0</v>
      </c>
      <c r="K54" s="21">
        <f t="shared" ref="K54" si="69">K55+K56+K57</f>
        <v>0</v>
      </c>
      <c r="L54" s="21">
        <f t="shared" ref="L54" si="70">L55+L56+L57</f>
        <v>0</v>
      </c>
    </row>
    <row r="55" spans="1:12" x14ac:dyDescent="0.25">
      <c r="A55" s="25" t="s">
        <v>4</v>
      </c>
      <c r="B55" s="21"/>
      <c r="C55" s="21"/>
      <c r="D55" s="21">
        <v>0</v>
      </c>
      <c r="E55" s="21"/>
      <c r="F55" s="21">
        <f t="shared" ref="F55:F57" si="71">D55</f>
        <v>0</v>
      </c>
      <c r="G55" s="21">
        <v>0</v>
      </c>
      <c r="H55" s="21">
        <v>0</v>
      </c>
      <c r="I55" s="21">
        <f>G55</f>
        <v>0</v>
      </c>
      <c r="J55" s="21">
        <v>0</v>
      </c>
      <c r="K55" s="21">
        <v>0</v>
      </c>
      <c r="L55" s="21">
        <f>J55</f>
        <v>0</v>
      </c>
    </row>
    <row r="56" spans="1:12" x14ac:dyDescent="0.25">
      <c r="A56" s="25" t="s">
        <v>5</v>
      </c>
      <c r="B56" s="21"/>
      <c r="C56" s="21"/>
      <c r="D56" s="21">
        <v>0</v>
      </c>
      <c r="E56" s="21"/>
      <c r="F56" s="21">
        <f t="shared" si="71"/>
        <v>0</v>
      </c>
      <c r="G56" s="21">
        <v>0</v>
      </c>
      <c r="H56" s="21">
        <v>0</v>
      </c>
      <c r="I56" s="21">
        <f t="shared" ref="I56:I57" si="72">G56</f>
        <v>0</v>
      </c>
      <c r="J56" s="21">
        <v>0</v>
      </c>
      <c r="K56" s="21">
        <v>0</v>
      </c>
      <c r="L56" s="21">
        <f t="shared" ref="L56:L57" si="73">J56</f>
        <v>0</v>
      </c>
    </row>
    <row r="57" spans="1:12" x14ac:dyDescent="0.25">
      <c r="A57" s="25" t="s">
        <v>6</v>
      </c>
      <c r="B57" s="21"/>
      <c r="C57" s="21"/>
      <c r="D57" s="21">
        <v>955000</v>
      </c>
      <c r="E57" s="21"/>
      <c r="F57" s="21">
        <f t="shared" si="71"/>
        <v>955000</v>
      </c>
      <c r="G57" s="21">
        <v>0</v>
      </c>
      <c r="H57" s="21"/>
      <c r="I57" s="21">
        <f t="shared" si="72"/>
        <v>0</v>
      </c>
      <c r="J57" s="21">
        <v>0</v>
      </c>
      <c r="K57" s="21"/>
      <c r="L57" s="21">
        <f t="shared" si="73"/>
        <v>0</v>
      </c>
    </row>
    <row r="58" spans="1:12" ht="38.25" x14ac:dyDescent="0.25">
      <c r="A58" s="6" t="s">
        <v>17</v>
      </c>
      <c r="B58" s="21"/>
      <c r="C58" s="21"/>
      <c r="D58" s="23">
        <f>D59+D60+D61</f>
        <v>7687.5</v>
      </c>
      <c r="E58" s="23"/>
      <c r="F58" s="23">
        <f>F59+F60+F61</f>
        <v>7687.5</v>
      </c>
      <c r="G58" s="23">
        <f>G59+G60+G61</f>
        <v>1561.9</v>
      </c>
      <c r="H58" s="23">
        <f t="shared" ref="H58:L58" si="74">H59+H60+H61</f>
        <v>0</v>
      </c>
      <c r="I58" s="23">
        <f t="shared" si="74"/>
        <v>1561.9</v>
      </c>
      <c r="J58" s="23">
        <f>J59+J60+J61</f>
        <v>674</v>
      </c>
      <c r="K58" s="23">
        <f t="shared" si="74"/>
        <v>0</v>
      </c>
      <c r="L58" s="23">
        <f t="shared" si="74"/>
        <v>674</v>
      </c>
    </row>
    <row r="59" spans="1:12" x14ac:dyDescent="0.25">
      <c r="A59" s="25" t="s">
        <v>4</v>
      </c>
      <c r="B59" s="21"/>
      <c r="C59" s="21"/>
      <c r="D59" s="23">
        <f>D63+D67+D71</f>
        <v>7687.5</v>
      </c>
      <c r="E59" s="23"/>
      <c r="F59" s="23">
        <f>D59</f>
        <v>7687.5</v>
      </c>
      <c r="G59" s="23">
        <f>G63+G67+G71</f>
        <v>1561.9</v>
      </c>
      <c r="H59" s="23">
        <f t="shared" ref="H59:L59" si="75">H63+H67+H71</f>
        <v>0</v>
      </c>
      <c r="I59" s="23">
        <f t="shared" si="75"/>
        <v>1561.9</v>
      </c>
      <c r="J59" s="23">
        <f>J63+J67+J71</f>
        <v>674</v>
      </c>
      <c r="K59" s="23">
        <f t="shared" si="75"/>
        <v>0</v>
      </c>
      <c r="L59" s="23">
        <f t="shared" si="75"/>
        <v>674</v>
      </c>
    </row>
    <row r="60" spans="1:12" x14ac:dyDescent="0.25">
      <c r="A60" s="25" t="s">
        <v>5</v>
      </c>
      <c r="B60" s="21"/>
      <c r="C60" s="21"/>
      <c r="D60" s="23">
        <f t="shared" ref="D60:D61" si="76">D64+D68+D72</f>
        <v>0</v>
      </c>
      <c r="E60" s="23"/>
      <c r="F60" s="23">
        <f t="shared" ref="F60:F61" si="77">D60</f>
        <v>0</v>
      </c>
      <c r="G60" s="23">
        <f t="shared" ref="G60:L61" si="78">G64+G68+G72</f>
        <v>0</v>
      </c>
      <c r="H60" s="23">
        <f t="shared" si="78"/>
        <v>0</v>
      </c>
      <c r="I60" s="23">
        <f t="shared" si="78"/>
        <v>0</v>
      </c>
      <c r="J60" s="23">
        <f t="shared" si="78"/>
        <v>0</v>
      </c>
      <c r="K60" s="23">
        <f t="shared" si="78"/>
        <v>0</v>
      </c>
      <c r="L60" s="23">
        <f t="shared" si="78"/>
        <v>0</v>
      </c>
    </row>
    <row r="61" spans="1:12" ht="13.5" customHeight="1" x14ac:dyDescent="0.25">
      <c r="A61" s="25" t="s">
        <v>6</v>
      </c>
      <c r="B61" s="21"/>
      <c r="C61" s="21"/>
      <c r="D61" s="23">
        <f t="shared" si="76"/>
        <v>0</v>
      </c>
      <c r="E61" s="23"/>
      <c r="F61" s="23">
        <f t="shared" si="77"/>
        <v>0</v>
      </c>
      <c r="G61" s="23">
        <f t="shared" si="78"/>
        <v>0</v>
      </c>
      <c r="H61" s="23">
        <f t="shared" si="78"/>
        <v>0</v>
      </c>
      <c r="I61" s="23">
        <f t="shared" si="78"/>
        <v>0</v>
      </c>
      <c r="J61" s="23">
        <f t="shared" si="78"/>
        <v>0</v>
      </c>
      <c r="K61" s="23">
        <f t="shared" si="78"/>
        <v>0</v>
      </c>
      <c r="L61" s="23">
        <f t="shared" si="78"/>
        <v>0</v>
      </c>
    </row>
    <row r="62" spans="1:12" ht="51" x14ac:dyDescent="0.25">
      <c r="A62" s="9" t="s">
        <v>18</v>
      </c>
      <c r="B62" s="12">
        <v>1218340</v>
      </c>
      <c r="C62" s="21" t="s">
        <v>10</v>
      </c>
      <c r="D62" s="23">
        <f t="shared" ref="D62" si="79">D63+D64+D65</f>
        <v>2400</v>
      </c>
      <c r="E62" s="23"/>
      <c r="F62" s="23">
        <f>F63+F64+F65</f>
        <v>2400</v>
      </c>
      <c r="G62" s="23">
        <f t="shared" ref="G62" si="80">G63+G64+G65</f>
        <v>774.4</v>
      </c>
      <c r="H62" s="23">
        <f t="shared" ref="H62" si="81">H63+H64+H65</f>
        <v>0</v>
      </c>
      <c r="I62" s="23">
        <f t="shared" ref="I62" si="82">I63+I64+I65</f>
        <v>774.4</v>
      </c>
      <c r="J62" s="23">
        <f t="shared" ref="J62" si="83">J63+J64+J65</f>
        <v>314.3</v>
      </c>
      <c r="K62" s="23">
        <f t="shared" ref="K62" si="84">K63+K64+K65</f>
        <v>0</v>
      </c>
      <c r="L62" s="23">
        <f t="shared" ref="L62" si="85">L63+L64+L65</f>
        <v>314.3</v>
      </c>
    </row>
    <row r="63" spans="1:12" x14ac:dyDescent="0.25">
      <c r="A63" s="25" t="s">
        <v>4</v>
      </c>
      <c r="B63" s="21"/>
      <c r="C63" s="21"/>
      <c r="D63" s="21">
        <v>2400</v>
      </c>
      <c r="E63" s="21"/>
      <c r="F63" s="21">
        <f t="shared" ref="F63:F65" si="86">D63</f>
        <v>2400</v>
      </c>
      <c r="G63" s="21">
        <f>400+314.4+60</f>
        <v>774.4</v>
      </c>
      <c r="H63" s="21">
        <v>0</v>
      </c>
      <c r="I63" s="21">
        <f t="shared" ref="I63:I65" si="87">G63</f>
        <v>774.4</v>
      </c>
      <c r="J63" s="21">
        <f>0+314.3</f>
        <v>314.3</v>
      </c>
      <c r="K63" s="21">
        <v>0</v>
      </c>
      <c r="L63" s="21">
        <f t="shared" ref="L63:L65" si="88">J63</f>
        <v>314.3</v>
      </c>
    </row>
    <row r="64" spans="1:12" x14ac:dyDescent="0.25">
      <c r="A64" s="25" t="s">
        <v>5</v>
      </c>
      <c r="B64" s="21"/>
      <c r="C64" s="21"/>
      <c r="D64" s="21">
        <v>0</v>
      </c>
      <c r="E64" s="21"/>
      <c r="F64" s="21">
        <f t="shared" si="86"/>
        <v>0</v>
      </c>
      <c r="G64" s="21">
        <v>0</v>
      </c>
      <c r="H64" s="21">
        <v>0</v>
      </c>
      <c r="I64" s="21">
        <f t="shared" si="87"/>
        <v>0</v>
      </c>
      <c r="J64" s="21">
        <v>0</v>
      </c>
      <c r="K64" s="21">
        <v>0</v>
      </c>
      <c r="L64" s="21">
        <f t="shared" si="88"/>
        <v>0</v>
      </c>
    </row>
    <row r="65" spans="1:12" ht="16.5" customHeight="1" x14ac:dyDescent="0.25">
      <c r="A65" s="25" t="s">
        <v>6</v>
      </c>
      <c r="B65" s="21"/>
      <c r="C65" s="21"/>
      <c r="D65" s="21">
        <v>0</v>
      </c>
      <c r="E65" s="21"/>
      <c r="F65" s="21">
        <f t="shared" si="86"/>
        <v>0</v>
      </c>
      <c r="G65" s="21">
        <v>0</v>
      </c>
      <c r="H65" s="21"/>
      <c r="I65" s="21">
        <f t="shared" si="87"/>
        <v>0</v>
      </c>
      <c r="J65" s="21">
        <v>0</v>
      </c>
      <c r="K65" s="21"/>
      <c r="L65" s="21">
        <f t="shared" si="88"/>
        <v>0</v>
      </c>
    </row>
    <row r="66" spans="1:12" ht="26.25" customHeight="1" x14ac:dyDescent="0.25">
      <c r="A66" s="9" t="s">
        <v>19</v>
      </c>
      <c r="B66" s="12">
        <v>1218340</v>
      </c>
      <c r="C66" s="21" t="s">
        <v>10</v>
      </c>
      <c r="D66" s="23">
        <f t="shared" ref="D66" si="89">D67+D68+D69</f>
        <v>1287.5</v>
      </c>
      <c r="E66" s="23"/>
      <c r="F66" s="23">
        <f t="shared" ref="F66" si="90">F67+F68+F69</f>
        <v>1287.5</v>
      </c>
      <c r="G66" s="23">
        <f t="shared" ref="G66" si="91">G67+G68+G69</f>
        <v>787.5</v>
      </c>
      <c r="H66" s="23">
        <f t="shared" ref="H66" si="92">H67+H68+H69</f>
        <v>0</v>
      </c>
      <c r="I66" s="23">
        <f t="shared" ref="I66" si="93">I67+I68+I69</f>
        <v>787.5</v>
      </c>
      <c r="J66" s="23">
        <f t="shared" ref="J66" si="94">J67+J68+J69</f>
        <v>359.7</v>
      </c>
      <c r="K66" s="23">
        <f t="shared" ref="K66" si="95">K67+K68+K69</f>
        <v>0</v>
      </c>
      <c r="L66" s="23">
        <f t="shared" ref="L66" si="96">L67+L68+L69</f>
        <v>359.7</v>
      </c>
    </row>
    <row r="67" spans="1:12" x14ac:dyDescent="0.25">
      <c r="A67" s="25" t="s">
        <v>4</v>
      </c>
      <c r="B67" s="21"/>
      <c r="C67" s="21"/>
      <c r="D67" s="21">
        <v>1287.5</v>
      </c>
      <c r="E67" s="21"/>
      <c r="F67" s="21">
        <f t="shared" ref="F67:F69" si="97">D67</f>
        <v>1287.5</v>
      </c>
      <c r="G67" s="21">
        <f>400+0+387.5</f>
        <v>787.5</v>
      </c>
      <c r="H67" s="21">
        <v>0</v>
      </c>
      <c r="I67" s="21">
        <f t="shared" ref="I67:I69" si="98">G67</f>
        <v>787.5</v>
      </c>
      <c r="J67" s="21">
        <f>359.7+0</f>
        <v>359.7</v>
      </c>
      <c r="K67" s="21">
        <v>0</v>
      </c>
      <c r="L67" s="21">
        <f t="shared" ref="L67:L69" si="99">J67</f>
        <v>359.7</v>
      </c>
    </row>
    <row r="68" spans="1:12" x14ac:dyDescent="0.25">
      <c r="A68" s="25" t="s">
        <v>5</v>
      </c>
      <c r="B68" s="21"/>
      <c r="C68" s="21"/>
      <c r="D68" s="21">
        <v>0</v>
      </c>
      <c r="E68" s="21"/>
      <c r="F68" s="21">
        <f t="shared" si="97"/>
        <v>0</v>
      </c>
      <c r="G68" s="21">
        <v>0</v>
      </c>
      <c r="H68" s="21">
        <v>0</v>
      </c>
      <c r="I68" s="21">
        <f t="shared" si="98"/>
        <v>0</v>
      </c>
      <c r="J68" s="21">
        <v>0</v>
      </c>
      <c r="K68" s="21">
        <v>0</v>
      </c>
      <c r="L68" s="21">
        <f t="shared" si="99"/>
        <v>0</v>
      </c>
    </row>
    <row r="69" spans="1:12" x14ac:dyDescent="0.25">
      <c r="A69" s="25" t="s">
        <v>6</v>
      </c>
      <c r="B69" s="21"/>
      <c r="C69" s="21"/>
      <c r="D69" s="21">
        <v>0</v>
      </c>
      <c r="E69" s="21"/>
      <c r="F69" s="21">
        <f t="shared" si="97"/>
        <v>0</v>
      </c>
      <c r="G69" s="21">
        <v>0</v>
      </c>
      <c r="H69" s="21"/>
      <c r="I69" s="21">
        <f t="shared" si="98"/>
        <v>0</v>
      </c>
      <c r="J69" s="21">
        <v>0</v>
      </c>
      <c r="K69" s="21"/>
      <c r="L69" s="21">
        <f t="shared" si="99"/>
        <v>0</v>
      </c>
    </row>
    <row r="70" spans="1:12" ht="25.5" x14ac:dyDescent="0.25">
      <c r="A70" s="9" t="s">
        <v>67</v>
      </c>
      <c r="B70" s="21" t="s">
        <v>55</v>
      </c>
      <c r="C70" s="21" t="s">
        <v>81</v>
      </c>
      <c r="D70" s="23">
        <f t="shared" ref="D70" si="100">D71+D72+D73</f>
        <v>4000</v>
      </c>
      <c r="E70" s="23"/>
      <c r="F70" s="23">
        <f t="shared" ref="F70" si="101">F71+F72+F73</f>
        <v>4000</v>
      </c>
      <c r="G70" s="21">
        <f t="shared" ref="G70" si="102">G71+G72+G73</f>
        <v>0</v>
      </c>
      <c r="H70" s="21">
        <f t="shared" ref="H70" si="103">H71+H72+H73</f>
        <v>0</v>
      </c>
      <c r="I70" s="21">
        <f t="shared" ref="I70" si="104">I71+I72+I73</f>
        <v>0</v>
      </c>
      <c r="J70" s="21">
        <f t="shared" ref="J70" si="105">J71+J72+J73</f>
        <v>0</v>
      </c>
      <c r="K70" s="21">
        <f t="shared" ref="K70" si="106">K71+K72+K73</f>
        <v>0</v>
      </c>
      <c r="L70" s="21">
        <f t="shared" ref="L70" si="107">L71+L72+L73</f>
        <v>0</v>
      </c>
    </row>
    <row r="71" spans="1:12" x14ac:dyDescent="0.25">
      <c r="A71" s="25" t="s">
        <v>4</v>
      </c>
      <c r="B71" s="21"/>
      <c r="C71" s="21"/>
      <c r="D71" s="21">
        <v>4000</v>
      </c>
      <c r="E71" s="21"/>
      <c r="F71" s="21">
        <f t="shared" ref="F71:F73" si="108">D71</f>
        <v>4000</v>
      </c>
      <c r="G71" s="21">
        <v>0</v>
      </c>
      <c r="H71" s="21">
        <v>0</v>
      </c>
      <c r="I71" s="21">
        <f>G71</f>
        <v>0</v>
      </c>
      <c r="J71" s="21">
        <v>0</v>
      </c>
      <c r="K71" s="21">
        <v>0</v>
      </c>
      <c r="L71" s="21">
        <f>J71</f>
        <v>0</v>
      </c>
    </row>
    <row r="72" spans="1:12" x14ac:dyDescent="0.25">
      <c r="A72" s="25" t="s">
        <v>5</v>
      </c>
      <c r="B72" s="21"/>
      <c r="C72" s="21"/>
      <c r="D72" s="21">
        <v>0</v>
      </c>
      <c r="E72" s="21"/>
      <c r="F72" s="21">
        <f t="shared" si="108"/>
        <v>0</v>
      </c>
      <c r="G72" s="21">
        <v>0</v>
      </c>
      <c r="H72" s="21">
        <v>0</v>
      </c>
      <c r="I72" s="21">
        <f t="shared" ref="I72:I73" si="109">G72</f>
        <v>0</v>
      </c>
      <c r="J72" s="21">
        <v>0</v>
      </c>
      <c r="K72" s="21">
        <v>0</v>
      </c>
      <c r="L72" s="21">
        <f t="shared" ref="L72:L73" si="110">J72</f>
        <v>0</v>
      </c>
    </row>
    <row r="73" spans="1:12" x14ac:dyDescent="0.25">
      <c r="A73" s="25" t="s">
        <v>6</v>
      </c>
      <c r="B73" s="21"/>
      <c r="C73" s="21"/>
      <c r="D73" s="21">
        <v>0</v>
      </c>
      <c r="E73" s="21"/>
      <c r="F73" s="21">
        <f t="shared" si="108"/>
        <v>0</v>
      </c>
      <c r="G73" s="21">
        <v>0</v>
      </c>
      <c r="H73" s="21"/>
      <c r="I73" s="21">
        <f t="shared" si="109"/>
        <v>0</v>
      </c>
      <c r="J73" s="21">
        <v>0</v>
      </c>
      <c r="K73" s="21"/>
      <c r="L73" s="21">
        <f t="shared" si="110"/>
        <v>0</v>
      </c>
    </row>
    <row r="74" spans="1:12" ht="25.5" x14ac:dyDescent="0.25">
      <c r="A74" s="6" t="s">
        <v>20</v>
      </c>
      <c r="B74" s="21"/>
      <c r="C74" s="21"/>
      <c r="D74" s="23">
        <f>D75+D76+D77</f>
        <v>16000</v>
      </c>
      <c r="E74" s="23"/>
      <c r="F74" s="23">
        <f>F75+F76+F77</f>
        <v>16000</v>
      </c>
      <c r="G74" s="23">
        <f>G75+G76+G77</f>
        <v>0</v>
      </c>
      <c r="H74" s="23">
        <f t="shared" ref="H74:L74" si="111">H75+H76+H77</f>
        <v>0</v>
      </c>
      <c r="I74" s="23">
        <f t="shared" si="111"/>
        <v>0</v>
      </c>
      <c r="J74" s="23">
        <f t="shared" si="111"/>
        <v>0</v>
      </c>
      <c r="K74" s="23">
        <f t="shared" si="111"/>
        <v>0</v>
      </c>
      <c r="L74" s="23">
        <f t="shared" si="111"/>
        <v>0</v>
      </c>
    </row>
    <row r="75" spans="1:12" x14ac:dyDescent="0.25">
      <c r="A75" s="25" t="s">
        <v>4</v>
      </c>
      <c r="B75" s="21"/>
      <c r="C75" s="21"/>
      <c r="D75" s="21">
        <f>D79+D83</f>
        <v>16000</v>
      </c>
      <c r="E75" s="21"/>
      <c r="F75" s="21">
        <f>D75</f>
        <v>16000</v>
      </c>
      <c r="G75" s="23">
        <f>G79+G83</f>
        <v>0</v>
      </c>
      <c r="H75" s="23">
        <f t="shared" ref="H75:L75" si="112">H79+H83</f>
        <v>0</v>
      </c>
      <c r="I75" s="23">
        <f t="shared" si="112"/>
        <v>0</v>
      </c>
      <c r="J75" s="23">
        <f>J79+J83</f>
        <v>0</v>
      </c>
      <c r="K75" s="23">
        <f t="shared" si="112"/>
        <v>0</v>
      </c>
      <c r="L75" s="23">
        <f t="shared" si="112"/>
        <v>0</v>
      </c>
    </row>
    <row r="76" spans="1:12" x14ac:dyDescent="0.25">
      <c r="A76" s="25" t="s">
        <v>5</v>
      </c>
      <c r="B76" s="21"/>
      <c r="C76" s="21"/>
      <c r="D76" s="23">
        <f t="shared" ref="D76:D77" si="113">D80+D84</f>
        <v>0</v>
      </c>
      <c r="E76" s="23"/>
      <c r="F76" s="23">
        <f t="shared" ref="F76:F77" si="114">D76</f>
        <v>0</v>
      </c>
      <c r="G76" s="23">
        <f t="shared" ref="G76:L77" si="115">G80+G84</f>
        <v>0</v>
      </c>
      <c r="H76" s="23">
        <f t="shared" si="115"/>
        <v>0</v>
      </c>
      <c r="I76" s="23">
        <f t="shared" si="115"/>
        <v>0</v>
      </c>
      <c r="J76" s="23">
        <f t="shared" si="115"/>
        <v>0</v>
      </c>
      <c r="K76" s="23">
        <f t="shared" si="115"/>
        <v>0</v>
      </c>
      <c r="L76" s="23">
        <f t="shared" si="115"/>
        <v>0</v>
      </c>
    </row>
    <row r="77" spans="1:12" x14ac:dyDescent="0.25">
      <c r="A77" s="25" t="s">
        <v>6</v>
      </c>
      <c r="B77" s="21"/>
      <c r="C77" s="21"/>
      <c r="D77" s="23">
        <f t="shared" si="113"/>
        <v>0</v>
      </c>
      <c r="E77" s="23"/>
      <c r="F77" s="23">
        <f t="shared" si="114"/>
        <v>0</v>
      </c>
      <c r="G77" s="23">
        <f t="shared" si="115"/>
        <v>0</v>
      </c>
      <c r="H77" s="23">
        <f t="shared" si="115"/>
        <v>0</v>
      </c>
      <c r="I77" s="23">
        <f t="shared" si="115"/>
        <v>0</v>
      </c>
      <c r="J77" s="23">
        <f t="shared" si="115"/>
        <v>0</v>
      </c>
      <c r="K77" s="23">
        <f t="shared" si="115"/>
        <v>0</v>
      </c>
      <c r="L77" s="23">
        <f t="shared" si="115"/>
        <v>0</v>
      </c>
    </row>
    <row r="78" spans="1:12" ht="67.5" customHeight="1" x14ac:dyDescent="0.25">
      <c r="A78" s="9" t="s">
        <v>21</v>
      </c>
      <c r="B78" s="21" t="s">
        <v>56</v>
      </c>
      <c r="C78" s="21" t="s">
        <v>81</v>
      </c>
      <c r="D78" s="23">
        <f t="shared" ref="D78" si="116">D79+D80+D81</f>
        <v>11000</v>
      </c>
      <c r="E78" s="23"/>
      <c r="F78" s="23">
        <f t="shared" ref="F78" si="117">F79+F80+F81</f>
        <v>11000</v>
      </c>
      <c r="G78" s="23">
        <f t="shared" ref="G78" si="118">G79+G80+G81</f>
        <v>0</v>
      </c>
      <c r="H78" s="23">
        <f t="shared" ref="H78" si="119">H79+H80+H81</f>
        <v>0</v>
      </c>
      <c r="I78" s="23">
        <f t="shared" ref="I78" si="120">I79+I80+I81</f>
        <v>0</v>
      </c>
      <c r="J78" s="23">
        <f t="shared" ref="J78" si="121">J79+J80+J81</f>
        <v>0</v>
      </c>
      <c r="K78" s="23">
        <f t="shared" ref="K78" si="122">K79+K80+K81</f>
        <v>0</v>
      </c>
      <c r="L78" s="23">
        <f t="shared" ref="L78" si="123">L79+L80+L81</f>
        <v>0</v>
      </c>
    </row>
    <row r="79" spans="1:12" x14ac:dyDescent="0.25">
      <c r="A79" s="25" t="s">
        <v>4</v>
      </c>
      <c r="B79" s="21"/>
      <c r="C79" s="21"/>
      <c r="D79" s="21">
        <v>11000</v>
      </c>
      <c r="E79" s="21"/>
      <c r="F79" s="21">
        <f t="shared" ref="F79:F81" si="124">D79</f>
        <v>11000</v>
      </c>
      <c r="G79" s="21">
        <v>0</v>
      </c>
      <c r="H79" s="21">
        <v>0</v>
      </c>
      <c r="I79" s="21">
        <f t="shared" ref="I79:I81" si="125">G79</f>
        <v>0</v>
      </c>
      <c r="J79" s="21">
        <v>0</v>
      </c>
      <c r="K79" s="21">
        <v>0</v>
      </c>
      <c r="L79" s="21">
        <f t="shared" ref="L79:L81" si="126">J79</f>
        <v>0</v>
      </c>
    </row>
    <row r="80" spans="1:12" x14ac:dyDescent="0.25">
      <c r="A80" s="25" t="s">
        <v>5</v>
      </c>
      <c r="B80" s="21"/>
      <c r="C80" s="21"/>
      <c r="D80" s="21">
        <v>0</v>
      </c>
      <c r="E80" s="21"/>
      <c r="F80" s="21">
        <f t="shared" si="124"/>
        <v>0</v>
      </c>
      <c r="G80" s="21">
        <v>0</v>
      </c>
      <c r="H80" s="21">
        <v>0</v>
      </c>
      <c r="I80" s="21">
        <f t="shared" si="125"/>
        <v>0</v>
      </c>
      <c r="J80" s="21">
        <v>0</v>
      </c>
      <c r="K80" s="21">
        <v>0</v>
      </c>
      <c r="L80" s="21">
        <f t="shared" si="126"/>
        <v>0</v>
      </c>
    </row>
    <row r="81" spans="1:12" x14ac:dyDescent="0.25">
      <c r="A81" s="25" t="s">
        <v>6</v>
      </c>
      <c r="B81" s="21"/>
      <c r="C81" s="21"/>
      <c r="D81" s="21">
        <v>0</v>
      </c>
      <c r="E81" s="21"/>
      <c r="F81" s="21">
        <f t="shared" si="124"/>
        <v>0</v>
      </c>
      <c r="G81" s="21">
        <v>0</v>
      </c>
      <c r="H81" s="21"/>
      <c r="I81" s="21">
        <f t="shared" si="125"/>
        <v>0</v>
      </c>
      <c r="J81" s="21">
        <v>0</v>
      </c>
      <c r="K81" s="21"/>
      <c r="L81" s="21">
        <f t="shared" si="126"/>
        <v>0</v>
      </c>
    </row>
    <row r="82" spans="1:12" ht="25.5" x14ac:dyDescent="0.25">
      <c r="A82" s="9" t="s">
        <v>22</v>
      </c>
      <c r="B82" s="21" t="s">
        <v>57</v>
      </c>
      <c r="C82" s="21" t="s">
        <v>81</v>
      </c>
      <c r="D82" s="23">
        <f t="shared" ref="D82" si="127">D83+D84+D85</f>
        <v>5000</v>
      </c>
      <c r="E82" s="23"/>
      <c r="F82" s="23">
        <f t="shared" ref="F82" si="128">F83+F84+F85</f>
        <v>5000</v>
      </c>
      <c r="G82" s="23">
        <f t="shared" ref="G82" si="129">G83+G84+G85</f>
        <v>0</v>
      </c>
      <c r="H82" s="23">
        <f t="shared" ref="H82" si="130">H83+H84+H85</f>
        <v>0</v>
      </c>
      <c r="I82" s="23">
        <f t="shared" ref="I82" si="131">I83+I84+I85</f>
        <v>0</v>
      </c>
      <c r="J82" s="23">
        <f t="shared" ref="J82" si="132">J83+J84+J85</f>
        <v>0</v>
      </c>
      <c r="K82" s="23">
        <f t="shared" ref="K82" si="133">K83+K84+K85</f>
        <v>0</v>
      </c>
      <c r="L82" s="23">
        <f t="shared" ref="L82" si="134">L83+L84+L85</f>
        <v>0</v>
      </c>
    </row>
    <row r="83" spans="1:12" ht="23.25" customHeight="1" x14ac:dyDescent="0.25">
      <c r="A83" s="25" t="s">
        <v>4</v>
      </c>
      <c r="B83" s="21"/>
      <c r="C83" s="21"/>
      <c r="D83" s="21">
        <v>5000</v>
      </c>
      <c r="E83" s="21"/>
      <c r="F83" s="21">
        <f t="shared" ref="F83:F85" si="135">D83</f>
        <v>5000</v>
      </c>
      <c r="G83" s="21">
        <v>0</v>
      </c>
      <c r="H83" s="21">
        <v>0</v>
      </c>
      <c r="I83" s="21">
        <f t="shared" ref="I83:I85" si="136">G83</f>
        <v>0</v>
      </c>
      <c r="J83" s="21">
        <v>0</v>
      </c>
      <c r="K83" s="21">
        <v>0</v>
      </c>
      <c r="L83" s="21">
        <f t="shared" ref="L83:L85" si="137">J83</f>
        <v>0</v>
      </c>
    </row>
    <row r="84" spans="1:12" ht="23.25" customHeight="1" x14ac:dyDescent="0.25">
      <c r="A84" s="25" t="s">
        <v>5</v>
      </c>
      <c r="B84" s="21"/>
      <c r="C84" s="21"/>
      <c r="D84" s="21">
        <v>0</v>
      </c>
      <c r="E84" s="21"/>
      <c r="F84" s="21">
        <f t="shared" si="135"/>
        <v>0</v>
      </c>
      <c r="G84" s="21">
        <v>0</v>
      </c>
      <c r="H84" s="21">
        <v>0</v>
      </c>
      <c r="I84" s="21">
        <f t="shared" si="136"/>
        <v>0</v>
      </c>
      <c r="J84" s="21">
        <v>0</v>
      </c>
      <c r="K84" s="21">
        <v>0</v>
      </c>
      <c r="L84" s="21">
        <f t="shared" si="137"/>
        <v>0</v>
      </c>
    </row>
    <row r="85" spans="1:12" ht="23.25" customHeight="1" x14ac:dyDescent="0.25">
      <c r="A85" s="25" t="s">
        <v>6</v>
      </c>
      <c r="B85" s="21"/>
      <c r="C85" s="21"/>
      <c r="D85" s="21">
        <v>0</v>
      </c>
      <c r="E85" s="21"/>
      <c r="F85" s="21">
        <f t="shared" si="135"/>
        <v>0</v>
      </c>
      <c r="G85" s="21">
        <v>0</v>
      </c>
      <c r="H85" s="21"/>
      <c r="I85" s="21">
        <f t="shared" si="136"/>
        <v>0</v>
      </c>
      <c r="J85" s="21">
        <v>0</v>
      </c>
      <c r="K85" s="21"/>
      <c r="L85" s="21">
        <f t="shared" si="137"/>
        <v>0</v>
      </c>
    </row>
    <row r="86" spans="1:12" ht="25.5" x14ac:dyDescent="0.25">
      <c r="A86" s="6" t="s">
        <v>23</v>
      </c>
      <c r="B86" s="21"/>
      <c r="C86" s="21"/>
      <c r="D86" s="23">
        <f>D87+D88+D89</f>
        <v>5450</v>
      </c>
      <c r="E86" s="23"/>
      <c r="F86" s="23">
        <f>F87+F88+F89</f>
        <v>5450</v>
      </c>
      <c r="G86" s="23">
        <f>G87+G88+G89</f>
        <v>1100</v>
      </c>
      <c r="H86" s="23">
        <f t="shared" ref="H86:L86" si="138">H87+H88+H89</f>
        <v>0</v>
      </c>
      <c r="I86" s="23">
        <f t="shared" si="138"/>
        <v>1100</v>
      </c>
      <c r="J86" s="23">
        <f t="shared" si="138"/>
        <v>0</v>
      </c>
      <c r="K86" s="23">
        <f t="shared" si="138"/>
        <v>0</v>
      </c>
      <c r="L86" s="23">
        <f t="shared" si="138"/>
        <v>0</v>
      </c>
    </row>
    <row r="87" spans="1:12" x14ac:dyDescent="0.25">
      <c r="A87" s="25" t="s">
        <v>4</v>
      </c>
      <c r="B87" s="21"/>
      <c r="C87" s="21"/>
      <c r="D87" s="23">
        <f>D91+D95</f>
        <v>5450</v>
      </c>
      <c r="E87" s="23"/>
      <c r="F87" s="23">
        <f>D87</f>
        <v>5450</v>
      </c>
      <c r="G87" s="23">
        <f>G91+G95</f>
        <v>1100</v>
      </c>
      <c r="H87" s="23">
        <f t="shared" ref="H87:L87" si="139">H91+H95</f>
        <v>0</v>
      </c>
      <c r="I87" s="23">
        <f t="shared" si="139"/>
        <v>1100</v>
      </c>
      <c r="J87" s="23">
        <f t="shared" si="139"/>
        <v>0</v>
      </c>
      <c r="K87" s="23">
        <f t="shared" si="139"/>
        <v>0</v>
      </c>
      <c r="L87" s="23">
        <f t="shared" si="139"/>
        <v>0</v>
      </c>
    </row>
    <row r="88" spans="1:12" x14ac:dyDescent="0.25">
      <c r="A88" s="25" t="s">
        <v>5</v>
      </c>
      <c r="B88" s="21"/>
      <c r="C88" s="21"/>
      <c r="D88" s="23">
        <f t="shared" ref="D88:D89" si="140">D92+D96</f>
        <v>0</v>
      </c>
      <c r="E88" s="23"/>
      <c r="F88" s="23">
        <f t="shared" ref="F88:F89" si="141">D88</f>
        <v>0</v>
      </c>
      <c r="G88" s="23">
        <f t="shared" ref="G88:L89" si="142">G92+G96</f>
        <v>0</v>
      </c>
      <c r="H88" s="23">
        <f t="shared" si="142"/>
        <v>0</v>
      </c>
      <c r="I88" s="23">
        <f t="shared" si="142"/>
        <v>0</v>
      </c>
      <c r="J88" s="23">
        <f t="shared" si="142"/>
        <v>0</v>
      </c>
      <c r="K88" s="23">
        <f t="shared" si="142"/>
        <v>0</v>
      </c>
      <c r="L88" s="23">
        <f t="shared" si="142"/>
        <v>0</v>
      </c>
    </row>
    <row r="89" spans="1:12" x14ac:dyDescent="0.25">
      <c r="A89" s="25" t="s">
        <v>6</v>
      </c>
      <c r="B89" s="21"/>
      <c r="C89" s="21"/>
      <c r="D89" s="23">
        <f t="shared" si="140"/>
        <v>0</v>
      </c>
      <c r="E89" s="23"/>
      <c r="F89" s="23">
        <f t="shared" si="141"/>
        <v>0</v>
      </c>
      <c r="G89" s="23">
        <f t="shared" si="142"/>
        <v>0</v>
      </c>
      <c r="H89" s="23">
        <f t="shared" si="142"/>
        <v>0</v>
      </c>
      <c r="I89" s="23">
        <f t="shared" si="142"/>
        <v>0</v>
      </c>
      <c r="J89" s="23">
        <f t="shared" si="142"/>
        <v>0</v>
      </c>
      <c r="K89" s="23">
        <f t="shared" si="142"/>
        <v>0</v>
      </c>
      <c r="L89" s="23">
        <f t="shared" si="142"/>
        <v>0</v>
      </c>
    </row>
    <row r="90" spans="1:12" ht="51" x14ac:dyDescent="0.25">
      <c r="A90" s="9" t="s">
        <v>24</v>
      </c>
      <c r="B90" s="12">
        <v>1218340</v>
      </c>
      <c r="C90" s="21" t="s">
        <v>81</v>
      </c>
      <c r="D90" s="23">
        <f t="shared" ref="D90" si="143">D91+D92+D93</f>
        <v>4200</v>
      </c>
      <c r="E90" s="23"/>
      <c r="F90" s="23">
        <f t="shared" ref="F90" si="144">F91+F92+F93</f>
        <v>4200</v>
      </c>
      <c r="G90" s="23">
        <f t="shared" ref="G90" si="145">G91+G92+G93</f>
        <v>700</v>
      </c>
      <c r="H90" s="23">
        <f t="shared" ref="H90" si="146">H91+H92+H93</f>
        <v>0</v>
      </c>
      <c r="I90" s="23">
        <f t="shared" ref="I90" si="147">I91+I92+I93</f>
        <v>700</v>
      </c>
      <c r="J90" s="23">
        <f t="shared" ref="J90" si="148">J91+J92+J93</f>
        <v>0</v>
      </c>
      <c r="K90" s="23">
        <f t="shared" ref="K90" si="149">K91+K92+K93</f>
        <v>0</v>
      </c>
      <c r="L90" s="23">
        <f t="shared" ref="L90" si="150">L91+L92+L93</f>
        <v>0</v>
      </c>
    </row>
    <row r="91" spans="1:12" x14ac:dyDescent="0.25">
      <c r="A91" s="25" t="s">
        <v>4</v>
      </c>
      <c r="B91" s="21"/>
      <c r="C91" s="21"/>
      <c r="D91" s="21">
        <v>4200</v>
      </c>
      <c r="E91" s="21"/>
      <c r="F91" s="21">
        <f t="shared" ref="F91:F93" si="151">D91</f>
        <v>4200</v>
      </c>
      <c r="G91" s="21">
        <f>400+200+100</f>
        <v>700</v>
      </c>
      <c r="H91" s="21">
        <v>0</v>
      </c>
      <c r="I91" s="21">
        <f t="shared" ref="I91:I93" si="152">G91</f>
        <v>700</v>
      </c>
      <c r="J91" s="21">
        <v>0</v>
      </c>
      <c r="K91" s="21">
        <v>0</v>
      </c>
      <c r="L91" s="21">
        <f t="shared" ref="L91:L93" si="153">J91</f>
        <v>0</v>
      </c>
    </row>
    <row r="92" spans="1:12" x14ac:dyDescent="0.25">
      <c r="A92" s="25" t="s">
        <v>5</v>
      </c>
      <c r="B92" s="21"/>
      <c r="C92" s="21"/>
      <c r="D92" s="21">
        <v>0</v>
      </c>
      <c r="E92" s="21"/>
      <c r="F92" s="21">
        <f t="shared" si="151"/>
        <v>0</v>
      </c>
      <c r="G92" s="21">
        <v>0</v>
      </c>
      <c r="H92" s="21">
        <v>0</v>
      </c>
      <c r="I92" s="21">
        <f t="shared" si="152"/>
        <v>0</v>
      </c>
      <c r="J92" s="21">
        <v>0</v>
      </c>
      <c r="K92" s="21">
        <v>0</v>
      </c>
      <c r="L92" s="21">
        <f t="shared" si="153"/>
        <v>0</v>
      </c>
    </row>
    <row r="93" spans="1:12" x14ac:dyDescent="0.25">
      <c r="A93" s="25" t="s">
        <v>6</v>
      </c>
      <c r="B93" s="21"/>
      <c r="C93" s="21"/>
      <c r="D93" s="21">
        <v>0</v>
      </c>
      <c r="E93" s="21"/>
      <c r="F93" s="21">
        <f t="shared" si="151"/>
        <v>0</v>
      </c>
      <c r="G93" s="21">
        <v>0</v>
      </c>
      <c r="H93" s="21"/>
      <c r="I93" s="21">
        <f t="shared" si="152"/>
        <v>0</v>
      </c>
      <c r="J93" s="21">
        <v>0</v>
      </c>
      <c r="K93" s="21"/>
      <c r="L93" s="21">
        <f t="shared" si="153"/>
        <v>0</v>
      </c>
    </row>
    <row r="94" spans="1:12" ht="25.5" x14ac:dyDescent="0.25">
      <c r="A94" s="9" t="s">
        <v>25</v>
      </c>
      <c r="B94" s="12">
        <v>1218340</v>
      </c>
      <c r="C94" s="21" t="s">
        <v>81</v>
      </c>
      <c r="D94" s="23">
        <f t="shared" ref="D94" si="154">D95+D96+D97</f>
        <v>1250</v>
      </c>
      <c r="E94" s="23"/>
      <c r="F94" s="23">
        <f t="shared" ref="F94" si="155">F95+F96+F97</f>
        <v>1250</v>
      </c>
      <c r="G94" s="23">
        <f t="shared" ref="G94" si="156">G95+G96+G97</f>
        <v>400</v>
      </c>
      <c r="H94" s="23">
        <f t="shared" ref="H94" si="157">H95+H96+H97</f>
        <v>0</v>
      </c>
      <c r="I94" s="23">
        <f t="shared" ref="I94" si="158">I95+I96+I97</f>
        <v>400</v>
      </c>
      <c r="J94" s="23">
        <f t="shared" ref="J94" si="159">J95+J96+J97</f>
        <v>0</v>
      </c>
      <c r="K94" s="23">
        <f t="shared" ref="K94" si="160">K95+K96+K97</f>
        <v>0</v>
      </c>
      <c r="L94" s="23">
        <f t="shared" ref="L94" si="161">L95+L96+L97</f>
        <v>0</v>
      </c>
    </row>
    <row r="95" spans="1:12" x14ac:dyDescent="0.25">
      <c r="A95" s="25" t="s">
        <v>4</v>
      </c>
      <c r="B95" s="21"/>
      <c r="C95" s="21"/>
      <c r="D95" s="21">
        <v>1250</v>
      </c>
      <c r="E95" s="21"/>
      <c r="F95" s="21">
        <f t="shared" ref="F95:F97" si="162">D95</f>
        <v>1250</v>
      </c>
      <c r="G95" s="21">
        <f>400+0+0</f>
        <v>400</v>
      </c>
      <c r="H95" s="21">
        <v>0</v>
      </c>
      <c r="I95" s="21">
        <f t="shared" ref="I95:I97" si="163">G95</f>
        <v>400</v>
      </c>
      <c r="J95" s="21">
        <v>0</v>
      </c>
      <c r="K95" s="21">
        <v>0</v>
      </c>
      <c r="L95" s="21">
        <f t="shared" ref="L95:L97" si="164">J95</f>
        <v>0</v>
      </c>
    </row>
    <row r="96" spans="1:12" x14ac:dyDescent="0.25">
      <c r="A96" s="25" t="s">
        <v>5</v>
      </c>
      <c r="B96" s="21"/>
      <c r="C96" s="21"/>
      <c r="D96" s="21">
        <v>0</v>
      </c>
      <c r="E96" s="21"/>
      <c r="F96" s="21">
        <f t="shared" si="162"/>
        <v>0</v>
      </c>
      <c r="G96" s="21">
        <v>0</v>
      </c>
      <c r="H96" s="21">
        <v>0</v>
      </c>
      <c r="I96" s="21">
        <f t="shared" si="163"/>
        <v>0</v>
      </c>
      <c r="J96" s="21">
        <v>0</v>
      </c>
      <c r="K96" s="21">
        <v>0</v>
      </c>
      <c r="L96" s="21">
        <f t="shared" si="164"/>
        <v>0</v>
      </c>
    </row>
    <row r="97" spans="1:12" x14ac:dyDescent="0.25">
      <c r="A97" s="25" t="s">
        <v>6</v>
      </c>
      <c r="B97" s="21"/>
      <c r="C97" s="21"/>
      <c r="D97" s="21">
        <v>0</v>
      </c>
      <c r="E97" s="21"/>
      <c r="F97" s="21">
        <f t="shared" si="162"/>
        <v>0</v>
      </c>
      <c r="G97" s="21">
        <v>0</v>
      </c>
      <c r="H97" s="21"/>
      <c r="I97" s="21">
        <f t="shared" si="163"/>
        <v>0</v>
      </c>
      <c r="J97" s="21">
        <v>0</v>
      </c>
      <c r="K97" s="21"/>
      <c r="L97" s="21">
        <f t="shared" si="164"/>
        <v>0</v>
      </c>
    </row>
    <row r="98" spans="1:12" ht="25.5" x14ac:dyDescent="0.25">
      <c r="A98" s="6" t="s">
        <v>26</v>
      </c>
      <c r="B98" s="21"/>
      <c r="C98" s="21"/>
      <c r="D98" s="23">
        <f>D99+D100+D101</f>
        <v>300</v>
      </c>
      <c r="E98" s="23"/>
      <c r="F98" s="23">
        <f>F99+F100+F101</f>
        <v>300</v>
      </c>
      <c r="G98" s="23">
        <f>G99+G100+G101</f>
        <v>0</v>
      </c>
      <c r="H98" s="23">
        <f t="shared" ref="H98:L98" si="165">H99+H100+H101</f>
        <v>0</v>
      </c>
      <c r="I98" s="23">
        <f t="shared" si="165"/>
        <v>0</v>
      </c>
      <c r="J98" s="23">
        <f t="shared" si="165"/>
        <v>0</v>
      </c>
      <c r="K98" s="23">
        <f t="shared" si="165"/>
        <v>0</v>
      </c>
      <c r="L98" s="23">
        <f t="shared" si="165"/>
        <v>0</v>
      </c>
    </row>
    <row r="99" spans="1:12" x14ac:dyDescent="0.25">
      <c r="A99" s="25" t="s">
        <v>4</v>
      </c>
      <c r="B99" s="21"/>
      <c r="C99" s="21"/>
      <c r="D99" s="23">
        <f>D103</f>
        <v>300</v>
      </c>
      <c r="E99" s="23"/>
      <c r="F99" s="23">
        <f>D99</f>
        <v>300</v>
      </c>
      <c r="G99" s="23">
        <f t="shared" ref="G99" si="166">G103</f>
        <v>0</v>
      </c>
      <c r="H99" s="23">
        <f t="shared" ref="H99:L99" si="167">H103</f>
        <v>0</v>
      </c>
      <c r="I99" s="23">
        <f t="shared" si="167"/>
        <v>0</v>
      </c>
      <c r="J99" s="23">
        <f>J103</f>
        <v>0</v>
      </c>
      <c r="K99" s="23">
        <f t="shared" si="167"/>
        <v>0</v>
      </c>
      <c r="L99" s="23">
        <f t="shared" si="167"/>
        <v>0</v>
      </c>
    </row>
    <row r="100" spans="1:12" x14ac:dyDescent="0.25">
      <c r="A100" s="25" t="s">
        <v>5</v>
      </c>
      <c r="B100" s="21"/>
      <c r="C100" s="21"/>
      <c r="D100" s="23">
        <f t="shared" ref="D100:D101" si="168">D104+D108</f>
        <v>0</v>
      </c>
      <c r="E100" s="23"/>
      <c r="F100" s="23">
        <f t="shared" ref="F100:F101" si="169">D100</f>
        <v>0</v>
      </c>
      <c r="G100" s="23">
        <f t="shared" ref="G100:G101" si="170">G104</f>
        <v>0</v>
      </c>
      <c r="H100" s="23">
        <f t="shared" ref="H100:L100" si="171">H104</f>
        <v>0</v>
      </c>
      <c r="I100" s="23">
        <f t="shared" si="171"/>
        <v>0</v>
      </c>
      <c r="J100" s="23">
        <f t="shared" si="171"/>
        <v>0</v>
      </c>
      <c r="K100" s="23">
        <f t="shared" si="171"/>
        <v>0</v>
      </c>
      <c r="L100" s="23">
        <f t="shared" si="171"/>
        <v>0</v>
      </c>
    </row>
    <row r="101" spans="1:12" x14ac:dyDescent="0.25">
      <c r="A101" s="25" t="s">
        <v>6</v>
      </c>
      <c r="B101" s="21"/>
      <c r="C101" s="21"/>
      <c r="D101" s="23">
        <f t="shared" si="168"/>
        <v>0</v>
      </c>
      <c r="E101" s="23"/>
      <c r="F101" s="23">
        <f t="shared" si="169"/>
        <v>0</v>
      </c>
      <c r="G101" s="23">
        <f t="shared" si="170"/>
        <v>0</v>
      </c>
      <c r="H101" s="23">
        <f t="shared" ref="H101:L101" si="172">H105</f>
        <v>0</v>
      </c>
      <c r="I101" s="23">
        <f t="shared" si="172"/>
        <v>0</v>
      </c>
      <c r="J101" s="23">
        <f t="shared" si="172"/>
        <v>0</v>
      </c>
      <c r="K101" s="23">
        <f t="shared" si="172"/>
        <v>0</v>
      </c>
      <c r="L101" s="23">
        <f t="shared" si="172"/>
        <v>0</v>
      </c>
    </row>
    <row r="102" spans="1:12" ht="25.5" x14ac:dyDescent="0.25">
      <c r="A102" s="9" t="s">
        <v>27</v>
      </c>
      <c r="B102" s="12">
        <v>1218340</v>
      </c>
      <c r="C102" s="21" t="s">
        <v>81</v>
      </c>
      <c r="D102" s="23">
        <f t="shared" ref="D102" si="173">D103+D104+D105</f>
        <v>300</v>
      </c>
      <c r="E102" s="23"/>
      <c r="F102" s="23">
        <f t="shared" ref="F102" si="174">F103+F104+F105</f>
        <v>300</v>
      </c>
      <c r="G102" s="23">
        <f t="shared" ref="G102" si="175">G103+G104+G105</f>
        <v>0</v>
      </c>
      <c r="H102" s="23">
        <f t="shared" ref="H102" si="176">H103+H104+H105</f>
        <v>0</v>
      </c>
      <c r="I102" s="23">
        <f t="shared" ref="I102" si="177">I103+I104+I105</f>
        <v>0</v>
      </c>
      <c r="J102" s="23">
        <f t="shared" ref="J102" si="178">J103+J104+J105</f>
        <v>0</v>
      </c>
      <c r="K102" s="23">
        <f t="shared" ref="K102" si="179">K103+K104+K105</f>
        <v>0</v>
      </c>
      <c r="L102" s="23">
        <f t="shared" ref="L102" si="180">L103+L104+L105</f>
        <v>0</v>
      </c>
    </row>
    <row r="103" spans="1:12" x14ac:dyDescent="0.25">
      <c r="A103" s="25" t="s">
        <v>4</v>
      </c>
      <c r="B103" s="21"/>
      <c r="C103" s="21"/>
      <c r="D103" s="21">
        <v>300</v>
      </c>
      <c r="E103" s="21"/>
      <c r="F103" s="21">
        <f t="shared" ref="F103:F105" si="181">D103</f>
        <v>300</v>
      </c>
      <c r="G103" s="21">
        <v>0</v>
      </c>
      <c r="H103" s="21">
        <v>0</v>
      </c>
      <c r="I103" s="21">
        <f t="shared" ref="I103:I105" si="182">G103</f>
        <v>0</v>
      </c>
      <c r="J103" s="21">
        <v>0</v>
      </c>
      <c r="K103" s="21">
        <v>0</v>
      </c>
      <c r="L103" s="21">
        <f t="shared" ref="L103:L105" si="183">J103</f>
        <v>0</v>
      </c>
    </row>
    <row r="104" spans="1:12" x14ac:dyDescent="0.25">
      <c r="A104" s="25" t="s">
        <v>5</v>
      </c>
      <c r="B104" s="21"/>
      <c r="C104" s="21"/>
      <c r="D104" s="21">
        <v>0</v>
      </c>
      <c r="E104" s="21"/>
      <c r="F104" s="21">
        <f t="shared" si="181"/>
        <v>0</v>
      </c>
      <c r="G104" s="21">
        <v>0</v>
      </c>
      <c r="H104" s="21">
        <v>0</v>
      </c>
      <c r="I104" s="21">
        <f t="shared" si="182"/>
        <v>0</v>
      </c>
      <c r="J104" s="21">
        <v>0</v>
      </c>
      <c r="K104" s="21">
        <v>0</v>
      </c>
      <c r="L104" s="21">
        <f t="shared" si="183"/>
        <v>0</v>
      </c>
    </row>
    <row r="105" spans="1:12" x14ac:dyDescent="0.25">
      <c r="A105" s="25" t="s">
        <v>6</v>
      </c>
      <c r="B105" s="21"/>
      <c r="C105" s="21"/>
      <c r="D105" s="21">
        <v>0</v>
      </c>
      <c r="E105" s="21"/>
      <c r="F105" s="21">
        <f t="shared" si="181"/>
        <v>0</v>
      </c>
      <c r="G105" s="21">
        <v>0</v>
      </c>
      <c r="H105" s="21"/>
      <c r="I105" s="21">
        <f t="shared" si="182"/>
        <v>0</v>
      </c>
      <c r="J105" s="21">
        <v>0</v>
      </c>
      <c r="K105" s="21"/>
      <c r="L105" s="21">
        <f t="shared" si="183"/>
        <v>0</v>
      </c>
    </row>
    <row r="106" spans="1:12" ht="25.5" x14ac:dyDescent="0.25">
      <c r="A106" s="6" t="s">
        <v>28</v>
      </c>
      <c r="B106" s="21"/>
      <c r="C106" s="21"/>
      <c r="D106" s="23">
        <f>D107+D108+D109</f>
        <v>4052.8</v>
      </c>
      <c r="E106" s="23"/>
      <c r="F106" s="23">
        <f>F107+F108+F109</f>
        <v>4052.8</v>
      </c>
      <c r="G106" s="23">
        <f>G107+G108+G109</f>
        <v>2849.9</v>
      </c>
      <c r="H106" s="23">
        <f t="shared" ref="H106:L106" si="184">H107+H108+H109</f>
        <v>0</v>
      </c>
      <c r="I106" s="23">
        <f t="shared" si="184"/>
        <v>2849.9</v>
      </c>
      <c r="J106" s="23">
        <f t="shared" si="184"/>
        <v>1248.2</v>
      </c>
      <c r="K106" s="23">
        <f t="shared" si="184"/>
        <v>0</v>
      </c>
      <c r="L106" s="23">
        <f t="shared" si="184"/>
        <v>1248.2</v>
      </c>
    </row>
    <row r="107" spans="1:12" x14ac:dyDescent="0.25">
      <c r="A107" s="25" t="s">
        <v>4</v>
      </c>
      <c r="B107" s="21"/>
      <c r="C107" s="21"/>
      <c r="D107" s="21">
        <f>D111+D115+D119+D123+D127+D131+D135+D139+D143+D147+D151</f>
        <v>4052.8</v>
      </c>
      <c r="E107" s="21"/>
      <c r="F107" s="21">
        <f>D107</f>
        <v>4052.8</v>
      </c>
      <c r="G107" s="21">
        <f>G111+G115+G119+G123+G127+G131+G135+G139+G143+G147+G151</f>
        <v>2849.9</v>
      </c>
      <c r="H107" s="21">
        <f t="shared" ref="H107:L107" si="185">H111+H115+H119+H123+H127+H131+H135+H139+H143+H147+H151</f>
        <v>0</v>
      </c>
      <c r="I107" s="21">
        <f t="shared" si="185"/>
        <v>2849.9</v>
      </c>
      <c r="J107" s="21">
        <f>J111+J115+J119+J123+J127+J131+J135+J139+J143+J147+J151</f>
        <v>1248.2</v>
      </c>
      <c r="K107" s="21">
        <f t="shared" si="185"/>
        <v>0</v>
      </c>
      <c r="L107" s="21">
        <f t="shared" si="185"/>
        <v>1248.2</v>
      </c>
    </row>
    <row r="108" spans="1:12" x14ac:dyDescent="0.25">
      <c r="A108" s="25" t="s">
        <v>5</v>
      </c>
      <c r="B108" s="21"/>
      <c r="C108" s="21"/>
      <c r="D108" s="23">
        <f t="shared" ref="D108:D109" si="186">D112+D116+D120+D124+D128+D132+D136+D140+D144+D148+D152</f>
        <v>0</v>
      </c>
      <c r="E108" s="23"/>
      <c r="F108" s="23">
        <f t="shared" ref="F108:F109" si="187">D108</f>
        <v>0</v>
      </c>
      <c r="G108" s="23">
        <f t="shared" ref="G108:L109" si="188">G112+G116+G120+G124+G128+G132+G136+G140+G144+G148+G152</f>
        <v>0</v>
      </c>
      <c r="H108" s="23">
        <f t="shared" si="188"/>
        <v>0</v>
      </c>
      <c r="I108" s="23">
        <f t="shared" si="188"/>
        <v>0</v>
      </c>
      <c r="J108" s="23">
        <f t="shared" si="188"/>
        <v>0</v>
      </c>
      <c r="K108" s="23">
        <f t="shared" si="188"/>
        <v>0</v>
      </c>
      <c r="L108" s="23">
        <f t="shared" si="188"/>
        <v>0</v>
      </c>
    </row>
    <row r="109" spans="1:12" x14ac:dyDescent="0.25">
      <c r="A109" s="25" t="s">
        <v>6</v>
      </c>
      <c r="B109" s="21"/>
      <c r="C109" s="21"/>
      <c r="D109" s="23">
        <f t="shared" si="186"/>
        <v>0</v>
      </c>
      <c r="E109" s="23"/>
      <c r="F109" s="23">
        <f t="shared" si="187"/>
        <v>0</v>
      </c>
      <c r="G109" s="23">
        <f t="shared" si="188"/>
        <v>0</v>
      </c>
      <c r="H109" s="23">
        <f t="shared" si="188"/>
        <v>0</v>
      </c>
      <c r="I109" s="23">
        <f t="shared" si="188"/>
        <v>0</v>
      </c>
      <c r="J109" s="23">
        <f t="shared" si="188"/>
        <v>0</v>
      </c>
      <c r="K109" s="23">
        <f t="shared" si="188"/>
        <v>0</v>
      </c>
      <c r="L109" s="23">
        <f t="shared" si="188"/>
        <v>0</v>
      </c>
    </row>
    <row r="110" spans="1:12" ht="51" x14ac:dyDescent="0.25">
      <c r="A110" s="14" t="s">
        <v>29</v>
      </c>
      <c r="B110" s="12">
        <v>1218340</v>
      </c>
      <c r="C110" s="21" t="s">
        <v>10</v>
      </c>
      <c r="D110" s="23">
        <f t="shared" ref="D110" si="189">D111+D112+D113</f>
        <v>650</v>
      </c>
      <c r="E110" s="23"/>
      <c r="F110" s="23">
        <f t="shared" ref="F110" si="190">F111+F112+F113</f>
        <v>650</v>
      </c>
      <c r="G110" s="23">
        <f t="shared" ref="G110" si="191">G111+G112+G113</f>
        <v>490</v>
      </c>
      <c r="H110" s="23">
        <f t="shared" ref="H110" si="192">H111+H112+H113</f>
        <v>0</v>
      </c>
      <c r="I110" s="23">
        <f t="shared" ref="I110" si="193">I111+I112+I113</f>
        <v>490</v>
      </c>
      <c r="J110" s="23">
        <f t="shared" ref="J110" si="194">J111+J112+J113</f>
        <v>260.7</v>
      </c>
      <c r="K110" s="23">
        <f t="shared" ref="K110" si="195">K111+K112+K113</f>
        <v>0</v>
      </c>
      <c r="L110" s="23">
        <f t="shared" ref="L110" si="196">L111+L112+L113</f>
        <v>260.7</v>
      </c>
    </row>
    <row r="111" spans="1:12" x14ac:dyDescent="0.25">
      <c r="A111" s="25" t="s">
        <v>4</v>
      </c>
      <c r="B111" s="21"/>
      <c r="C111" s="21"/>
      <c r="D111" s="21">
        <v>650</v>
      </c>
      <c r="E111" s="21"/>
      <c r="F111" s="21">
        <f t="shared" ref="F111:F113" si="197">D111</f>
        <v>650</v>
      </c>
      <c r="G111" s="21">
        <f>200+190+100</f>
        <v>490</v>
      </c>
      <c r="H111" s="21">
        <v>0</v>
      </c>
      <c r="I111" s="21">
        <f t="shared" ref="I111:I113" si="198">G111</f>
        <v>490</v>
      </c>
      <c r="J111" s="21">
        <f>102.5+158.2</f>
        <v>260.7</v>
      </c>
      <c r="K111" s="21">
        <v>0</v>
      </c>
      <c r="L111" s="21">
        <f t="shared" ref="L111:L113" si="199">J111</f>
        <v>260.7</v>
      </c>
    </row>
    <row r="112" spans="1:12" x14ac:dyDescent="0.25">
      <c r="A112" s="25" t="s">
        <v>5</v>
      </c>
      <c r="B112" s="21"/>
      <c r="C112" s="21"/>
      <c r="D112" s="21">
        <v>0</v>
      </c>
      <c r="E112" s="21"/>
      <c r="F112" s="21">
        <f t="shared" si="197"/>
        <v>0</v>
      </c>
      <c r="G112" s="21">
        <v>0</v>
      </c>
      <c r="H112" s="21">
        <v>0</v>
      </c>
      <c r="I112" s="21">
        <f t="shared" si="198"/>
        <v>0</v>
      </c>
      <c r="J112" s="21">
        <v>0</v>
      </c>
      <c r="K112" s="21">
        <v>0</v>
      </c>
      <c r="L112" s="21">
        <f t="shared" si="199"/>
        <v>0</v>
      </c>
    </row>
    <row r="113" spans="1:12" x14ac:dyDescent="0.25">
      <c r="A113" s="25" t="s">
        <v>6</v>
      </c>
      <c r="B113" s="21"/>
      <c r="C113" s="21"/>
      <c r="D113" s="21">
        <v>0</v>
      </c>
      <c r="E113" s="21"/>
      <c r="F113" s="21">
        <f t="shared" si="197"/>
        <v>0</v>
      </c>
      <c r="G113" s="21">
        <v>0</v>
      </c>
      <c r="H113" s="21"/>
      <c r="I113" s="21">
        <f t="shared" si="198"/>
        <v>0</v>
      </c>
      <c r="J113" s="21">
        <v>0</v>
      </c>
      <c r="K113" s="21"/>
      <c r="L113" s="21">
        <f t="shared" si="199"/>
        <v>0</v>
      </c>
    </row>
    <row r="114" spans="1:12" ht="38.25" x14ac:dyDescent="0.25">
      <c r="A114" s="9" t="s">
        <v>30</v>
      </c>
      <c r="B114" s="12">
        <v>1218340</v>
      </c>
      <c r="C114" s="21" t="s">
        <v>10</v>
      </c>
      <c r="D114" s="23">
        <f t="shared" ref="D114" si="200">D115+D116+D117</f>
        <v>960</v>
      </c>
      <c r="E114" s="23"/>
      <c r="F114" s="23">
        <f t="shared" ref="F114" si="201">F115+F116+F117</f>
        <v>960</v>
      </c>
      <c r="G114" s="23">
        <f t="shared" ref="G114" si="202">G115+G116+G117</f>
        <v>590</v>
      </c>
      <c r="H114" s="23">
        <f>H115+H116+H117</f>
        <v>0</v>
      </c>
      <c r="I114" s="23">
        <f t="shared" ref="I114" si="203">I115+I116+I117</f>
        <v>590</v>
      </c>
      <c r="J114" s="23">
        <f t="shared" ref="J114" si="204">J115+J116+J117</f>
        <v>314.2</v>
      </c>
      <c r="K114" s="23">
        <f t="shared" ref="K114" si="205">K115+K116+K117</f>
        <v>0</v>
      </c>
      <c r="L114" s="23">
        <f t="shared" ref="L114" si="206">L115+L116+L117</f>
        <v>314.2</v>
      </c>
    </row>
    <row r="115" spans="1:12" x14ac:dyDescent="0.25">
      <c r="A115" s="25" t="s">
        <v>4</v>
      </c>
      <c r="B115" s="21"/>
      <c r="C115" s="21"/>
      <c r="D115" s="21">
        <v>960</v>
      </c>
      <c r="E115" s="21"/>
      <c r="F115" s="21">
        <f t="shared" ref="F115:F117" si="207">D115</f>
        <v>960</v>
      </c>
      <c r="G115" s="21">
        <f>200+190+200</f>
        <v>590</v>
      </c>
      <c r="H115" s="21">
        <v>0</v>
      </c>
      <c r="I115" s="21">
        <f t="shared" ref="I115:I117" si="208">G115</f>
        <v>590</v>
      </c>
      <c r="J115" s="21">
        <f>131.1+183.1</f>
        <v>314.2</v>
      </c>
      <c r="K115" s="21">
        <v>0</v>
      </c>
      <c r="L115" s="21">
        <f t="shared" ref="L115:L117" si="209">J115</f>
        <v>314.2</v>
      </c>
    </row>
    <row r="116" spans="1:12" x14ac:dyDescent="0.25">
      <c r="A116" s="25" t="s">
        <v>5</v>
      </c>
      <c r="B116" s="21"/>
      <c r="C116" s="21"/>
      <c r="D116" s="21">
        <v>0</v>
      </c>
      <c r="E116" s="21"/>
      <c r="F116" s="21">
        <f t="shared" si="207"/>
        <v>0</v>
      </c>
      <c r="G116" s="21">
        <v>0</v>
      </c>
      <c r="H116" s="21">
        <v>0</v>
      </c>
      <c r="I116" s="21">
        <f t="shared" si="208"/>
        <v>0</v>
      </c>
      <c r="J116" s="21">
        <v>0</v>
      </c>
      <c r="K116" s="21">
        <v>0</v>
      </c>
      <c r="L116" s="21">
        <f t="shared" si="209"/>
        <v>0</v>
      </c>
    </row>
    <row r="117" spans="1:12" x14ac:dyDescent="0.25">
      <c r="A117" s="25" t="s">
        <v>6</v>
      </c>
      <c r="B117" s="21"/>
      <c r="C117" s="21"/>
      <c r="D117" s="21">
        <v>0</v>
      </c>
      <c r="E117" s="21"/>
      <c r="F117" s="21">
        <f t="shared" si="207"/>
        <v>0</v>
      </c>
      <c r="G117" s="21">
        <v>0</v>
      </c>
      <c r="H117" s="21"/>
      <c r="I117" s="21">
        <f t="shared" si="208"/>
        <v>0</v>
      </c>
      <c r="J117" s="21">
        <v>0</v>
      </c>
      <c r="K117" s="21"/>
      <c r="L117" s="21">
        <f t="shared" si="209"/>
        <v>0</v>
      </c>
    </row>
    <row r="118" spans="1:12" ht="38.25" x14ac:dyDescent="0.25">
      <c r="A118" s="9" t="s">
        <v>31</v>
      </c>
      <c r="B118" s="12">
        <v>1218340</v>
      </c>
      <c r="C118" s="21" t="s">
        <v>81</v>
      </c>
      <c r="D118" s="23">
        <f t="shared" ref="D118" si="210">D119+D120+D121</f>
        <v>69</v>
      </c>
      <c r="E118" s="23"/>
      <c r="F118" s="23">
        <f t="shared" ref="F118" si="211">F119+F120+F121</f>
        <v>69</v>
      </c>
      <c r="G118" s="23">
        <f t="shared" ref="G118" si="212">G119+G120+G121</f>
        <v>64</v>
      </c>
      <c r="H118" s="23">
        <f t="shared" ref="H118" si="213">H119+H120+H121</f>
        <v>0</v>
      </c>
      <c r="I118" s="23">
        <f t="shared" ref="I118" si="214">I119+I120+I121</f>
        <v>64</v>
      </c>
      <c r="J118" s="23">
        <f t="shared" ref="J118" si="215">J119+J120+J121</f>
        <v>0</v>
      </c>
      <c r="K118" s="23">
        <f t="shared" ref="K118" si="216">K119+K120+K121</f>
        <v>0</v>
      </c>
      <c r="L118" s="23">
        <f t="shared" ref="L118" si="217">L119+L120+L121</f>
        <v>0</v>
      </c>
    </row>
    <row r="119" spans="1:12" x14ac:dyDescent="0.25">
      <c r="A119" s="25" t="s">
        <v>4</v>
      </c>
      <c r="B119" s="21"/>
      <c r="C119" s="21"/>
      <c r="D119" s="21">
        <v>69</v>
      </c>
      <c r="E119" s="21"/>
      <c r="F119" s="21">
        <f t="shared" ref="F119:F121" si="218">D119</f>
        <v>69</v>
      </c>
      <c r="G119" s="21">
        <f>23+20+21</f>
        <v>64</v>
      </c>
      <c r="H119" s="21">
        <v>0</v>
      </c>
      <c r="I119" s="21">
        <f t="shared" ref="I119:I121" si="219">G119</f>
        <v>64</v>
      </c>
      <c r="J119" s="21">
        <f>0+0</f>
        <v>0</v>
      </c>
      <c r="K119" s="21">
        <v>0</v>
      </c>
      <c r="L119" s="21">
        <f t="shared" ref="L119:L121" si="220">J119</f>
        <v>0</v>
      </c>
    </row>
    <row r="120" spans="1:12" x14ac:dyDescent="0.25">
      <c r="A120" s="25" t="s">
        <v>5</v>
      </c>
      <c r="B120" s="21"/>
      <c r="C120" s="21"/>
      <c r="D120" s="21">
        <v>0</v>
      </c>
      <c r="E120" s="21"/>
      <c r="F120" s="21">
        <f t="shared" si="218"/>
        <v>0</v>
      </c>
      <c r="G120" s="21">
        <v>0</v>
      </c>
      <c r="H120" s="21">
        <v>0</v>
      </c>
      <c r="I120" s="21">
        <f t="shared" si="219"/>
        <v>0</v>
      </c>
      <c r="J120" s="21">
        <v>0</v>
      </c>
      <c r="K120" s="21">
        <v>0</v>
      </c>
      <c r="L120" s="21">
        <f t="shared" si="220"/>
        <v>0</v>
      </c>
    </row>
    <row r="121" spans="1:12" x14ac:dyDescent="0.25">
      <c r="A121" s="25" t="s">
        <v>6</v>
      </c>
      <c r="B121" s="21"/>
      <c r="C121" s="21"/>
      <c r="D121" s="21">
        <v>0</v>
      </c>
      <c r="E121" s="21"/>
      <c r="F121" s="21">
        <f t="shared" si="218"/>
        <v>0</v>
      </c>
      <c r="G121" s="21">
        <v>0</v>
      </c>
      <c r="H121" s="21"/>
      <c r="I121" s="21">
        <f t="shared" si="219"/>
        <v>0</v>
      </c>
      <c r="J121" s="21">
        <v>0</v>
      </c>
      <c r="K121" s="21"/>
      <c r="L121" s="21">
        <f t="shared" si="220"/>
        <v>0</v>
      </c>
    </row>
    <row r="122" spans="1:12" ht="38.25" customHeight="1" x14ac:dyDescent="0.25">
      <c r="A122" s="14" t="s">
        <v>32</v>
      </c>
      <c r="B122" s="21" t="s">
        <v>60</v>
      </c>
      <c r="C122" s="21" t="s">
        <v>81</v>
      </c>
      <c r="D122" s="23">
        <f t="shared" ref="D122" si="221">D123+D124+D125</f>
        <v>440</v>
      </c>
      <c r="E122" s="23"/>
      <c r="F122" s="23">
        <f t="shared" ref="F122" si="222">F123+F124+F125</f>
        <v>440</v>
      </c>
      <c r="G122" s="23">
        <f t="shared" ref="G122" si="223">G123+G124+G125</f>
        <v>260</v>
      </c>
      <c r="H122" s="23">
        <f t="shared" ref="H122" si="224">H123+H124+H125</f>
        <v>0</v>
      </c>
      <c r="I122" s="23">
        <f t="shared" ref="I122" si="225">I123+I124+I125</f>
        <v>260</v>
      </c>
      <c r="J122" s="23">
        <f t="shared" ref="J122" si="226">J123+J124+J125</f>
        <v>0</v>
      </c>
      <c r="K122" s="23">
        <f t="shared" ref="K122" si="227">K123+K124+K125</f>
        <v>0</v>
      </c>
      <c r="L122" s="23">
        <f t="shared" ref="L122" si="228">L123+L124+L125</f>
        <v>0</v>
      </c>
    </row>
    <row r="123" spans="1:12" x14ac:dyDescent="0.25">
      <c r="A123" s="25" t="s">
        <v>4</v>
      </c>
      <c r="B123" s="21"/>
      <c r="C123" s="21"/>
      <c r="D123" s="21">
        <v>440</v>
      </c>
      <c r="E123" s="21"/>
      <c r="F123" s="21">
        <f t="shared" ref="F123:F125" si="229">D123</f>
        <v>440</v>
      </c>
      <c r="G123" s="21">
        <f>150+110</f>
        <v>260</v>
      </c>
      <c r="H123" s="21">
        <v>0</v>
      </c>
      <c r="I123" s="21">
        <f t="shared" ref="I123:I125" si="230">G123</f>
        <v>260</v>
      </c>
      <c r="J123" s="21">
        <v>0</v>
      </c>
      <c r="K123" s="21">
        <v>0</v>
      </c>
      <c r="L123" s="21">
        <f t="shared" ref="L123:L125" si="231">J123</f>
        <v>0</v>
      </c>
    </row>
    <row r="124" spans="1:12" x14ac:dyDescent="0.25">
      <c r="A124" s="25" t="s">
        <v>5</v>
      </c>
      <c r="B124" s="21"/>
      <c r="C124" s="21"/>
      <c r="D124" s="21">
        <v>0</v>
      </c>
      <c r="E124" s="21"/>
      <c r="F124" s="21">
        <f t="shared" si="229"/>
        <v>0</v>
      </c>
      <c r="G124" s="21">
        <v>0</v>
      </c>
      <c r="H124" s="21">
        <v>0</v>
      </c>
      <c r="I124" s="21">
        <f t="shared" si="230"/>
        <v>0</v>
      </c>
      <c r="J124" s="21">
        <v>0</v>
      </c>
      <c r="K124" s="21">
        <v>0</v>
      </c>
      <c r="L124" s="21">
        <f t="shared" si="231"/>
        <v>0</v>
      </c>
    </row>
    <row r="125" spans="1:12" x14ac:dyDescent="0.25">
      <c r="A125" s="25" t="s">
        <v>6</v>
      </c>
      <c r="B125" s="21"/>
      <c r="C125" s="21"/>
      <c r="D125" s="21">
        <v>0</v>
      </c>
      <c r="E125" s="21"/>
      <c r="F125" s="21">
        <f t="shared" si="229"/>
        <v>0</v>
      </c>
      <c r="G125" s="21">
        <v>0</v>
      </c>
      <c r="H125" s="21"/>
      <c r="I125" s="21">
        <f t="shared" si="230"/>
        <v>0</v>
      </c>
      <c r="J125" s="21">
        <v>0</v>
      </c>
      <c r="K125" s="21"/>
      <c r="L125" s="21">
        <f t="shared" si="231"/>
        <v>0</v>
      </c>
    </row>
    <row r="126" spans="1:12" ht="25.5" x14ac:dyDescent="0.25">
      <c r="A126" s="9" t="s">
        <v>33</v>
      </c>
      <c r="B126" s="21" t="s">
        <v>60</v>
      </c>
      <c r="C126" s="21" t="s">
        <v>10</v>
      </c>
      <c r="D126" s="23">
        <f t="shared" ref="D126" si="232">D127+D128+D129</f>
        <v>520</v>
      </c>
      <c r="E126" s="23"/>
      <c r="F126" s="23">
        <f t="shared" ref="F126" si="233">F127+F128+F129</f>
        <v>520</v>
      </c>
      <c r="G126" s="23">
        <f t="shared" ref="G126" si="234">G127+G128+G129</f>
        <v>450</v>
      </c>
      <c r="H126" s="23">
        <f t="shared" ref="H126" si="235">H127+H128+H129</f>
        <v>0</v>
      </c>
      <c r="I126" s="23">
        <f t="shared" ref="I126" si="236">I127+I128+I129</f>
        <v>450</v>
      </c>
      <c r="J126" s="23">
        <f t="shared" ref="J126" si="237">J127+J128+J129</f>
        <v>248.10000000000002</v>
      </c>
      <c r="K126" s="23">
        <f t="shared" ref="K126" si="238">K127+K128+K129</f>
        <v>0</v>
      </c>
      <c r="L126" s="23">
        <f t="shared" ref="L126" si="239">L127+L128+L129</f>
        <v>248.10000000000002</v>
      </c>
    </row>
    <row r="127" spans="1:12" x14ac:dyDescent="0.25">
      <c r="A127" s="25" t="s">
        <v>4</v>
      </c>
      <c r="B127" s="21"/>
      <c r="C127" s="21"/>
      <c r="D127" s="21">
        <v>520</v>
      </c>
      <c r="E127" s="21"/>
      <c r="F127" s="21">
        <f t="shared" ref="F127:F129" si="240">D127</f>
        <v>520</v>
      </c>
      <c r="G127" s="21">
        <f>110+210+130</f>
        <v>450</v>
      </c>
      <c r="H127" s="21">
        <v>0</v>
      </c>
      <c r="I127" s="21">
        <f t="shared" ref="I127:I129" si="241">G127</f>
        <v>450</v>
      </c>
      <c r="J127" s="21">
        <f>103.2+117.9+27</f>
        <v>248.10000000000002</v>
      </c>
      <c r="K127" s="21">
        <v>0</v>
      </c>
      <c r="L127" s="21">
        <f t="shared" ref="L127:L129" si="242">J127</f>
        <v>248.10000000000002</v>
      </c>
    </row>
    <row r="128" spans="1:12" x14ac:dyDescent="0.25">
      <c r="A128" s="25" t="s">
        <v>5</v>
      </c>
      <c r="B128" s="21"/>
      <c r="C128" s="21"/>
      <c r="D128" s="21">
        <v>0</v>
      </c>
      <c r="E128" s="21"/>
      <c r="F128" s="21">
        <f t="shared" si="240"/>
        <v>0</v>
      </c>
      <c r="G128" s="21">
        <v>0</v>
      </c>
      <c r="H128" s="21">
        <v>0</v>
      </c>
      <c r="I128" s="21">
        <f t="shared" si="241"/>
        <v>0</v>
      </c>
      <c r="J128" s="21">
        <v>0</v>
      </c>
      <c r="K128" s="21">
        <v>0</v>
      </c>
      <c r="L128" s="21">
        <f t="shared" si="242"/>
        <v>0</v>
      </c>
    </row>
    <row r="129" spans="1:12" x14ac:dyDescent="0.25">
      <c r="A129" s="25" t="s">
        <v>6</v>
      </c>
      <c r="B129" s="21"/>
      <c r="C129" s="21"/>
      <c r="D129" s="21">
        <v>0</v>
      </c>
      <c r="E129" s="21"/>
      <c r="F129" s="21">
        <f t="shared" si="240"/>
        <v>0</v>
      </c>
      <c r="G129" s="21">
        <v>0</v>
      </c>
      <c r="H129" s="21"/>
      <c r="I129" s="21">
        <f t="shared" si="241"/>
        <v>0</v>
      </c>
      <c r="J129" s="21">
        <v>0</v>
      </c>
      <c r="K129" s="21"/>
      <c r="L129" s="21">
        <f t="shared" si="242"/>
        <v>0</v>
      </c>
    </row>
    <row r="130" spans="1:12" ht="38.25" x14ac:dyDescent="0.25">
      <c r="A130" s="9" t="s">
        <v>34</v>
      </c>
      <c r="B130" s="21" t="s">
        <v>60</v>
      </c>
      <c r="C130" s="21" t="s">
        <v>81</v>
      </c>
      <c r="D130" s="23">
        <f t="shared" ref="D130" si="243">D131+D132+D133</f>
        <v>195</v>
      </c>
      <c r="E130" s="23"/>
      <c r="F130" s="23">
        <f t="shared" ref="F130" si="244">F131+F132+F133</f>
        <v>195</v>
      </c>
      <c r="G130" s="23">
        <f t="shared" ref="G130" si="245">G131+G132+G133</f>
        <v>107.1</v>
      </c>
      <c r="H130" s="23">
        <f t="shared" ref="H130" si="246">H131+H132+H133</f>
        <v>0</v>
      </c>
      <c r="I130" s="23">
        <f t="shared" ref="I130" si="247">I131+I132+I133</f>
        <v>107.1</v>
      </c>
      <c r="J130" s="23">
        <f t="shared" ref="J130" si="248">J131+J132+J133</f>
        <v>0</v>
      </c>
      <c r="K130" s="23">
        <f t="shared" ref="K130" si="249">K131+K132+K133</f>
        <v>0</v>
      </c>
      <c r="L130" s="23">
        <f t="shared" ref="L130" si="250">L131+L132+L133</f>
        <v>0</v>
      </c>
    </row>
    <row r="131" spans="1:12" x14ac:dyDescent="0.25">
      <c r="A131" s="25" t="s">
        <v>4</v>
      </c>
      <c r="B131" s="21"/>
      <c r="C131" s="21"/>
      <c r="D131" s="21">
        <v>195</v>
      </c>
      <c r="E131" s="21"/>
      <c r="F131" s="21">
        <f t="shared" ref="F131:F133" si="251">D131</f>
        <v>195</v>
      </c>
      <c r="G131" s="21">
        <f>37.1+10+60</f>
        <v>107.1</v>
      </c>
      <c r="H131" s="21">
        <v>0</v>
      </c>
      <c r="I131" s="21">
        <f t="shared" ref="I131:I133" si="252">G131</f>
        <v>107.1</v>
      </c>
      <c r="J131" s="21">
        <v>0</v>
      </c>
      <c r="K131" s="21">
        <v>0</v>
      </c>
      <c r="L131" s="21">
        <f t="shared" ref="L131:L133" si="253">J131</f>
        <v>0</v>
      </c>
    </row>
    <row r="132" spans="1:12" x14ac:dyDescent="0.25">
      <c r="A132" s="25" t="s">
        <v>5</v>
      </c>
      <c r="B132" s="21"/>
      <c r="C132" s="21"/>
      <c r="D132" s="21">
        <v>0</v>
      </c>
      <c r="E132" s="21"/>
      <c r="F132" s="21">
        <f t="shared" si="251"/>
        <v>0</v>
      </c>
      <c r="G132" s="21">
        <v>0</v>
      </c>
      <c r="H132" s="21">
        <v>0</v>
      </c>
      <c r="I132" s="21">
        <f t="shared" si="252"/>
        <v>0</v>
      </c>
      <c r="J132" s="21">
        <v>0</v>
      </c>
      <c r="K132" s="21">
        <v>0</v>
      </c>
      <c r="L132" s="21">
        <f t="shared" si="253"/>
        <v>0</v>
      </c>
    </row>
    <row r="133" spans="1:12" x14ac:dyDescent="0.25">
      <c r="A133" s="25" t="s">
        <v>6</v>
      </c>
      <c r="B133" s="21"/>
      <c r="C133" s="21"/>
      <c r="D133" s="21">
        <v>0</v>
      </c>
      <c r="E133" s="21"/>
      <c r="F133" s="21">
        <f t="shared" si="251"/>
        <v>0</v>
      </c>
      <c r="G133" s="21">
        <v>0</v>
      </c>
      <c r="H133" s="21"/>
      <c r="I133" s="21">
        <f t="shared" si="252"/>
        <v>0</v>
      </c>
      <c r="J133" s="21">
        <v>0</v>
      </c>
      <c r="K133" s="21"/>
      <c r="L133" s="21">
        <f t="shared" si="253"/>
        <v>0</v>
      </c>
    </row>
    <row r="134" spans="1:12" ht="51" x14ac:dyDescent="0.25">
      <c r="A134" s="9" t="s">
        <v>35</v>
      </c>
      <c r="B134" s="21" t="s">
        <v>60</v>
      </c>
      <c r="C134" s="21" t="s">
        <v>10</v>
      </c>
      <c r="D134" s="23">
        <f t="shared" ref="D134" si="254">D135+D136+D137</f>
        <v>383.8</v>
      </c>
      <c r="E134" s="23"/>
      <c r="F134" s="23">
        <f t="shared" ref="F134" si="255">F135+F136+F137</f>
        <v>383.8</v>
      </c>
      <c r="G134" s="23">
        <f t="shared" ref="G134" si="256">G135+G136+G137</f>
        <v>333.8</v>
      </c>
      <c r="H134" s="23">
        <f t="shared" ref="H134" si="257">H135+H136+H137</f>
        <v>0</v>
      </c>
      <c r="I134" s="23">
        <f t="shared" ref="I134" si="258">I135+I136+I137</f>
        <v>333.8</v>
      </c>
      <c r="J134" s="23">
        <f t="shared" ref="J134" si="259">J135+J136+J137</f>
        <v>200</v>
      </c>
      <c r="K134" s="23">
        <f t="shared" ref="K134" si="260">K135+K136+K137</f>
        <v>0</v>
      </c>
      <c r="L134" s="23">
        <f t="shared" ref="L134" si="261">L135+L136+L137</f>
        <v>200</v>
      </c>
    </row>
    <row r="135" spans="1:12" x14ac:dyDescent="0.25">
      <c r="A135" s="25" t="s">
        <v>4</v>
      </c>
      <c r="B135" s="21"/>
      <c r="C135" s="21"/>
      <c r="D135" s="21">
        <v>383.8</v>
      </c>
      <c r="E135" s="21"/>
      <c r="F135" s="21">
        <f t="shared" ref="F135:F137" si="262">D135</f>
        <v>383.8</v>
      </c>
      <c r="G135" s="21">
        <f>0+200+133.8</f>
        <v>333.8</v>
      </c>
      <c r="H135" s="21">
        <v>0</v>
      </c>
      <c r="I135" s="21">
        <f t="shared" ref="I135:I137" si="263">G135</f>
        <v>333.8</v>
      </c>
      <c r="J135" s="21">
        <f>0+200</f>
        <v>200</v>
      </c>
      <c r="K135" s="21">
        <v>0</v>
      </c>
      <c r="L135" s="21">
        <f t="shared" ref="L135:L137" si="264">J135</f>
        <v>200</v>
      </c>
    </row>
    <row r="136" spans="1:12" x14ac:dyDescent="0.25">
      <c r="A136" s="25" t="s">
        <v>5</v>
      </c>
      <c r="B136" s="21"/>
      <c r="C136" s="21"/>
      <c r="D136" s="21">
        <v>0</v>
      </c>
      <c r="E136" s="21"/>
      <c r="F136" s="21">
        <f t="shared" si="262"/>
        <v>0</v>
      </c>
      <c r="G136" s="21">
        <v>0</v>
      </c>
      <c r="H136" s="21">
        <v>0</v>
      </c>
      <c r="I136" s="21">
        <f t="shared" si="263"/>
        <v>0</v>
      </c>
      <c r="J136" s="21">
        <v>0</v>
      </c>
      <c r="K136" s="21">
        <v>0</v>
      </c>
      <c r="L136" s="21">
        <f t="shared" si="264"/>
        <v>0</v>
      </c>
    </row>
    <row r="137" spans="1:12" x14ac:dyDescent="0.25">
      <c r="A137" s="25" t="s">
        <v>6</v>
      </c>
      <c r="B137" s="21"/>
      <c r="C137" s="21"/>
      <c r="D137" s="21">
        <v>0</v>
      </c>
      <c r="E137" s="21"/>
      <c r="F137" s="21">
        <f t="shared" si="262"/>
        <v>0</v>
      </c>
      <c r="G137" s="21">
        <v>0</v>
      </c>
      <c r="H137" s="21"/>
      <c r="I137" s="21">
        <f t="shared" si="263"/>
        <v>0</v>
      </c>
      <c r="J137" s="21">
        <v>0</v>
      </c>
      <c r="K137" s="21"/>
      <c r="L137" s="21">
        <f t="shared" si="264"/>
        <v>0</v>
      </c>
    </row>
    <row r="138" spans="1:12" ht="51" x14ac:dyDescent="0.25">
      <c r="A138" s="9" t="s">
        <v>36</v>
      </c>
      <c r="B138" s="12">
        <v>3718340</v>
      </c>
      <c r="C138" s="21" t="s">
        <v>81</v>
      </c>
      <c r="D138" s="23">
        <f t="shared" ref="D138" si="265">D139+D140+D141</f>
        <v>100</v>
      </c>
      <c r="E138" s="23"/>
      <c r="F138" s="23">
        <f t="shared" ref="F138" si="266">F139+F140+F141</f>
        <v>100</v>
      </c>
      <c r="G138" s="23">
        <f t="shared" ref="G138" si="267">G139+G140+G141</f>
        <v>50</v>
      </c>
      <c r="H138" s="23">
        <f t="shared" ref="H138" si="268">H139+H140+H141</f>
        <v>0</v>
      </c>
      <c r="I138" s="23">
        <f t="shared" ref="I138" si="269">I139+I140+I141</f>
        <v>50</v>
      </c>
      <c r="J138" s="23">
        <f t="shared" ref="J138" si="270">J139+J140+J141</f>
        <v>0</v>
      </c>
      <c r="K138" s="23">
        <f t="shared" ref="K138" si="271">K139+K140+K141</f>
        <v>0</v>
      </c>
      <c r="L138" s="23">
        <f t="shared" ref="L138" si="272">L139+L140+L141</f>
        <v>0</v>
      </c>
    </row>
    <row r="139" spans="1:12" x14ac:dyDescent="0.25">
      <c r="A139" s="25" t="s">
        <v>4</v>
      </c>
      <c r="B139" s="21"/>
      <c r="C139" s="21"/>
      <c r="D139" s="21">
        <v>100</v>
      </c>
      <c r="E139" s="21"/>
      <c r="F139" s="21">
        <f t="shared" ref="F139:F141" si="273">D139</f>
        <v>100</v>
      </c>
      <c r="G139" s="21">
        <f>50+0</f>
        <v>50</v>
      </c>
      <c r="H139" s="21">
        <v>0</v>
      </c>
      <c r="I139" s="21">
        <f t="shared" ref="I139:I141" si="274">G139</f>
        <v>50</v>
      </c>
      <c r="J139" s="21">
        <v>0</v>
      </c>
      <c r="K139" s="21">
        <v>0</v>
      </c>
      <c r="L139" s="21">
        <f t="shared" ref="L139:L141" si="275">J139</f>
        <v>0</v>
      </c>
    </row>
    <row r="140" spans="1:12" x14ac:dyDescent="0.25">
      <c r="A140" s="25" t="s">
        <v>5</v>
      </c>
      <c r="B140" s="21"/>
      <c r="C140" s="21"/>
      <c r="D140" s="21">
        <v>0</v>
      </c>
      <c r="E140" s="21"/>
      <c r="F140" s="21">
        <f t="shared" si="273"/>
        <v>0</v>
      </c>
      <c r="G140" s="21">
        <v>0</v>
      </c>
      <c r="H140" s="21">
        <v>0</v>
      </c>
      <c r="I140" s="21">
        <f t="shared" si="274"/>
        <v>0</v>
      </c>
      <c r="J140" s="21">
        <v>0</v>
      </c>
      <c r="K140" s="21">
        <v>0</v>
      </c>
      <c r="L140" s="21">
        <f t="shared" si="275"/>
        <v>0</v>
      </c>
    </row>
    <row r="141" spans="1:12" x14ac:dyDescent="0.25">
      <c r="A141" s="25" t="s">
        <v>6</v>
      </c>
      <c r="B141" s="21"/>
      <c r="C141" s="21"/>
      <c r="D141" s="21">
        <v>0</v>
      </c>
      <c r="E141" s="21"/>
      <c r="F141" s="21">
        <f t="shared" si="273"/>
        <v>0</v>
      </c>
      <c r="G141" s="21">
        <v>0</v>
      </c>
      <c r="H141" s="21"/>
      <c r="I141" s="21">
        <f t="shared" si="274"/>
        <v>0</v>
      </c>
      <c r="J141" s="21">
        <v>0</v>
      </c>
      <c r="K141" s="21"/>
      <c r="L141" s="21">
        <f t="shared" si="275"/>
        <v>0</v>
      </c>
    </row>
    <row r="142" spans="1:12" ht="97.5" customHeight="1" x14ac:dyDescent="0.25">
      <c r="A142" s="11" t="s">
        <v>37</v>
      </c>
      <c r="B142" s="21" t="s">
        <v>60</v>
      </c>
      <c r="C142" s="21" t="s">
        <v>10</v>
      </c>
      <c r="D142" s="23">
        <f>D143+D144+D145</f>
        <v>535</v>
      </c>
      <c r="E142" s="23"/>
      <c r="F142" s="23">
        <f>F143+F144+F145</f>
        <v>535</v>
      </c>
      <c r="G142" s="23">
        <f t="shared" ref="G142" si="276">G143+G144+G145</f>
        <v>505</v>
      </c>
      <c r="H142" s="23">
        <f t="shared" ref="H142" si="277">H143+H144+H145</f>
        <v>0</v>
      </c>
      <c r="I142" s="23">
        <f t="shared" ref="I142" si="278">I143+I144+I145</f>
        <v>505</v>
      </c>
      <c r="J142" s="23">
        <f t="shared" ref="J142" si="279">J143+J144+J145</f>
        <v>225.2</v>
      </c>
      <c r="K142" s="23">
        <f t="shared" ref="K142" si="280">K143+K144+K145</f>
        <v>0</v>
      </c>
      <c r="L142" s="23">
        <f t="shared" ref="L142" si="281">L143+L144+L145</f>
        <v>225.2</v>
      </c>
    </row>
    <row r="143" spans="1:12" x14ac:dyDescent="0.25">
      <c r="A143" s="25" t="s">
        <v>4</v>
      </c>
      <c r="B143" s="21"/>
      <c r="C143" s="21"/>
      <c r="D143" s="21">
        <v>535</v>
      </c>
      <c r="E143" s="21"/>
      <c r="F143" s="21">
        <f t="shared" ref="F143:F145" si="282">D143</f>
        <v>535</v>
      </c>
      <c r="G143" s="21">
        <f>155+70+280</f>
        <v>505</v>
      </c>
      <c r="H143" s="21">
        <v>0</v>
      </c>
      <c r="I143" s="21">
        <f t="shared" ref="I143:I145" si="283">G143</f>
        <v>505</v>
      </c>
      <c r="J143" s="21">
        <f>124.3+68.4+32.5</f>
        <v>225.2</v>
      </c>
      <c r="K143" s="21">
        <v>0</v>
      </c>
      <c r="L143" s="21">
        <f t="shared" ref="L143:L145" si="284">J143</f>
        <v>225.2</v>
      </c>
    </row>
    <row r="144" spans="1:12" x14ac:dyDescent="0.25">
      <c r="A144" s="25" t="s">
        <v>5</v>
      </c>
      <c r="B144" s="21"/>
      <c r="C144" s="21"/>
      <c r="D144" s="21">
        <v>0</v>
      </c>
      <c r="E144" s="21"/>
      <c r="F144" s="21">
        <f t="shared" si="282"/>
        <v>0</v>
      </c>
      <c r="G144" s="21">
        <v>0</v>
      </c>
      <c r="H144" s="21">
        <v>0</v>
      </c>
      <c r="I144" s="21">
        <f t="shared" si="283"/>
        <v>0</v>
      </c>
      <c r="J144" s="21">
        <v>0</v>
      </c>
      <c r="K144" s="21">
        <v>0</v>
      </c>
      <c r="L144" s="21">
        <f t="shared" si="284"/>
        <v>0</v>
      </c>
    </row>
    <row r="145" spans="1:12" x14ac:dyDescent="0.25">
      <c r="A145" s="25" t="s">
        <v>6</v>
      </c>
      <c r="B145" s="21"/>
      <c r="C145" s="21"/>
      <c r="D145" s="21">
        <v>0</v>
      </c>
      <c r="E145" s="21"/>
      <c r="F145" s="21">
        <f t="shared" si="282"/>
        <v>0</v>
      </c>
      <c r="G145" s="21">
        <v>0</v>
      </c>
      <c r="H145" s="21"/>
      <c r="I145" s="21">
        <f t="shared" si="283"/>
        <v>0</v>
      </c>
      <c r="J145" s="21">
        <v>0</v>
      </c>
      <c r="K145" s="21"/>
      <c r="L145" s="21">
        <f t="shared" si="284"/>
        <v>0</v>
      </c>
    </row>
    <row r="146" spans="1:12" ht="40.5" x14ac:dyDescent="0.25">
      <c r="A146" s="26" t="s">
        <v>76</v>
      </c>
      <c r="B146" s="23" t="s">
        <v>60</v>
      </c>
      <c r="C146" s="23" t="s">
        <v>81</v>
      </c>
      <c r="D146" s="23">
        <f>D147+D148+D149</f>
        <v>150</v>
      </c>
      <c r="E146" s="23"/>
      <c r="F146" s="23">
        <f>F147+F148+F149</f>
        <v>150</v>
      </c>
      <c r="G146" s="23">
        <f t="shared" ref="G146" si="285">G147+G148+G149</f>
        <v>0</v>
      </c>
      <c r="H146" s="23">
        <f t="shared" ref="H146" si="286">H147+H148+H149</f>
        <v>0</v>
      </c>
      <c r="I146" s="23">
        <f t="shared" ref="I146" si="287">I147+I148+I149</f>
        <v>0</v>
      </c>
      <c r="J146" s="23">
        <f t="shared" ref="J146" si="288">J147+J148+J149</f>
        <v>0</v>
      </c>
      <c r="K146" s="23">
        <f t="shared" ref="K146" si="289">K147+K148+K149</f>
        <v>0</v>
      </c>
      <c r="L146" s="23">
        <f t="shared" ref="L146" si="290">L147+L148+L149</f>
        <v>0</v>
      </c>
    </row>
    <row r="147" spans="1:12" x14ac:dyDescent="0.25">
      <c r="A147" s="25" t="s">
        <v>4</v>
      </c>
      <c r="B147" s="21"/>
      <c r="C147" s="21"/>
      <c r="D147" s="21">
        <v>150</v>
      </c>
      <c r="E147" s="21"/>
      <c r="F147" s="21">
        <f t="shared" ref="F147:F149" si="291">D147</f>
        <v>150</v>
      </c>
      <c r="G147" s="21">
        <v>0</v>
      </c>
      <c r="H147" s="21">
        <v>0</v>
      </c>
      <c r="I147" s="21">
        <f t="shared" ref="I147:I149" si="292">G147</f>
        <v>0</v>
      </c>
      <c r="J147" s="21">
        <v>0</v>
      </c>
      <c r="K147" s="21">
        <v>0</v>
      </c>
      <c r="L147" s="21">
        <f t="shared" ref="L147:L149" si="293">J147</f>
        <v>0</v>
      </c>
    </row>
    <row r="148" spans="1:12" x14ac:dyDescent="0.25">
      <c r="A148" s="25" t="s">
        <v>5</v>
      </c>
      <c r="B148" s="21"/>
      <c r="C148" s="21"/>
      <c r="D148" s="21">
        <v>0</v>
      </c>
      <c r="E148" s="21"/>
      <c r="F148" s="21">
        <f t="shared" si="291"/>
        <v>0</v>
      </c>
      <c r="G148" s="21">
        <v>0</v>
      </c>
      <c r="H148" s="21">
        <v>0</v>
      </c>
      <c r="I148" s="21">
        <f t="shared" si="292"/>
        <v>0</v>
      </c>
      <c r="J148" s="21">
        <v>0</v>
      </c>
      <c r="K148" s="21">
        <v>0</v>
      </c>
      <c r="L148" s="21">
        <f t="shared" si="293"/>
        <v>0</v>
      </c>
    </row>
    <row r="149" spans="1:12" x14ac:dyDescent="0.25">
      <c r="A149" s="25" t="s">
        <v>6</v>
      </c>
      <c r="B149" s="21"/>
      <c r="C149" s="21"/>
      <c r="D149" s="21">
        <v>0</v>
      </c>
      <c r="E149" s="21"/>
      <c r="F149" s="21">
        <f t="shared" si="291"/>
        <v>0</v>
      </c>
      <c r="G149" s="21">
        <v>0</v>
      </c>
      <c r="H149" s="21"/>
      <c r="I149" s="21">
        <f t="shared" si="292"/>
        <v>0</v>
      </c>
      <c r="J149" s="21">
        <v>0</v>
      </c>
      <c r="K149" s="21"/>
      <c r="L149" s="21">
        <f t="shared" si="293"/>
        <v>0</v>
      </c>
    </row>
    <row r="150" spans="1:12" ht="38.25" x14ac:dyDescent="0.25">
      <c r="A150" s="11" t="s">
        <v>77</v>
      </c>
      <c r="B150" s="21" t="s">
        <v>60</v>
      </c>
      <c r="C150" s="21" t="s">
        <v>81</v>
      </c>
      <c r="D150" s="23">
        <f>D151+D152+D153</f>
        <v>50</v>
      </c>
      <c r="E150" s="23"/>
      <c r="F150" s="23">
        <f>F151+F152+F153</f>
        <v>50</v>
      </c>
      <c r="G150" s="23">
        <f t="shared" ref="G150" si="294">G151+G152+G153</f>
        <v>0</v>
      </c>
      <c r="H150" s="23">
        <f t="shared" ref="H150" si="295">H151+H152+H153</f>
        <v>0</v>
      </c>
      <c r="I150" s="23">
        <f t="shared" ref="I150" si="296">I151+I152+I153</f>
        <v>0</v>
      </c>
      <c r="J150" s="23">
        <f t="shared" ref="J150" si="297">J151+J152+J153</f>
        <v>0</v>
      </c>
      <c r="K150" s="23">
        <f t="shared" ref="K150" si="298">K151+K152+K153</f>
        <v>0</v>
      </c>
      <c r="L150" s="23">
        <f t="shared" ref="L150" si="299">L151+L152+L153</f>
        <v>0</v>
      </c>
    </row>
    <row r="151" spans="1:12" x14ac:dyDescent="0.25">
      <c r="A151" s="25" t="s">
        <v>4</v>
      </c>
      <c r="B151" s="21"/>
      <c r="C151" s="21"/>
      <c r="D151" s="21">
        <v>50</v>
      </c>
      <c r="E151" s="21"/>
      <c r="F151" s="21">
        <f t="shared" ref="F151:F153" si="300">D151</f>
        <v>50</v>
      </c>
      <c r="G151" s="21">
        <v>0</v>
      </c>
      <c r="H151" s="21">
        <v>0</v>
      </c>
      <c r="I151" s="21">
        <f t="shared" ref="I151:I153" si="301">G151</f>
        <v>0</v>
      </c>
      <c r="J151" s="21">
        <v>0</v>
      </c>
      <c r="K151" s="21">
        <v>0</v>
      </c>
      <c r="L151" s="21">
        <f t="shared" ref="L151:L153" si="302">J151</f>
        <v>0</v>
      </c>
    </row>
    <row r="152" spans="1:12" x14ac:dyDescent="0.25">
      <c r="A152" s="25" t="s">
        <v>5</v>
      </c>
      <c r="B152" s="21"/>
      <c r="C152" s="21"/>
      <c r="D152" s="21">
        <v>0</v>
      </c>
      <c r="E152" s="21"/>
      <c r="F152" s="21">
        <f t="shared" si="300"/>
        <v>0</v>
      </c>
      <c r="G152" s="21">
        <v>0</v>
      </c>
      <c r="H152" s="21">
        <v>0</v>
      </c>
      <c r="I152" s="21">
        <f t="shared" si="301"/>
        <v>0</v>
      </c>
      <c r="J152" s="21">
        <v>0</v>
      </c>
      <c r="K152" s="21">
        <v>0</v>
      </c>
      <c r="L152" s="21">
        <f t="shared" si="302"/>
        <v>0</v>
      </c>
    </row>
    <row r="153" spans="1:12" x14ac:dyDescent="0.25">
      <c r="A153" s="25" t="s">
        <v>6</v>
      </c>
      <c r="B153" s="21"/>
      <c r="C153" s="21"/>
      <c r="D153" s="21">
        <v>0</v>
      </c>
      <c r="E153" s="21"/>
      <c r="F153" s="21">
        <f t="shared" si="300"/>
        <v>0</v>
      </c>
      <c r="G153" s="21">
        <v>0</v>
      </c>
      <c r="H153" s="21"/>
      <c r="I153" s="21">
        <f t="shared" si="301"/>
        <v>0</v>
      </c>
      <c r="J153" s="21">
        <v>0</v>
      </c>
      <c r="K153" s="21"/>
      <c r="L153" s="21">
        <f t="shared" si="302"/>
        <v>0</v>
      </c>
    </row>
    <row r="154" spans="1:12" ht="51" x14ac:dyDescent="0.25">
      <c r="A154" s="6" t="s">
        <v>38</v>
      </c>
      <c r="B154" s="21"/>
      <c r="C154" s="21"/>
      <c r="D154" s="23">
        <f>D155+D156+D157</f>
        <v>59255</v>
      </c>
      <c r="E154" s="23">
        <f>E155+E156+E157</f>
        <v>1500</v>
      </c>
      <c r="F154" s="23">
        <f>F155+F156+F157</f>
        <v>57755</v>
      </c>
      <c r="G154" s="23">
        <f>G155+G156+G157</f>
        <v>55895.29</v>
      </c>
      <c r="H154" s="23">
        <f t="shared" ref="H154:L154" si="303">H155+H156+H157</f>
        <v>500</v>
      </c>
      <c r="I154" s="23">
        <f t="shared" si="303"/>
        <v>55395.29</v>
      </c>
      <c r="J154" s="23">
        <f t="shared" si="303"/>
        <v>55676.6</v>
      </c>
      <c r="K154" s="23">
        <f t="shared" si="303"/>
        <v>499.9</v>
      </c>
      <c r="L154" s="23">
        <f t="shared" si="303"/>
        <v>55176.7</v>
      </c>
    </row>
    <row r="155" spans="1:12" x14ac:dyDescent="0.25">
      <c r="A155" s="25" t="s">
        <v>4</v>
      </c>
      <c r="B155" s="21"/>
      <c r="C155" s="21"/>
      <c r="D155" s="23">
        <f>D159+D163+D167</f>
        <v>59255</v>
      </c>
      <c r="E155" s="23">
        <f>E159+E163+E167</f>
        <v>1500</v>
      </c>
      <c r="F155" s="23">
        <f>F159+F163+F167</f>
        <v>57755</v>
      </c>
      <c r="G155" s="23">
        <f>G159+G163+G167</f>
        <v>55895.29</v>
      </c>
      <c r="H155" s="23">
        <f t="shared" ref="H155:L155" si="304">H159+H163+H167</f>
        <v>500</v>
      </c>
      <c r="I155" s="23">
        <f t="shared" si="304"/>
        <v>55395.29</v>
      </c>
      <c r="J155" s="23">
        <f>J159+J163+J167</f>
        <v>55676.6</v>
      </c>
      <c r="K155" s="23">
        <f t="shared" si="304"/>
        <v>499.9</v>
      </c>
      <c r="L155" s="23">
        <f t="shared" si="304"/>
        <v>55176.7</v>
      </c>
    </row>
    <row r="156" spans="1:12" x14ac:dyDescent="0.25">
      <c r="A156" s="25" t="s">
        <v>5</v>
      </c>
      <c r="B156" s="21"/>
      <c r="C156" s="21"/>
      <c r="D156" s="23">
        <f t="shared" ref="D156:E157" si="305">D160+D164+D168</f>
        <v>0</v>
      </c>
      <c r="E156" s="23">
        <f t="shared" si="305"/>
        <v>0</v>
      </c>
      <c r="F156" s="23">
        <f t="shared" ref="F156:G156" si="306">F160+F164+F168</f>
        <v>0</v>
      </c>
      <c r="G156" s="23">
        <f t="shared" si="306"/>
        <v>0</v>
      </c>
      <c r="H156" s="23">
        <f t="shared" ref="H156:L156" si="307">H160+H164+H168</f>
        <v>0</v>
      </c>
      <c r="I156" s="23">
        <f t="shared" si="307"/>
        <v>0</v>
      </c>
      <c r="J156" s="23">
        <f t="shared" si="307"/>
        <v>0</v>
      </c>
      <c r="K156" s="23">
        <f t="shared" si="307"/>
        <v>0</v>
      </c>
      <c r="L156" s="23">
        <f t="shared" si="307"/>
        <v>0</v>
      </c>
    </row>
    <row r="157" spans="1:12" x14ac:dyDescent="0.25">
      <c r="A157" s="25" t="s">
        <v>6</v>
      </c>
      <c r="B157" s="21"/>
      <c r="C157" s="21"/>
      <c r="D157" s="23">
        <f t="shared" si="305"/>
        <v>0</v>
      </c>
      <c r="E157" s="23">
        <f t="shared" si="305"/>
        <v>0</v>
      </c>
      <c r="F157" s="23">
        <f t="shared" ref="F157:G157" si="308">F161+F165+F169</f>
        <v>0</v>
      </c>
      <c r="G157" s="23">
        <f t="shared" si="308"/>
        <v>0</v>
      </c>
      <c r="H157" s="23">
        <f t="shared" ref="H157:L157" si="309">H161+H165+H169</f>
        <v>0</v>
      </c>
      <c r="I157" s="23">
        <f t="shared" si="309"/>
        <v>0</v>
      </c>
      <c r="J157" s="23">
        <f t="shared" si="309"/>
        <v>0</v>
      </c>
      <c r="K157" s="23">
        <f t="shared" si="309"/>
        <v>0</v>
      </c>
      <c r="L157" s="23">
        <f t="shared" si="309"/>
        <v>0</v>
      </c>
    </row>
    <row r="158" spans="1:12" ht="59.25" customHeight="1" x14ac:dyDescent="0.25">
      <c r="A158" s="9" t="s">
        <v>39</v>
      </c>
      <c r="B158" s="21" t="s">
        <v>60</v>
      </c>
      <c r="C158" s="21" t="s">
        <v>10</v>
      </c>
      <c r="D158" s="23">
        <f t="shared" ref="D158" si="310">D159+D160+D161</f>
        <v>85</v>
      </c>
      <c r="E158" s="23"/>
      <c r="F158" s="23">
        <f t="shared" ref="F158" si="311">F159+F160+F161</f>
        <v>85</v>
      </c>
      <c r="G158" s="23">
        <f t="shared" ref="G158" si="312">G159+G160+G161</f>
        <v>50</v>
      </c>
      <c r="H158" s="23">
        <f t="shared" ref="H158" si="313">H159+H160+H161</f>
        <v>0</v>
      </c>
      <c r="I158" s="23">
        <f t="shared" ref="I158" si="314">I159+I160+I161</f>
        <v>50</v>
      </c>
      <c r="J158" s="23">
        <f t="shared" ref="J158" si="315">J159+J160+J161</f>
        <v>49.5</v>
      </c>
      <c r="K158" s="23">
        <f t="shared" ref="K158" si="316">K159+K160+K161</f>
        <v>0</v>
      </c>
      <c r="L158" s="23">
        <f t="shared" ref="L158" si="317">L159+L160+L161</f>
        <v>49.5</v>
      </c>
    </row>
    <row r="159" spans="1:12" x14ac:dyDescent="0.25">
      <c r="A159" s="25" t="s">
        <v>4</v>
      </c>
      <c r="B159" s="21"/>
      <c r="C159" s="21"/>
      <c r="D159" s="21">
        <v>85</v>
      </c>
      <c r="E159" s="21"/>
      <c r="F159" s="21">
        <f t="shared" ref="F159:F161" si="318">D159</f>
        <v>85</v>
      </c>
      <c r="G159" s="21">
        <f>20+30</f>
        <v>50</v>
      </c>
      <c r="H159" s="21">
        <v>0</v>
      </c>
      <c r="I159" s="21">
        <f t="shared" ref="I159:I161" si="319">G159</f>
        <v>50</v>
      </c>
      <c r="J159" s="21">
        <f>19.5+30</f>
        <v>49.5</v>
      </c>
      <c r="K159" s="21">
        <v>0</v>
      </c>
      <c r="L159" s="21">
        <f t="shared" ref="L159:L161" si="320">J159</f>
        <v>49.5</v>
      </c>
    </row>
    <row r="160" spans="1:12" x14ac:dyDescent="0.25">
      <c r="A160" s="25" t="s">
        <v>5</v>
      </c>
      <c r="B160" s="21"/>
      <c r="C160" s="21"/>
      <c r="D160" s="21">
        <v>0</v>
      </c>
      <c r="E160" s="21"/>
      <c r="F160" s="21">
        <f t="shared" si="318"/>
        <v>0</v>
      </c>
      <c r="G160" s="21">
        <v>0</v>
      </c>
      <c r="H160" s="21">
        <v>0</v>
      </c>
      <c r="I160" s="21">
        <f t="shared" si="319"/>
        <v>0</v>
      </c>
      <c r="J160" s="21">
        <v>0</v>
      </c>
      <c r="K160" s="21">
        <v>0</v>
      </c>
      <c r="L160" s="21">
        <f t="shared" si="320"/>
        <v>0</v>
      </c>
    </row>
    <row r="161" spans="1:12" x14ac:dyDescent="0.25">
      <c r="A161" s="25" t="s">
        <v>6</v>
      </c>
      <c r="B161" s="21"/>
      <c r="C161" s="21"/>
      <c r="D161" s="21">
        <v>0</v>
      </c>
      <c r="E161" s="21"/>
      <c r="F161" s="21">
        <f t="shared" si="318"/>
        <v>0</v>
      </c>
      <c r="G161" s="21">
        <v>0</v>
      </c>
      <c r="H161" s="21"/>
      <c r="I161" s="21">
        <f t="shared" si="319"/>
        <v>0</v>
      </c>
      <c r="J161" s="21">
        <v>0</v>
      </c>
      <c r="K161" s="21"/>
      <c r="L161" s="21">
        <f t="shared" si="320"/>
        <v>0</v>
      </c>
    </row>
    <row r="162" spans="1:12" ht="51" x14ac:dyDescent="0.25">
      <c r="A162" s="9" t="s">
        <v>40</v>
      </c>
      <c r="B162" s="21" t="s">
        <v>58</v>
      </c>
      <c r="C162" s="21" t="s">
        <v>10</v>
      </c>
      <c r="D162" s="23">
        <f t="shared" ref="D162:E162" si="321">D163+D164+D165</f>
        <v>5250</v>
      </c>
      <c r="E162" s="23">
        <f t="shared" si="321"/>
        <v>1500</v>
      </c>
      <c r="F162" s="23">
        <f t="shared" ref="F162" si="322">F163+F164+F165</f>
        <v>3750</v>
      </c>
      <c r="G162" s="23">
        <f t="shared" ref="G162" si="323">G163+G164+G165</f>
        <v>4249.5</v>
      </c>
      <c r="H162" s="23">
        <f>H163+H164+H165</f>
        <v>500</v>
      </c>
      <c r="I162" s="23">
        <f t="shared" ref="I162" si="324">I163+I164+I165</f>
        <v>3749.5</v>
      </c>
      <c r="J162" s="23">
        <f t="shared" ref="J162" si="325">J163+J164+J165</f>
        <v>4249.3999999999996</v>
      </c>
      <c r="K162" s="23">
        <f t="shared" ref="K162" si="326">K163+K164+K165</f>
        <v>499.9</v>
      </c>
      <c r="L162" s="23">
        <f t="shared" ref="L162" si="327">L163+L164+L165</f>
        <v>3749.5</v>
      </c>
    </row>
    <row r="163" spans="1:12" x14ac:dyDescent="0.25">
      <c r="A163" s="25" t="s">
        <v>4</v>
      </c>
      <c r="B163" s="21"/>
      <c r="C163" s="21"/>
      <c r="D163" s="21">
        <f>E163+F163</f>
        <v>5250</v>
      </c>
      <c r="E163" s="21">
        <v>1500</v>
      </c>
      <c r="F163" s="21">
        <v>3750</v>
      </c>
      <c r="G163" s="21">
        <f>500+0+3749.5</f>
        <v>4249.5</v>
      </c>
      <c r="H163" s="21">
        <v>500</v>
      </c>
      <c r="I163" s="21">
        <v>3749.5</v>
      </c>
      <c r="J163" s="21">
        <f>499.9+0+3749.5</f>
        <v>4249.3999999999996</v>
      </c>
      <c r="K163" s="21">
        <v>499.9</v>
      </c>
      <c r="L163" s="21">
        <v>3749.5</v>
      </c>
    </row>
    <row r="164" spans="1:12" x14ac:dyDescent="0.25">
      <c r="A164" s="25" t="s">
        <v>5</v>
      </c>
      <c r="B164" s="21"/>
      <c r="C164" s="21"/>
      <c r="D164" s="21">
        <v>0</v>
      </c>
      <c r="E164" s="21">
        <v>0</v>
      </c>
      <c r="F164" s="21">
        <f t="shared" ref="F164:F165" si="328">D164</f>
        <v>0</v>
      </c>
      <c r="G164" s="21">
        <v>0</v>
      </c>
      <c r="H164" s="21">
        <v>0</v>
      </c>
      <c r="I164" s="21">
        <f t="shared" ref="I164:I165" si="329">G164</f>
        <v>0</v>
      </c>
      <c r="J164" s="21">
        <v>0</v>
      </c>
      <c r="K164" s="21">
        <v>0</v>
      </c>
      <c r="L164" s="21">
        <f t="shared" ref="L164:L165" si="330">J164</f>
        <v>0</v>
      </c>
    </row>
    <row r="165" spans="1:12" x14ac:dyDescent="0.25">
      <c r="A165" s="25" t="s">
        <v>6</v>
      </c>
      <c r="B165" s="21"/>
      <c r="C165" s="21"/>
      <c r="D165" s="21">
        <v>0</v>
      </c>
      <c r="E165" s="21">
        <v>0</v>
      </c>
      <c r="F165" s="21">
        <f t="shared" si="328"/>
        <v>0</v>
      </c>
      <c r="G165" s="21">
        <v>0</v>
      </c>
      <c r="H165" s="21"/>
      <c r="I165" s="21">
        <f t="shared" si="329"/>
        <v>0</v>
      </c>
      <c r="J165" s="21">
        <v>0</v>
      </c>
      <c r="K165" s="21"/>
      <c r="L165" s="21">
        <f t="shared" si="330"/>
        <v>0</v>
      </c>
    </row>
    <row r="166" spans="1:12" ht="51" x14ac:dyDescent="0.25">
      <c r="A166" s="9" t="s">
        <v>41</v>
      </c>
      <c r="B166" s="21" t="s">
        <v>59</v>
      </c>
      <c r="C166" s="21" t="s">
        <v>10</v>
      </c>
      <c r="D166" s="23">
        <f t="shared" ref="D166" si="331">D167+D168+D169</f>
        <v>53920</v>
      </c>
      <c r="E166" s="23"/>
      <c r="F166" s="23">
        <f t="shared" ref="F166" si="332">F167+F168+F169</f>
        <v>53920</v>
      </c>
      <c r="G166" s="23">
        <f t="shared" ref="G166" si="333">G167+G168+G169</f>
        <v>51595.79</v>
      </c>
      <c r="H166" s="23">
        <f t="shared" ref="H166" si="334">H167+H168+H169</f>
        <v>0</v>
      </c>
      <c r="I166" s="23">
        <f t="shared" ref="I166" si="335">I167+I168+I169</f>
        <v>51595.79</v>
      </c>
      <c r="J166" s="23">
        <f t="shared" ref="J166" si="336">J167+J168+J169</f>
        <v>51377.7</v>
      </c>
      <c r="K166" s="23">
        <f t="shared" ref="K166" si="337">K167+K168+K169</f>
        <v>0</v>
      </c>
      <c r="L166" s="23">
        <f t="shared" ref="L166" si="338">L167+L168+L169</f>
        <v>51377.7</v>
      </c>
    </row>
    <row r="167" spans="1:12" x14ac:dyDescent="0.25">
      <c r="A167" s="25" t="s">
        <v>4</v>
      </c>
      <c r="B167" s="21"/>
      <c r="C167" s="21"/>
      <c r="D167" s="21">
        <v>53920</v>
      </c>
      <c r="E167" s="21"/>
      <c r="F167" s="21">
        <f t="shared" ref="F167:F169" si="339">D167</f>
        <v>53920</v>
      </c>
      <c r="G167" s="21">
        <f>16683.5+68.21+34844.08</f>
        <v>51595.79</v>
      </c>
      <c r="H167" s="21">
        <v>0</v>
      </c>
      <c r="I167" s="21">
        <f t="shared" ref="I167:I169" si="340">G167</f>
        <v>51595.79</v>
      </c>
      <c r="J167" s="21">
        <f>16667+68.2+34642.5</f>
        <v>51377.7</v>
      </c>
      <c r="K167" s="21">
        <v>0</v>
      </c>
      <c r="L167" s="21">
        <f t="shared" ref="L167:L169" si="341">J167</f>
        <v>51377.7</v>
      </c>
    </row>
    <row r="168" spans="1:12" x14ac:dyDescent="0.25">
      <c r="A168" s="25" t="s">
        <v>5</v>
      </c>
      <c r="B168" s="21"/>
      <c r="C168" s="21"/>
      <c r="D168" s="21">
        <v>0</v>
      </c>
      <c r="E168" s="21"/>
      <c r="F168" s="21">
        <f t="shared" si="339"/>
        <v>0</v>
      </c>
      <c r="G168" s="21">
        <v>0</v>
      </c>
      <c r="H168" s="21">
        <v>0</v>
      </c>
      <c r="I168" s="21">
        <f t="shared" si="340"/>
        <v>0</v>
      </c>
      <c r="J168" s="21">
        <v>0</v>
      </c>
      <c r="K168" s="21">
        <v>0</v>
      </c>
      <c r="L168" s="21">
        <f t="shared" si="341"/>
        <v>0</v>
      </c>
    </row>
    <row r="169" spans="1:12" x14ac:dyDescent="0.25">
      <c r="A169" s="25" t="s">
        <v>6</v>
      </c>
      <c r="B169" s="21"/>
      <c r="C169" s="21"/>
      <c r="D169" s="21">
        <v>0</v>
      </c>
      <c r="E169" s="21"/>
      <c r="F169" s="21">
        <f t="shared" si="339"/>
        <v>0</v>
      </c>
      <c r="G169" s="21">
        <v>0</v>
      </c>
      <c r="H169" s="21"/>
      <c r="I169" s="21">
        <f t="shared" si="340"/>
        <v>0</v>
      </c>
      <c r="J169" s="21">
        <v>0</v>
      </c>
      <c r="K169" s="21"/>
      <c r="L169" s="21">
        <f t="shared" si="341"/>
        <v>0</v>
      </c>
    </row>
    <row r="170" spans="1:12" x14ac:dyDescent="0.25">
      <c r="A170" s="6" t="s">
        <v>42</v>
      </c>
      <c r="B170" s="21"/>
      <c r="C170" s="21"/>
      <c r="D170" s="23">
        <f>D171+D172+D173</f>
        <v>1300</v>
      </c>
      <c r="E170" s="23"/>
      <c r="F170" s="23">
        <f>F171+F172+F173</f>
        <v>1300</v>
      </c>
      <c r="G170" s="23">
        <f>G171+G172+G173</f>
        <v>550</v>
      </c>
      <c r="H170" s="23">
        <f t="shared" ref="H170:L170" si="342">H171+H172+H173</f>
        <v>0</v>
      </c>
      <c r="I170" s="23">
        <f t="shared" si="342"/>
        <v>550</v>
      </c>
      <c r="J170" s="23">
        <f t="shared" si="342"/>
        <v>0</v>
      </c>
      <c r="K170" s="23">
        <f t="shared" si="342"/>
        <v>0</v>
      </c>
      <c r="L170" s="23">
        <f t="shared" si="342"/>
        <v>0</v>
      </c>
    </row>
    <row r="171" spans="1:12" x14ac:dyDescent="0.25">
      <c r="A171" s="25" t="s">
        <v>4</v>
      </c>
      <c r="B171" s="21"/>
      <c r="C171" s="21"/>
      <c r="D171" s="23">
        <f>D175</f>
        <v>1300</v>
      </c>
      <c r="E171" s="23"/>
      <c r="F171" s="23">
        <f>D171</f>
        <v>1300</v>
      </c>
      <c r="G171" s="23">
        <f>G175</f>
        <v>550</v>
      </c>
      <c r="H171" s="23">
        <f t="shared" ref="H171:L171" si="343">H175</f>
        <v>0</v>
      </c>
      <c r="I171" s="23">
        <f t="shared" si="343"/>
        <v>550</v>
      </c>
      <c r="J171" s="23">
        <f t="shared" si="343"/>
        <v>0</v>
      </c>
      <c r="K171" s="23">
        <f t="shared" si="343"/>
        <v>0</v>
      </c>
      <c r="L171" s="23">
        <f t="shared" si="343"/>
        <v>0</v>
      </c>
    </row>
    <row r="172" spans="1:12" x14ac:dyDescent="0.25">
      <c r="A172" s="25" t="s">
        <v>5</v>
      </c>
      <c r="B172" s="21"/>
      <c r="C172" s="21"/>
      <c r="D172" s="23">
        <f t="shared" ref="D172" si="344">D176+D180</f>
        <v>0</v>
      </c>
      <c r="E172" s="23"/>
      <c r="F172" s="23">
        <f t="shared" ref="F172:F173" si="345">D172</f>
        <v>0</v>
      </c>
      <c r="G172" s="23">
        <f t="shared" ref="G172:L173" si="346">G176</f>
        <v>0</v>
      </c>
      <c r="H172" s="23">
        <f t="shared" si="346"/>
        <v>0</v>
      </c>
      <c r="I172" s="23">
        <f t="shared" si="346"/>
        <v>0</v>
      </c>
      <c r="J172" s="23">
        <f t="shared" si="346"/>
        <v>0</v>
      </c>
      <c r="K172" s="23">
        <f t="shared" si="346"/>
        <v>0</v>
      </c>
      <c r="L172" s="23">
        <f t="shared" si="346"/>
        <v>0</v>
      </c>
    </row>
    <row r="173" spans="1:12" x14ac:dyDescent="0.25">
      <c r="A173" s="25" t="s">
        <v>6</v>
      </c>
      <c r="B173" s="21"/>
      <c r="C173" s="21"/>
      <c r="D173" s="23">
        <v>0</v>
      </c>
      <c r="E173" s="23"/>
      <c r="F173" s="23">
        <f t="shared" si="345"/>
        <v>0</v>
      </c>
      <c r="G173" s="23">
        <f t="shared" si="346"/>
        <v>0</v>
      </c>
      <c r="H173" s="23">
        <f t="shared" si="346"/>
        <v>0</v>
      </c>
      <c r="I173" s="23">
        <f t="shared" si="346"/>
        <v>0</v>
      </c>
      <c r="J173" s="23">
        <f t="shared" si="346"/>
        <v>0</v>
      </c>
      <c r="K173" s="23">
        <f t="shared" si="346"/>
        <v>0</v>
      </c>
      <c r="L173" s="23">
        <f t="shared" si="346"/>
        <v>0</v>
      </c>
    </row>
    <row r="174" spans="1:12" ht="51" x14ac:dyDescent="0.25">
      <c r="A174" s="9" t="s">
        <v>43</v>
      </c>
      <c r="B174" s="12">
        <v>1218340</v>
      </c>
      <c r="C174" s="21" t="s">
        <v>81</v>
      </c>
      <c r="D174" s="23">
        <f t="shared" ref="D174" si="347">D175+D176+D177</f>
        <v>1300</v>
      </c>
      <c r="E174" s="23"/>
      <c r="F174" s="23">
        <f t="shared" ref="F174" si="348">F175+F176+F177</f>
        <v>1300</v>
      </c>
      <c r="G174" s="23">
        <f t="shared" ref="G174" si="349">G175+G176+G177</f>
        <v>550</v>
      </c>
      <c r="H174" s="23">
        <f t="shared" ref="H174" si="350">H175+H176+H177</f>
        <v>0</v>
      </c>
      <c r="I174" s="23">
        <f t="shared" ref="I174" si="351">I175+I176+I177</f>
        <v>550</v>
      </c>
      <c r="J174" s="23">
        <f t="shared" ref="J174" si="352">J175+J176+J177</f>
        <v>0</v>
      </c>
      <c r="K174" s="23">
        <f t="shared" ref="K174" si="353">K175+K176+K177</f>
        <v>0</v>
      </c>
      <c r="L174" s="23">
        <f t="shared" ref="L174" si="354">L175+L176+L177</f>
        <v>0</v>
      </c>
    </row>
    <row r="175" spans="1:12" x14ac:dyDescent="0.25">
      <c r="A175" s="25" t="s">
        <v>4</v>
      </c>
      <c r="B175" s="21"/>
      <c r="C175" s="21"/>
      <c r="D175" s="21">
        <v>1300</v>
      </c>
      <c r="E175" s="21"/>
      <c r="F175" s="21">
        <f t="shared" ref="F175:F177" si="355">D175</f>
        <v>1300</v>
      </c>
      <c r="G175" s="21">
        <f>300+250</f>
        <v>550</v>
      </c>
      <c r="H175" s="21">
        <v>0</v>
      </c>
      <c r="I175" s="21">
        <f t="shared" ref="I175:I177" si="356">G175</f>
        <v>550</v>
      </c>
      <c r="J175" s="21">
        <v>0</v>
      </c>
      <c r="K175" s="21">
        <v>0</v>
      </c>
      <c r="L175" s="21">
        <f t="shared" ref="L175:L177" si="357">J175</f>
        <v>0</v>
      </c>
    </row>
    <row r="176" spans="1:12" x14ac:dyDescent="0.25">
      <c r="A176" s="25" t="s">
        <v>5</v>
      </c>
      <c r="B176" s="21"/>
      <c r="C176" s="21"/>
      <c r="D176" s="21">
        <v>0</v>
      </c>
      <c r="E176" s="21"/>
      <c r="F176" s="21">
        <f t="shared" si="355"/>
        <v>0</v>
      </c>
      <c r="G176" s="21">
        <v>0</v>
      </c>
      <c r="H176" s="21">
        <v>0</v>
      </c>
      <c r="I176" s="21">
        <f t="shared" si="356"/>
        <v>0</v>
      </c>
      <c r="J176" s="21">
        <v>0</v>
      </c>
      <c r="K176" s="21">
        <v>0</v>
      </c>
      <c r="L176" s="21">
        <f t="shared" si="357"/>
        <v>0</v>
      </c>
    </row>
    <row r="177" spans="1:12" x14ac:dyDescent="0.25">
      <c r="A177" s="25" t="s">
        <v>6</v>
      </c>
      <c r="B177" s="21"/>
      <c r="C177" s="21"/>
      <c r="D177" s="21">
        <v>0</v>
      </c>
      <c r="E177" s="21"/>
      <c r="F177" s="21">
        <f t="shared" si="355"/>
        <v>0</v>
      </c>
      <c r="G177" s="21">
        <v>0</v>
      </c>
      <c r="H177" s="21"/>
      <c r="I177" s="21">
        <f t="shared" si="356"/>
        <v>0</v>
      </c>
      <c r="J177" s="21">
        <v>0</v>
      </c>
      <c r="K177" s="21"/>
      <c r="L177" s="21">
        <f t="shared" si="357"/>
        <v>0</v>
      </c>
    </row>
    <row r="178" spans="1:12" x14ac:dyDescent="0.25">
      <c r="A178" s="6" t="s">
        <v>44</v>
      </c>
      <c r="B178" s="21"/>
      <c r="C178" s="21"/>
      <c r="D178" s="23">
        <f>D179+D180+D181</f>
        <v>1662.1</v>
      </c>
      <c r="E178" s="23"/>
      <c r="F178" s="23">
        <f>F179+F180+F181</f>
        <v>1662.1</v>
      </c>
      <c r="G178" s="23">
        <f>G179+G180+G181</f>
        <v>1448.1</v>
      </c>
      <c r="H178" s="23">
        <f t="shared" ref="H178:L178" si="358">H179+H180+H181</f>
        <v>0</v>
      </c>
      <c r="I178" s="23">
        <f t="shared" si="358"/>
        <v>1448.1</v>
      </c>
      <c r="J178" s="23">
        <f t="shared" si="358"/>
        <v>1042.6000000000001</v>
      </c>
      <c r="K178" s="23">
        <f t="shared" si="358"/>
        <v>0</v>
      </c>
      <c r="L178" s="23">
        <f t="shared" si="358"/>
        <v>1042.6000000000001</v>
      </c>
    </row>
    <row r="179" spans="1:12" x14ac:dyDescent="0.25">
      <c r="A179" s="25" t="s">
        <v>4</v>
      </c>
      <c r="B179" s="21"/>
      <c r="C179" s="21"/>
      <c r="D179" s="23">
        <f>D183+D187+D191+D195+D199+D203+D207</f>
        <v>1272.0999999999999</v>
      </c>
      <c r="E179" s="23"/>
      <c r="F179" s="23">
        <f>D179</f>
        <v>1272.0999999999999</v>
      </c>
      <c r="G179" s="23">
        <f>G183+G187+G191+G195+G199+G203+G207</f>
        <v>1058.0999999999999</v>
      </c>
      <c r="H179" s="23">
        <f t="shared" ref="H179:L179" si="359">H183+H187+H191+H195+H199+H203+H207</f>
        <v>0</v>
      </c>
      <c r="I179" s="23">
        <f t="shared" si="359"/>
        <v>1058.0999999999999</v>
      </c>
      <c r="J179" s="23">
        <f>J183+J187+J191+J195+J199+J203+J207</f>
        <v>667.30000000000007</v>
      </c>
      <c r="K179" s="23">
        <f t="shared" si="359"/>
        <v>0</v>
      </c>
      <c r="L179" s="23">
        <f t="shared" si="359"/>
        <v>667.30000000000007</v>
      </c>
    </row>
    <row r="180" spans="1:12" x14ac:dyDescent="0.25">
      <c r="A180" s="25" t="s">
        <v>5</v>
      </c>
      <c r="B180" s="21"/>
      <c r="C180" s="21"/>
      <c r="D180" s="23">
        <f t="shared" ref="D180:D181" si="360">D184+D188+D192+D196+D200+D204+D208</f>
        <v>0</v>
      </c>
      <c r="E180" s="23"/>
      <c r="F180" s="23">
        <f t="shared" ref="F180:F181" si="361">D180</f>
        <v>0</v>
      </c>
      <c r="G180" s="23">
        <f t="shared" ref="G180:L181" si="362">G184+G188+G192+G196+G200+G204+G208</f>
        <v>0</v>
      </c>
      <c r="H180" s="23">
        <f t="shared" si="362"/>
        <v>0</v>
      </c>
      <c r="I180" s="23">
        <f t="shared" si="362"/>
        <v>0</v>
      </c>
      <c r="J180" s="23">
        <f t="shared" si="362"/>
        <v>0</v>
      </c>
      <c r="K180" s="23">
        <f t="shared" si="362"/>
        <v>0</v>
      </c>
      <c r="L180" s="23">
        <f t="shared" si="362"/>
        <v>0</v>
      </c>
    </row>
    <row r="181" spans="1:12" x14ac:dyDescent="0.25">
      <c r="A181" s="25" t="s">
        <v>65</v>
      </c>
      <c r="B181" s="21"/>
      <c r="C181" s="21"/>
      <c r="D181" s="23">
        <f t="shared" si="360"/>
        <v>390</v>
      </c>
      <c r="E181" s="23"/>
      <c r="F181" s="23">
        <f t="shared" si="361"/>
        <v>390</v>
      </c>
      <c r="G181" s="23">
        <f t="shared" si="362"/>
        <v>390</v>
      </c>
      <c r="H181" s="23">
        <f t="shared" si="362"/>
        <v>0</v>
      </c>
      <c r="I181" s="23">
        <f t="shared" si="362"/>
        <v>390</v>
      </c>
      <c r="J181" s="23">
        <f t="shared" si="362"/>
        <v>375.3</v>
      </c>
      <c r="K181" s="23">
        <f t="shared" si="362"/>
        <v>0</v>
      </c>
      <c r="L181" s="23">
        <f t="shared" si="362"/>
        <v>375.3</v>
      </c>
    </row>
    <row r="182" spans="1:12" ht="38.25" x14ac:dyDescent="0.25">
      <c r="A182" s="9" t="s">
        <v>45</v>
      </c>
      <c r="B182" s="12">
        <v>3718340</v>
      </c>
      <c r="C182" s="21" t="s">
        <v>81</v>
      </c>
      <c r="D182" s="23">
        <f t="shared" ref="D182" si="363">D183+D184+D185</f>
        <v>61</v>
      </c>
      <c r="E182" s="23"/>
      <c r="F182" s="23">
        <f t="shared" ref="F182" si="364">F183+F184+F185</f>
        <v>61</v>
      </c>
      <c r="G182" s="23">
        <f t="shared" ref="G182" si="365">G183+G184+G185</f>
        <v>56</v>
      </c>
      <c r="H182" s="23">
        <f t="shared" ref="H182" si="366">H183+H184+H185</f>
        <v>0</v>
      </c>
      <c r="I182" s="23">
        <f t="shared" ref="I182" si="367">I183+I184+I185</f>
        <v>56</v>
      </c>
      <c r="J182" s="23">
        <f t="shared" ref="J182" si="368">J183+J184+J185</f>
        <v>0</v>
      </c>
      <c r="K182" s="23">
        <f t="shared" ref="K182" si="369">K183+K184+K185</f>
        <v>0</v>
      </c>
      <c r="L182" s="23">
        <f t="shared" ref="L182" si="370">L183+L184+L185</f>
        <v>0</v>
      </c>
    </row>
    <row r="183" spans="1:12" x14ac:dyDescent="0.25">
      <c r="A183" s="25" t="s">
        <v>4</v>
      </c>
      <c r="B183" s="21"/>
      <c r="C183" s="21"/>
      <c r="D183" s="21">
        <v>61</v>
      </c>
      <c r="E183" s="21"/>
      <c r="F183" s="21">
        <f t="shared" ref="F183:F185" si="371">D183</f>
        <v>61</v>
      </c>
      <c r="G183" s="21">
        <f>46+10</f>
        <v>56</v>
      </c>
      <c r="H183" s="21">
        <v>0</v>
      </c>
      <c r="I183" s="21">
        <f t="shared" ref="I183:I185" si="372">G183</f>
        <v>56</v>
      </c>
      <c r="J183" s="21">
        <v>0</v>
      </c>
      <c r="K183" s="21">
        <v>0</v>
      </c>
      <c r="L183" s="21">
        <f t="shared" ref="L183:L185" si="373">J183</f>
        <v>0</v>
      </c>
    </row>
    <row r="184" spans="1:12" x14ac:dyDescent="0.25">
      <c r="A184" s="25" t="s">
        <v>5</v>
      </c>
      <c r="B184" s="21"/>
      <c r="C184" s="21"/>
      <c r="D184" s="21">
        <v>0</v>
      </c>
      <c r="E184" s="21"/>
      <c r="F184" s="21">
        <f t="shared" si="371"/>
        <v>0</v>
      </c>
      <c r="G184" s="21">
        <v>0</v>
      </c>
      <c r="H184" s="21">
        <v>0</v>
      </c>
      <c r="I184" s="21">
        <f t="shared" si="372"/>
        <v>0</v>
      </c>
      <c r="J184" s="21">
        <v>0</v>
      </c>
      <c r="K184" s="21">
        <v>0</v>
      </c>
      <c r="L184" s="21">
        <f t="shared" si="373"/>
        <v>0</v>
      </c>
    </row>
    <row r="185" spans="1:12" x14ac:dyDescent="0.25">
      <c r="A185" s="25" t="s">
        <v>6</v>
      </c>
      <c r="B185" s="21"/>
      <c r="C185" s="21"/>
      <c r="D185" s="21">
        <v>0</v>
      </c>
      <c r="E185" s="21"/>
      <c r="F185" s="21">
        <f t="shared" si="371"/>
        <v>0</v>
      </c>
      <c r="G185" s="21">
        <v>0</v>
      </c>
      <c r="H185" s="21"/>
      <c r="I185" s="21">
        <f t="shared" si="372"/>
        <v>0</v>
      </c>
      <c r="J185" s="21">
        <v>0</v>
      </c>
      <c r="K185" s="21"/>
      <c r="L185" s="21">
        <f t="shared" si="373"/>
        <v>0</v>
      </c>
    </row>
    <row r="186" spans="1:12" ht="38.25" x14ac:dyDescent="0.25">
      <c r="A186" s="9" t="s">
        <v>46</v>
      </c>
      <c r="B186" s="21" t="s">
        <v>66</v>
      </c>
      <c r="C186" s="21" t="s">
        <v>10</v>
      </c>
      <c r="D186" s="23">
        <f t="shared" ref="D186" si="374">D187+D188+D189</f>
        <v>328.6</v>
      </c>
      <c r="E186" s="23"/>
      <c r="F186" s="23">
        <f t="shared" ref="F186" si="375">F187+F188+F189</f>
        <v>328.6</v>
      </c>
      <c r="G186" s="23">
        <f t="shared" ref="G186" si="376">G187+G188+G189</f>
        <v>256.10000000000002</v>
      </c>
      <c r="H186" s="23">
        <f t="shared" ref="H186" si="377">H187+H188+H189</f>
        <v>0</v>
      </c>
      <c r="I186" s="23">
        <f t="shared" ref="I186" si="378">I187+I188+I189</f>
        <v>256.10000000000002</v>
      </c>
      <c r="J186" s="23">
        <f t="shared" ref="J186" si="379">J187+J188+J189</f>
        <v>85.8</v>
      </c>
      <c r="K186" s="23">
        <f t="shared" ref="K186" si="380">K187+K188+K189</f>
        <v>0</v>
      </c>
      <c r="L186" s="23">
        <f t="shared" ref="L186" si="381">L187+L188+L189</f>
        <v>85.8</v>
      </c>
    </row>
    <row r="187" spans="1:12" x14ac:dyDescent="0.25">
      <c r="A187" s="25" t="s">
        <v>4</v>
      </c>
      <c r="B187" s="21"/>
      <c r="C187" s="21"/>
      <c r="D187" s="21">
        <v>328.6</v>
      </c>
      <c r="E187" s="21"/>
      <c r="F187" s="21">
        <f t="shared" ref="F187:F189" si="382">D187</f>
        <v>328.6</v>
      </c>
      <c r="G187" s="21">
        <f>99+107.1+50</f>
        <v>256.10000000000002</v>
      </c>
      <c r="H187" s="21">
        <v>0</v>
      </c>
      <c r="I187" s="21">
        <f t="shared" ref="I187:I189" si="383">G187</f>
        <v>256.10000000000002</v>
      </c>
      <c r="J187" s="21">
        <f>47.3+38.5</f>
        <v>85.8</v>
      </c>
      <c r="K187" s="21">
        <v>0</v>
      </c>
      <c r="L187" s="21">
        <f t="shared" ref="L187:L189" si="384">J187</f>
        <v>85.8</v>
      </c>
    </row>
    <row r="188" spans="1:12" x14ac:dyDescent="0.25">
      <c r="A188" s="25" t="s">
        <v>5</v>
      </c>
      <c r="B188" s="21"/>
      <c r="C188" s="21"/>
      <c r="D188" s="21">
        <v>0</v>
      </c>
      <c r="E188" s="21"/>
      <c r="F188" s="21">
        <f t="shared" si="382"/>
        <v>0</v>
      </c>
      <c r="G188" s="21">
        <v>0</v>
      </c>
      <c r="H188" s="21">
        <v>0</v>
      </c>
      <c r="I188" s="21">
        <f t="shared" si="383"/>
        <v>0</v>
      </c>
      <c r="J188" s="21">
        <v>0</v>
      </c>
      <c r="K188" s="21">
        <v>0</v>
      </c>
      <c r="L188" s="21">
        <f t="shared" si="384"/>
        <v>0</v>
      </c>
    </row>
    <row r="189" spans="1:12" x14ac:dyDescent="0.25">
      <c r="A189" s="25" t="s">
        <v>6</v>
      </c>
      <c r="B189" s="21"/>
      <c r="C189" s="21"/>
      <c r="D189" s="21">
        <v>0</v>
      </c>
      <c r="E189" s="21"/>
      <c r="F189" s="21">
        <f t="shared" si="382"/>
        <v>0</v>
      </c>
      <c r="G189" s="21">
        <v>0</v>
      </c>
      <c r="H189" s="21"/>
      <c r="I189" s="21">
        <f t="shared" si="383"/>
        <v>0</v>
      </c>
      <c r="J189" s="21">
        <v>0</v>
      </c>
      <c r="K189" s="21"/>
      <c r="L189" s="21">
        <f t="shared" si="384"/>
        <v>0</v>
      </c>
    </row>
    <row r="190" spans="1:12" ht="38.25" x14ac:dyDescent="0.25">
      <c r="A190" s="9" t="s">
        <v>47</v>
      </c>
      <c r="B190" s="21" t="s">
        <v>61</v>
      </c>
      <c r="C190" s="21" t="s">
        <v>10</v>
      </c>
      <c r="D190" s="23">
        <f t="shared" ref="D190" si="385">D191+D192+D193</f>
        <v>349.5</v>
      </c>
      <c r="E190" s="23"/>
      <c r="F190" s="23">
        <f t="shared" ref="F190" si="386">F191+F192+F193</f>
        <v>349.5</v>
      </c>
      <c r="G190" s="23">
        <f t="shared" ref="G190" si="387">G191+G192+G193</f>
        <v>270</v>
      </c>
      <c r="H190" s="23">
        <f t="shared" ref="H190" si="388">H191+H192+H193</f>
        <v>0</v>
      </c>
      <c r="I190" s="23">
        <f t="shared" ref="I190" si="389">I191+I192+I193</f>
        <v>270</v>
      </c>
      <c r="J190" s="23">
        <f t="shared" ref="J190" si="390">J191+J192+J193</f>
        <v>181.8</v>
      </c>
      <c r="K190" s="23">
        <f t="shared" ref="K190" si="391">K191+K192+K193</f>
        <v>0</v>
      </c>
      <c r="L190" s="23">
        <f t="shared" ref="L190" si="392">L191+L192+L193</f>
        <v>181.8</v>
      </c>
    </row>
    <row r="191" spans="1:12" x14ac:dyDescent="0.25">
      <c r="A191" s="25" t="s">
        <v>4</v>
      </c>
      <c r="B191" s="21"/>
      <c r="C191" s="21"/>
      <c r="D191" s="21">
        <v>349.5</v>
      </c>
      <c r="E191" s="21"/>
      <c r="F191" s="21">
        <f t="shared" ref="F191:F193" si="393">D191</f>
        <v>349.5</v>
      </c>
      <c r="G191" s="21">
        <f>100+70+100</f>
        <v>270</v>
      </c>
      <c r="H191" s="21">
        <v>0</v>
      </c>
      <c r="I191" s="21">
        <f t="shared" ref="I191:I193" si="394">G191</f>
        <v>270</v>
      </c>
      <c r="J191" s="21">
        <f>92.8+67.5+21.5</f>
        <v>181.8</v>
      </c>
      <c r="K191" s="21">
        <v>0</v>
      </c>
      <c r="L191" s="21">
        <f t="shared" ref="L191:L193" si="395">J191</f>
        <v>181.8</v>
      </c>
    </row>
    <row r="192" spans="1:12" x14ac:dyDescent="0.25">
      <c r="A192" s="25" t="s">
        <v>5</v>
      </c>
      <c r="B192" s="21"/>
      <c r="C192" s="21"/>
      <c r="D192" s="21">
        <v>0</v>
      </c>
      <c r="E192" s="21"/>
      <c r="F192" s="21">
        <f t="shared" si="393"/>
        <v>0</v>
      </c>
      <c r="G192" s="21">
        <v>0</v>
      </c>
      <c r="H192" s="21">
        <v>0</v>
      </c>
      <c r="I192" s="21">
        <f t="shared" si="394"/>
        <v>0</v>
      </c>
      <c r="J192" s="21">
        <v>0</v>
      </c>
      <c r="K192" s="21">
        <v>0</v>
      </c>
      <c r="L192" s="21">
        <f t="shared" si="395"/>
        <v>0</v>
      </c>
    </row>
    <row r="193" spans="1:12" x14ac:dyDescent="0.25">
      <c r="A193" s="25" t="s">
        <v>6</v>
      </c>
      <c r="B193" s="21"/>
      <c r="C193" s="21"/>
      <c r="D193" s="21">
        <v>0</v>
      </c>
      <c r="E193" s="21"/>
      <c r="F193" s="21">
        <f t="shared" si="393"/>
        <v>0</v>
      </c>
      <c r="G193" s="21">
        <v>0</v>
      </c>
      <c r="H193" s="21"/>
      <c r="I193" s="21">
        <f t="shared" si="394"/>
        <v>0</v>
      </c>
      <c r="J193" s="21">
        <v>0</v>
      </c>
      <c r="K193" s="21"/>
      <c r="L193" s="21">
        <f t="shared" si="395"/>
        <v>0</v>
      </c>
    </row>
    <row r="194" spans="1:12" ht="38.25" x14ac:dyDescent="0.25">
      <c r="A194" s="9" t="s">
        <v>48</v>
      </c>
      <c r="B194" s="21" t="s">
        <v>62</v>
      </c>
      <c r="C194" s="21" t="s">
        <v>10</v>
      </c>
      <c r="D194" s="23">
        <f t="shared" ref="D194" si="396">D195+D196+D197</f>
        <v>242</v>
      </c>
      <c r="E194" s="23"/>
      <c r="F194" s="23">
        <f t="shared" ref="F194" si="397">F195+F196+F197</f>
        <v>242</v>
      </c>
      <c r="G194" s="23">
        <f t="shared" ref="G194" si="398">G195+G196+G197</f>
        <v>185</v>
      </c>
      <c r="H194" s="23">
        <f t="shared" ref="H194" si="399">H195+H196+H197</f>
        <v>0</v>
      </c>
      <c r="I194" s="23">
        <f t="shared" ref="I194" si="400">I195+I196+I197</f>
        <v>185</v>
      </c>
      <c r="J194" s="23">
        <f t="shared" ref="J194" si="401">J195+J196+J197</f>
        <v>135.80000000000001</v>
      </c>
      <c r="K194" s="23">
        <f t="shared" ref="K194" si="402">K195+K196+K197</f>
        <v>0</v>
      </c>
      <c r="L194" s="23">
        <f t="shared" ref="L194" si="403">L195+L196+L197</f>
        <v>135.80000000000001</v>
      </c>
    </row>
    <row r="195" spans="1:12" x14ac:dyDescent="0.25">
      <c r="A195" s="25" t="s">
        <v>4</v>
      </c>
      <c r="B195" s="21"/>
      <c r="C195" s="21"/>
      <c r="D195" s="21">
        <v>242</v>
      </c>
      <c r="E195" s="21"/>
      <c r="F195" s="21">
        <f t="shared" ref="F195:F197" si="404">D195</f>
        <v>242</v>
      </c>
      <c r="G195" s="21">
        <f>55+100+30</f>
        <v>185</v>
      </c>
      <c r="H195" s="21">
        <v>0</v>
      </c>
      <c r="I195" s="21">
        <f t="shared" ref="I195:I197" si="405">G195</f>
        <v>185</v>
      </c>
      <c r="J195" s="21">
        <f>45+90.8</f>
        <v>135.80000000000001</v>
      </c>
      <c r="K195" s="21">
        <v>0</v>
      </c>
      <c r="L195" s="21">
        <f t="shared" ref="L195:L197" si="406">J195</f>
        <v>135.80000000000001</v>
      </c>
    </row>
    <row r="196" spans="1:12" x14ac:dyDescent="0.25">
      <c r="A196" s="25" t="s">
        <v>5</v>
      </c>
      <c r="B196" s="21"/>
      <c r="C196" s="21"/>
      <c r="D196" s="21">
        <v>0</v>
      </c>
      <c r="E196" s="21"/>
      <c r="F196" s="21">
        <f t="shared" si="404"/>
        <v>0</v>
      </c>
      <c r="G196" s="21">
        <v>0</v>
      </c>
      <c r="H196" s="21">
        <v>0</v>
      </c>
      <c r="I196" s="21">
        <f t="shared" si="405"/>
        <v>0</v>
      </c>
      <c r="J196" s="21">
        <v>0</v>
      </c>
      <c r="K196" s="21">
        <v>0</v>
      </c>
      <c r="L196" s="21">
        <f t="shared" si="406"/>
        <v>0</v>
      </c>
    </row>
    <row r="197" spans="1:12" x14ac:dyDescent="0.25">
      <c r="A197" s="25" t="s">
        <v>6</v>
      </c>
      <c r="B197" s="21"/>
      <c r="C197" s="21"/>
      <c r="D197" s="21">
        <v>0</v>
      </c>
      <c r="E197" s="21"/>
      <c r="F197" s="21">
        <f t="shared" si="404"/>
        <v>0</v>
      </c>
      <c r="G197" s="21">
        <v>0</v>
      </c>
      <c r="H197" s="21"/>
      <c r="I197" s="21">
        <f t="shared" si="405"/>
        <v>0</v>
      </c>
      <c r="J197" s="21">
        <v>0</v>
      </c>
      <c r="K197" s="21"/>
      <c r="L197" s="21">
        <f t="shared" si="406"/>
        <v>0</v>
      </c>
    </row>
    <row r="198" spans="1:12" ht="51" x14ac:dyDescent="0.25">
      <c r="A198" s="9" t="s">
        <v>49</v>
      </c>
      <c r="B198" s="21" t="s">
        <v>68</v>
      </c>
      <c r="C198" s="21" t="s">
        <v>10</v>
      </c>
      <c r="D198" s="23">
        <f t="shared" ref="D198" si="407">D199+D200+D201</f>
        <v>523</v>
      </c>
      <c r="E198" s="23"/>
      <c r="F198" s="23">
        <f t="shared" ref="F198" si="408">F199+F200+F201</f>
        <v>523</v>
      </c>
      <c r="G198" s="23">
        <f t="shared" ref="G198" si="409">G199+G200+G201</f>
        <v>523</v>
      </c>
      <c r="H198" s="23">
        <f t="shared" ref="H198" si="410">H199+H200+H201</f>
        <v>0</v>
      </c>
      <c r="I198" s="23">
        <f t="shared" ref="I198" si="411">I199+I200+I201</f>
        <v>523</v>
      </c>
      <c r="J198" s="23">
        <f t="shared" ref="J198" si="412">J199+J200+J201</f>
        <v>503</v>
      </c>
      <c r="K198" s="23">
        <f t="shared" ref="K198" si="413">K199+K200+K201</f>
        <v>0</v>
      </c>
      <c r="L198" s="23">
        <f t="shared" ref="L198" si="414">L199+L200+L201</f>
        <v>503</v>
      </c>
    </row>
    <row r="199" spans="1:12" x14ac:dyDescent="0.25">
      <c r="A199" s="25" t="s">
        <v>4</v>
      </c>
      <c r="B199" s="21"/>
      <c r="C199" s="21"/>
      <c r="D199" s="21">
        <v>133</v>
      </c>
      <c r="E199" s="21"/>
      <c r="F199" s="21">
        <f t="shared" ref="F199:F201" si="415">D199</f>
        <v>133</v>
      </c>
      <c r="G199" s="21">
        <v>133</v>
      </c>
      <c r="H199" s="21">
        <v>0</v>
      </c>
      <c r="I199" s="21">
        <f t="shared" ref="I199:I201" si="416">G199</f>
        <v>133</v>
      </c>
      <c r="J199" s="21">
        <v>127.7</v>
      </c>
      <c r="K199" s="21">
        <v>0</v>
      </c>
      <c r="L199" s="21">
        <f t="shared" ref="L199:L201" si="417">J199</f>
        <v>127.7</v>
      </c>
    </row>
    <row r="200" spans="1:12" x14ac:dyDescent="0.25">
      <c r="A200" s="25" t="s">
        <v>5</v>
      </c>
      <c r="B200" s="21"/>
      <c r="C200" s="21"/>
      <c r="D200" s="21">
        <v>0</v>
      </c>
      <c r="E200" s="21"/>
      <c r="F200" s="21">
        <f t="shared" si="415"/>
        <v>0</v>
      </c>
      <c r="G200" s="21">
        <v>0</v>
      </c>
      <c r="H200" s="21">
        <v>0</v>
      </c>
      <c r="I200" s="21">
        <f t="shared" si="416"/>
        <v>0</v>
      </c>
      <c r="J200" s="21">
        <v>0</v>
      </c>
      <c r="K200" s="21">
        <v>0</v>
      </c>
      <c r="L200" s="21">
        <f t="shared" si="417"/>
        <v>0</v>
      </c>
    </row>
    <row r="201" spans="1:12" x14ac:dyDescent="0.25">
      <c r="A201" s="25" t="s">
        <v>65</v>
      </c>
      <c r="B201" s="21"/>
      <c r="C201" s="21"/>
      <c r="D201" s="21">
        <v>390</v>
      </c>
      <c r="E201" s="21"/>
      <c r="F201" s="21">
        <f t="shared" si="415"/>
        <v>390</v>
      </c>
      <c r="G201" s="21">
        <v>390</v>
      </c>
      <c r="H201" s="21"/>
      <c r="I201" s="21">
        <f t="shared" si="416"/>
        <v>390</v>
      </c>
      <c r="J201" s="21">
        <v>375.3</v>
      </c>
      <c r="K201" s="21"/>
      <c r="L201" s="21">
        <f t="shared" si="417"/>
        <v>375.3</v>
      </c>
    </row>
    <row r="202" spans="1:12" ht="51" x14ac:dyDescent="0.25">
      <c r="A202" s="9" t="s">
        <v>50</v>
      </c>
      <c r="B202" s="12">
        <v>3718340</v>
      </c>
      <c r="C202" s="21" t="s">
        <v>10</v>
      </c>
      <c r="D202" s="23">
        <f t="shared" ref="D202" si="418">D203+D204+D205</f>
        <v>58</v>
      </c>
      <c r="E202" s="23"/>
      <c r="F202" s="23">
        <f t="shared" ref="F202" si="419">F203+F204+F205</f>
        <v>58</v>
      </c>
      <c r="G202" s="23">
        <f t="shared" ref="G202" si="420">G203+G204+G205</f>
        <v>58</v>
      </c>
      <c r="H202" s="23">
        <f t="shared" ref="H202" si="421">H203+H204+H205</f>
        <v>0</v>
      </c>
      <c r="I202" s="23">
        <f t="shared" ref="I202" si="422">I203+I204+I205</f>
        <v>58</v>
      </c>
      <c r="J202" s="23">
        <f t="shared" ref="J202" si="423">J203+J204+J205</f>
        <v>50.5</v>
      </c>
      <c r="K202" s="23">
        <f t="shared" ref="K202" si="424">K203+K204+K205</f>
        <v>0</v>
      </c>
      <c r="L202" s="23">
        <f t="shared" ref="L202" si="425">L203+L204+L205</f>
        <v>50.5</v>
      </c>
    </row>
    <row r="203" spans="1:12" x14ac:dyDescent="0.25">
      <c r="A203" s="25" t="s">
        <v>4</v>
      </c>
      <c r="B203" s="21"/>
      <c r="C203" s="21"/>
      <c r="D203" s="21">
        <v>58</v>
      </c>
      <c r="E203" s="21"/>
      <c r="F203" s="21">
        <f t="shared" ref="F203:F205" si="426">D203</f>
        <v>58</v>
      </c>
      <c r="G203" s="21">
        <v>58</v>
      </c>
      <c r="H203" s="21">
        <v>0</v>
      </c>
      <c r="I203" s="21">
        <f t="shared" ref="I203:I205" si="427">G203</f>
        <v>58</v>
      </c>
      <c r="J203" s="21">
        <v>50.5</v>
      </c>
      <c r="K203" s="21">
        <v>0</v>
      </c>
      <c r="L203" s="21">
        <f t="shared" ref="L203:L205" si="428">J203</f>
        <v>50.5</v>
      </c>
    </row>
    <row r="204" spans="1:12" x14ac:dyDescent="0.25">
      <c r="A204" s="25" t="s">
        <v>5</v>
      </c>
      <c r="B204" s="21"/>
      <c r="C204" s="21"/>
      <c r="D204" s="21">
        <v>0</v>
      </c>
      <c r="E204" s="21"/>
      <c r="F204" s="21">
        <f t="shared" si="426"/>
        <v>0</v>
      </c>
      <c r="G204" s="21">
        <v>0</v>
      </c>
      <c r="H204" s="21">
        <v>0</v>
      </c>
      <c r="I204" s="21">
        <f t="shared" si="427"/>
        <v>0</v>
      </c>
      <c r="J204" s="21">
        <v>0</v>
      </c>
      <c r="K204" s="21">
        <v>0</v>
      </c>
      <c r="L204" s="21">
        <f t="shared" si="428"/>
        <v>0</v>
      </c>
    </row>
    <row r="205" spans="1:12" x14ac:dyDescent="0.25">
      <c r="A205" s="25" t="s">
        <v>6</v>
      </c>
      <c r="B205" s="21"/>
      <c r="C205" s="21"/>
      <c r="D205" s="21">
        <v>0</v>
      </c>
      <c r="E205" s="21"/>
      <c r="F205" s="21">
        <f t="shared" si="426"/>
        <v>0</v>
      </c>
      <c r="G205" s="21">
        <v>0</v>
      </c>
      <c r="H205" s="21"/>
      <c r="I205" s="21">
        <f t="shared" si="427"/>
        <v>0</v>
      </c>
      <c r="J205" s="21">
        <v>0</v>
      </c>
      <c r="K205" s="21"/>
      <c r="L205" s="21">
        <f t="shared" si="428"/>
        <v>0</v>
      </c>
    </row>
    <row r="206" spans="1:12" ht="78.75" customHeight="1" x14ac:dyDescent="0.25">
      <c r="A206" s="11" t="s">
        <v>79</v>
      </c>
      <c r="B206" s="12">
        <v>3718340</v>
      </c>
      <c r="C206" s="21" t="s">
        <v>10</v>
      </c>
      <c r="D206" s="23">
        <f t="shared" ref="D206" si="429">D207+D208+D209</f>
        <v>100</v>
      </c>
      <c r="E206" s="23"/>
      <c r="F206" s="23">
        <f t="shared" ref="F206" si="430">F207+F208+F209</f>
        <v>100</v>
      </c>
      <c r="G206" s="23">
        <f t="shared" ref="G206" si="431">G207+G208+G209</f>
        <v>100</v>
      </c>
      <c r="H206" s="23">
        <f t="shared" ref="H206" si="432">H207+H208+H209</f>
        <v>0</v>
      </c>
      <c r="I206" s="23">
        <f t="shared" ref="I206" si="433">I207+I208+I209</f>
        <v>100</v>
      </c>
      <c r="J206" s="23">
        <f t="shared" ref="J206" si="434">J207+J208+J209</f>
        <v>85.7</v>
      </c>
      <c r="K206" s="23">
        <f t="shared" ref="K206" si="435">K207+K208+K209</f>
        <v>0</v>
      </c>
      <c r="L206" s="23">
        <f t="shared" ref="L206" si="436">L207+L208+L209</f>
        <v>85.7</v>
      </c>
    </row>
    <row r="207" spans="1:12" x14ac:dyDescent="0.25">
      <c r="A207" s="25" t="s">
        <v>4</v>
      </c>
      <c r="B207" s="21"/>
      <c r="C207" s="21"/>
      <c r="D207" s="21">
        <v>100</v>
      </c>
      <c r="E207" s="21"/>
      <c r="F207" s="21">
        <f t="shared" ref="F207:F209" si="437">D207</f>
        <v>100</v>
      </c>
      <c r="G207" s="21">
        <v>100</v>
      </c>
      <c r="H207" s="21">
        <v>0</v>
      </c>
      <c r="I207" s="21">
        <f t="shared" ref="I207:I209" si="438">G207</f>
        <v>100</v>
      </c>
      <c r="J207" s="21">
        <v>85.7</v>
      </c>
      <c r="K207" s="21">
        <v>0</v>
      </c>
      <c r="L207" s="21">
        <f t="shared" ref="L207:L209" si="439">J207</f>
        <v>85.7</v>
      </c>
    </row>
    <row r="208" spans="1:12" x14ac:dyDescent="0.25">
      <c r="A208" s="25" t="s">
        <v>5</v>
      </c>
      <c r="B208" s="21"/>
      <c r="C208" s="21"/>
      <c r="D208" s="21">
        <v>0</v>
      </c>
      <c r="E208" s="21"/>
      <c r="F208" s="21">
        <f t="shared" si="437"/>
        <v>0</v>
      </c>
      <c r="G208" s="21">
        <v>0</v>
      </c>
      <c r="H208" s="21">
        <v>0</v>
      </c>
      <c r="I208" s="21">
        <f t="shared" si="438"/>
        <v>0</v>
      </c>
      <c r="J208" s="21">
        <v>0</v>
      </c>
      <c r="K208" s="21">
        <v>0</v>
      </c>
      <c r="L208" s="21">
        <f t="shared" si="439"/>
        <v>0</v>
      </c>
    </row>
    <row r="209" spans="1:13" x14ac:dyDescent="0.25">
      <c r="A209" s="25" t="s">
        <v>6</v>
      </c>
      <c r="B209" s="21"/>
      <c r="C209" s="21"/>
      <c r="D209" s="21">
        <v>0</v>
      </c>
      <c r="E209" s="21"/>
      <c r="F209" s="21">
        <f t="shared" si="437"/>
        <v>0</v>
      </c>
      <c r="G209" s="21">
        <v>0</v>
      </c>
      <c r="H209" s="21"/>
      <c r="I209" s="21">
        <f t="shared" si="438"/>
        <v>0</v>
      </c>
      <c r="J209" s="21">
        <v>0</v>
      </c>
      <c r="K209" s="21"/>
      <c r="L209" s="21">
        <f t="shared" si="439"/>
        <v>0</v>
      </c>
    </row>
    <row r="210" spans="1:13" x14ac:dyDescent="0.25">
      <c r="A210" s="6" t="s">
        <v>80</v>
      </c>
      <c r="B210" s="21"/>
      <c r="C210" s="21"/>
      <c r="D210" s="23">
        <f>D211+D212+D213</f>
        <v>50</v>
      </c>
      <c r="E210" s="23"/>
      <c r="F210" s="23">
        <f>F211+F212+F213</f>
        <v>50</v>
      </c>
      <c r="G210" s="23">
        <f>G211+G212+G213</f>
        <v>24</v>
      </c>
      <c r="H210" s="23">
        <f t="shared" ref="H210:L210" si="440">H211+H212+H213</f>
        <v>0</v>
      </c>
      <c r="I210" s="23">
        <f t="shared" si="440"/>
        <v>24</v>
      </c>
      <c r="J210" s="23">
        <f t="shared" si="440"/>
        <v>21.6</v>
      </c>
      <c r="K210" s="23">
        <f t="shared" si="440"/>
        <v>0</v>
      </c>
      <c r="L210" s="23">
        <f t="shared" si="440"/>
        <v>21.6</v>
      </c>
    </row>
    <row r="211" spans="1:13" x14ac:dyDescent="0.25">
      <c r="A211" s="25" t="s">
        <v>4</v>
      </c>
      <c r="B211" s="21"/>
      <c r="C211" s="21"/>
      <c r="D211" s="21">
        <f>D215</f>
        <v>50</v>
      </c>
      <c r="E211" s="21"/>
      <c r="F211" s="21">
        <f>D211</f>
        <v>50</v>
      </c>
      <c r="G211" s="21">
        <f>G215</f>
        <v>24</v>
      </c>
      <c r="H211" s="21">
        <f>H215</f>
        <v>0</v>
      </c>
      <c r="I211" s="21">
        <f t="shared" ref="I211:L211" si="441">I215</f>
        <v>24</v>
      </c>
      <c r="J211" s="21">
        <f t="shared" si="441"/>
        <v>21.6</v>
      </c>
      <c r="K211" s="21">
        <f t="shared" si="441"/>
        <v>0</v>
      </c>
      <c r="L211" s="21">
        <f t="shared" si="441"/>
        <v>21.6</v>
      </c>
    </row>
    <row r="212" spans="1:13" x14ac:dyDescent="0.25">
      <c r="A212" s="25" t="s">
        <v>5</v>
      </c>
      <c r="B212" s="21"/>
      <c r="C212" s="21"/>
      <c r="D212" s="21">
        <f t="shared" ref="D212:F212" si="442">D216</f>
        <v>0</v>
      </c>
      <c r="E212" s="21">
        <f t="shared" si="442"/>
        <v>0</v>
      </c>
      <c r="F212" s="21">
        <f t="shared" si="442"/>
        <v>0</v>
      </c>
      <c r="G212" s="21">
        <f>G216</f>
        <v>0</v>
      </c>
      <c r="H212" s="21">
        <f t="shared" ref="H212:L212" si="443">H216</f>
        <v>0</v>
      </c>
      <c r="I212" s="21">
        <f t="shared" si="443"/>
        <v>0</v>
      </c>
      <c r="J212" s="21">
        <f t="shared" si="443"/>
        <v>0</v>
      </c>
      <c r="K212" s="21">
        <f t="shared" si="443"/>
        <v>0</v>
      </c>
      <c r="L212" s="21">
        <f t="shared" si="443"/>
        <v>0</v>
      </c>
    </row>
    <row r="213" spans="1:13" x14ac:dyDescent="0.25">
      <c r="A213" s="25" t="s">
        <v>65</v>
      </c>
      <c r="B213" s="21"/>
      <c r="C213" s="21"/>
      <c r="D213" s="21">
        <f t="shared" ref="D213:F213" si="444">D217</f>
        <v>0</v>
      </c>
      <c r="E213" s="21">
        <f t="shared" si="444"/>
        <v>0</v>
      </c>
      <c r="F213" s="21">
        <f t="shared" si="444"/>
        <v>0</v>
      </c>
      <c r="G213" s="21">
        <f>G217</f>
        <v>0</v>
      </c>
      <c r="H213" s="21">
        <f t="shared" ref="H213:L213" si="445">H217</f>
        <v>0</v>
      </c>
      <c r="I213" s="21">
        <f t="shared" si="445"/>
        <v>0</v>
      </c>
      <c r="J213" s="21">
        <f t="shared" si="445"/>
        <v>0</v>
      </c>
      <c r="K213" s="21">
        <f t="shared" si="445"/>
        <v>0</v>
      </c>
      <c r="L213" s="21">
        <f t="shared" si="445"/>
        <v>0</v>
      </c>
    </row>
    <row r="214" spans="1:13" ht="38.25" x14ac:dyDescent="0.25">
      <c r="A214" s="9" t="s">
        <v>78</v>
      </c>
      <c r="B214" s="12">
        <v>3718340</v>
      </c>
      <c r="C214" s="21" t="s">
        <v>10</v>
      </c>
      <c r="D214" s="23">
        <f t="shared" ref="D214" si="446">D215+D216+D217</f>
        <v>50</v>
      </c>
      <c r="E214" s="23"/>
      <c r="F214" s="23">
        <f t="shared" ref="F214" si="447">F215+F216+F217</f>
        <v>50</v>
      </c>
      <c r="G214" s="23">
        <f t="shared" ref="G214" si="448">G215+G216+G217</f>
        <v>24</v>
      </c>
      <c r="H214" s="23">
        <f t="shared" ref="H214" si="449">H215+H216+H217</f>
        <v>0</v>
      </c>
      <c r="I214" s="23">
        <f t="shared" ref="I214" si="450">I215+I216+I217</f>
        <v>24</v>
      </c>
      <c r="J214" s="23">
        <f t="shared" ref="J214" si="451">J215+J216+J217</f>
        <v>21.6</v>
      </c>
      <c r="K214" s="23">
        <f t="shared" ref="K214" si="452">K215+K216+K217</f>
        <v>0</v>
      </c>
      <c r="L214" s="23">
        <f t="shared" ref="L214" si="453">L215+L216+L217</f>
        <v>21.6</v>
      </c>
    </row>
    <row r="215" spans="1:13" x14ac:dyDescent="0.25">
      <c r="A215" s="25" t="s">
        <v>4</v>
      </c>
      <c r="B215" s="21"/>
      <c r="C215" s="21"/>
      <c r="D215" s="21">
        <v>50</v>
      </c>
      <c r="E215" s="21"/>
      <c r="F215" s="21">
        <f t="shared" ref="F215:F217" si="454">D215</f>
        <v>50</v>
      </c>
      <c r="G215" s="21">
        <v>24</v>
      </c>
      <c r="H215" s="21">
        <v>0</v>
      </c>
      <c r="I215" s="21">
        <f t="shared" ref="I215:I217" si="455">G215</f>
        <v>24</v>
      </c>
      <c r="J215" s="21">
        <v>21.6</v>
      </c>
      <c r="K215" s="21">
        <v>0</v>
      </c>
      <c r="L215" s="21">
        <f t="shared" ref="L215:L217" si="456">J215</f>
        <v>21.6</v>
      </c>
    </row>
    <row r="216" spans="1:13" x14ac:dyDescent="0.25">
      <c r="A216" s="25" t="s">
        <v>5</v>
      </c>
      <c r="B216" s="21"/>
      <c r="C216" s="21"/>
      <c r="D216" s="21">
        <v>0</v>
      </c>
      <c r="E216" s="21"/>
      <c r="F216" s="21">
        <f t="shared" si="454"/>
        <v>0</v>
      </c>
      <c r="G216" s="21">
        <v>0</v>
      </c>
      <c r="H216" s="21">
        <v>0</v>
      </c>
      <c r="I216" s="21">
        <f t="shared" si="455"/>
        <v>0</v>
      </c>
      <c r="J216" s="21">
        <v>0</v>
      </c>
      <c r="K216" s="21">
        <v>0</v>
      </c>
      <c r="L216" s="21">
        <f t="shared" si="456"/>
        <v>0</v>
      </c>
    </row>
    <row r="217" spans="1:13" x14ac:dyDescent="0.25">
      <c r="A217" s="25" t="s">
        <v>6</v>
      </c>
      <c r="B217" s="21"/>
      <c r="C217" s="21"/>
      <c r="D217" s="21">
        <v>0</v>
      </c>
      <c r="E217" s="21"/>
      <c r="F217" s="21">
        <f t="shared" si="454"/>
        <v>0</v>
      </c>
      <c r="G217" s="21">
        <v>0</v>
      </c>
      <c r="H217" s="21"/>
      <c r="I217" s="21">
        <f t="shared" si="455"/>
        <v>0</v>
      </c>
      <c r="J217" s="21">
        <v>0</v>
      </c>
      <c r="K217" s="21"/>
      <c r="L217" s="21">
        <f t="shared" si="456"/>
        <v>0</v>
      </c>
    </row>
    <row r="218" spans="1:13" x14ac:dyDescent="0.25">
      <c r="A218" s="15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</row>
    <row r="219" spans="1:13" ht="21" x14ac:dyDescent="0.35">
      <c r="A219" s="32" t="s">
        <v>63</v>
      </c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</row>
    <row r="220" spans="1:13" ht="21" x14ac:dyDescent="0.35">
      <c r="A220" s="17"/>
      <c r="B220" s="18"/>
      <c r="C220" s="18"/>
      <c r="D220" s="18"/>
      <c r="E220" s="18"/>
      <c r="F220" s="18"/>
      <c r="G220" s="18"/>
      <c r="H220" s="18"/>
      <c r="I220" s="18"/>
      <c r="J220" s="18"/>
      <c r="K220" s="20"/>
      <c r="L220" s="18"/>
      <c r="M220" s="18"/>
    </row>
    <row r="221" spans="1:13" ht="15.75" x14ac:dyDescent="0.25">
      <c r="A221" s="19"/>
    </row>
    <row r="222" spans="1:13" ht="18.75" x14ac:dyDescent="0.25">
      <c r="A222" s="2" t="s">
        <v>85</v>
      </c>
    </row>
  </sheetData>
  <mergeCells count="34">
    <mergeCell ref="F20:F21"/>
    <mergeCell ref="G20:G21"/>
    <mergeCell ref="A5:A6"/>
    <mergeCell ref="J5:L5"/>
    <mergeCell ref="L11:L12"/>
    <mergeCell ref="G11:G12"/>
    <mergeCell ref="C11:C12"/>
    <mergeCell ref="D11:D12"/>
    <mergeCell ref="K11:K12"/>
    <mergeCell ref="E11:E12"/>
    <mergeCell ref="F11:F12"/>
    <mergeCell ref="H11:H12"/>
    <mergeCell ref="I11:I12"/>
    <mergeCell ref="J11:J12"/>
    <mergeCell ref="I1:L1"/>
    <mergeCell ref="A219:M219"/>
    <mergeCell ref="A11:A12"/>
    <mergeCell ref="A20:A21"/>
    <mergeCell ref="H20:H21"/>
    <mergeCell ref="I20:I21"/>
    <mergeCell ref="J20:J21"/>
    <mergeCell ref="K20:K21"/>
    <mergeCell ref="L20:L21"/>
    <mergeCell ref="B20:B21"/>
    <mergeCell ref="C20:C21"/>
    <mergeCell ref="D20:D21"/>
    <mergeCell ref="E20:E21"/>
    <mergeCell ref="A2:L3"/>
    <mergeCell ref="B11:B12"/>
    <mergeCell ref="A4:L4"/>
    <mergeCell ref="B5:B6"/>
    <mergeCell ref="C5:C6"/>
    <mergeCell ref="D5:F5"/>
    <mergeCell ref="G5:I5"/>
  </mergeCells>
  <pageMargins left="0.70866141732283461" right="0.70866141732283461" top="0.43307086614173229" bottom="0.11811023622047244" header="0.31496062992125984" footer="0.31496062992125984"/>
  <pageSetup paperSize="9" scale="60" fitToHeight="0" orientation="landscape" horizontalDpi="1200" verticalDpi="1200" r:id="rId1"/>
  <rowBreaks count="5" manualBreakCount="5">
    <brk id="33" max="12" man="1"/>
    <brk id="65" max="12" man="1"/>
    <brk id="109" max="12" man="1"/>
    <brk id="145" max="12" man="1"/>
    <brk id="18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5</vt:lpstr>
      <vt:lpstr>'Додаток 5'!Заголовки_для_печати</vt:lpstr>
      <vt:lpstr>'Додаток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Беспала Богдана Володимирівна</dc:creator>
  <cp:lastModifiedBy>Бойченко Анна Олександрівна</cp:lastModifiedBy>
  <cp:lastPrinted>2025-05-23T07:04:27Z</cp:lastPrinted>
  <dcterms:created xsi:type="dcterms:W3CDTF">2023-08-31T07:51:10Z</dcterms:created>
  <dcterms:modified xsi:type="dcterms:W3CDTF">2025-05-23T07:04:34Z</dcterms:modified>
</cp:coreProperties>
</file>