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lak_d\Desktop\Програма\Звіт за 2022-2024, 2024\"/>
    </mc:Choice>
  </mc:AlternateContent>
  <bookViews>
    <workbookView xWindow="0" yWindow="0" windowWidth="23040" windowHeight="8328"/>
  </bookViews>
  <sheets>
    <sheet name="Загальна таблиця" sheetId="3" r:id="rId1"/>
  </sheets>
  <definedNames>
    <definedName name="_xlnm.Print_Titles" localSheetId="0">'Загальна таблиця'!$11:$11</definedName>
    <definedName name="_xlnm.Print_Area" localSheetId="0">'Загальна таблиця'!$A$1:$L$384</definedName>
  </definedNames>
  <calcPr calcId="162913"/>
</workbook>
</file>

<file path=xl/calcChain.xml><?xml version="1.0" encoding="utf-8"?>
<calcChain xmlns="http://schemas.openxmlformats.org/spreadsheetml/2006/main">
  <c r="E19" i="3" l="1"/>
  <c r="I24" i="3" l="1"/>
  <c r="G24" i="3" s="1"/>
  <c r="F24" i="3"/>
  <c r="G26" i="3"/>
  <c r="G25" i="3"/>
  <c r="D24" i="3"/>
  <c r="L104" i="3" l="1"/>
  <c r="I104" i="3"/>
  <c r="H257" i="3"/>
  <c r="I247" i="3"/>
  <c r="I195" i="3" l="1"/>
  <c r="I59" i="3"/>
  <c r="I49" i="3"/>
  <c r="I44" i="3"/>
  <c r="H19" i="3" l="1"/>
  <c r="L236" i="3"/>
  <c r="I236" i="3"/>
  <c r="I89" i="3"/>
  <c r="H200" i="3"/>
  <c r="L210" i="3"/>
  <c r="I210" i="3"/>
  <c r="K220" i="3"/>
  <c r="L220" i="3"/>
  <c r="I220" i="3"/>
  <c r="I124" i="3"/>
  <c r="I123" i="3" s="1"/>
  <c r="G123" i="3" s="1"/>
  <c r="I79" i="3"/>
  <c r="I74" i="3"/>
  <c r="I144" i="3"/>
  <c r="L84" i="3"/>
  <c r="J84" i="3"/>
  <c r="I84" i="3"/>
  <c r="G84" i="3"/>
  <c r="I64" i="3"/>
  <c r="H174" i="3"/>
  <c r="H164" i="3"/>
  <c r="I159" i="3"/>
  <c r="I158" i="3" s="1"/>
  <c r="H159" i="3"/>
  <c r="I268" i="3"/>
  <c r="G105" i="3"/>
  <c r="K374" i="3"/>
  <c r="H374" i="3"/>
  <c r="K354" i="3"/>
  <c r="H354" i="3"/>
  <c r="H344" i="3"/>
  <c r="K334" i="3"/>
  <c r="H334" i="3"/>
  <c r="H314" i="3"/>
  <c r="K309" i="3"/>
  <c r="H309" i="3"/>
  <c r="K304" i="3"/>
  <c r="H304" i="3"/>
  <c r="K294" i="3"/>
  <c r="H294" i="3"/>
  <c r="K284" i="3"/>
  <c r="H284" i="3"/>
  <c r="L268" i="3"/>
  <c r="K225" i="3"/>
  <c r="H225" i="3"/>
  <c r="H220" i="3"/>
  <c r="L200" i="3"/>
  <c r="I200" i="3"/>
  <c r="K174" i="3"/>
  <c r="K164" i="3"/>
  <c r="K159" i="3"/>
  <c r="L149" i="3"/>
  <c r="I149" i="3"/>
  <c r="L144" i="3"/>
  <c r="I143" i="3"/>
  <c r="G143" i="3" s="1"/>
  <c r="L139" i="3"/>
  <c r="I139" i="3"/>
  <c r="L124" i="3"/>
  <c r="L105" i="3"/>
  <c r="L99" i="3"/>
  <c r="I99" i="3"/>
  <c r="L79" i="3"/>
  <c r="L74" i="3"/>
  <c r="L69" i="3"/>
  <c r="I69" i="3"/>
  <c r="L64" i="3"/>
  <c r="L39" i="3"/>
  <c r="I39" i="3"/>
  <c r="L26" i="3"/>
  <c r="L21" i="3" s="1"/>
  <c r="J21" i="3" s="1"/>
  <c r="I21" i="3"/>
  <c r="G21" i="3" s="1"/>
  <c r="L24" i="3"/>
  <c r="K364" i="3"/>
  <c r="H364" i="3"/>
  <c r="K344" i="3"/>
  <c r="K324" i="3"/>
  <c r="H324" i="3"/>
  <c r="K279" i="3"/>
  <c r="H279" i="3"/>
  <c r="J268" i="3"/>
  <c r="K257" i="3"/>
  <c r="H252" i="3"/>
  <c r="L247" i="3"/>
  <c r="L197" i="3"/>
  <c r="L195" i="3"/>
  <c r="I197" i="3"/>
  <c r="L190" i="3"/>
  <c r="L180" i="3" s="1"/>
  <c r="J180" i="3" s="1"/>
  <c r="I190" i="3"/>
  <c r="L185" i="3"/>
  <c r="I185" i="3"/>
  <c r="L159" i="3"/>
  <c r="L134" i="3"/>
  <c r="J134" i="3" s="1"/>
  <c r="I134" i="3"/>
  <c r="L129" i="3"/>
  <c r="I129" i="3"/>
  <c r="L119" i="3"/>
  <c r="I119" i="3"/>
  <c r="L114" i="3"/>
  <c r="I114" i="3"/>
  <c r="L109" i="3"/>
  <c r="I109" i="3"/>
  <c r="I94" i="3"/>
  <c r="L89" i="3"/>
  <c r="L59" i="3"/>
  <c r="L54" i="3"/>
  <c r="I54" i="3"/>
  <c r="L49" i="3"/>
  <c r="L44" i="3"/>
  <c r="J376" i="3"/>
  <c r="G376" i="3"/>
  <c r="D376" i="3"/>
  <c r="J375" i="3"/>
  <c r="G375" i="3"/>
  <c r="D375" i="3"/>
  <c r="J374" i="3"/>
  <c r="G374" i="3"/>
  <c r="D374" i="3"/>
  <c r="L373" i="3"/>
  <c r="K373" i="3"/>
  <c r="J373" i="3"/>
  <c r="I373" i="3"/>
  <c r="H373" i="3"/>
  <c r="G373" i="3"/>
  <c r="F373" i="3"/>
  <c r="E373" i="3"/>
  <c r="D373" i="3"/>
  <c r="L371" i="3"/>
  <c r="K371" i="3"/>
  <c r="J371" i="3"/>
  <c r="I371" i="3"/>
  <c r="H371" i="3"/>
  <c r="G371" i="3"/>
  <c r="F371" i="3"/>
  <c r="E371" i="3"/>
  <c r="D371" i="3"/>
  <c r="L370" i="3"/>
  <c r="K370" i="3"/>
  <c r="J370" i="3"/>
  <c r="I370" i="3"/>
  <c r="H370" i="3"/>
  <c r="G370" i="3"/>
  <c r="F370" i="3"/>
  <c r="E370" i="3"/>
  <c r="D370" i="3"/>
  <c r="L369" i="3"/>
  <c r="K369" i="3"/>
  <c r="K368" i="3" s="1"/>
  <c r="J368" i="3" s="1"/>
  <c r="J369" i="3"/>
  <c r="I369" i="3"/>
  <c r="H369" i="3"/>
  <c r="G369" i="3"/>
  <c r="F369" i="3"/>
  <c r="E369" i="3"/>
  <c r="D369" i="3"/>
  <c r="L368" i="3"/>
  <c r="J366" i="3"/>
  <c r="G366" i="3"/>
  <c r="D366" i="3"/>
  <c r="J365" i="3"/>
  <c r="G365" i="3"/>
  <c r="D365" i="3"/>
  <c r="J364" i="3"/>
  <c r="G364" i="3"/>
  <c r="D364" i="3"/>
  <c r="L363" i="3"/>
  <c r="K363" i="3"/>
  <c r="J363" i="3"/>
  <c r="I363" i="3"/>
  <c r="H363" i="3"/>
  <c r="G363" i="3"/>
  <c r="F363" i="3"/>
  <c r="E363" i="3"/>
  <c r="D363" i="3"/>
  <c r="L361" i="3"/>
  <c r="K361" i="3"/>
  <c r="J361" i="3"/>
  <c r="I361" i="3"/>
  <c r="H361" i="3"/>
  <c r="G361" i="3"/>
  <c r="F361" i="3"/>
  <c r="E361" i="3"/>
  <c r="D361" i="3"/>
  <c r="L360" i="3"/>
  <c r="K360" i="3"/>
  <c r="J360" i="3"/>
  <c r="I360" i="3"/>
  <c r="H360" i="3"/>
  <c r="G360" i="3"/>
  <c r="F360" i="3"/>
  <c r="E360" i="3"/>
  <c r="D360" i="3"/>
  <c r="L359" i="3"/>
  <c r="K359" i="3"/>
  <c r="J359" i="3"/>
  <c r="I359" i="3"/>
  <c r="H359" i="3"/>
  <c r="G359" i="3" s="1"/>
  <c r="F359" i="3"/>
  <c r="E359" i="3"/>
  <c r="D359" i="3"/>
  <c r="I358" i="3"/>
  <c r="F358" i="3"/>
  <c r="E358" i="3"/>
  <c r="D358" i="3"/>
  <c r="J356" i="3"/>
  <c r="G356" i="3"/>
  <c r="D356" i="3"/>
  <c r="J355" i="3"/>
  <c r="G355" i="3"/>
  <c r="D355" i="3"/>
  <c r="J354" i="3"/>
  <c r="G354" i="3"/>
  <c r="D354" i="3"/>
  <c r="L353" i="3"/>
  <c r="K353" i="3"/>
  <c r="J353" i="3" s="1"/>
  <c r="I353" i="3"/>
  <c r="H353" i="3"/>
  <c r="G353" i="3"/>
  <c r="F353" i="3"/>
  <c r="E353" i="3"/>
  <c r="D353" i="3"/>
  <c r="L351" i="3"/>
  <c r="L348" i="3" s="1"/>
  <c r="K351" i="3"/>
  <c r="J351" i="3" s="1"/>
  <c r="I351" i="3"/>
  <c r="H351" i="3"/>
  <c r="G351" i="3"/>
  <c r="F351" i="3"/>
  <c r="E351" i="3"/>
  <c r="D351" i="3"/>
  <c r="L350" i="3"/>
  <c r="K350" i="3"/>
  <c r="J350" i="3"/>
  <c r="I350" i="3"/>
  <c r="H350" i="3"/>
  <c r="G350" i="3" s="1"/>
  <c r="F350" i="3"/>
  <c r="E350" i="3"/>
  <c r="D350" i="3"/>
  <c r="L349" i="3"/>
  <c r="K349" i="3"/>
  <c r="J349" i="3" s="1"/>
  <c r="I349" i="3"/>
  <c r="H349" i="3"/>
  <c r="G349" i="3"/>
  <c r="F349" i="3"/>
  <c r="F348" i="3" s="1"/>
  <c r="E349" i="3"/>
  <c r="E348" i="3" s="1"/>
  <c r="D348" i="3" s="1"/>
  <c r="J346" i="3"/>
  <c r="G346" i="3"/>
  <c r="D346" i="3"/>
  <c r="J345" i="3"/>
  <c r="G345" i="3"/>
  <c r="D345" i="3"/>
  <c r="J344" i="3"/>
  <c r="G344" i="3"/>
  <c r="D344" i="3"/>
  <c r="L343" i="3"/>
  <c r="K343" i="3"/>
  <c r="J343" i="3"/>
  <c r="I343" i="3"/>
  <c r="H343" i="3"/>
  <c r="G343" i="3" s="1"/>
  <c r="F343" i="3"/>
  <c r="E343" i="3"/>
  <c r="D343" i="3"/>
  <c r="L341" i="3"/>
  <c r="K341" i="3"/>
  <c r="J341" i="3"/>
  <c r="I341" i="3"/>
  <c r="H341" i="3"/>
  <c r="G341" i="3"/>
  <c r="F341" i="3"/>
  <c r="E341" i="3"/>
  <c r="D341" i="3"/>
  <c r="L340" i="3"/>
  <c r="K340" i="3"/>
  <c r="J340" i="3"/>
  <c r="I340" i="3"/>
  <c r="H340" i="3"/>
  <c r="G340" i="3"/>
  <c r="F340" i="3"/>
  <c r="E340" i="3"/>
  <c r="D340" i="3"/>
  <c r="L339" i="3"/>
  <c r="K339" i="3"/>
  <c r="J339" i="3"/>
  <c r="I339" i="3"/>
  <c r="I338" i="3" s="1"/>
  <c r="H339" i="3"/>
  <c r="H338" i="3" s="1"/>
  <c r="G339" i="3"/>
  <c r="F339" i="3"/>
  <c r="E339" i="3"/>
  <c r="D339" i="3"/>
  <c r="F338" i="3"/>
  <c r="E338" i="3"/>
  <c r="D338" i="3"/>
  <c r="J336" i="3"/>
  <c r="G336" i="3"/>
  <c r="D336" i="3"/>
  <c r="J335" i="3"/>
  <c r="G335" i="3"/>
  <c r="D335" i="3"/>
  <c r="J334" i="3"/>
  <c r="G334" i="3"/>
  <c r="D334" i="3"/>
  <c r="L333" i="3"/>
  <c r="K333" i="3"/>
  <c r="J333" i="3"/>
  <c r="I333" i="3"/>
  <c r="H333" i="3"/>
  <c r="G333" i="3"/>
  <c r="F333" i="3"/>
  <c r="E333" i="3"/>
  <c r="D333" i="3"/>
  <c r="L331" i="3"/>
  <c r="K331" i="3"/>
  <c r="J331" i="3"/>
  <c r="I331" i="3"/>
  <c r="H331" i="3"/>
  <c r="G331" i="3"/>
  <c r="F331" i="3"/>
  <c r="E331" i="3"/>
  <c r="D331" i="3"/>
  <c r="L330" i="3"/>
  <c r="K330" i="3"/>
  <c r="J330" i="3"/>
  <c r="I330" i="3"/>
  <c r="H330" i="3"/>
  <c r="G330" i="3"/>
  <c r="F330" i="3"/>
  <c r="E330" i="3"/>
  <c r="D330" i="3"/>
  <c r="L329" i="3"/>
  <c r="K329" i="3"/>
  <c r="J329" i="3" s="1"/>
  <c r="I329" i="3"/>
  <c r="H329" i="3"/>
  <c r="G329" i="3"/>
  <c r="F329" i="3"/>
  <c r="E329" i="3"/>
  <c r="D329" i="3"/>
  <c r="L328" i="3"/>
  <c r="J326" i="3"/>
  <c r="G326" i="3"/>
  <c r="D326" i="3"/>
  <c r="J325" i="3"/>
  <c r="G325" i="3"/>
  <c r="D325" i="3"/>
  <c r="J324" i="3"/>
  <c r="G324" i="3"/>
  <c r="D324" i="3"/>
  <c r="L323" i="3"/>
  <c r="K323" i="3"/>
  <c r="J323" i="3"/>
  <c r="I323" i="3"/>
  <c r="H323" i="3"/>
  <c r="G323" i="3" s="1"/>
  <c r="F323" i="3"/>
  <c r="E323" i="3"/>
  <c r="D323" i="3"/>
  <c r="L321" i="3"/>
  <c r="K321" i="3"/>
  <c r="J321" i="3"/>
  <c r="I321" i="3"/>
  <c r="H321" i="3"/>
  <c r="G321" i="3"/>
  <c r="F321" i="3"/>
  <c r="E321" i="3"/>
  <c r="D321" i="3" s="1"/>
  <c r="L320" i="3"/>
  <c r="K320" i="3"/>
  <c r="J320" i="3"/>
  <c r="I320" i="3"/>
  <c r="H320" i="3"/>
  <c r="G320" i="3"/>
  <c r="F320" i="3"/>
  <c r="E320" i="3"/>
  <c r="D320" i="3"/>
  <c r="L319" i="3"/>
  <c r="L318" i="3" s="1"/>
  <c r="K319" i="3"/>
  <c r="K318" i="3" s="1"/>
  <c r="J318" i="3" s="1"/>
  <c r="I319" i="3"/>
  <c r="H319" i="3"/>
  <c r="H318" i="3" s="1"/>
  <c r="G318" i="3" s="1"/>
  <c r="G319" i="3"/>
  <c r="F319" i="3"/>
  <c r="E319" i="3"/>
  <c r="D319" i="3"/>
  <c r="I318" i="3"/>
  <c r="F318" i="3"/>
  <c r="J316" i="3"/>
  <c r="G316" i="3"/>
  <c r="D316" i="3"/>
  <c r="J315" i="3"/>
  <c r="G315" i="3"/>
  <c r="D315" i="3"/>
  <c r="J314" i="3"/>
  <c r="G314" i="3"/>
  <c r="D314" i="3"/>
  <c r="L313" i="3"/>
  <c r="J313" i="3" s="1"/>
  <c r="K313" i="3"/>
  <c r="I313" i="3"/>
  <c r="H313" i="3"/>
  <c r="G313" i="3" s="1"/>
  <c r="F313" i="3"/>
  <c r="E313" i="3"/>
  <c r="D313" i="3"/>
  <c r="J311" i="3"/>
  <c r="G311" i="3"/>
  <c r="D311" i="3"/>
  <c r="J310" i="3"/>
  <c r="G310" i="3"/>
  <c r="D310" i="3"/>
  <c r="J309" i="3"/>
  <c r="G309" i="3"/>
  <c r="D309" i="3"/>
  <c r="L308" i="3"/>
  <c r="K308" i="3"/>
  <c r="J308" i="3"/>
  <c r="I308" i="3"/>
  <c r="H308" i="3"/>
  <c r="G308" i="3"/>
  <c r="F308" i="3"/>
  <c r="D308" i="3" s="1"/>
  <c r="E308" i="3"/>
  <c r="J306" i="3"/>
  <c r="G306" i="3"/>
  <c r="D306" i="3"/>
  <c r="J305" i="3"/>
  <c r="G305" i="3"/>
  <c r="D305" i="3"/>
  <c r="J304" i="3"/>
  <c r="G304" i="3"/>
  <c r="D304" i="3"/>
  <c r="L303" i="3"/>
  <c r="K303" i="3"/>
  <c r="I303" i="3"/>
  <c r="H303" i="3"/>
  <c r="G303" i="3"/>
  <c r="F303" i="3"/>
  <c r="E303" i="3"/>
  <c r="D303" i="3"/>
  <c r="L301" i="3"/>
  <c r="K301" i="3"/>
  <c r="J301" i="3"/>
  <c r="I301" i="3"/>
  <c r="G301" i="3" s="1"/>
  <c r="H301" i="3"/>
  <c r="F301" i="3"/>
  <c r="E301" i="3"/>
  <c r="D301" i="3"/>
  <c r="L300" i="3"/>
  <c r="K300" i="3"/>
  <c r="J300" i="3"/>
  <c r="I300" i="3"/>
  <c r="H300" i="3"/>
  <c r="G300" i="3"/>
  <c r="F300" i="3"/>
  <c r="D300" i="3" s="1"/>
  <c r="E300" i="3"/>
  <c r="L299" i="3"/>
  <c r="K299" i="3"/>
  <c r="J299" i="3" s="1"/>
  <c r="I299" i="3"/>
  <c r="H299" i="3"/>
  <c r="G299" i="3" s="1"/>
  <c r="F299" i="3"/>
  <c r="E299" i="3"/>
  <c r="E298" i="3" s="1"/>
  <c r="D299" i="3"/>
  <c r="L298" i="3"/>
  <c r="J296" i="3"/>
  <c r="G296" i="3"/>
  <c r="D296" i="3"/>
  <c r="J295" i="3"/>
  <c r="G295" i="3"/>
  <c r="D295" i="3"/>
  <c r="J294" i="3"/>
  <c r="G294" i="3"/>
  <c r="D294" i="3"/>
  <c r="L293" i="3"/>
  <c r="K293" i="3"/>
  <c r="J293" i="3"/>
  <c r="I293" i="3"/>
  <c r="H293" i="3"/>
  <c r="G293" i="3"/>
  <c r="F293" i="3"/>
  <c r="E293" i="3"/>
  <c r="D293" i="3"/>
  <c r="L291" i="3"/>
  <c r="K291" i="3"/>
  <c r="J291" i="3"/>
  <c r="I291" i="3"/>
  <c r="H291" i="3"/>
  <c r="G291" i="3"/>
  <c r="F291" i="3"/>
  <c r="E291" i="3"/>
  <c r="D291" i="3"/>
  <c r="L290" i="3"/>
  <c r="K290" i="3"/>
  <c r="J290" i="3"/>
  <c r="I290" i="3"/>
  <c r="H290" i="3"/>
  <c r="G290" i="3"/>
  <c r="F290" i="3"/>
  <c r="E290" i="3"/>
  <c r="D290" i="3"/>
  <c r="L289" i="3"/>
  <c r="K289" i="3"/>
  <c r="J289" i="3"/>
  <c r="I289" i="3"/>
  <c r="I288" i="3" s="1"/>
  <c r="H289" i="3"/>
  <c r="H288" i="3" s="1"/>
  <c r="G288" i="3" s="1"/>
  <c r="G289" i="3"/>
  <c r="F289" i="3"/>
  <c r="E289" i="3"/>
  <c r="D289" i="3"/>
  <c r="F288" i="3"/>
  <c r="E288" i="3"/>
  <c r="D288" i="3"/>
  <c r="J286" i="3"/>
  <c r="G286" i="3"/>
  <c r="D286" i="3"/>
  <c r="J285" i="3"/>
  <c r="G285" i="3"/>
  <c r="D285" i="3"/>
  <c r="J284" i="3"/>
  <c r="G284" i="3"/>
  <c r="D284" i="3"/>
  <c r="L283" i="3"/>
  <c r="K283" i="3"/>
  <c r="J283" i="3" s="1"/>
  <c r="I283" i="3"/>
  <c r="H283" i="3"/>
  <c r="G283" i="3"/>
  <c r="F283" i="3"/>
  <c r="E283" i="3"/>
  <c r="D283" i="3"/>
  <c r="J281" i="3"/>
  <c r="G281" i="3"/>
  <c r="D281" i="3"/>
  <c r="J280" i="3"/>
  <c r="G280" i="3"/>
  <c r="D280" i="3"/>
  <c r="J279" i="3"/>
  <c r="G279" i="3"/>
  <c r="D279" i="3"/>
  <c r="L278" i="3"/>
  <c r="K278" i="3"/>
  <c r="J278" i="3"/>
  <c r="I278" i="3"/>
  <c r="H278" i="3"/>
  <c r="G278" i="3"/>
  <c r="F278" i="3"/>
  <c r="E278" i="3"/>
  <c r="D278" i="3"/>
  <c r="L276" i="3"/>
  <c r="K276" i="3"/>
  <c r="J276" i="3"/>
  <c r="I276" i="3"/>
  <c r="H276" i="3"/>
  <c r="G276" i="3"/>
  <c r="F276" i="3"/>
  <c r="E276" i="3"/>
  <c r="D276" i="3"/>
  <c r="L275" i="3"/>
  <c r="K275" i="3"/>
  <c r="J275" i="3"/>
  <c r="I275" i="3"/>
  <c r="H275" i="3"/>
  <c r="G275" i="3"/>
  <c r="F275" i="3"/>
  <c r="E275" i="3"/>
  <c r="D275" i="3"/>
  <c r="L274" i="3"/>
  <c r="K274" i="3"/>
  <c r="J274" i="3"/>
  <c r="I274" i="3"/>
  <c r="H274" i="3"/>
  <c r="H273" i="3" s="1"/>
  <c r="G273" i="3" s="1"/>
  <c r="F274" i="3"/>
  <c r="E274" i="3"/>
  <c r="D274" i="3"/>
  <c r="I273" i="3"/>
  <c r="F273" i="3"/>
  <c r="E273" i="3"/>
  <c r="D273" i="3"/>
  <c r="J270" i="3"/>
  <c r="G270" i="3"/>
  <c r="D270" i="3"/>
  <c r="J269" i="3"/>
  <c r="G269" i="3"/>
  <c r="D269" i="3"/>
  <c r="G268" i="3"/>
  <c r="D268" i="3"/>
  <c r="L267" i="3"/>
  <c r="K267" i="3"/>
  <c r="J267" i="3"/>
  <c r="I267" i="3"/>
  <c r="H267" i="3"/>
  <c r="G267" i="3"/>
  <c r="F267" i="3"/>
  <c r="E267" i="3"/>
  <c r="D267" i="3"/>
  <c r="L265" i="3"/>
  <c r="J265" i="3" s="1"/>
  <c r="K265" i="3"/>
  <c r="I265" i="3"/>
  <c r="H265" i="3"/>
  <c r="G265" i="3"/>
  <c r="F265" i="3"/>
  <c r="E265" i="3"/>
  <c r="D265" i="3"/>
  <c r="L264" i="3"/>
  <c r="K264" i="3"/>
  <c r="J264" i="3"/>
  <c r="I264" i="3"/>
  <c r="G264" i="3" s="1"/>
  <c r="H264" i="3"/>
  <c r="F264" i="3"/>
  <c r="E264" i="3"/>
  <c r="D264" i="3"/>
  <c r="L263" i="3"/>
  <c r="K263" i="3"/>
  <c r="J263" i="3"/>
  <c r="I263" i="3"/>
  <c r="H263" i="3"/>
  <c r="H262" i="3" s="1"/>
  <c r="G263" i="3"/>
  <c r="F263" i="3"/>
  <c r="F262" i="3" s="1"/>
  <c r="E263" i="3"/>
  <c r="K262" i="3"/>
  <c r="J259" i="3"/>
  <c r="G259" i="3"/>
  <c r="D259" i="3"/>
  <c r="J258" i="3"/>
  <c r="G258" i="3"/>
  <c r="D258" i="3"/>
  <c r="J257" i="3"/>
  <c r="G257" i="3"/>
  <c r="D257" i="3"/>
  <c r="L256" i="3"/>
  <c r="K256" i="3"/>
  <c r="J256" i="3"/>
  <c r="I256" i="3"/>
  <c r="H256" i="3"/>
  <c r="G256" i="3" s="1"/>
  <c r="F256" i="3"/>
  <c r="E256" i="3"/>
  <c r="D256" i="3"/>
  <c r="L254" i="3"/>
  <c r="K254" i="3"/>
  <c r="J254" i="3"/>
  <c r="I254" i="3"/>
  <c r="H254" i="3"/>
  <c r="G254" i="3"/>
  <c r="F254" i="3"/>
  <c r="E254" i="3"/>
  <c r="D254" i="3"/>
  <c r="L253" i="3"/>
  <c r="K253" i="3"/>
  <c r="J253" i="3"/>
  <c r="I253" i="3"/>
  <c r="H253" i="3"/>
  <c r="G253" i="3"/>
  <c r="F253" i="3"/>
  <c r="E253" i="3"/>
  <c r="D253" i="3"/>
  <c r="L252" i="3"/>
  <c r="K252" i="3"/>
  <c r="J252" i="3" s="1"/>
  <c r="I252" i="3"/>
  <c r="I251" i="3" s="1"/>
  <c r="F252" i="3"/>
  <c r="E252" i="3"/>
  <c r="D252" i="3"/>
  <c r="F251" i="3"/>
  <c r="E251" i="3"/>
  <c r="D251" i="3"/>
  <c r="J249" i="3"/>
  <c r="G249" i="3"/>
  <c r="D249" i="3"/>
  <c r="J248" i="3"/>
  <c r="G248" i="3"/>
  <c r="D248" i="3"/>
  <c r="J247" i="3"/>
  <c r="G247" i="3"/>
  <c r="D247" i="3"/>
  <c r="L246" i="3"/>
  <c r="K246" i="3"/>
  <c r="J246" i="3"/>
  <c r="I246" i="3"/>
  <c r="H246" i="3"/>
  <c r="G246" i="3"/>
  <c r="F246" i="3"/>
  <c r="E246" i="3"/>
  <c r="D246" i="3"/>
  <c r="L244" i="3"/>
  <c r="K244" i="3"/>
  <c r="J244" i="3"/>
  <c r="I244" i="3"/>
  <c r="H244" i="3"/>
  <c r="G244" i="3"/>
  <c r="F244" i="3"/>
  <c r="E244" i="3"/>
  <c r="D244" i="3"/>
  <c r="L243" i="3"/>
  <c r="K243" i="3"/>
  <c r="J243" i="3"/>
  <c r="I243" i="3"/>
  <c r="H243" i="3"/>
  <c r="G243" i="3"/>
  <c r="F243" i="3"/>
  <c r="E243" i="3"/>
  <c r="D243" i="3"/>
  <c r="L242" i="3"/>
  <c r="J242" i="3" s="1"/>
  <c r="K242" i="3"/>
  <c r="I242" i="3"/>
  <c r="G242" i="3" s="1"/>
  <c r="H242" i="3"/>
  <c r="F242" i="3"/>
  <c r="E242" i="3"/>
  <c r="D242" i="3"/>
  <c r="K241" i="3"/>
  <c r="J238" i="3"/>
  <c r="G238" i="3"/>
  <c r="D238" i="3"/>
  <c r="J237" i="3"/>
  <c r="G237" i="3"/>
  <c r="D237" i="3"/>
  <c r="J236" i="3"/>
  <c r="G236" i="3"/>
  <c r="D236" i="3"/>
  <c r="L235" i="3"/>
  <c r="K235" i="3"/>
  <c r="J235" i="3"/>
  <c r="I235" i="3"/>
  <c r="G235" i="3" s="1"/>
  <c r="H235" i="3"/>
  <c r="F235" i="3"/>
  <c r="E235" i="3"/>
  <c r="D235" i="3"/>
  <c r="L233" i="3"/>
  <c r="K233" i="3"/>
  <c r="J233" i="3"/>
  <c r="I233" i="3"/>
  <c r="H233" i="3"/>
  <c r="G233" i="3"/>
  <c r="F233" i="3"/>
  <c r="F230" i="3" s="1"/>
  <c r="D230" i="3" s="1"/>
  <c r="E233" i="3"/>
  <c r="L232" i="3"/>
  <c r="K232" i="3"/>
  <c r="J232" i="3"/>
  <c r="I232" i="3"/>
  <c r="H232" i="3"/>
  <c r="G232" i="3"/>
  <c r="F232" i="3"/>
  <c r="E232" i="3"/>
  <c r="D232" i="3"/>
  <c r="L231" i="3"/>
  <c r="L230" i="3" s="1"/>
  <c r="K231" i="3"/>
  <c r="I231" i="3"/>
  <c r="I230" i="3" s="1"/>
  <c r="G230" i="3" s="1"/>
  <c r="H231" i="3"/>
  <c r="G231" i="3"/>
  <c r="F231" i="3"/>
  <c r="E231" i="3"/>
  <c r="D231" i="3"/>
  <c r="H230" i="3"/>
  <c r="E230" i="3"/>
  <c r="J227" i="3"/>
  <c r="G227" i="3"/>
  <c r="D227" i="3"/>
  <c r="J226" i="3"/>
  <c r="G226" i="3"/>
  <c r="D226" i="3"/>
  <c r="J225" i="3"/>
  <c r="G225" i="3"/>
  <c r="D225" i="3"/>
  <c r="L224" i="3"/>
  <c r="K224" i="3"/>
  <c r="J224" i="3"/>
  <c r="I224" i="3"/>
  <c r="H224" i="3"/>
  <c r="G224" i="3"/>
  <c r="F224" i="3"/>
  <c r="E224" i="3"/>
  <c r="D224" i="3"/>
  <c r="J222" i="3"/>
  <c r="G222" i="3"/>
  <c r="D222" i="3"/>
  <c r="J221" i="3"/>
  <c r="G221" i="3"/>
  <c r="D221" i="3"/>
  <c r="G220" i="3"/>
  <c r="D220" i="3"/>
  <c r="L219" i="3"/>
  <c r="K219" i="3"/>
  <c r="J219" i="3"/>
  <c r="I219" i="3"/>
  <c r="H219" i="3"/>
  <c r="G219" i="3"/>
  <c r="F219" i="3"/>
  <c r="E219" i="3"/>
  <c r="D219" i="3"/>
  <c r="L217" i="3"/>
  <c r="K217" i="3"/>
  <c r="J217" i="3"/>
  <c r="I217" i="3"/>
  <c r="H217" i="3"/>
  <c r="G217" i="3"/>
  <c r="F217" i="3"/>
  <c r="E217" i="3"/>
  <c r="D217" i="3"/>
  <c r="L216" i="3"/>
  <c r="K216" i="3"/>
  <c r="J216" i="3"/>
  <c r="I216" i="3"/>
  <c r="H216" i="3"/>
  <c r="G216" i="3"/>
  <c r="F216" i="3"/>
  <c r="E216" i="3"/>
  <c r="D216" i="3"/>
  <c r="L215" i="3"/>
  <c r="L214" i="3" s="1"/>
  <c r="K215" i="3"/>
  <c r="K214" i="3" s="1"/>
  <c r="J214" i="3" s="1"/>
  <c r="I215" i="3"/>
  <c r="I214" i="3" s="1"/>
  <c r="H215" i="3"/>
  <c r="G215" i="3" s="1"/>
  <c r="F215" i="3"/>
  <c r="E215" i="3"/>
  <c r="D215" i="3"/>
  <c r="F214" i="3"/>
  <c r="E214" i="3"/>
  <c r="D214" i="3" s="1"/>
  <c r="J212" i="3"/>
  <c r="G212" i="3"/>
  <c r="D212" i="3"/>
  <c r="J211" i="3"/>
  <c r="G211" i="3"/>
  <c r="D211" i="3"/>
  <c r="J210" i="3"/>
  <c r="G210" i="3"/>
  <c r="D210" i="3"/>
  <c r="L209" i="3"/>
  <c r="K209" i="3"/>
  <c r="I209" i="3"/>
  <c r="G209" i="3" s="1"/>
  <c r="H209" i="3"/>
  <c r="F209" i="3"/>
  <c r="E209" i="3"/>
  <c r="D209" i="3"/>
  <c r="J207" i="3"/>
  <c r="G207" i="3"/>
  <c r="D207" i="3"/>
  <c r="J206" i="3"/>
  <c r="G206" i="3"/>
  <c r="D206" i="3"/>
  <c r="J205" i="3"/>
  <c r="G205" i="3"/>
  <c r="D205" i="3"/>
  <c r="L204" i="3"/>
  <c r="K204" i="3"/>
  <c r="J204" i="3"/>
  <c r="I204" i="3"/>
  <c r="H204" i="3"/>
  <c r="G204" i="3"/>
  <c r="F204" i="3"/>
  <c r="E204" i="3"/>
  <c r="D204" i="3" s="1"/>
  <c r="J202" i="3"/>
  <c r="G202" i="3"/>
  <c r="D202" i="3"/>
  <c r="J201" i="3"/>
  <c r="G201" i="3"/>
  <c r="D201" i="3"/>
  <c r="J200" i="3"/>
  <c r="G200" i="3"/>
  <c r="D200" i="3"/>
  <c r="L199" i="3"/>
  <c r="K199" i="3"/>
  <c r="J199" i="3" s="1"/>
  <c r="I199" i="3"/>
  <c r="H199" i="3"/>
  <c r="G199" i="3" s="1"/>
  <c r="F199" i="3"/>
  <c r="E199" i="3"/>
  <c r="D199" i="3"/>
  <c r="J197" i="3"/>
  <c r="G197" i="3"/>
  <c r="D197" i="3"/>
  <c r="J196" i="3"/>
  <c r="G196" i="3"/>
  <c r="D196" i="3"/>
  <c r="J195" i="3"/>
  <c r="G195" i="3"/>
  <c r="D195" i="3"/>
  <c r="L194" i="3"/>
  <c r="K194" i="3"/>
  <c r="J194" i="3"/>
  <c r="I194" i="3"/>
  <c r="G194" i="3" s="1"/>
  <c r="H194" i="3"/>
  <c r="F194" i="3"/>
  <c r="E194" i="3"/>
  <c r="D194" i="3" s="1"/>
  <c r="J192" i="3"/>
  <c r="G192" i="3"/>
  <c r="D192" i="3"/>
  <c r="J191" i="3"/>
  <c r="G191" i="3"/>
  <c r="D191" i="3"/>
  <c r="J190" i="3"/>
  <c r="G190" i="3"/>
  <c r="D190" i="3"/>
  <c r="L189" i="3"/>
  <c r="K189" i="3"/>
  <c r="J189" i="3" s="1"/>
  <c r="I189" i="3"/>
  <c r="G189" i="3" s="1"/>
  <c r="H189" i="3"/>
  <c r="F189" i="3"/>
  <c r="E189" i="3"/>
  <c r="D189" i="3"/>
  <c r="J187" i="3"/>
  <c r="G187" i="3"/>
  <c r="D187" i="3"/>
  <c r="J186" i="3"/>
  <c r="G186" i="3"/>
  <c r="D186" i="3"/>
  <c r="J185" i="3"/>
  <c r="G185" i="3"/>
  <c r="D185" i="3"/>
  <c r="L184" i="3"/>
  <c r="K184" i="3"/>
  <c r="J184" i="3"/>
  <c r="I184" i="3"/>
  <c r="H184" i="3"/>
  <c r="G184" i="3"/>
  <c r="F184" i="3"/>
  <c r="E184" i="3"/>
  <c r="D184" i="3" s="1"/>
  <c r="L182" i="3"/>
  <c r="K182" i="3"/>
  <c r="J182" i="3"/>
  <c r="I182" i="3"/>
  <c r="H182" i="3"/>
  <c r="G182" i="3"/>
  <c r="F182" i="3"/>
  <c r="E182" i="3"/>
  <c r="D182" i="3"/>
  <c r="L181" i="3"/>
  <c r="K181" i="3"/>
  <c r="J181" i="3" s="1"/>
  <c r="I181" i="3"/>
  <c r="H181" i="3"/>
  <c r="G181" i="3"/>
  <c r="F181" i="3"/>
  <c r="E181" i="3"/>
  <c r="D181" i="3"/>
  <c r="K180" i="3"/>
  <c r="I180" i="3"/>
  <c r="I179" i="3" s="1"/>
  <c r="H180" i="3"/>
  <c r="F180" i="3"/>
  <c r="E180" i="3"/>
  <c r="D180" i="3"/>
  <c r="F179" i="3"/>
  <c r="E179" i="3"/>
  <c r="D179" i="3"/>
  <c r="J176" i="3"/>
  <c r="G176" i="3"/>
  <c r="D176" i="3"/>
  <c r="J175" i="3"/>
  <c r="G175" i="3"/>
  <c r="D175" i="3"/>
  <c r="J174" i="3"/>
  <c r="G174" i="3"/>
  <c r="E174" i="3"/>
  <c r="E173" i="3" s="1"/>
  <c r="D173" i="3" s="1"/>
  <c r="D174" i="3"/>
  <c r="L173" i="3"/>
  <c r="K173" i="3"/>
  <c r="J173" i="3" s="1"/>
  <c r="I173" i="3"/>
  <c r="H173" i="3"/>
  <c r="G173" i="3"/>
  <c r="F173" i="3"/>
  <c r="L171" i="3"/>
  <c r="K171" i="3"/>
  <c r="J171" i="3"/>
  <c r="I171" i="3"/>
  <c r="H171" i="3"/>
  <c r="G171" i="3" s="1"/>
  <c r="F171" i="3"/>
  <c r="E171" i="3"/>
  <c r="D171" i="3"/>
  <c r="L170" i="3"/>
  <c r="K170" i="3"/>
  <c r="J170" i="3"/>
  <c r="I170" i="3"/>
  <c r="H170" i="3"/>
  <c r="G170" i="3"/>
  <c r="F170" i="3"/>
  <c r="E170" i="3"/>
  <c r="D170" i="3" s="1"/>
  <c r="L169" i="3"/>
  <c r="K169" i="3"/>
  <c r="K168" i="3" s="1"/>
  <c r="J168" i="3" s="1"/>
  <c r="I169" i="3"/>
  <c r="H169" i="3"/>
  <c r="G169" i="3"/>
  <c r="F169" i="3"/>
  <c r="L168" i="3"/>
  <c r="J166" i="3"/>
  <c r="G166" i="3"/>
  <c r="D166" i="3"/>
  <c r="J165" i="3"/>
  <c r="G165" i="3"/>
  <c r="D165" i="3"/>
  <c r="J164" i="3"/>
  <c r="G164" i="3"/>
  <c r="D164" i="3"/>
  <c r="L163" i="3"/>
  <c r="K163" i="3"/>
  <c r="J163" i="3" s="1"/>
  <c r="I163" i="3"/>
  <c r="H163" i="3"/>
  <c r="G163" i="3" s="1"/>
  <c r="F163" i="3"/>
  <c r="E163" i="3"/>
  <c r="D163" i="3" s="1"/>
  <c r="J161" i="3"/>
  <c r="G161" i="3"/>
  <c r="D161" i="3"/>
  <c r="J160" i="3"/>
  <c r="G160" i="3"/>
  <c r="D160" i="3"/>
  <c r="J159" i="3"/>
  <c r="G159" i="3"/>
  <c r="D159" i="3"/>
  <c r="L158" i="3"/>
  <c r="K158" i="3"/>
  <c r="H158" i="3"/>
  <c r="F158" i="3"/>
  <c r="E158" i="3"/>
  <c r="D158" i="3"/>
  <c r="L156" i="3"/>
  <c r="K156" i="3"/>
  <c r="J156" i="3"/>
  <c r="I156" i="3"/>
  <c r="H156" i="3"/>
  <c r="F156" i="3"/>
  <c r="E156" i="3"/>
  <c r="D156" i="3"/>
  <c r="L155" i="3"/>
  <c r="K155" i="3"/>
  <c r="J155" i="3"/>
  <c r="I155" i="3"/>
  <c r="H155" i="3"/>
  <c r="G155" i="3"/>
  <c r="F155" i="3"/>
  <c r="E155" i="3"/>
  <c r="D155" i="3" s="1"/>
  <c r="L154" i="3"/>
  <c r="L153" i="3" s="1"/>
  <c r="K154" i="3"/>
  <c r="I154" i="3"/>
  <c r="G154" i="3" s="1"/>
  <c r="H154" i="3"/>
  <c r="F154" i="3"/>
  <c r="E154" i="3"/>
  <c r="D154" i="3"/>
  <c r="J151" i="3"/>
  <c r="G151" i="3"/>
  <c r="D151" i="3"/>
  <c r="J150" i="3"/>
  <c r="G150" i="3"/>
  <c r="D150" i="3"/>
  <c r="J149" i="3"/>
  <c r="G149" i="3"/>
  <c r="D149" i="3"/>
  <c r="L148" i="3"/>
  <c r="K148" i="3"/>
  <c r="I148" i="3"/>
  <c r="H148" i="3"/>
  <c r="G148" i="3"/>
  <c r="F148" i="3"/>
  <c r="E148" i="3"/>
  <c r="D148" i="3" s="1"/>
  <c r="J146" i="3"/>
  <c r="G146" i="3"/>
  <c r="D146" i="3"/>
  <c r="J145" i="3"/>
  <c r="G145" i="3"/>
  <c r="D145" i="3"/>
  <c r="J144" i="3"/>
  <c r="G144" i="3"/>
  <c r="D144" i="3"/>
  <c r="L143" i="3"/>
  <c r="K143" i="3"/>
  <c r="J143" i="3" s="1"/>
  <c r="H143" i="3"/>
  <c r="F143" i="3"/>
  <c r="E143" i="3"/>
  <c r="D143" i="3"/>
  <c r="J141" i="3"/>
  <c r="G141" i="3"/>
  <c r="D141" i="3"/>
  <c r="J140" i="3"/>
  <c r="G140" i="3"/>
  <c r="D140" i="3"/>
  <c r="J139" i="3"/>
  <c r="G139" i="3"/>
  <c r="D139" i="3"/>
  <c r="L138" i="3"/>
  <c r="K138" i="3"/>
  <c r="J138" i="3"/>
  <c r="I138" i="3"/>
  <c r="G138" i="3" s="1"/>
  <c r="H138" i="3"/>
  <c r="F138" i="3"/>
  <c r="E138" i="3"/>
  <c r="D138" i="3" s="1"/>
  <c r="J136" i="3"/>
  <c r="G136" i="3"/>
  <c r="D136" i="3"/>
  <c r="J135" i="3"/>
  <c r="G135" i="3"/>
  <c r="D135" i="3"/>
  <c r="G134" i="3"/>
  <c r="D134" i="3"/>
  <c r="L133" i="3"/>
  <c r="K133" i="3"/>
  <c r="J133" i="3" s="1"/>
  <c r="I133" i="3"/>
  <c r="H133" i="3"/>
  <c r="G133" i="3"/>
  <c r="F133" i="3"/>
  <c r="E133" i="3"/>
  <c r="D133" i="3"/>
  <c r="J131" i="3"/>
  <c r="G131" i="3"/>
  <c r="D131" i="3"/>
  <c r="J130" i="3"/>
  <c r="G130" i="3"/>
  <c r="D130" i="3"/>
  <c r="J129" i="3"/>
  <c r="G129" i="3"/>
  <c r="D129" i="3"/>
  <c r="L128" i="3"/>
  <c r="K128" i="3"/>
  <c r="J128" i="3"/>
  <c r="I128" i="3"/>
  <c r="G128" i="3" s="1"/>
  <c r="H128" i="3"/>
  <c r="F128" i="3"/>
  <c r="E128" i="3"/>
  <c r="D128" i="3" s="1"/>
  <c r="J126" i="3"/>
  <c r="G126" i="3"/>
  <c r="D126" i="3"/>
  <c r="J125" i="3"/>
  <c r="G125" i="3"/>
  <c r="D125" i="3"/>
  <c r="J124" i="3"/>
  <c r="G124" i="3"/>
  <c r="D124" i="3"/>
  <c r="L123" i="3"/>
  <c r="K123" i="3"/>
  <c r="H123" i="3"/>
  <c r="F123" i="3"/>
  <c r="E123" i="3"/>
  <c r="D123" i="3"/>
  <c r="J121" i="3"/>
  <c r="G121" i="3"/>
  <c r="D121" i="3"/>
  <c r="J120" i="3"/>
  <c r="G120" i="3"/>
  <c r="D120" i="3"/>
  <c r="J119" i="3"/>
  <c r="G119" i="3"/>
  <c r="D119" i="3"/>
  <c r="L118" i="3"/>
  <c r="K118" i="3"/>
  <c r="J118" i="3"/>
  <c r="I118" i="3"/>
  <c r="H118" i="3"/>
  <c r="G118" i="3"/>
  <c r="F118" i="3"/>
  <c r="E118" i="3"/>
  <c r="D118" i="3" s="1"/>
  <c r="J116" i="3"/>
  <c r="G116" i="3"/>
  <c r="D116" i="3"/>
  <c r="J115" i="3"/>
  <c r="G115" i="3"/>
  <c r="D115" i="3"/>
  <c r="J114" i="3"/>
  <c r="G114" i="3"/>
  <c r="D114" i="3"/>
  <c r="L113" i="3"/>
  <c r="K113" i="3"/>
  <c r="J113" i="3" s="1"/>
  <c r="I113" i="3"/>
  <c r="H113" i="3"/>
  <c r="G113" i="3"/>
  <c r="F113" i="3"/>
  <c r="E113" i="3"/>
  <c r="D113" i="3"/>
  <c r="J111" i="3"/>
  <c r="G111" i="3"/>
  <c r="D111" i="3"/>
  <c r="J110" i="3"/>
  <c r="G110" i="3"/>
  <c r="D110" i="3"/>
  <c r="J109" i="3"/>
  <c r="G109" i="3"/>
  <c r="D109" i="3"/>
  <c r="L108" i="3"/>
  <c r="K108" i="3"/>
  <c r="J108" i="3"/>
  <c r="I108" i="3"/>
  <c r="G108" i="3" s="1"/>
  <c r="H108" i="3"/>
  <c r="F108" i="3"/>
  <c r="E108" i="3"/>
  <c r="D108" i="3" s="1"/>
  <c r="J106" i="3"/>
  <c r="G106" i="3"/>
  <c r="D106" i="3"/>
  <c r="J105" i="3"/>
  <c r="D105" i="3"/>
  <c r="J104" i="3"/>
  <c r="G104" i="3"/>
  <c r="D104" i="3"/>
  <c r="L103" i="3"/>
  <c r="K103" i="3"/>
  <c r="H103" i="3"/>
  <c r="F103" i="3"/>
  <c r="E103" i="3"/>
  <c r="D103" i="3"/>
  <c r="J101" i="3"/>
  <c r="G101" i="3"/>
  <c r="D101" i="3"/>
  <c r="J100" i="3"/>
  <c r="G100" i="3"/>
  <c r="D100" i="3"/>
  <c r="J99" i="3"/>
  <c r="G99" i="3"/>
  <c r="D99" i="3"/>
  <c r="L98" i="3"/>
  <c r="K98" i="3"/>
  <c r="J98" i="3"/>
  <c r="I98" i="3"/>
  <c r="H98" i="3"/>
  <c r="G98" i="3"/>
  <c r="F98" i="3"/>
  <c r="E98" i="3"/>
  <c r="D98" i="3" s="1"/>
  <c r="J96" i="3"/>
  <c r="G96" i="3"/>
  <c r="D96" i="3"/>
  <c r="J95" i="3"/>
  <c r="G95" i="3"/>
  <c r="D95" i="3"/>
  <c r="J94" i="3"/>
  <c r="G94" i="3"/>
  <c r="D94" i="3"/>
  <c r="L93" i="3"/>
  <c r="K93" i="3"/>
  <c r="J93" i="3" s="1"/>
  <c r="I93" i="3"/>
  <c r="H93" i="3"/>
  <c r="G93" i="3"/>
  <c r="F93" i="3"/>
  <c r="E93" i="3"/>
  <c r="D93" i="3" s="1"/>
  <c r="J91" i="3"/>
  <c r="G91" i="3"/>
  <c r="D91" i="3"/>
  <c r="J90" i="3"/>
  <c r="G90" i="3"/>
  <c r="D90" i="3"/>
  <c r="J89" i="3"/>
  <c r="G89" i="3"/>
  <c r="D89" i="3"/>
  <c r="L88" i="3"/>
  <c r="K88" i="3"/>
  <c r="J88" i="3" s="1"/>
  <c r="I88" i="3"/>
  <c r="G88" i="3" s="1"/>
  <c r="H88" i="3"/>
  <c r="F88" i="3"/>
  <c r="E88" i="3"/>
  <c r="D88" i="3" s="1"/>
  <c r="J86" i="3"/>
  <c r="G86" i="3"/>
  <c r="D86" i="3"/>
  <c r="J85" i="3"/>
  <c r="G85" i="3"/>
  <c r="D85" i="3"/>
  <c r="D84" i="3"/>
  <c r="L83" i="3"/>
  <c r="K83" i="3"/>
  <c r="J83" i="3" s="1"/>
  <c r="I83" i="3"/>
  <c r="H83" i="3"/>
  <c r="G83" i="3"/>
  <c r="F83" i="3"/>
  <c r="E83" i="3"/>
  <c r="D83" i="3"/>
  <c r="J81" i="3"/>
  <c r="G81" i="3"/>
  <c r="D81" i="3"/>
  <c r="J80" i="3"/>
  <c r="G80" i="3"/>
  <c r="D80" i="3"/>
  <c r="J79" i="3"/>
  <c r="G79" i="3"/>
  <c r="D79" i="3"/>
  <c r="L78" i="3"/>
  <c r="J78" i="3" s="1"/>
  <c r="K78" i="3"/>
  <c r="I78" i="3"/>
  <c r="G78" i="3" s="1"/>
  <c r="H78" i="3"/>
  <c r="F78" i="3"/>
  <c r="E78" i="3"/>
  <c r="D78" i="3" s="1"/>
  <c r="J76" i="3"/>
  <c r="G76" i="3"/>
  <c r="D76" i="3"/>
  <c r="J75" i="3"/>
  <c r="G75" i="3"/>
  <c r="D75" i="3"/>
  <c r="J74" i="3"/>
  <c r="G74" i="3"/>
  <c r="D74" i="3"/>
  <c r="L73" i="3"/>
  <c r="K73" i="3"/>
  <c r="J73" i="3" s="1"/>
  <c r="I73" i="3"/>
  <c r="G73" i="3" s="1"/>
  <c r="H73" i="3"/>
  <c r="F73" i="3"/>
  <c r="E73" i="3"/>
  <c r="D73" i="3"/>
  <c r="J71" i="3"/>
  <c r="G71" i="3"/>
  <c r="D71" i="3"/>
  <c r="J70" i="3"/>
  <c r="G70" i="3"/>
  <c r="D70" i="3"/>
  <c r="J69" i="3"/>
  <c r="G69" i="3"/>
  <c r="D69" i="3"/>
  <c r="L68" i="3"/>
  <c r="K68" i="3"/>
  <c r="J68" i="3"/>
  <c r="I68" i="3"/>
  <c r="H68" i="3"/>
  <c r="G68" i="3"/>
  <c r="F68" i="3"/>
  <c r="E68" i="3"/>
  <c r="D68" i="3" s="1"/>
  <c r="J66" i="3"/>
  <c r="G66" i="3"/>
  <c r="D66" i="3"/>
  <c r="J65" i="3"/>
  <c r="G65" i="3"/>
  <c r="D65" i="3"/>
  <c r="J64" i="3"/>
  <c r="G64" i="3"/>
  <c r="D64" i="3"/>
  <c r="L63" i="3"/>
  <c r="K63" i="3"/>
  <c r="I63" i="3"/>
  <c r="H63" i="3"/>
  <c r="G63" i="3"/>
  <c r="F63" i="3"/>
  <c r="E63" i="3"/>
  <c r="D63" i="3"/>
  <c r="J61" i="3"/>
  <c r="G61" i="3"/>
  <c r="D61" i="3"/>
  <c r="J60" i="3"/>
  <c r="G60" i="3"/>
  <c r="D60" i="3"/>
  <c r="J59" i="3"/>
  <c r="G59" i="3"/>
  <c r="D59" i="3"/>
  <c r="L58" i="3"/>
  <c r="J58" i="3" s="1"/>
  <c r="K58" i="3"/>
  <c r="I58" i="3"/>
  <c r="G58" i="3" s="1"/>
  <c r="H58" i="3"/>
  <c r="F58" i="3"/>
  <c r="E58" i="3"/>
  <c r="D58" i="3" s="1"/>
  <c r="J56" i="3"/>
  <c r="G56" i="3"/>
  <c r="D56" i="3"/>
  <c r="J55" i="3"/>
  <c r="G55" i="3"/>
  <c r="D55" i="3"/>
  <c r="J54" i="3"/>
  <c r="G54" i="3"/>
  <c r="D54" i="3"/>
  <c r="L53" i="3"/>
  <c r="K53" i="3"/>
  <c r="I53" i="3"/>
  <c r="H53" i="3"/>
  <c r="G53" i="3"/>
  <c r="F53" i="3"/>
  <c r="E53" i="3"/>
  <c r="D53" i="3"/>
  <c r="J51" i="3"/>
  <c r="G51" i="3"/>
  <c r="D51" i="3"/>
  <c r="J50" i="3"/>
  <c r="G50" i="3"/>
  <c r="D50" i="3"/>
  <c r="J49" i="3"/>
  <c r="G49" i="3"/>
  <c r="D49" i="3"/>
  <c r="L48" i="3"/>
  <c r="K48" i="3"/>
  <c r="J48" i="3"/>
  <c r="I48" i="3"/>
  <c r="H48" i="3"/>
  <c r="G48" i="3"/>
  <c r="F48" i="3"/>
  <c r="E48" i="3"/>
  <c r="D48" i="3" s="1"/>
  <c r="J46" i="3"/>
  <c r="G46" i="3"/>
  <c r="D46" i="3"/>
  <c r="J45" i="3"/>
  <c r="G45" i="3"/>
  <c r="D45" i="3"/>
  <c r="J44" i="3"/>
  <c r="G44" i="3"/>
  <c r="D44" i="3"/>
  <c r="L43" i="3"/>
  <c r="K43" i="3"/>
  <c r="J43" i="3" s="1"/>
  <c r="I43" i="3"/>
  <c r="H43" i="3"/>
  <c r="G43" i="3"/>
  <c r="F43" i="3"/>
  <c r="E43" i="3"/>
  <c r="D43" i="3"/>
  <c r="J41" i="3"/>
  <c r="G41" i="3"/>
  <c r="D41" i="3"/>
  <c r="J40" i="3"/>
  <c r="G40" i="3"/>
  <c r="D40" i="3"/>
  <c r="J39" i="3"/>
  <c r="G39" i="3"/>
  <c r="D39" i="3"/>
  <c r="L38" i="3"/>
  <c r="J38" i="3" s="1"/>
  <c r="K38" i="3"/>
  <c r="I38" i="3"/>
  <c r="H38" i="3"/>
  <c r="G38" i="3"/>
  <c r="F38" i="3"/>
  <c r="E38" i="3"/>
  <c r="D38" i="3" s="1"/>
  <c r="L36" i="3"/>
  <c r="K36" i="3"/>
  <c r="J36" i="3"/>
  <c r="I36" i="3"/>
  <c r="H36" i="3"/>
  <c r="G36" i="3"/>
  <c r="F36" i="3"/>
  <c r="E36" i="3"/>
  <c r="D36" i="3"/>
  <c r="L35" i="3"/>
  <c r="K35" i="3"/>
  <c r="H35" i="3"/>
  <c r="F35" i="3"/>
  <c r="F33" i="3" s="1"/>
  <c r="E35" i="3"/>
  <c r="D35" i="3" s="1"/>
  <c r="L34" i="3"/>
  <c r="J34" i="3" s="1"/>
  <c r="K34" i="3"/>
  <c r="I34" i="3"/>
  <c r="H34" i="3"/>
  <c r="F34" i="3"/>
  <c r="E34" i="3"/>
  <c r="D34" i="3"/>
  <c r="K33" i="3"/>
  <c r="J31" i="3"/>
  <c r="G31" i="3"/>
  <c r="D31" i="3"/>
  <c r="J30" i="3"/>
  <c r="G30" i="3"/>
  <c r="D30" i="3"/>
  <c r="J29" i="3"/>
  <c r="G29" i="3"/>
  <c r="D29" i="3"/>
  <c r="L28" i="3"/>
  <c r="K28" i="3"/>
  <c r="J28" i="3" s="1"/>
  <c r="I28" i="3"/>
  <c r="H28" i="3"/>
  <c r="G28" i="3"/>
  <c r="F28" i="3"/>
  <c r="E28" i="3"/>
  <c r="D28" i="3"/>
  <c r="J26" i="3"/>
  <c r="D26" i="3"/>
  <c r="J25" i="3"/>
  <c r="D25" i="3"/>
  <c r="J24" i="3"/>
  <c r="L23" i="3"/>
  <c r="K23" i="3"/>
  <c r="J23" i="3"/>
  <c r="I23" i="3"/>
  <c r="H23" i="3"/>
  <c r="F23" i="3"/>
  <c r="E23" i="3"/>
  <c r="D23" i="3" s="1"/>
  <c r="K21" i="3"/>
  <c r="H21" i="3"/>
  <c r="H15" i="3" s="1"/>
  <c r="F21" i="3"/>
  <c r="F15" i="3" s="1"/>
  <c r="E21" i="3"/>
  <c r="E15" i="3" s="1"/>
  <c r="L20" i="3"/>
  <c r="L14" i="3" s="1"/>
  <c r="K20" i="3"/>
  <c r="I20" i="3"/>
  <c r="H20" i="3"/>
  <c r="G20" i="3" s="1"/>
  <c r="F20" i="3"/>
  <c r="E20" i="3"/>
  <c r="D20" i="3"/>
  <c r="L19" i="3"/>
  <c r="K19" i="3"/>
  <c r="K18" i="3" s="1"/>
  <c r="J19" i="3"/>
  <c r="I19" i="3"/>
  <c r="F19" i="3"/>
  <c r="E18" i="3"/>
  <c r="D19" i="3" l="1"/>
  <c r="D21" i="3"/>
  <c r="D15" i="3"/>
  <c r="J209" i="3"/>
  <c r="J220" i="3"/>
  <c r="G180" i="3"/>
  <c r="J169" i="3"/>
  <c r="J148" i="3"/>
  <c r="I35" i="3"/>
  <c r="G35" i="3" s="1"/>
  <c r="I103" i="3"/>
  <c r="G103" i="3" s="1"/>
  <c r="I33" i="3"/>
  <c r="I18" i="3"/>
  <c r="I15" i="3"/>
  <c r="G15" i="3" s="1"/>
  <c r="G23" i="3"/>
  <c r="H358" i="3"/>
  <c r="G358" i="3" s="1"/>
  <c r="K328" i="3"/>
  <c r="J328" i="3" s="1"/>
  <c r="J303" i="3"/>
  <c r="K298" i="3"/>
  <c r="J298" i="3" s="1"/>
  <c r="G274" i="3"/>
  <c r="H251" i="3"/>
  <c r="G251" i="3" s="1"/>
  <c r="G252" i="3"/>
  <c r="L241" i="3"/>
  <c r="J241" i="3" s="1"/>
  <c r="J215" i="3"/>
  <c r="H214" i="3"/>
  <c r="G214" i="3" s="1"/>
  <c r="H13" i="3"/>
  <c r="J158" i="3"/>
  <c r="J154" i="3"/>
  <c r="K153" i="3"/>
  <c r="J153" i="3" s="1"/>
  <c r="G158" i="3"/>
  <c r="J35" i="3"/>
  <c r="J103" i="3"/>
  <c r="J53" i="3"/>
  <c r="G34" i="3"/>
  <c r="I13" i="3"/>
  <c r="G19" i="3"/>
  <c r="G338" i="3"/>
  <c r="K179" i="3"/>
  <c r="F298" i="3"/>
  <c r="D298" i="3" s="1"/>
  <c r="E153" i="3"/>
  <c r="K15" i="3"/>
  <c r="K13" i="3"/>
  <c r="H14" i="3"/>
  <c r="I262" i="3"/>
  <c r="G262" i="3" s="1"/>
  <c r="H348" i="3"/>
  <c r="G348" i="3" s="1"/>
  <c r="L18" i="3"/>
  <c r="J18" i="3" s="1"/>
  <c r="L179" i="3"/>
  <c r="K251" i="3"/>
  <c r="E368" i="3"/>
  <c r="H298" i="3"/>
  <c r="G298" i="3" s="1"/>
  <c r="E241" i="3"/>
  <c r="L338" i="3"/>
  <c r="K14" i="3"/>
  <c r="J14" i="3" s="1"/>
  <c r="E169" i="3"/>
  <c r="F241" i="3"/>
  <c r="E328" i="3"/>
  <c r="D328" i="3" s="1"/>
  <c r="F168" i="3"/>
  <c r="H241" i="3"/>
  <c r="L262" i="3"/>
  <c r="J262" i="3" s="1"/>
  <c r="K273" i="3"/>
  <c r="K348" i="3"/>
  <c r="J348" i="3" s="1"/>
  <c r="F14" i="3"/>
  <c r="F153" i="3"/>
  <c r="F13" i="3"/>
  <c r="H179" i="3"/>
  <c r="G179" i="3" s="1"/>
  <c r="L251" i="3"/>
  <c r="K338" i="3"/>
  <c r="I298" i="3"/>
  <c r="K288" i="3"/>
  <c r="H368" i="3"/>
  <c r="E33" i="3"/>
  <c r="D33" i="3" s="1"/>
  <c r="I153" i="3"/>
  <c r="L288" i="3"/>
  <c r="L33" i="3"/>
  <c r="J33" i="3" s="1"/>
  <c r="H168" i="3"/>
  <c r="J231" i="3"/>
  <c r="D233" i="3"/>
  <c r="I241" i="3"/>
  <c r="D263" i="3"/>
  <c r="L273" i="3"/>
  <c r="H328" i="3"/>
  <c r="K358" i="3"/>
  <c r="F18" i="3"/>
  <c r="D18" i="3" s="1"/>
  <c r="L15" i="3"/>
  <c r="L13" i="3"/>
  <c r="I348" i="3"/>
  <c r="H18" i="3"/>
  <c r="F368" i="3"/>
  <c r="E14" i="3"/>
  <c r="H153" i="3"/>
  <c r="F328" i="3"/>
  <c r="I368" i="3"/>
  <c r="J20" i="3"/>
  <c r="H33" i="3"/>
  <c r="J63" i="3"/>
  <c r="J123" i="3"/>
  <c r="G156" i="3"/>
  <c r="I168" i="3"/>
  <c r="K230" i="3"/>
  <c r="J230" i="3" s="1"/>
  <c r="E262" i="3"/>
  <c r="D262" i="3" s="1"/>
  <c r="E318" i="3"/>
  <c r="D318" i="3" s="1"/>
  <c r="J319" i="3"/>
  <c r="I328" i="3"/>
  <c r="D349" i="3"/>
  <c r="L358" i="3"/>
  <c r="F12" i="3" l="1"/>
  <c r="G18" i="3"/>
  <c r="G33" i="3"/>
  <c r="I14" i="3"/>
  <c r="G14" i="3" s="1"/>
  <c r="J15" i="3"/>
  <c r="L12" i="3"/>
  <c r="J179" i="3"/>
  <c r="G13" i="3"/>
  <c r="E168" i="3"/>
  <c r="D168" i="3" s="1"/>
  <c r="D169" i="3"/>
  <c r="D241" i="3"/>
  <c r="D153" i="3"/>
  <c r="J273" i="3"/>
  <c r="J358" i="3"/>
  <c r="G368" i="3"/>
  <c r="J251" i="3"/>
  <c r="K12" i="3"/>
  <c r="J13" i="3"/>
  <c r="D368" i="3"/>
  <c r="G328" i="3"/>
  <c r="J288" i="3"/>
  <c r="G241" i="3"/>
  <c r="G168" i="3"/>
  <c r="E13" i="3"/>
  <c r="G153" i="3"/>
  <c r="D14" i="3"/>
  <c r="J338" i="3"/>
  <c r="H12" i="3"/>
  <c r="I12" i="3" l="1"/>
  <c r="G12" i="3" s="1"/>
  <c r="J12" i="3"/>
  <c r="D13" i="3"/>
  <c r="E12" i="3"/>
  <c r="D12" i="3" s="1"/>
</calcChain>
</file>

<file path=xl/sharedStrings.xml><?xml version="1.0" encoding="utf-8"?>
<sst xmlns="http://schemas.openxmlformats.org/spreadsheetml/2006/main" count="474" uniqueCount="114">
  <si>
    <t>(відповідальний виконавець програми)</t>
  </si>
  <si>
    <r>
      <t>Назва завдання та заходу</t>
    </r>
    <r>
      <rPr>
        <sz val="10"/>
        <color theme="1"/>
        <rFont val="Times New Roman"/>
        <family val="1"/>
        <charset val="204"/>
      </rPr>
      <t xml:space="preserve"> </t>
    </r>
  </si>
  <si>
    <t>КПКВК</t>
  </si>
  <si>
    <t xml:space="preserve">Інформація про виконання заходу/завдання </t>
  </si>
  <si>
    <t>Затверджено у бюджеті СМТГ (зі змінами)</t>
  </si>
  <si>
    <t>Виконано</t>
  </si>
  <si>
    <t>Усього</t>
  </si>
  <si>
    <t>заг. фонд</t>
  </si>
  <si>
    <t>спец. фонд</t>
  </si>
  <si>
    <t>Бюджет ТГ</t>
  </si>
  <si>
    <t>Державний бюджет</t>
  </si>
  <si>
    <t>Інші джерела</t>
  </si>
  <si>
    <t>Департамент фінансів, економіки та інвестицій Сумської міської ради</t>
  </si>
  <si>
    <t>Всього на виконання Програми, в т.ч. за джерелами фінансування:</t>
  </si>
  <si>
    <t>всього, в т.ч. за джерелами фінансування:</t>
  </si>
  <si>
    <t xml:space="preserve">Завдання 1 Реалізація інвестиційних проєктів </t>
  </si>
  <si>
    <t>Захід 1.1. Реалізація проєкту "Підвищення енергоефективності в дошкільних навчальних закладах міста Суми"</t>
  </si>
  <si>
    <t>Захід 1.2. Реалізація проєкту "Підвищення енергоефективності в освітніх закладах м. Суми"</t>
  </si>
  <si>
    <t>Завдання 2 Термомодернізація будівель</t>
  </si>
  <si>
    <t>Захід 2.1. Реконструкція-термомодернізація будівлі КУ ССШ № 7 ім. М. Савченка Сумської міської ради по вул. Лесі Українки, 23  в м.Суми</t>
  </si>
  <si>
    <t>Захід 2.2. Реконструкція будівлі комунальної устанои Сумська спеціалізована школа І-ІІІ ступенів №17 з впровадженням заходів комплексної термомодернізації за адресою: проспект Михайла Лушпи, 18, м. Суми, Сумської області</t>
  </si>
  <si>
    <t>Захід 2.3. Капітальний ремонт покрівлі з утепленням Комунальної установи Сумська спеціалізована школа І-ІІІ ступенів № 29, м. Суми, Сумської області за адресою: вул.Заливна, 25 в м.Суми</t>
  </si>
  <si>
    <t>Захід 2.4. Капітальний ремонт покрівлі з утепленням КУ ССШ № 7 ім. М. Савченка Сумської міської ради по вул. Лесі Українки, 23 в м.Суми</t>
  </si>
  <si>
    <t>Захід 2.5. Капітальний ремонт покрівлі з утепленням Комунальна установа Сумський спеціальний реабілітаційний навчально-виховний комплекс "Загальноосвітня школа І ступеня - дошкільний навчальний заклад № 34"</t>
  </si>
  <si>
    <t>Захід 2.6. Капітальний ремонт покрівлі з утепленням спортивного корпусу Комунальної установи Сумська спеціалізована школа І-ІІІ ступенів № 7 ім. М. Савченка Сумської міської ради</t>
  </si>
  <si>
    <t>Захід 2.7. Капітальний ремонт покрівлі з утепленням Сумська початкова школа № 30 "Унікум" Сумської міської ради</t>
  </si>
  <si>
    <t>Захід 2.8. Капітальний ремонт покрівлі з утепленням Сумського дошкільного навчального закладу (ясла-садок) № 2 "Ясочка" м. Суми, Сумської області</t>
  </si>
  <si>
    <t>Захід 2.9. Капітальний ремонт покрівлі з утепленням Сумського дошкільного навчального закладу (ясла-садок) № 6 "Метелик" м.Суми, Сумської області</t>
  </si>
  <si>
    <t xml:space="preserve">Захід 2.10. Капітальний ремонт будівлі (утеплення фасаду) Комунальної установи Сумська спеціалізована школа І-ІІІ ступенів № 29, м. Суми, Сумської області </t>
  </si>
  <si>
    <t>Захід 2.11. Капітальний ремонт будівлі закладу дошкільної освіти (ясла-садок) № 37 «Веселі зайчата» Сумської міської ради з впровадженням комплексної термомодернізації за адресою с. Стецьківка, вул. Вишнева,1</t>
  </si>
  <si>
    <t>Захід 2.12. Капітальний ремонт будівлі Стецьківського закладу загальної середньої освіти І-ІІІ ступенів Сумської міської ради з впровадженням комплексної термомодернізації за адресою с. Стецьківка, вул. Шкільна, 5</t>
  </si>
  <si>
    <t>Захід 2.13. Капітальний ремонт будівлі Сумського спеціального дошкільного навчального закладу(ясла-садок) № 20 "Посмішка" м. Суми, Сумської області з впровадженням комплексної термомодернізіції</t>
  </si>
  <si>
    <t>Захід 2.14. Капітальний ремонт Сумського дошкільного навчального закладу (ясла – садок) № 23 «Золотий ключик» м. Суми, Сумської області з впровадженням заходів комплексної термомодернізації та відновленням аварійних елементів будівлі, що виникли внаслідок збройної агресії російської федерації, по вул. Ковпака, 27 в м. Суми,  Сумської області</t>
  </si>
  <si>
    <t>Захід 2.15. Капітальний ремонт покрівлі з утепленням Сумського дошкільного навчального закладу     (ясла-садок) № 8 «Космічний», м. Суми, Сумської області</t>
  </si>
  <si>
    <t>Захід 2.16. Капітальний ремонт покрівлі з утепленням Комунальної установи Сумська гімназія № 1, м. Суми, Сумської області</t>
  </si>
  <si>
    <t>Захід 2.17. Капітальний ремонт покрівлі з утепленням Сумського дошкільного навчального закладу (центр розвитку дитини) № 13 "Купава" Сумської міської ради</t>
  </si>
  <si>
    <t>Захід 2.18. Капітальний ремонт покрівлі з утепленням будівлі Центру науково-технічної творчості молоді Сумської міської ради, вул. Холодногірська, 35</t>
  </si>
  <si>
    <t>Захід 2.19. Капітальний ремонт покрівлі з утепленням Сумського закладу загальної середньої освіти І-ІІІ ступенів № 2 Сумської міської ради за адресою: м. Суми, вул. Герасима Кондрат'єва, 76</t>
  </si>
  <si>
    <t>Захід 2.20. Капітальний ремонт будівлі Сумського санаторного дошкільного навчального закладу (ясла-садок) № 24 «Оленка» м. Суми Сумської області з впровадженням комплексної термомодернізації за адресою: вул. Берестовська, 49А, м. Суми</t>
  </si>
  <si>
    <t>Захід 2.21. Капітальний ремонт покрівлі      (з утепленням) Сумського дошкільного навчального закладу (центр розвитку дитини) № 18 "Зірниця" Сумської міської ради</t>
  </si>
  <si>
    <t>Завдання 3 Впровадження автоматизованої системи дистанційного моніторингу енергоспоживання в бюджетній сфері</t>
  </si>
  <si>
    <t>Захід 3.1. Впровадження Сумської міської системи моніторингу теплоспоживання та споживання електричної енергії будівель в освітніх закладах та установах</t>
  </si>
  <si>
    <t>Захід 3.2. Обслуговування Сумської міської системи моніторингу теплоспоживання та споживання електричної енергії будівель в освітніх закладах та установах</t>
  </si>
  <si>
    <t>Завдання 4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</si>
  <si>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Захід 4.1. Технічне обстеження, енергетичний аудит з виготовленням сертифікату енергетичної ефективності будівель закладів освіти, підготовка до участі у проєктах</t>
  </si>
  <si>
    <t>Заклади галузі "Освіта"</t>
  </si>
  <si>
    <t>Заклади галузі "Охорона здоров'я"</t>
  </si>
  <si>
    <t>Завдання 5 Термомодернізація будівель</t>
  </si>
  <si>
    <t>Захід 5.1. Капітальний ремонт (утеплення) будівлі жіночої консультації Комунального некомерційного підприємства "Клінічний пологовий будинок Пресвятої Діви Марії" СМР, що знаходиться за адресою: м. Суми, вул.Троїцька, 20</t>
  </si>
  <si>
    <t>Захід 5.2. Підвищення енергоефективності зі складовою альтернативної енергетики будівель КНП "Центральна міська клінічна лікарня" Сумської міської ради</t>
  </si>
  <si>
    <t>Захід 5.3.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</si>
  <si>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>Захід 5.4. Капітальний ремонт будівель медичного закладу з утепленням стін, покрівлі, заміною покриття, заміною системи опалення за адресою  м. Суми, 
вул. М. Вовчок, 2</t>
  </si>
  <si>
    <t>Завдання 6 Впровадження автоматизованої системи дистанційного моніторингу енергоспоживання в бюджетній сфері</t>
  </si>
  <si>
    <t>Захід 6.1. Впровадження Сумської міської системи моніторингу теплоспоживання будівель об’єктів галузі "Охорона здоров'я"</t>
  </si>
  <si>
    <t>Захід 6.2. Обслуговування  Сумської міської системи моніторингу теплоспоживання будівель об’єктів  галузі "Охорона здоров'я"</t>
  </si>
  <si>
    <t>Культурно-освітні заклади та установи</t>
  </si>
  <si>
    <t>Завдання 7 Термомодернізація будівель</t>
  </si>
  <si>
    <t xml:space="preserve">Захід 7.1. Реконструкція-термомодернізація будівлі Піщанського будинку культури за адресою: м. Суми, с. Піщане, вул. Шкільна, 47-а </t>
  </si>
  <si>
    <t>Установи галузі "Соціальний захист та соціальне забезпечення"</t>
  </si>
  <si>
    <t>Завдання 8 Термомодернізація будівель</t>
  </si>
  <si>
    <t>Захід 8.1. Заміна вхідних дверей у будинку нічного перебування КУ "СМТЦСО (НСП) "Берегиня"</t>
  </si>
  <si>
    <t>Завдання 9 Модернізація системи освітлення</t>
  </si>
  <si>
    <t>Захід 9.1. Заміна освітлювальних приладів на енергоефективні в комунальній установі "Сумський міський територіальний центр соціального обслуговування (надання соціальних послуг) "Берегиня"</t>
  </si>
  <si>
    <t>Фізична культура і спорт</t>
  </si>
  <si>
    <t xml:space="preserve">Завдання 10 Термомодернізація будівель </t>
  </si>
  <si>
    <t>Захід 10.1. Капітальний ремонт будівлі (термомодернізація) спортивного комплексу «Авангард» за адресою: вул.Хворостянки,5 в м.Суми</t>
  </si>
  <si>
    <t>Інші заходи</t>
  </si>
  <si>
    <t>Завдання 11 Перевірка системи енергетичного менеджменту в бюджетній сфері</t>
  </si>
  <si>
    <t xml:space="preserve">Захід 11.1. Наглядовий аудит системи енергетичного менеджменту в бюджетній сфері </t>
  </si>
  <si>
    <t>Захід 11.2. Ресертифікаційний аудит системи енергетичного менеджменту</t>
  </si>
  <si>
    <t>Завдання 12 Участь у Добровільному об’єднанні органів місцевого самоврядування – Асоціації «Енергоефекти-вні міста України»</t>
  </si>
  <si>
    <t>Захід 12.1. Сплата членських внесків органами місцевого самоврядування Асоціації «Енергоефективні міста України»</t>
  </si>
  <si>
    <t>Завдання 13 Реалізація Проєкту "Впровадження Європейської Енергетичної відзнаки в Україні"</t>
  </si>
  <si>
    <t>Захід 13.1. Сплата щорічного внеску за членство в "Європейській Енергетичній Відзнаці"</t>
  </si>
  <si>
    <t>Захід 13.2. Оплата усних та письмових послуг перекладача з англійської мови</t>
  </si>
  <si>
    <t xml:space="preserve">Захід 13.3. Оплата консультативних послуг  з впровадження Європейської енергетичної відзнаки </t>
  </si>
  <si>
    <t>Завдання 14 Реалізація демонстраційного проєкту від GIZ</t>
  </si>
  <si>
    <t>Захід 14.1. Улаштування мережевої сонячної електростанції для забезпечення безперебійного гарячого водопостачання будівлі КНП "Дитяча клінічна лікарня Святої Зінаїди" Сумської міської ради за адресою: м. Суми,вул.Троїцька,28</t>
  </si>
  <si>
    <t xml:space="preserve">Завдання 15 Популяризація ідеї сталого енергетичного розвитку </t>
  </si>
  <si>
    <t>Захід 15.1. Проведення заходу "Дні Сталої енергії"</t>
  </si>
  <si>
    <t>Завдання 16 Проведення навчань для енергоменеджерів бюджетних закладів та установ</t>
  </si>
  <si>
    <t xml:space="preserve">Захід 16.1. Проведення навчання енергоменеджерів бюджетної сфери </t>
  </si>
  <si>
    <t>Завдання 17 Впровадження електронної системи енергомоніторингу</t>
  </si>
  <si>
    <t>Захід 17.1. Впровадження електронної системи енергомоніторингу в бюджетній сфері</t>
  </si>
  <si>
    <t>Завдання 18 Розробка Плану дій сталого енергетичного розвитку та клімату</t>
  </si>
  <si>
    <t>Захід 18.1. Розробка Плану дій сталого енергетичного розвитку та клімату Сумської міської територіальної громади</t>
  </si>
  <si>
    <t>Завдання 19 Участь у тренінгах та семінарах з питань енергозбереження</t>
  </si>
  <si>
    <t>Захід 19.1. Участь представників Сумської міської ради у тренінгах, семінарах з питань енергозбереження (міжнародні та на території України)</t>
  </si>
  <si>
    <t>Обсяги фінансування Програми</t>
  </si>
  <si>
    <t>0617640</t>
  </si>
  <si>
    <t>0717640</t>
  </si>
  <si>
    <t>0717640               0717700</t>
  </si>
  <si>
    <t>0717361</t>
  </si>
  <si>
    <t>0817640</t>
  </si>
  <si>
    <t>0217640</t>
  </si>
  <si>
    <t>0217680</t>
  </si>
  <si>
    <t>Залучені кошти (кредит Європейського інвестиційного банку)</t>
  </si>
  <si>
    <t>Залучені кошти</t>
  </si>
  <si>
    <t>Залучені кошти (грант Європейського Союзу)</t>
  </si>
  <si>
    <t>Залучені кошти (грант GIZ)</t>
  </si>
  <si>
    <t>Інформація про виконання Програми підвищення енергоефективності енергоефективності в бюджетній сфері Сумської міської територіальної громади на 2022-2024 роки, затвердженої рішенням Сумської міської ради від 26 січня 2022 року № 2715 – МР (зі змінами) за 2022-2024 рік</t>
  </si>
  <si>
    <t>Захід 2.23. Капітальний ремонт покрівлі (з утепленням) Сумського дошкільного навчального закладу (ясла-садок) № 16 "Сонечко" м. Суми, Сумської області</t>
  </si>
  <si>
    <t>Захід 2.22. Капітальний ремонт покрівлі (з утепленням) Сумської початкової школи № 32 Сумської міської ради</t>
  </si>
  <si>
    <t>Захід 5.3.1. Збільшення ємності джерел резервного живлення КНП "Дитяча клінічна лікарня Святої Зінаїди" Сумської міської ради за адресою: м. Суми, вул. Троїцька, 28</t>
  </si>
  <si>
    <t>Захід 5.5. Капітальний ремонт будівлі (термомодернізація покрівлі) акушерського корпусу Комунального некомерційного підприємства "Клінічний перинатальний центр Пресвятої Діви Марії" Сумської міської ради за адресою: м. Суми, вул. Троїцька,20</t>
  </si>
  <si>
    <t>0617640 
0617384</t>
  </si>
  <si>
    <t>1517640 
0617640</t>
  </si>
  <si>
    <t>Буде завершено у 2025 році</t>
  </si>
  <si>
    <t>Не виконано</t>
  </si>
  <si>
    <t>Виконано частково</t>
  </si>
  <si>
    <t>Додаток 5</t>
  </si>
  <si>
    <t>Виконавець: Світлана ЛИПОВА</t>
  </si>
  <si>
    <t>до рішення Сумської міської ради «Про заключний звіт про виконання Програми підвищення енергоефективності в бюджетній сфері Сумської міської територіальної громади на 2022-2024 роки, затвердженої рішенням Сумської міської ради від 26 січня 2022 року 
№ 2715 – МР (зі змінами) за 2022-2024 роки та за 2024 рік»
від                               №           -МР</t>
  </si>
  <si>
    <t xml:space="preserve">Секретар Сумської міської ради                                                                                                                                                                               Артем КОБЗАР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</si>
</sst>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"/>
  </numFmts>
  <fonts count="15" x14ac:knownFonts="1">
    <font>
      <sz val="11"/>
      <color theme="1"/>
      <name val="Calibri"/>
      <family val="2"/>
      <charset val="1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i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52">
    <xf numFmtId="0" fontId="0" fillId="0" borderId="0" xfId="0"/>
    <xf numFmtId="4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" fontId="8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0" fillId="0" borderId="0" xfId="0" applyNumberFormat="1" applyFill="1"/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justify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/>
    </xf>
    <xf numFmtId="4" fontId="4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4" fontId="4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4" fillId="0" borderId="0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justify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4"/>
  <sheetViews>
    <sheetView tabSelected="1" topLeftCell="A366" zoomScaleNormal="100" workbookViewId="0">
      <selection activeCell="A382" sqref="A382"/>
    </sheetView>
  </sheetViews>
  <sheetFormatPr defaultColWidth="8.88671875" defaultRowHeight="14.4" x14ac:dyDescent="0.3"/>
  <cols>
    <col min="1" max="1" width="31.33203125" style="5" customWidth="1"/>
    <col min="2" max="2" width="17.88671875" style="5" hidden="1" customWidth="1"/>
    <col min="3" max="3" width="15.44140625" style="5" customWidth="1"/>
    <col min="4" max="6" width="14" style="20" customWidth="1"/>
    <col min="7" max="11" width="14" style="5" customWidth="1"/>
    <col min="12" max="12" width="11.44140625" style="5" customWidth="1"/>
    <col min="13" max="13" width="12.77734375" style="5" customWidth="1"/>
    <col min="14" max="16384" width="8.88671875" style="5"/>
  </cols>
  <sheetData>
    <row r="1" spans="1:13" ht="21" customHeight="1" x14ac:dyDescent="0.35">
      <c r="A1" s="12"/>
      <c r="B1" s="12"/>
      <c r="C1" s="12"/>
      <c r="D1" s="24"/>
      <c r="E1" s="24"/>
      <c r="F1" s="24"/>
      <c r="G1" s="12"/>
      <c r="H1" s="12"/>
      <c r="I1" s="50" t="s">
        <v>110</v>
      </c>
      <c r="J1" s="50"/>
      <c r="K1" s="50"/>
      <c r="L1" s="50"/>
    </row>
    <row r="2" spans="1:13" ht="165.6" customHeight="1" x14ac:dyDescent="0.35">
      <c r="A2" s="13"/>
      <c r="B2" s="13"/>
      <c r="C2" s="13"/>
      <c r="D2" s="24"/>
      <c r="E2" s="24"/>
      <c r="F2" s="24"/>
      <c r="G2" s="13"/>
      <c r="H2" s="12"/>
      <c r="I2" s="49" t="s">
        <v>112</v>
      </c>
      <c r="J2" s="49"/>
      <c r="K2" s="49"/>
      <c r="L2" s="49"/>
    </row>
    <row r="3" spans="1:13" ht="17.25" customHeight="1" x14ac:dyDescent="0.35">
      <c r="A3" s="13"/>
      <c r="B3" s="13"/>
      <c r="C3" s="13"/>
      <c r="D3" s="24"/>
      <c r="E3" s="24"/>
      <c r="F3" s="24"/>
      <c r="G3" s="13"/>
      <c r="H3" s="13"/>
      <c r="I3" s="13"/>
      <c r="J3" s="13"/>
      <c r="K3" s="13"/>
      <c r="L3" s="13"/>
    </row>
    <row r="4" spans="1:13" ht="41.25" customHeight="1" x14ac:dyDescent="0.3">
      <c r="A4" s="41" t="s">
        <v>100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3" ht="15.75" customHeigh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</row>
    <row r="6" spans="1:13" ht="18.75" customHeight="1" x14ac:dyDescent="0.35">
      <c r="A6" s="43" t="s">
        <v>12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3" ht="15.75" customHeight="1" x14ac:dyDescent="0.3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ht="13.8" customHeight="1" x14ac:dyDescent="0.3"/>
    <row r="9" spans="1:13" ht="50.25" customHeight="1" x14ac:dyDescent="0.3">
      <c r="A9" s="44" t="s">
        <v>1</v>
      </c>
      <c r="B9" s="45" t="s">
        <v>2</v>
      </c>
      <c r="C9" s="44" t="s">
        <v>3</v>
      </c>
      <c r="D9" s="46" t="s">
        <v>88</v>
      </c>
      <c r="E9" s="47"/>
      <c r="F9" s="48"/>
      <c r="G9" s="44" t="s">
        <v>4</v>
      </c>
      <c r="H9" s="44"/>
      <c r="I9" s="44"/>
      <c r="J9" s="46" t="s">
        <v>5</v>
      </c>
      <c r="K9" s="47"/>
      <c r="L9" s="48"/>
    </row>
    <row r="10" spans="1:13" x14ac:dyDescent="0.3">
      <c r="A10" s="44"/>
      <c r="B10" s="45"/>
      <c r="C10" s="44"/>
      <c r="D10" s="23" t="s">
        <v>6</v>
      </c>
      <c r="E10" s="11" t="s">
        <v>7</v>
      </c>
      <c r="F10" s="11" t="s">
        <v>8</v>
      </c>
      <c r="G10" s="23" t="s">
        <v>6</v>
      </c>
      <c r="H10" s="11" t="s">
        <v>7</v>
      </c>
      <c r="I10" s="11" t="s">
        <v>8</v>
      </c>
      <c r="J10" s="23" t="s">
        <v>6</v>
      </c>
      <c r="K10" s="11" t="s">
        <v>7</v>
      </c>
      <c r="L10" s="11" t="s">
        <v>8</v>
      </c>
    </row>
    <row r="11" spans="1:13" x14ac:dyDescent="0.3">
      <c r="A11" s="14">
        <v>1</v>
      </c>
      <c r="B11" s="14"/>
      <c r="C11" s="14">
        <v>2</v>
      </c>
      <c r="D11" s="38">
        <v>3</v>
      </c>
      <c r="E11" s="38">
        <v>4</v>
      </c>
      <c r="F11" s="38">
        <v>5</v>
      </c>
      <c r="G11" s="38">
        <v>6</v>
      </c>
      <c r="H11" s="38">
        <v>7</v>
      </c>
      <c r="I11" s="38">
        <v>8</v>
      </c>
      <c r="J11" s="38">
        <v>9</v>
      </c>
      <c r="K11" s="38">
        <v>10</v>
      </c>
      <c r="L11" s="38">
        <v>11</v>
      </c>
    </row>
    <row r="12" spans="1:13" ht="26.4" x14ac:dyDescent="0.3">
      <c r="A12" s="15" t="s">
        <v>13</v>
      </c>
      <c r="B12" s="15"/>
      <c r="C12" s="23"/>
      <c r="D12" s="1">
        <f>E12+F12</f>
        <v>712658.88277999999</v>
      </c>
      <c r="E12" s="4">
        <f>E13+E14+E15</f>
        <v>8323.6163500000002</v>
      </c>
      <c r="F12" s="4">
        <f>F13+F14+F15</f>
        <v>704335.26642999996</v>
      </c>
      <c r="G12" s="1">
        <f>H12+I12</f>
        <v>630633.35077999998</v>
      </c>
      <c r="H12" s="4">
        <f>H13+H14+H15</f>
        <v>8278.4373500000002</v>
      </c>
      <c r="I12" s="4">
        <f>I13+I14+I15</f>
        <v>622354.91342999996</v>
      </c>
      <c r="J12" s="1">
        <f>K12+L12</f>
        <v>274394.72016000003</v>
      </c>
      <c r="K12" s="4">
        <f>K13+K14+K15</f>
        <v>4218.6168699999998</v>
      </c>
      <c r="L12" s="4">
        <f>L13+L14+L15</f>
        <v>270176.10329</v>
      </c>
      <c r="M12" s="8"/>
    </row>
    <row r="13" spans="1:13" x14ac:dyDescent="0.3">
      <c r="A13" s="16" t="s">
        <v>9</v>
      </c>
      <c r="B13" s="17"/>
      <c r="C13" s="3"/>
      <c r="D13" s="1">
        <f>E13+F13</f>
        <v>362054.20962000004</v>
      </c>
      <c r="E13" s="4">
        <f>E19+E34+E154+E169+E180+E215+E231+E242+E252+E263+E274+E289+E299+E319+E329+E339+E349+E359+E369</f>
        <v>8323.6163500000002</v>
      </c>
      <c r="F13" s="4">
        <f>F19+F34+F154+F169+F180+F215+F231+F242+F252+F263+F274+F289+F299+F319+F329+F339+F349+F359+F369</f>
        <v>353730.59327000001</v>
      </c>
      <c r="G13" s="1">
        <f>H13+I13</f>
        <v>316326.25562000001</v>
      </c>
      <c r="H13" s="4">
        <f>H19+H34+H154+H169+H180+H215+H231+H242+H252+H263+H274+H289+H299+H319+H329+H339+H349+H359+H369</f>
        <v>8278.4373500000002</v>
      </c>
      <c r="I13" s="4">
        <f>I19+I34+I154+I169+I180+I215+I231+I242+I252+I263+I274+I289+I299+I319+I329+I339+I349+I359+I369</f>
        <v>308047.81826999999</v>
      </c>
      <c r="J13" s="1">
        <f>K13+L13</f>
        <v>212600.41587999999</v>
      </c>
      <c r="K13" s="4">
        <f>K19+K34+K154+K169+K180+K215+K231+K242+K252+K263+K274+K289+K299+K319+K329+K339+K349+K359+K369</f>
        <v>4218.6168699999998</v>
      </c>
      <c r="L13" s="4">
        <f>L19+L34+L154+L169+L180+L215+L231+L242+L252+L263+L274+L289+L299+L319+L329+L339+L349+L359+L369</f>
        <v>208381.79900999999</v>
      </c>
    </row>
    <row r="14" spans="1:13" x14ac:dyDescent="0.3">
      <c r="A14" s="2" t="s">
        <v>10</v>
      </c>
      <c r="B14" s="3"/>
      <c r="C14" s="3"/>
      <c r="D14" s="1">
        <f t="shared" ref="D14:D15" si="0">E14+F14</f>
        <v>74442.31</v>
      </c>
      <c r="E14" s="4">
        <f t="shared" ref="E14:F15" si="1">E20+E35+E155+E170+E181+E216+E232+E243+E253+E264+E275+E290+E300+E320+E330+E340+E350+E360+E370</f>
        <v>0</v>
      </c>
      <c r="F14" s="4">
        <f t="shared" si="1"/>
        <v>74442.31</v>
      </c>
      <c r="G14" s="1">
        <f t="shared" ref="G14:G15" si="2">H14+I14</f>
        <v>52912.281999999999</v>
      </c>
      <c r="H14" s="4">
        <f t="shared" ref="H14:I15" si="3">H20+H35+H155+H170+H181+H216+H232+H243+H253+H264+H275+H290+H300+H320+H330+H340+H350+H360+H370</f>
        <v>0</v>
      </c>
      <c r="I14" s="4">
        <f t="shared" si="3"/>
        <v>52912.281999999999</v>
      </c>
      <c r="J14" s="1">
        <f t="shared" ref="J14:J15" si="4">K14+L14</f>
        <v>52912.28</v>
      </c>
      <c r="K14" s="4">
        <f t="shared" ref="K14:L15" si="5">K20+K35+K155+K170+K181+K216+K232+K243+K253+K264+K275+K290+K300+K320+K330+K340+K350+K360+K370</f>
        <v>0</v>
      </c>
      <c r="L14" s="4">
        <f t="shared" si="5"/>
        <v>52912.28</v>
      </c>
    </row>
    <row r="15" spans="1:13" x14ac:dyDescent="0.3">
      <c r="A15" s="2" t="s">
        <v>11</v>
      </c>
      <c r="B15" s="3"/>
      <c r="C15" s="3"/>
      <c r="D15" s="1">
        <f t="shared" si="0"/>
        <v>276162.36315999995</v>
      </c>
      <c r="E15" s="4">
        <f t="shared" si="1"/>
        <v>0</v>
      </c>
      <c r="F15" s="4">
        <f t="shared" si="1"/>
        <v>276162.36315999995</v>
      </c>
      <c r="G15" s="1">
        <f t="shared" si="2"/>
        <v>261394.81315999999</v>
      </c>
      <c r="H15" s="4">
        <f t="shared" si="3"/>
        <v>0</v>
      </c>
      <c r="I15" s="4">
        <f t="shared" si="3"/>
        <v>261394.81315999999</v>
      </c>
      <c r="J15" s="1">
        <f t="shared" si="4"/>
        <v>8882.0242799999996</v>
      </c>
      <c r="K15" s="4">
        <f t="shared" si="5"/>
        <v>0</v>
      </c>
      <c r="L15" s="4">
        <f t="shared" si="5"/>
        <v>8882.0242799999996</v>
      </c>
      <c r="M15" s="8"/>
    </row>
    <row r="16" spans="1:13" x14ac:dyDescent="0.3">
      <c r="A16" s="44" t="s">
        <v>45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1:15" ht="26.4" x14ac:dyDescent="0.3">
      <c r="A17" s="30" t="s">
        <v>15</v>
      </c>
      <c r="B17" s="31"/>
      <c r="C17" s="31"/>
      <c r="D17" s="32"/>
      <c r="E17" s="32"/>
      <c r="F17" s="32"/>
      <c r="G17" s="33"/>
      <c r="H17" s="33"/>
      <c r="I17" s="33"/>
      <c r="J17" s="33"/>
      <c r="K17" s="33"/>
      <c r="L17" s="33"/>
    </row>
    <row r="18" spans="1:15" ht="26.4" x14ac:dyDescent="0.3">
      <c r="A18" s="34" t="s">
        <v>14</v>
      </c>
      <c r="B18" s="31"/>
      <c r="C18" s="31"/>
      <c r="D18" s="35">
        <f>E18+F18</f>
        <v>303229.76642999996</v>
      </c>
      <c r="E18" s="32">
        <f>E19+E20+E21</f>
        <v>615.73400000000004</v>
      </c>
      <c r="F18" s="32">
        <f>F19+F20+F21</f>
        <v>302614.03242999996</v>
      </c>
      <c r="G18" s="35">
        <f>H18+I18</f>
        <v>302138.98943000002</v>
      </c>
      <c r="H18" s="32">
        <f>H19+H20+H21</f>
        <v>590.55400000000009</v>
      </c>
      <c r="I18" s="32">
        <f>I19+I20+I21</f>
        <v>301548.43543000001</v>
      </c>
      <c r="J18" s="35">
        <f>K18+L18</f>
        <v>7875.7077500000005</v>
      </c>
      <c r="K18" s="32">
        <f>K19+K20+K21</f>
        <v>70.416870000000003</v>
      </c>
      <c r="L18" s="32">
        <f>L19+L20+L21</f>
        <v>7805.2908800000005</v>
      </c>
    </row>
    <row r="19" spans="1:15" x14ac:dyDescent="0.3">
      <c r="A19" s="36" t="s">
        <v>9</v>
      </c>
      <c r="B19" s="31"/>
      <c r="C19" s="31"/>
      <c r="D19" s="35">
        <f>E19+F19</f>
        <v>44967.403269999995</v>
      </c>
      <c r="E19" s="32">
        <f>E24+E29</f>
        <v>615.73400000000004</v>
      </c>
      <c r="F19" s="32">
        <f>F24+F29</f>
        <v>44351.669269999999</v>
      </c>
      <c r="G19" s="35">
        <f>H19+I19</f>
        <v>44944.176269999996</v>
      </c>
      <c r="H19" s="32">
        <f>H24+H29</f>
        <v>590.55400000000009</v>
      </c>
      <c r="I19" s="32">
        <f>I24+I29</f>
        <v>44353.62227</v>
      </c>
      <c r="J19" s="35">
        <f>K19+L19</f>
        <v>2565.5034700000001</v>
      </c>
      <c r="K19" s="32">
        <f>K24+K29</f>
        <v>70.416870000000003</v>
      </c>
      <c r="L19" s="32">
        <f>L24+L29</f>
        <v>2495.0866000000001</v>
      </c>
    </row>
    <row r="20" spans="1:15" x14ac:dyDescent="0.3">
      <c r="A20" s="36" t="s">
        <v>10</v>
      </c>
      <c r="B20" s="31"/>
      <c r="C20" s="31"/>
      <c r="D20" s="35">
        <f t="shared" ref="D20:D21" si="6">E20+F20</f>
        <v>0</v>
      </c>
      <c r="E20" s="32">
        <f t="shared" ref="E20:F21" si="7">E25+E30</f>
        <v>0</v>
      </c>
      <c r="F20" s="32">
        <f t="shared" si="7"/>
        <v>0</v>
      </c>
      <c r="G20" s="35">
        <f t="shared" ref="G20:G21" si="8">H20+I20</f>
        <v>0</v>
      </c>
      <c r="H20" s="32">
        <f t="shared" ref="H20:I21" si="9">H25+H30</f>
        <v>0</v>
      </c>
      <c r="I20" s="32">
        <f t="shared" si="9"/>
        <v>0</v>
      </c>
      <c r="J20" s="35">
        <f t="shared" ref="J20:J21" si="10">K20+L20</f>
        <v>0</v>
      </c>
      <c r="K20" s="32">
        <f t="shared" ref="K20:L21" si="11">K25+K30</f>
        <v>0</v>
      </c>
      <c r="L20" s="32">
        <f t="shared" si="11"/>
        <v>0</v>
      </c>
    </row>
    <row r="21" spans="1:15" x14ac:dyDescent="0.3">
      <c r="A21" s="36" t="s">
        <v>97</v>
      </c>
      <c r="B21" s="31"/>
      <c r="C21" s="31"/>
      <c r="D21" s="35">
        <f t="shared" si="6"/>
        <v>258262.36315999998</v>
      </c>
      <c r="E21" s="32">
        <f t="shared" si="7"/>
        <v>0</v>
      </c>
      <c r="F21" s="32">
        <f t="shared" si="7"/>
        <v>258262.36315999998</v>
      </c>
      <c r="G21" s="35">
        <f t="shared" si="8"/>
        <v>257194.81315999999</v>
      </c>
      <c r="H21" s="32">
        <f t="shared" si="9"/>
        <v>0</v>
      </c>
      <c r="I21" s="32">
        <f t="shared" si="9"/>
        <v>257194.81315999999</v>
      </c>
      <c r="J21" s="35">
        <f t="shared" si="10"/>
        <v>5310.2042799999999</v>
      </c>
      <c r="K21" s="32">
        <f t="shared" si="11"/>
        <v>0</v>
      </c>
      <c r="L21" s="32">
        <f t="shared" si="11"/>
        <v>5310.2042799999999</v>
      </c>
    </row>
    <row r="22" spans="1:15" ht="52.8" x14ac:dyDescent="0.3">
      <c r="A22" s="9" t="s">
        <v>16</v>
      </c>
      <c r="B22" s="11">
        <v>1517640</v>
      </c>
      <c r="C22" s="11" t="s">
        <v>107</v>
      </c>
      <c r="D22" s="4"/>
      <c r="E22" s="4"/>
      <c r="F22" s="4"/>
      <c r="G22" s="7"/>
      <c r="H22" s="7"/>
      <c r="I22" s="7"/>
      <c r="J22" s="7"/>
      <c r="K22" s="7"/>
      <c r="L22" s="7"/>
    </row>
    <row r="23" spans="1:15" ht="29.25" customHeight="1" x14ac:dyDescent="0.3">
      <c r="A23" s="3" t="s">
        <v>14</v>
      </c>
      <c r="B23" s="3"/>
      <c r="C23" s="3"/>
      <c r="D23" s="1">
        <f>E23+F23</f>
        <v>296168.02642999997</v>
      </c>
      <c r="E23" s="4">
        <f>E24+E25+E26</f>
        <v>515.73400000000004</v>
      </c>
      <c r="F23" s="4">
        <f>F24+F25+F26</f>
        <v>295652.29242999997</v>
      </c>
      <c r="G23" s="1">
        <f>H23+I23</f>
        <v>296168.02642999997</v>
      </c>
      <c r="H23" s="4">
        <f>H24+H25+H26</f>
        <v>515.73400000000004</v>
      </c>
      <c r="I23" s="4">
        <f>I24+I25+I26</f>
        <v>295652.29242999997</v>
      </c>
      <c r="J23" s="29">
        <f>K23+L23</f>
        <v>1739.3000000000002</v>
      </c>
      <c r="K23" s="4">
        <f>K24+K25+K26</f>
        <v>0</v>
      </c>
      <c r="L23" s="4">
        <f>L24+L25+L26</f>
        <v>1739.3000000000002</v>
      </c>
    </row>
    <row r="24" spans="1:15" ht="14.25" customHeight="1" x14ac:dyDescent="0.3">
      <c r="A24" s="2" t="s">
        <v>9</v>
      </c>
      <c r="B24" s="3"/>
      <c r="C24" s="3"/>
      <c r="D24" s="25">
        <f>E24+F24</f>
        <v>42968.403269999995</v>
      </c>
      <c r="E24" s="26">
        <v>515.73400000000004</v>
      </c>
      <c r="F24" s="26">
        <f>41850+227.32515+375.34412</f>
        <v>42452.669269999999</v>
      </c>
      <c r="G24" s="25">
        <f>H24+I24</f>
        <v>42968.403269999995</v>
      </c>
      <c r="H24" s="26">
        <v>515.73400000000004</v>
      </c>
      <c r="I24" s="26">
        <f>41850+227.32515+375.34412</f>
        <v>42452.669269999999</v>
      </c>
      <c r="J24" s="1">
        <f>K24+L24</f>
        <v>602.66999999999996</v>
      </c>
      <c r="K24" s="4">
        <v>0</v>
      </c>
      <c r="L24" s="4">
        <f>0+375.34+227.33</f>
        <v>602.66999999999996</v>
      </c>
      <c r="M24" s="27"/>
      <c r="N24" s="28"/>
      <c r="O24" s="28"/>
    </row>
    <row r="25" spans="1:15" x14ac:dyDescent="0.3">
      <c r="A25" s="2" t="s">
        <v>10</v>
      </c>
      <c r="B25" s="3"/>
      <c r="C25" s="3"/>
      <c r="D25" s="1">
        <f t="shared" ref="D25:D26" si="12">E25+F25</f>
        <v>0</v>
      </c>
      <c r="E25" s="4">
        <v>0</v>
      </c>
      <c r="F25" s="4">
        <v>0</v>
      </c>
      <c r="G25" s="1">
        <f t="shared" ref="G25:G26" si="13">H25+I25</f>
        <v>0</v>
      </c>
      <c r="H25" s="4">
        <v>0</v>
      </c>
      <c r="I25" s="4">
        <v>0</v>
      </c>
      <c r="J25" s="1">
        <f>K25+L25</f>
        <v>0</v>
      </c>
      <c r="K25" s="4">
        <v>0</v>
      </c>
      <c r="L25" s="4">
        <v>0</v>
      </c>
    </row>
    <row r="26" spans="1:15" ht="24" x14ac:dyDescent="0.3">
      <c r="A26" s="2" t="s">
        <v>96</v>
      </c>
      <c r="B26" s="3"/>
      <c r="C26" s="3"/>
      <c r="D26" s="1">
        <f t="shared" si="12"/>
        <v>253199.62315999999</v>
      </c>
      <c r="E26" s="4">
        <v>0</v>
      </c>
      <c r="F26" s="4">
        <v>253199.62315999999</v>
      </c>
      <c r="G26" s="1">
        <f t="shared" si="13"/>
        <v>253199.62315999999</v>
      </c>
      <c r="H26" s="4">
        <v>0</v>
      </c>
      <c r="I26" s="4">
        <v>253199.62315999999</v>
      </c>
      <c r="J26" s="1">
        <f>K26+L26</f>
        <v>1136.6300000000001</v>
      </c>
      <c r="K26" s="4">
        <v>0</v>
      </c>
      <c r="L26" s="4">
        <f>0+1136.63</f>
        <v>1136.6300000000001</v>
      </c>
    </row>
    <row r="27" spans="1:15" ht="43.5" customHeight="1" x14ac:dyDescent="0.3">
      <c r="A27" s="9" t="s">
        <v>17</v>
      </c>
      <c r="B27" s="11">
        <v>1517640</v>
      </c>
      <c r="C27" s="3" t="s">
        <v>5</v>
      </c>
      <c r="D27" s="4"/>
      <c r="E27" s="4"/>
      <c r="F27" s="4"/>
      <c r="G27" s="7"/>
      <c r="H27" s="7"/>
      <c r="I27" s="7"/>
      <c r="J27" s="7"/>
      <c r="K27" s="7"/>
      <c r="L27" s="7"/>
    </row>
    <row r="28" spans="1:15" ht="29.25" customHeight="1" x14ac:dyDescent="0.3">
      <c r="A28" s="3" t="s">
        <v>14</v>
      </c>
      <c r="B28" s="3"/>
      <c r="C28" s="3"/>
      <c r="D28" s="1">
        <f>E28+F28</f>
        <v>7061.74</v>
      </c>
      <c r="E28" s="4">
        <f>E29+E30+E31</f>
        <v>100</v>
      </c>
      <c r="F28" s="4">
        <f>F29+F30+F31</f>
        <v>6961.74</v>
      </c>
      <c r="G28" s="1">
        <f>H28+I28</f>
        <v>5970.9629999999997</v>
      </c>
      <c r="H28" s="4">
        <f>H29+H30+H31</f>
        <v>74.819999999999993</v>
      </c>
      <c r="I28" s="4">
        <f>I29+I30+I31</f>
        <v>5896.143</v>
      </c>
      <c r="J28" s="1">
        <f>K28+L28</f>
        <v>6136.4077499999994</v>
      </c>
      <c r="K28" s="4">
        <f>K29+K30+K31</f>
        <v>70.416870000000003</v>
      </c>
      <c r="L28" s="4">
        <f>L29+L30+L31</f>
        <v>6065.9908799999994</v>
      </c>
    </row>
    <row r="29" spans="1:15" x14ac:dyDescent="0.3">
      <c r="A29" s="2" t="s">
        <v>9</v>
      </c>
      <c r="B29" s="3"/>
      <c r="C29" s="3"/>
      <c r="D29" s="1">
        <f>E29+F29</f>
        <v>1999</v>
      </c>
      <c r="E29" s="4">
        <v>100</v>
      </c>
      <c r="F29" s="4">
        <v>1899</v>
      </c>
      <c r="G29" s="1">
        <f>H29+I29</f>
        <v>1975.7729999999999</v>
      </c>
      <c r="H29" s="4">
        <v>74.819999999999993</v>
      </c>
      <c r="I29" s="4">
        <v>1900.953</v>
      </c>
      <c r="J29" s="1">
        <f>K29+L29</f>
        <v>1962.83347</v>
      </c>
      <c r="K29" s="4">
        <v>70.416870000000003</v>
      </c>
      <c r="L29" s="4">
        <v>1892.4166</v>
      </c>
    </row>
    <row r="30" spans="1:15" x14ac:dyDescent="0.3">
      <c r="A30" s="2" t="s">
        <v>10</v>
      </c>
      <c r="B30" s="3"/>
      <c r="C30" s="3"/>
      <c r="D30" s="1">
        <f t="shared" ref="D30:D31" si="14">E30+F30</f>
        <v>0</v>
      </c>
      <c r="E30" s="4">
        <v>0</v>
      </c>
      <c r="F30" s="4">
        <v>0</v>
      </c>
      <c r="G30" s="1">
        <f>H30+I30</f>
        <v>0</v>
      </c>
      <c r="H30" s="4">
        <v>0</v>
      </c>
      <c r="I30" s="4">
        <v>0</v>
      </c>
      <c r="J30" s="1">
        <f>K30+L30</f>
        <v>0</v>
      </c>
      <c r="K30" s="4">
        <v>0</v>
      </c>
      <c r="L30" s="4">
        <v>0</v>
      </c>
    </row>
    <row r="31" spans="1:15" ht="24" x14ac:dyDescent="0.3">
      <c r="A31" s="2" t="s">
        <v>98</v>
      </c>
      <c r="B31" s="3"/>
      <c r="C31" s="3"/>
      <c r="D31" s="1">
        <f t="shared" si="14"/>
        <v>5062.74</v>
      </c>
      <c r="E31" s="4">
        <v>0</v>
      </c>
      <c r="F31" s="4">
        <v>5062.74</v>
      </c>
      <c r="G31" s="1">
        <f>H31+I31</f>
        <v>3995.19</v>
      </c>
      <c r="H31" s="4">
        <v>0</v>
      </c>
      <c r="I31" s="4">
        <v>3995.19</v>
      </c>
      <c r="J31" s="1">
        <f>K31+L31</f>
        <v>4173.5742799999998</v>
      </c>
      <c r="K31" s="4">
        <v>0</v>
      </c>
      <c r="L31" s="4">
        <v>4173.5742799999998</v>
      </c>
    </row>
    <row r="32" spans="1:15" ht="26.4" x14ac:dyDescent="0.3">
      <c r="A32" s="15" t="s">
        <v>18</v>
      </c>
      <c r="B32" s="3"/>
      <c r="C32" s="3"/>
      <c r="D32" s="4"/>
      <c r="E32" s="4"/>
      <c r="F32" s="4"/>
      <c r="G32" s="7"/>
      <c r="H32" s="7"/>
      <c r="I32" s="7"/>
      <c r="J32" s="7"/>
      <c r="K32" s="7"/>
      <c r="L32" s="7"/>
    </row>
    <row r="33" spans="1:12" ht="29.25" customHeight="1" x14ac:dyDescent="0.3">
      <c r="A33" s="3" t="s">
        <v>14</v>
      </c>
      <c r="B33" s="3"/>
      <c r="C33" s="3"/>
      <c r="D33" s="1">
        <f>E33+F33</f>
        <v>305088.11300000001</v>
      </c>
      <c r="E33" s="4">
        <f>E34+E35+E36</f>
        <v>0</v>
      </c>
      <c r="F33" s="4">
        <f>F34+F35+F36</f>
        <v>305088.11300000001</v>
      </c>
      <c r="G33" s="1">
        <f>H33+I33</f>
        <v>261987.86900000001</v>
      </c>
      <c r="H33" s="4">
        <f>H34+H35+H36</f>
        <v>0</v>
      </c>
      <c r="I33" s="4">
        <f>I34+I35+I36</f>
        <v>261987.86900000001</v>
      </c>
      <c r="J33" s="1">
        <f>K33+L33</f>
        <v>228210.36924999999</v>
      </c>
      <c r="K33" s="4">
        <f>K34+K35+K36</f>
        <v>0</v>
      </c>
      <c r="L33" s="4">
        <f>L34+L35+L36</f>
        <v>228210.36924999999</v>
      </c>
    </row>
    <row r="34" spans="1:12" x14ac:dyDescent="0.3">
      <c r="A34" s="2" t="s">
        <v>9</v>
      </c>
      <c r="B34" s="3"/>
      <c r="C34" s="3"/>
      <c r="D34" s="1">
        <f>E34+F34</f>
        <v>238475.83100000001</v>
      </c>
      <c r="E34" s="4">
        <f>E39+E44+E49+E54+E59+E64+E69+E74+E79+E84+E89+E94+E99+E104+E109+E114+E119+E124+E129+E134+E139+E144+E149</f>
        <v>0</v>
      </c>
      <c r="F34" s="4">
        <f>F39+F44+F49+F54+F59+F64+F69+F74+F79+F84+F89+F94+F99+F104+F109+F114+F119+F124+F129+F134+F139+F144+F149</f>
        <v>238475.83100000001</v>
      </c>
      <c r="G34" s="1">
        <f>H34+I34</f>
        <v>209075.587</v>
      </c>
      <c r="H34" s="4">
        <f>H39+H44+H49+H54+H59+H64+H69+H74+H79+H84+H89+H94+H99+H104+H109+H114+H119+H124+H129+H134+H139+H144+H149</f>
        <v>0</v>
      </c>
      <c r="I34" s="4">
        <f>I39+I44+I49+I54+I59+I64+I69+I74+I79+I84+I89+I94+I99+I104+I109+I114+I119+I124+I129+I134+I139+I144+I149</f>
        <v>209075.587</v>
      </c>
      <c r="J34" s="1">
        <f>K34+L34</f>
        <v>175298.08924999999</v>
      </c>
      <c r="K34" s="4">
        <f>K39+K44+K49+K54+K59+K64+K69+K74+K79+K84+K89+K94+K99+K104+K109+K114+K119+K124+K129+K134+K139+K144+K149</f>
        <v>0</v>
      </c>
      <c r="L34" s="4">
        <f>L39+L44+L49+L54+L59+L64+L69+L74+L79+L84+L89+L94+L99+L104+L109+L114+L119+L124+L129+L134+L139+L144+L149</f>
        <v>175298.08924999999</v>
      </c>
    </row>
    <row r="35" spans="1:12" x14ac:dyDescent="0.3">
      <c r="A35" s="2" t="s">
        <v>10</v>
      </c>
      <c r="B35" s="3"/>
      <c r="C35" s="3"/>
      <c r="D35" s="1">
        <f t="shared" ref="D35:D36" si="15">E35+F35</f>
        <v>52912.281999999999</v>
      </c>
      <c r="E35" s="4">
        <f t="shared" ref="E35:F36" si="16">E40+E45+E50+E55+E60+E65+E70+E75+E80+E85+E90+E95+E100+E105+E110+E115+E120+E125+E130+E135+E140+E145+E150</f>
        <v>0</v>
      </c>
      <c r="F35" s="4">
        <f t="shared" si="16"/>
        <v>52912.281999999999</v>
      </c>
      <c r="G35" s="1">
        <f t="shared" ref="G35:G36" si="17">H35+I35</f>
        <v>52912.281999999999</v>
      </c>
      <c r="H35" s="4">
        <f t="shared" ref="H35:I36" si="18">H40+H45+H50+H55+H60+H65+H70+H75+H80+H85+H90+H95+H100+H105+H110+H115+H120+H125+H130+H135+H140+H145+H150</f>
        <v>0</v>
      </c>
      <c r="I35" s="4">
        <f t="shared" si="18"/>
        <v>52912.281999999999</v>
      </c>
      <c r="J35" s="1">
        <f t="shared" ref="J35:J36" si="19">K35+L35</f>
        <v>52912.28</v>
      </c>
      <c r="K35" s="4">
        <f t="shared" ref="K35:L36" si="20">K40+K45+K50+K55+K60+K65+K70+K75+K80+K85+K90+K95+K100+K105+K110+K115+K120+K125+K130+K135+K140+K145+K150</f>
        <v>0</v>
      </c>
      <c r="L35" s="4">
        <f t="shared" si="20"/>
        <v>52912.28</v>
      </c>
    </row>
    <row r="36" spans="1:12" x14ac:dyDescent="0.3">
      <c r="A36" s="2" t="s">
        <v>11</v>
      </c>
      <c r="B36" s="3"/>
      <c r="C36" s="3"/>
      <c r="D36" s="1">
        <f t="shared" si="15"/>
        <v>13700</v>
      </c>
      <c r="E36" s="4">
        <f t="shared" si="16"/>
        <v>0</v>
      </c>
      <c r="F36" s="4">
        <f t="shared" si="16"/>
        <v>13700</v>
      </c>
      <c r="G36" s="1">
        <f t="shared" si="17"/>
        <v>0</v>
      </c>
      <c r="H36" s="4">
        <f t="shared" si="18"/>
        <v>0</v>
      </c>
      <c r="I36" s="4">
        <f t="shared" si="18"/>
        <v>0</v>
      </c>
      <c r="J36" s="1">
        <f t="shared" si="19"/>
        <v>0</v>
      </c>
      <c r="K36" s="4">
        <f t="shared" si="20"/>
        <v>0</v>
      </c>
      <c r="L36" s="4">
        <f t="shared" si="20"/>
        <v>0</v>
      </c>
    </row>
    <row r="37" spans="1:12" ht="68.25" customHeight="1" x14ac:dyDescent="0.3">
      <c r="A37" s="9" t="s">
        <v>19</v>
      </c>
      <c r="B37" s="11">
        <v>1517640</v>
      </c>
      <c r="C37" s="11" t="s">
        <v>107</v>
      </c>
      <c r="D37" s="4"/>
      <c r="E37" s="4"/>
      <c r="F37" s="4"/>
      <c r="G37" s="7"/>
      <c r="H37" s="7"/>
      <c r="I37" s="7"/>
      <c r="J37" s="7"/>
      <c r="K37" s="7"/>
      <c r="L37" s="7"/>
    </row>
    <row r="38" spans="1:12" ht="29.25" customHeight="1" x14ac:dyDescent="0.3">
      <c r="A38" s="3" t="s">
        <v>14</v>
      </c>
      <c r="B38" s="3"/>
      <c r="C38" s="3"/>
      <c r="D38" s="1">
        <f>E38+F38</f>
        <v>33200</v>
      </c>
      <c r="E38" s="4">
        <f>E39+E40+E41</f>
        <v>0</v>
      </c>
      <c r="F38" s="4">
        <f>F39+F40+F41</f>
        <v>33200</v>
      </c>
      <c r="G38" s="1">
        <f>H38+I38</f>
        <v>33107.26</v>
      </c>
      <c r="H38" s="4">
        <f>H39+H40+H41</f>
        <v>0</v>
      </c>
      <c r="I38" s="4">
        <f>I39+I40+I41</f>
        <v>33107.26</v>
      </c>
      <c r="J38" s="1">
        <f>K38+L38</f>
        <v>31906.080000000002</v>
      </c>
      <c r="K38" s="4">
        <f>K39+K40+K41</f>
        <v>0</v>
      </c>
      <c r="L38" s="4">
        <f>L39+L40+L41</f>
        <v>31906.080000000002</v>
      </c>
    </row>
    <row r="39" spans="1:12" x14ac:dyDescent="0.3">
      <c r="A39" s="2" t="s">
        <v>9</v>
      </c>
      <c r="B39" s="3"/>
      <c r="C39" s="3"/>
      <c r="D39" s="1">
        <f>E39+F39</f>
        <v>33200</v>
      </c>
      <c r="E39" s="4">
        <v>0</v>
      </c>
      <c r="F39" s="4">
        <v>33200</v>
      </c>
      <c r="G39" s="1">
        <f>H39+I39</f>
        <v>33107.26</v>
      </c>
      <c r="H39" s="4">
        <v>0</v>
      </c>
      <c r="I39" s="4">
        <f>0+18800+14307.26</f>
        <v>33107.26</v>
      </c>
      <c r="J39" s="1">
        <f>K39+L39</f>
        <v>31906.080000000002</v>
      </c>
      <c r="K39" s="4">
        <v>0</v>
      </c>
      <c r="L39" s="4">
        <f>0+17696.45+14209.63</f>
        <v>31906.080000000002</v>
      </c>
    </row>
    <row r="40" spans="1:12" x14ac:dyDescent="0.3">
      <c r="A40" s="2" t="s">
        <v>10</v>
      </c>
      <c r="B40" s="3"/>
      <c r="C40" s="3"/>
      <c r="D40" s="1">
        <f t="shared" ref="D40:D41" si="21">E40+F40</f>
        <v>0</v>
      </c>
      <c r="E40" s="4">
        <v>0</v>
      </c>
      <c r="F40" s="4">
        <v>0</v>
      </c>
      <c r="G40" s="1">
        <f t="shared" ref="G40:G41" si="22">H40+I40</f>
        <v>0</v>
      </c>
      <c r="H40" s="4">
        <v>0</v>
      </c>
      <c r="I40" s="4">
        <v>0</v>
      </c>
      <c r="J40" s="1">
        <f>K40+L40</f>
        <v>0</v>
      </c>
      <c r="K40" s="4">
        <v>0</v>
      </c>
      <c r="L40" s="4">
        <v>0</v>
      </c>
    </row>
    <row r="41" spans="1:12" x14ac:dyDescent="0.3">
      <c r="A41" s="2" t="s">
        <v>11</v>
      </c>
      <c r="B41" s="3"/>
      <c r="C41" s="3"/>
      <c r="D41" s="1">
        <f t="shared" si="21"/>
        <v>0</v>
      </c>
      <c r="E41" s="4">
        <v>0</v>
      </c>
      <c r="F41" s="4">
        <v>0</v>
      </c>
      <c r="G41" s="1">
        <f t="shared" si="22"/>
        <v>0</v>
      </c>
      <c r="H41" s="4">
        <v>0</v>
      </c>
      <c r="I41" s="4">
        <v>0</v>
      </c>
      <c r="J41" s="1">
        <f>K41+L41</f>
        <v>0</v>
      </c>
      <c r="K41" s="4">
        <v>0</v>
      </c>
      <c r="L41" s="4">
        <v>0</v>
      </c>
    </row>
    <row r="42" spans="1:12" ht="105.6" x14ac:dyDescent="0.3">
      <c r="A42" s="9" t="s">
        <v>20</v>
      </c>
      <c r="B42" s="11">
        <v>1517640</v>
      </c>
      <c r="C42" s="11" t="s">
        <v>5</v>
      </c>
      <c r="D42" s="4"/>
      <c r="E42" s="4"/>
      <c r="F42" s="4"/>
      <c r="G42" s="7"/>
      <c r="H42" s="7"/>
      <c r="I42" s="7"/>
      <c r="J42" s="7"/>
      <c r="K42" s="7"/>
      <c r="L42" s="7"/>
    </row>
    <row r="43" spans="1:12" ht="29.25" customHeight="1" x14ac:dyDescent="0.3">
      <c r="A43" s="3" t="s">
        <v>14</v>
      </c>
      <c r="B43" s="3"/>
      <c r="C43" s="3"/>
      <c r="D43" s="1">
        <f>E43+F43</f>
        <v>273.55799999999999</v>
      </c>
      <c r="E43" s="4">
        <f>E44+E45+E46</f>
        <v>0</v>
      </c>
      <c r="F43" s="4">
        <f>F44+F45+F46</f>
        <v>273.55799999999999</v>
      </c>
      <c r="G43" s="1">
        <f>H43+I43</f>
        <v>273.55799999999999</v>
      </c>
      <c r="H43" s="4">
        <f>H44+H45+H46</f>
        <v>0</v>
      </c>
      <c r="I43" s="4">
        <f>I44+I45+I46</f>
        <v>273.55799999999999</v>
      </c>
      <c r="J43" s="1">
        <f>K43+L43</f>
        <v>273.56</v>
      </c>
      <c r="K43" s="4">
        <f>K44+K45+K46</f>
        <v>0</v>
      </c>
      <c r="L43" s="4">
        <f>L44+L45+L46</f>
        <v>273.56</v>
      </c>
    </row>
    <row r="44" spans="1:12" x14ac:dyDescent="0.3">
      <c r="A44" s="2" t="s">
        <v>9</v>
      </c>
      <c r="B44" s="3"/>
      <c r="C44" s="3"/>
      <c r="D44" s="1">
        <f>E44+F44</f>
        <v>273.55799999999999</v>
      </c>
      <c r="E44" s="4">
        <v>0</v>
      </c>
      <c r="F44" s="4">
        <v>273.55799999999999</v>
      </c>
      <c r="G44" s="1">
        <f>H44+I44</f>
        <v>273.55799999999999</v>
      </c>
      <c r="H44" s="4">
        <v>0</v>
      </c>
      <c r="I44" s="4">
        <f>0+273.558</f>
        <v>273.55799999999999</v>
      </c>
      <c r="J44" s="1">
        <f>K44+L44</f>
        <v>273.56</v>
      </c>
      <c r="K44" s="4">
        <v>0</v>
      </c>
      <c r="L44" s="4">
        <f>0+273.56</f>
        <v>273.56</v>
      </c>
    </row>
    <row r="45" spans="1:12" x14ac:dyDescent="0.3">
      <c r="A45" s="2" t="s">
        <v>10</v>
      </c>
      <c r="B45" s="3"/>
      <c r="C45" s="3"/>
      <c r="D45" s="1">
        <f t="shared" ref="D45:D46" si="23">E45+F45</f>
        <v>0</v>
      </c>
      <c r="E45" s="4">
        <v>0</v>
      </c>
      <c r="F45" s="4">
        <v>0</v>
      </c>
      <c r="G45" s="1">
        <f t="shared" ref="G45:G46" si="24">H45+I45</f>
        <v>0</v>
      </c>
      <c r="H45" s="4">
        <v>0</v>
      </c>
      <c r="I45" s="4">
        <v>0</v>
      </c>
      <c r="J45" s="1">
        <f>K45+L45</f>
        <v>0</v>
      </c>
      <c r="K45" s="4">
        <v>0</v>
      </c>
      <c r="L45" s="4">
        <v>0</v>
      </c>
    </row>
    <row r="46" spans="1:12" x14ac:dyDescent="0.3">
      <c r="A46" s="2" t="s">
        <v>11</v>
      </c>
      <c r="B46" s="3"/>
      <c r="C46" s="3"/>
      <c r="D46" s="1">
        <f t="shared" si="23"/>
        <v>0</v>
      </c>
      <c r="E46" s="4">
        <v>0</v>
      </c>
      <c r="F46" s="4">
        <v>0</v>
      </c>
      <c r="G46" s="1">
        <f t="shared" si="24"/>
        <v>0</v>
      </c>
      <c r="H46" s="4">
        <v>0</v>
      </c>
      <c r="I46" s="4">
        <v>0</v>
      </c>
      <c r="J46" s="1">
        <f>K46+L46</f>
        <v>0</v>
      </c>
      <c r="K46" s="4">
        <v>0</v>
      </c>
      <c r="L46" s="4">
        <v>0</v>
      </c>
    </row>
    <row r="47" spans="1:12" ht="97.5" customHeight="1" x14ac:dyDescent="0.3">
      <c r="A47" s="9" t="s">
        <v>21</v>
      </c>
      <c r="B47" s="10" t="s">
        <v>89</v>
      </c>
      <c r="C47" s="11" t="s">
        <v>5</v>
      </c>
      <c r="D47" s="4"/>
      <c r="E47" s="4"/>
      <c r="F47" s="4"/>
      <c r="G47" s="4"/>
      <c r="H47" s="4"/>
      <c r="I47" s="4"/>
      <c r="J47" s="4"/>
      <c r="K47" s="4"/>
      <c r="L47" s="4"/>
    </row>
    <row r="48" spans="1:12" ht="29.25" customHeight="1" x14ac:dyDescent="0.3">
      <c r="A48" s="3" t="s">
        <v>14</v>
      </c>
      <c r="B48" s="3"/>
      <c r="C48" s="3"/>
      <c r="D48" s="1">
        <f>E48+F48</f>
        <v>8236.8860000000004</v>
      </c>
      <c r="E48" s="4">
        <f>E49+E50+E51</f>
        <v>0</v>
      </c>
      <c r="F48" s="4">
        <f>F49+F50+F51</f>
        <v>8236.8860000000004</v>
      </c>
      <c r="G48" s="1">
        <f>H48+I48</f>
        <v>8236.8860000000004</v>
      </c>
      <c r="H48" s="4">
        <f>H49+H50+H51</f>
        <v>0</v>
      </c>
      <c r="I48" s="4">
        <f>I49+I50+I51</f>
        <v>8236.8860000000004</v>
      </c>
      <c r="J48" s="1">
        <f>K48+L48</f>
        <v>8209.3260000000009</v>
      </c>
      <c r="K48" s="4">
        <f>K49+K50+K51</f>
        <v>0</v>
      </c>
      <c r="L48" s="4">
        <f>L49+L50+L51</f>
        <v>8209.3260000000009</v>
      </c>
    </row>
    <row r="49" spans="1:12" x14ac:dyDescent="0.3">
      <c r="A49" s="2" t="s">
        <v>9</v>
      </c>
      <c r="B49" s="3"/>
      <c r="C49" s="3"/>
      <c r="D49" s="21">
        <f>E49+F49</f>
        <v>8236.8860000000004</v>
      </c>
      <c r="E49" s="4">
        <v>0</v>
      </c>
      <c r="F49" s="4">
        <v>8236.8860000000004</v>
      </c>
      <c r="G49" s="1">
        <f>H49+I49</f>
        <v>8236.8860000000004</v>
      </c>
      <c r="H49" s="4">
        <v>0</v>
      </c>
      <c r="I49" s="4">
        <f>2640+5596.886</f>
        <v>8236.8860000000004</v>
      </c>
      <c r="J49" s="1">
        <f>K49+L49</f>
        <v>8209.3260000000009</v>
      </c>
      <c r="K49" s="4">
        <v>0</v>
      </c>
      <c r="L49" s="4">
        <f>2612.436+5596.89</f>
        <v>8209.3260000000009</v>
      </c>
    </row>
    <row r="50" spans="1:12" x14ac:dyDescent="0.3">
      <c r="A50" s="2" t="s">
        <v>10</v>
      </c>
      <c r="B50" s="3"/>
      <c r="C50" s="3"/>
      <c r="D50" s="1">
        <f t="shared" ref="D50:D51" si="25">E50+F50</f>
        <v>0</v>
      </c>
      <c r="E50" s="4">
        <v>0</v>
      </c>
      <c r="F50" s="4">
        <v>0</v>
      </c>
      <c r="G50" s="1">
        <f t="shared" ref="G50:G51" si="26">H50+I50</f>
        <v>0</v>
      </c>
      <c r="H50" s="4">
        <v>0</v>
      </c>
      <c r="I50" s="4">
        <v>0</v>
      </c>
      <c r="J50" s="1">
        <f>K50+L50</f>
        <v>0</v>
      </c>
      <c r="K50" s="4">
        <v>0</v>
      </c>
      <c r="L50" s="4">
        <v>0</v>
      </c>
    </row>
    <row r="51" spans="1:12" x14ac:dyDescent="0.3">
      <c r="A51" s="2" t="s">
        <v>11</v>
      </c>
      <c r="B51" s="3"/>
      <c r="C51" s="3"/>
      <c r="D51" s="1">
        <f t="shared" si="25"/>
        <v>0</v>
      </c>
      <c r="E51" s="4">
        <v>0</v>
      </c>
      <c r="F51" s="4">
        <v>0</v>
      </c>
      <c r="G51" s="1">
        <f t="shared" si="26"/>
        <v>0</v>
      </c>
      <c r="H51" s="4">
        <v>0</v>
      </c>
      <c r="I51" s="4">
        <v>0</v>
      </c>
      <c r="J51" s="1">
        <f>K51+L51</f>
        <v>0</v>
      </c>
      <c r="K51" s="4">
        <v>0</v>
      </c>
      <c r="L51" s="4">
        <v>0</v>
      </c>
    </row>
    <row r="52" spans="1:12" ht="66" x14ac:dyDescent="0.3">
      <c r="A52" s="9" t="s">
        <v>22</v>
      </c>
      <c r="B52" s="10" t="s">
        <v>89</v>
      </c>
      <c r="C52" s="11" t="s">
        <v>5</v>
      </c>
      <c r="D52" s="4"/>
      <c r="E52" s="4"/>
      <c r="F52" s="4"/>
      <c r="G52" s="7"/>
      <c r="H52" s="7"/>
      <c r="I52" s="7"/>
      <c r="J52" s="7"/>
      <c r="K52" s="7"/>
      <c r="L52" s="7"/>
    </row>
    <row r="53" spans="1:12" ht="29.25" customHeight="1" x14ac:dyDescent="0.3">
      <c r="A53" s="3" t="s">
        <v>14</v>
      </c>
      <c r="B53" s="3"/>
      <c r="C53" s="3"/>
      <c r="D53" s="1">
        <f>E53+F53</f>
        <v>130</v>
      </c>
      <c r="E53" s="4">
        <f>E54+E55+E56</f>
        <v>0</v>
      </c>
      <c r="F53" s="4">
        <f>F54+F55+F56</f>
        <v>130</v>
      </c>
      <c r="G53" s="1">
        <f>H53+I53</f>
        <v>130</v>
      </c>
      <c r="H53" s="4">
        <f>H54+H55+H56</f>
        <v>0</v>
      </c>
      <c r="I53" s="4">
        <f>I54+I55+I56</f>
        <v>130</v>
      </c>
      <c r="J53" s="1">
        <f>K53+L53</f>
        <v>130</v>
      </c>
      <c r="K53" s="4">
        <f>K54+K55+K56</f>
        <v>0</v>
      </c>
      <c r="L53" s="4">
        <f>L54+L55+L56</f>
        <v>130</v>
      </c>
    </row>
    <row r="54" spans="1:12" x14ac:dyDescent="0.3">
      <c r="A54" s="2" t="s">
        <v>9</v>
      </c>
      <c r="B54" s="3"/>
      <c r="C54" s="3"/>
      <c r="D54" s="21">
        <f>E54+F54</f>
        <v>130</v>
      </c>
      <c r="E54" s="4">
        <v>0</v>
      </c>
      <c r="F54" s="22">
        <v>130</v>
      </c>
      <c r="G54" s="1">
        <f>H54+I54</f>
        <v>130</v>
      </c>
      <c r="H54" s="4">
        <v>0</v>
      </c>
      <c r="I54" s="4">
        <f>130+0</f>
        <v>130</v>
      </c>
      <c r="J54" s="1">
        <f>K54+L54</f>
        <v>130</v>
      </c>
      <c r="K54" s="4">
        <v>0</v>
      </c>
      <c r="L54" s="4">
        <f>130+0</f>
        <v>130</v>
      </c>
    </row>
    <row r="55" spans="1:12" x14ac:dyDescent="0.3">
      <c r="A55" s="2" t="s">
        <v>10</v>
      </c>
      <c r="B55" s="3"/>
      <c r="C55" s="3"/>
      <c r="D55" s="1">
        <f t="shared" ref="D55:D56" si="27">E55+F55</f>
        <v>0</v>
      </c>
      <c r="E55" s="4">
        <v>0</v>
      </c>
      <c r="F55" s="4">
        <v>0</v>
      </c>
      <c r="G55" s="1">
        <f t="shared" ref="G55:G56" si="28">H55+I55</f>
        <v>0</v>
      </c>
      <c r="H55" s="4">
        <v>0</v>
      </c>
      <c r="I55" s="4">
        <v>0</v>
      </c>
      <c r="J55" s="1">
        <f>K55+L55</f>
        <v>0</v>
      </c>
      <c r="K55" s="4">
        <v>0</v>
      </c>
      <c r="L55" s="4">
        <v>0</v>
      </c>
    </row>
    <row r="56" spans="1:12" x14ac:dyDescent="0.3">
      <c r="A56" s="2" t="s">
        <v>11</v>
      </c>
      <c r="B56" s="3"/>
      <c r="C56" s="3"/>
      <c r="D56" s="1">
        <f t="shared" si="27"/>
        <v>0</v>
      </c>
      <c r="E56" s="4">
        <v>0</v>
      </c>
      <c r="F56" s="4">
        <v>0</v>
      </c>
      <c r="G56" s="1">
        <f t="shared" si="28"/>
        <v>0</v>
      </c>
      <c r="H56" s="4">
        <v>0</v>
      </c>
      <c r="I56" s="4">
        <v>0</v>
      </c>
      <c r="J56" s="1">
        <f>K56+L56</f>
        <v>0</v>
      </c>
      <c r="K56" s="4">
        <v>0</v>
      </c>
      <c r="L56" s="4">
        <v>0</v>
      </c>
    </row>
    <row r="57" spans="1:12" ht="105.6" x14ac:dyDescent="0.3">
      <c r="A57" s="9" t="s">
        <v>23</v>
      </c>
      <c r="B57" s="10" t="s">
        <v>89</v>
      </c>
      <c r="C57" s="11" t="s">
        <v>5</v>
      </c>
      <c r="D57" s="4"/>
      <c r="E57" s="4"/>
      <c r="F57" s="4"/>
      <c r="G57" s="7"/>
      <c r="H57" s="7"/>
      <c r="I57" s="7"/>
      <c r="J57" s="7"/>
      <c r="K57" s="7"/>
      <c r="L57" s="7"/>
    </row>
    <row r="58" spans="1:12" ht="29.25" customHeight="1" x14ac:dyDescent="0.3">
      <c r="A58" s="3" t="s">
        <v>14</v>
      </c>
      <c r="B58" s="3"/>
      <c r="C58" s="3"/>
      <c r="D58" s="1">
        <f>E58+F58</f>
        <v>763.19200000000001</v>
      </c>
      <c r="E58" s="4">
        <f>E59+E60+E61</f>
        <v>0</v>
      </c>
      <c r="F58" s="4">
        <f>F59+F60+F61</f>
        <v>763.19200000000001</v>
      </c>
      <c r="G58" s="1">
        <f>H58+I58</f>
        <v>763.19200000000001</v>
      </c>
      <c r="H58" s="4">
        <f>H59+H60+H61</f>
        <v>0</v>
      </c>
      <c r="I58" s="4">
        <f>I59+I60+I61</f>
        <v>763.19200000000001</v>
      </c>
      <c r="J58" s="1">
        <f>K58+L58</f>
        <v>563.12</v>
      </c>
      <c r="K58" s="4">
        <f>K59+K60+K61</f>
        <v>0</v>
      </c>
      <c r="L58" s="4">
        <f>L59+L60+L61</f>
        <v>563.12</v>
      </c>
    </row>
    <row r="59" spans="1:12" x14ac:dyDescent="0.3">
      <c r="A59" s="2" t="s">
        <v>9</v>
      </c>
      <c r="B59" s="3"/>
      <c r="C59" s="3"/>
      <c r="D59" s="21">
        <f>E59+F59</f>
        <v>763.19200000000001</v>
      </c>
      <c r="E59" s="4">
        <v>0</v>
      </c>
      <c r="F59" s="22">
        <v>763.19200000000001</v>
      </c>
      <c r="G59" s="1">
        <f>H59+I59</f>
        <v>763.19200000000001</v>
      </c>
      <c r="H59" s="4">
        <v>0</v>
      </c>
      <c r="I59" s="4">
        <f>200+563.192</f>
        <v>763.19200000000001</v>
      </c>
      <c r="J59" s="1">
        <f>K59+L59</f>
        <v>563.12</v>
      </c>
      <c r="K59" s="4">
        <v>0</v>
      </c>
      <c r="L59" s="4">
        <f>0+563.12</f>
        <v>563.12</v>
      </c>
    </row>
    <row r="60" spans="1:12" x14ac:dyDescent="0.3">
      <c r="A60" s="2" t="s">
        <v>10</v>
      </c>
      <c r="B60" s="3"/>
      <c r="C60" s="3"/>
      <c r="D60" s="1">
        <f t="shared" ref="D60:D61" si="29">E60+F60</f>
        <v>0</v>
      </c>
      <c r="E60" s="4">
        <v>0</v>
      </c>
      <c r="F60" s="4">
        <v>0</v>
      </c>
      <c r="G60" s="1">
        <f t="shared" ref="G60:G61" si="30">H60+I60</f>
        <v>0</v>
      </c>
      <c r="H60" s="4">
        <v>0</v>
      </c>
      <c r="I60" s="4">
        <v>0</v>
      </c>
      <c r="J60" s="1">
        <f>K60+L60</f>
        <v>0</v>
      </c>
      <c r="K60" s="4">
        <v>0</v>
      </c>
      <c r="L60" s="4">
        <v>0</v>
      </c>
    </row>
    <row r="61" spans="1:12" x14ac:dyDescent="0.3">
      <c r="A61" s="2" t="s">
        <v>11</v>
      </c>
      <c r="B61" s="3"/>
      <c r="C61" s="3"/>
      <c r="D61" s="1">
        <f t="shared" si="29"/>
        <v>0</v>
      </c>
      <c r="E61" s="4">
        <v>0</v>
      </c>
      <c r="F61" s="4">
        <v>0</v>
      </c>
      <c r="G61" s="1">
        <f t="shared" si="30"/>
        <v>0</v>
      </c>
      <c r="H61" s="4">
        <v>0</v>
      </c>
      <c r="I61" s="4">
        <v>0</v>
      </c>
      <c r="J61" s="1">
        <f>K61+L61</f>
        <v>0</v>
      </c>
      <c r="K61" s="4">
        <v>0</v>
      </c>
      <c r="L61" s="4">
        <v>0</v>
      </c>
    </row>
    <row r="62" spans="1:12" ht="79.2" x14ac:dyDescent="0.3">
      <c r="A62" s="9" t="s">
        <v>24</v>
      </c>
      <c r="B62" s="10" t="s">
        <v>89</v>
      </c>
      <c r="C62" s="11" t="s">
        <v>5</v>
      </c>
      <c r="D62" s="4"/>
      <c r="E62" s="4"/>
      <c r="F62" s="4"/>
      <c r="G62" s="7"/>
      <c r="H62" s="7"/>
      <c r="I62" s="7"/>
      <c r="J62" s="7"/>
      <c r="K62" s="7"/>
      <c r="L62" s="7"/>
    </row>
    <row r="63" spans="1:12" ht="29.25" customHeight="1" x14ac:dyDescent="0.3">
      <c r="A63" s="3" t="s">
        <v>14</v>
      </c>
      <c r="B63" s="3"/>
      <c r="C63" s="3"/>
      <c r="D63" s="1">
        <f>E63+F63</f>
        <v>26400</v>
      </c>
      <c r="E63" s="4">
        <f>E64+E65+E66</f>
        <v>0</v>
      </c>
      <c r="F63" s="4">
        <f>F64+F65+F66</f>
        <v>26400</v>
      </c>
      <c r="G63" s="1">
        <f>H63+I63</f>
        <v>26400</v>
      </c>
      <c r="H63" s="4">
        <f>H64+H65+H66</f>
        <v>0</v>
      </c>
      <c r="I63" s="4">
        <f>I64+I65+I66</f>
        <v>26400</v>
      </c>
      <c r="J63" s="1">
        <f>K63+L63</f>
        <v>24060.48</v>
      </c>
      <c r="K63" s="4">
        <f>K64+K65+K66</f>
        <v>0</v>
      </c>
      <c r="L63" s="4">
        <f>L64+L65+L66</f>
        <v>24060.48</v>
      </c>
    </row>
    <row r="64" spans="1:12" x14ac:dyDescent="0.3">
      <c r="A64" s="2" t="s">
        <v>9</v>
      </c>
      <c r="B64" s="3"/>
      <c r="C64" s="3"/>
      <c r="D64" s="21">
        <f>E64+F64</f>
        <v>26400</v>
      </c>
      <c r="E64" s="4">
        <v>0</v>
      </c>
      <c r="F64" s="22">
        <v>26400</v>
      </c>
      <c r="G64" s="1">
        <f t="shared" ref="G64:G66" si="31">H64+I64</f>
        <v>26400</v>
      </c>
      <c r="H64" s="4">
        <v>0</v>
      </c>
      <c r="I64" s="4">
        <f>0+9500+16900</f>
        <v>26400</v>
      </c>
      <c r="J64" s="1">
        <f>K64+L64</f>
        <v>24060.48</v>
      </c>
      <c r="K64" s="4">
        <v>0</v>
      </c>
      <c r="L64" s="4">
        <f>0+7263.69+16796.79</f>
        <v>24060.48</v>
      </c>
    </row>
    <row r="65" spans="1:12" x14ac:dyDescent="0.3">
      <c r="A65" s="2" t="s">
        <v>10</v>
      </c>
      <c r="B65" s="3"/>
      <c r="C65" s="3"/>
      <c r="D65" s="1">
        <f t="shared" ref="D65:D66" si="32">E65+F65</f>
        <v>0</v>
      </c>
      <c r="E65" s="4">
        <v>0</v>
      </c>
      <c r="F65" s="4">
        <v>0</v>
      </c>
      <c r="G65" s="1">
        <f t="shared" si="31"/>
        <v>0</v>
      </c>
      <c r="H65" s="4">
        <v>0</v>
      </c>
      <c r="I65" s="4">
        <v>0</v>
      </c>
      <c r="J65" s="1">
        <f>K65+L65</f>
        <v>0</v>
      </c>
      <c r="K65" s="4">
        <v>0</v>
      </c>
      <c r="L65" s="4">
        <v>0</v>
      </c>
    </row>
    <row r="66" spans="1:12" x14ac:dyDescent="0.3">
      <c r="A66" s="2" t="s">
        <v>11</v>
      </c>
      <c r="B66" s="3"/>
      <c r="C66" s="3"/>
      <c r="D66" s="1">
        <f t="shared" si="32"/>
        <v>0</v>
      </c>
      <c r="E66" s="4">
        <v>0</v>
      </c>
      <c r="F66" s="4">
        <v>0</v>
      </c>
      <c r="G66" s="1">
        <f t="shared" si="31"/>
        <v>0</v>
      </c>
      <c r="H66" s="4">
        <v>0</v>
      </c>
      <c r="I66" s="4">
        <v>0</v>
      </c>
      <c r="J66" s="1">
        <f>K66+L66</f>
        <v>0</v>
      </c>
      <c r="K66" s="4">
        <v>0</v>
      </c>
      <c r="L66" s="4">
        <v>0</v>
      </c>
    </row>
    <row r="67" spans="1:12" ht="52.8" x14ac:dyDescent="0.3">
      <c r="A67" s="9" t="s">
        <v>25</v>
      </c>
      <c r="B67" s="10" t="s">
        <v>89</v>
      </c>
      <c r="C67" s="11" t="s">
        <v>107</v>
      </c>
      <c r="D67" s="4"/>
      <c r="E67" s="4"/>
      <c r="F67" s="4"/>
      <c r="G67" s="7"/>
      <c r="H67" s="7"/>
      <c r="I67" s="7"/>
      <c r="J67" s="7"/>
      <c r="K67" s="7"/>
      <c r="L67" s="7"/>
    </row>
    <row r="68" spans="1:12" ht="29.25" customHeight="1" x14ac:dyDescent="0.3">
      <c r="A68" s="3" t="s">
        <v>14</v>
      </c>
      <c r="B68" s="3"/>
      <c r="C68" s="3"/>
      <c r="D68" s="1">
        <f>E68+F68</f>
        <v>11500</v>
      </c>
      <c r="E68" s="4">
        <f>E69+E70+E71</f>
        <v>0</v>
      </c>
      <c r="F68" s="4">
        <f>F69+F70+F71</f>
        <v>11500</v>
      </c>
      <c r="G68" s="1">
        <f>H68+I68</f>
        <v>11500</v>
      </c>
      <c r="H68" s="4">
        <f>H69+H70+H71</f>
        <v>0</v>
      </c>
      <c r="I68" s="4">
        <f>I69+I70+I71</f>
        <v>11500</v>
      </c>
      <c r="J68" s="1">
        <f>K68+L68</f>
        <v>11402.98</v>
      </c>
      <c r="K68" s="4">
        <f>K69+K70+K71</f>
        <v>0</v>
      </c>
      <c r="L68" s="4">
        <f>L69+L70+L71</f>
        <v>11402.98</v>
      </c>
    </row>
    <row r="69" spans="1:12" x14ac:dyDescent="0.3">
      <c r="A69" s="2" t="s">
        <v>9</v>
      </c>
      <c r="B69" s="3"/>
      <c r="C69" s="3"/>
      <c r="D69" s="21">
        <f>E69+F69</f>
        <v>11500</v>
      </c>
      <c r="E69" s="4">
        <v>0</v>
      </c>
      <c r="F69" s="22">
        <v>11500</v>
      </c>
      <c r="G69" s="1">
        <f t="shared" ref="G69:G71" si="33">H69+I69</f>
        <v>11500</v>
      </c>
      <c r="H69" s="4">
        <v>0</v>
      </c>
      <c r="I69" s="4">
        <f>0+7000+4500</f>
        <v>11500</v>
      </c>
      <c r="J69" s="1">
        <f>K69+L69</f>
        <v>11402.98</v>
      </c>
      <c r="K69" s="4">
        <v>0</v>
      </c>
      <c r="L69" s="4">
        <f>0+6918.13+4484.85</f>
        <v>11402.98</v>
      </c>
    </row>
    <row r="70" spans="1:12" x14ac:dyDescent="0.3">
      <c r="A70" s="2" t="s">
        <v>10</v>
      </c>
      <c r="B70" s="3"/>
      <c r="C70" s="3"/>
      <c r="D70" s="1">
        <f t="shared" ref="D70:D71" si="34">E70+F70</f>
        <v>0</v>
      </c>
      <c r="E70" s="4">
        <v>0</v>
      </c>
      <c r="F70" s="4">
        <v>0</v>
      </c>
      <c r="G70" s="1">
        <f t="shared" si="33"/>
        <v>0</v>
      </c>
      <c r="H70" s="4">
        <v>0</v>
      </c>
      <c r="I70" s="4">
        <v>0</v>
      </c>
      <c r="J70" s="1">
        <f>K70+L70</f>
        <v>0</v>
      </c>
      <c r="K70" s="4">
        <v>0</v>
      </c>
      <c r="L70" s="4">
        <v>0</v>
      </c>
    </row>
    <row r="71" spans="1:12" x14ac:dyDescent="0.3">
      <c r="A71" s="2" t="s">
        <v>11</v>
      </c>
      <c r="B71" s="3"/>
      <c r="C71" s="3"/>
      <c r="D71" s="1">
        <f t="shared" si="34"/>
        <v>0</v>
      </c>
      <c r="E71" s="4">
        <v>0</v>
      </c>
      <c r="F71" s="4">
        <v>0</v>
      </c>
      <c r="G71" s="1">
        <f t="shared" si="33"/>
        <v>0</v>
      </c>
      <c r="H71" s="4">
        <v>0</v>
      </c>
      <c r="I71" s="4">
        <v>0</v>
      </c>
      <c r="J71" s="1">
        <f>K71+L71</f>
        <v>0</v>
      </c>
      <c r="K71" s="4">
        <v>0</v>
      </c>
      <c r="L71" s="4">
        <v>0</v>
      </c>
    </row>
    <row r="72" spans="1:12" ht="66" x14ac:dyDescent="0.3">
      <c r="A72" s="9" t="s">
        <v>26</v>
      </c>
      <c r="B72" s="10" t="s">
        <v>89</v>
      </c>
      <c r="C72" s="11" t="s">
        <v>5</v>
      </c>
      <c r="D72" s="4"/>
      <c r="E72" s="4"/>
      <c r="F72" s="4"/>
      <c r="G72" s="7"/>
      <c r="H72" s="7"/>
      <c r="I72" s="7"/>
      <c r="J72" s="7"/>
      <c r="K72" s="7"/>
      <c r="L72" s="7"/>
    </row>
    <row r="73" spans="1:12" ht="29.25" customHeight="1" x14ac:dyDescent="0.3">
      <c r="A73" s="3" t="s">
        <v>14</v>
      </c>
      <c r="B73" s="3"/>
      <c r="C73" s="3"/>
      <c r="D73" s="1">
        <f>E73+F73</f>
        <v>14038.907999999999</v>
      </c>
      <c r="E73" s="4">
        <f>E74+E75+E76</f>
        <v>0</v>
      </c>
      <c r="F73" s="4">
        <f>F74+F75+F76</f>
        <v>14038.907999999999</v>
      </c>
      <c r="G73" s="1">
        <f>H73+I73</f>
        <v>14038.907999999999</v>
      </c>
      <c r="H73" s="4">
        <f>H74+H75+H76</f>
        <v>0</v>
      </c>
      <c r="I73" s="4">
        <f>I74+I75+I76</f>
        <v>14038.907999999999</v>
      </c>
      <c r="J73" s="1">
        <f>K73+L73</f>
        <v>12694.35</v>
      </c>
      <c r="K73" s="4">
        <f>K74+K75+K76</f>
        <v>0</v>
      </c>
      <c r="L73" s="4">
        <f>L74+L75+L76</f>
        <v>12694.35</v>
      </c>
    </row>
    <row r="74" spans="1:12" x14ac:dyDescent="0.3">
      <c r="A74" s="2" t="s">
        <v>9</v>
      </c>
      <c r="B74" s="3"/>
      <c r="C74" s="3"/>
      <c r="D74" s="21">
        <f>E74+F74</f>
        <v>14038.907999999999</v>
      </c>
      <c r="E74" s="4">
        <v>0</v>
      </c>
      <c r="F74" s="22">
        <v>14038.907999999999</v>
      </c>
      <c r="G74" s="1">
        <f t="shared" ref="G74:G76" si="35">H74+I74</f>
        <v>14038.907999999999</v>
      </c>
      <c r="H74" s="4">
        <v>0</v>
      </c>
      <c r="I74" s="4">
        <f>0+7200+6838.908</f>
        <v>14038.907999999999</v>
      </c>
      <c r="J74" s="1">
        <f>K74+L74</f>
        <v>12694.35</v>
      </c>
      <c r="K74" s="4">
        <v>0</v>
      </c>
      <c r="L74" s="4">
        <f>0+5855.47+6838.88</f>
        <v>12694.35</v>
      </c>
    </row>
    <row r="75" spans="1:12" x14ac:dyDescent="0.3">
      <c r="A75" s="2" t="s">
        <v>10</v>
      </c>
      <c r="B75" s="3"/>
      <c r="C75" s="3"/>
      <c r="D75" s="1">
        <f t="shared" ref="D75:D76" si="36">E75+F75</f>
        <v>0</v>
      </c>
      <c r="E75" s="4">
        <v>0</v>
      </c>
      <c r="F75" s="4">
        <v>0</v>
      </c>
      <c r="G75" s="1">
        <f t="shared" si="35"/>
        <v>0</v>
      </c>
      <c r="H75" s="4">
        <v>0</v>
      </c>
      <c r="I75" s="4">
        <v>0</v>
      </c>
      <c r="J75" s="1">
        <f>K75+L75</f>
        <v>0</v>
      </c>
      <c r="K75" s="4">
        <v>0</v>
      </c>
      <c r="L75" s="4">
        <v>0</v>
      </c>
    </row>
    <row r="76" spans="1:12" x14ac:dyDescent="0.3">
      <c r="A76" s="2" t="s">
        <v>11</v>
      </c>
      <c r="B76" s="3"/>
      <c r="C76" s="3"/>
      <c r="D76" s="1">
        <f t="shared" si="36"/>
        <v>0</v>
      </c>
      <c r="E76" s="4">
        <v>0</v>
      </c>
      <c r="F76" s="4">
        <v>0</v>
      </c>
      <c r="G76" s="1">
        <f t="shared" si="35"/>
        <v>0</v>
      </c>
      <c r="H76" s="4">
        <v>0</v>
      </c>
      <c r="I76" s="4">
        <v>0</v>
      </c>
      <c r="J76" s="1">
        <f>K76+L76</f>
        <v>0</v>
      </c>
      <c r="K76" s="4">
        <v>0</v>
      </c>
      <c r="L76" s="4">
        <v>0</v>
      </c>
    </row>
    <row r="77" spans="1:12" ht="66" x14ac:dyDescent="0.3">
      <c r="A77" s="9" t="s">
        <v>27</v>
      </c>
      <c r="B77" s="10" t="s">
        <v>89</v>
      </c>
      <c r="C77" s="11" t="s">
        <v>5</v>
      </c>
      <c r="D77" s="4"/>
      <c r="E77" s="4"/>
      <c r="F77" s="4"/>
      <c r="G77" s="7"/>
      <c r="H77" s="7"/>
      <c r="I77" s="7"/>
      <c r="J77" s="7"/>
      <c r="K77" s="7"/>
      <c r="L77" s="7"/>
    </row>
    <row r="78" spans="1:12" ht="29.25" customHeight="1" x14ac:dyDescent="0.3">
      <c r="A78" s="3" t="s">
        <v>14</v>
      </c>
      <c r="B78" s="3"/>
      <c r="C78" s="3"/>
      <c r="D78" s="1">
        <f>E78+F78</f>
        <v>10849.351000000001</v>
      </c>
      <c r="E78" s="4">
        <f>E79+E80+E81</f>
        <v>0</v>
      </c>
      <c r="F78" s="4">
        <f>F79+F80+F81</f>
        <v>10849.351000000001</v>
      </c>
      <c r="G78" s="1">
        <f>H78+I78</f>
        <v>10849.351000000001</v>
      </c>
      <c r="H78" s="4">
        <f>H79+H80+H81</f>
        <v>0</v>
      </c>
      <c r="I78" s="4">
        <f>I79+I80+I81</f>
        <v>10849.351000000001</v>
      </c>
      <c r="J78" s="1">
        <f>K78+L78</f>
        <v>8303.6299999999992</v>
      </c>
      <c r="K78" s="4">
        <f>K79+K80+K81</f>
        <v>0</v>
      </c>
      <c r="L78" s="4">
        <f>L79+L80+L81</f>
        <v>8303.6299999999992</v>
      </c>
    </row>
    <row r="79" spans="1:12" x14ac:dyDescent="0.3">
      <c r="A79" s="2" t="s">
        <v>9</v>
      </c>
      <c r="B79" s="3"/>
      <c r="C79" s="3"/>
      <c r="D79" s="21">
        <f>E79+F79</f>
        <v>10849.351000000001</v>
      </c>
      <c r="E79" s="4">
        <v>0</v>
      </c>
      <c r="F79" s="22">
        <v>10849.351000000001</v>
      </c>
      <c r="G79" s="1">
        <f t="shared" ref="G79:G81" si="37">H79+I79</f>
        <v>10849.351000000001</v>
      </c>
      <c r="H79" s="4">
        <v>0</v>
      </c>
      <c r="I79" s="4">
        <f>0+8250+2599.351</f>
        <v>10849.351000000001</v>
      </c>
      <c r="J79" s="1">
        <f>K79+L79</f>
        <v>8303.6299999999992</v>
      </c>
      <c r="K79" s="4">
        <v>0</v>
      </c>
      <c r="L79" s="4">
        <f>0+5704.28+2599.35</f>
        <v>8303.6299999999992</v>
      </c>
    </row>
    <row r="80" spans="1:12" x14ac:dyDescent="0.3">
      <c r="A80" s="2" t="s">
        <v>10</v>
      </c>
      <c r="B80" s="3"/>
      <c r="C80" s="3"/>
      <c r="D80" s="1">
        <f t="shared" ref="D80:D81" si="38">E80+F80</f>
        <v>0</v>
      </c>
      <c r="E80" s="4">
        <v>0</v>
      </c>
      <c r="F80" s="4">
        <v>0</v>
      </c>
      <c r="G80" s="1">
        <f t="shared" si="37"/>
        <v>0</v>
      </c>
      <c r="H80" s="4">
        <v>0</v>
      </c>
      <c r="I80" s="4">
        <v>0</v>
      </c>
      <c r="J80" s="1">
        <f>K80+L80</f>
        <v>0</v>
      </c>
      <c r="K80" s="4">
        <v>0</v>
      </c>
      <c r="L80" s="4">
        <v>0</v>
      </c>
    </row>
    <row r="81" spans="1:12" x14ac:dyDescent="0.3">
      <c r="A81" s="2" t="s">
        <v>11</v>
      </c>
      <c r="B81" s="3"/>
      <c r="C81" s="3"/>
      <c r="D81" s="1">
        <f t="shared" si="38"/>
        <v>0</v>
      </c>
      <c r="E81" s="4">
        <v>0</v>
      </c>
      <c r="F81" s="4">
        <v>0</v>
      </c>
      <c r="G81" s="1">
        <f t="shared" si="37"/>
        <v>0</v>
      </c>
      <c r="H81" s="4">
        <v>0</v>
      </c>
      <c r="I81" s="4">
        <v>0</v>
      </c>
      <c r="J81" s="1">
        <f>K81+L81</f>
        <v>0</v>
      </c>
      <c r="K81" s="4">
        <v>0</v>
      </c>
      <c r="L81" s="4">
        <v>0</v>
      </c>
    </row>
    <row r="82" spans="1:12" ht="77.25" customHeight="1" x14ac:dyDescent="0.3">
      <c r="A82" s="9" t="s">
        <v>28</v>
      </c>
      <c r="B82" s="10" t="s">
        <v>89</v>
      </c>
      <c r="C82" s="11" t="s">
        <v>5</v>
      </c>
      <c r="D82" s="4"/>
      <c r="E82" s="4"/>
      <c r="F82" s="4"/>
      <c r="G82" s="7"/>
      <c r="H82" s="7"/>
      <c r="I82" s="7"/>
      <c r="J82" s="7"/>
      <c r="K82" s="7"/>
      <c r="L82" s="7"/>
    </row>
    <row r="83" spans="1:12" ht="29.25" customHeight="1" x14ac:dyDescent="0.3">
      <c r="A83" s="3" t="s">
        <v>14</v>
      </c>
      <c r="B83" s="3"/>
      <c r="C83" s="3"/>
      <c r="D83" s="1">
        <f>E83+F83</f>
        <v>13996.905000000001</v>
      </c>
      <c r="E83" s="4">
        <f>E84+E85+E86</f>
        <v>0</v>
      </c>
      <c r="F83" s="4">
        <f>F84+F85+F86</f>
        <v>13996.905000000001</v>
      </c>
      <c r="G83" s="1">
        <f>H83+I83</f>
        <v>13996.904999999999</v>
      </c>
      <c r="H83" s="4">
        <f>H84+H85+H86</f>
        <v>0</v>
      </c>
      <c r="I83" s="4">
        <f>I84+I85+I86</f>
        <v>13996.904999999999</v>
      </c>
      <c r="J83" s="1">
        <f>K83+L83</f>
        <v>11369.984</v>
      </c>
      <c r="K83" s="4">
        <f>K84+K85+K86</f>
        <v>0</v>
      </c>
      <c r="L83" s="4">
        <f>L84+L85+L86</f>
        <v>11369.984</v>
      </c>
    </row>
    <row r="84" spans="1:12" x14ac:dyDescent="0.3">
      <c r="A84" s="2" t="s">
        <v>9</v>
      </c>
      <c r="B84" s="3"/>
      <c r="C84" s="3"/>
      <c r="D84" s="21">
        <f>E84+F84</f>
        <v>13996.905000000001</v>
      </c>
      <c r="E84" s="4">
        <v>0</v>
      </c>
      <c r="F84" s="22">
        <v>13996.905000000001</v>
      </c>
      <c r="G84" s="1">
        <f t="shared" ref="G84:G86" si="39">H84+I84</f>
        <v>13996.904999999999</v>
      </c>
      <c r="H84" s="4">
        <v>0</v>
      </c>
      <c r="I84" s="4">
        <f>0+4753.114+9243.791</f>
        <v>13996.904999999999</v>
      </c>
      <c r="J84" s="1">
        <f>K84+L84</f>
        <v>11369.984</v>
      </c>
      <c r="K84" s="4">
        <v>0</v>
      </c>
      <c r="L84" s="4">
        <f>0+2190.954+9179.03</f>
        <v>11369.984</v>
      </c>
    </row>
    <row r="85" spans="1:12" x14ac:dyDescent="0.3">
      <c r="A85" s="2" t="s">
        <v>10</v>
      </c>
      <c r="B85" s="3"/>
      <c r="C85" s="3"/>
      <c r="D85" s="1">
        <f t="shared" ref="D85:D86" si="40">E85+F85</f>
        <v>0</v>
      </c>
      <c r="E85" s="4">
        <v>0</v>
      </c>
      <c r="F85" s="4">
        <v>0</v>
      </c>
      <c r="G85" s="1">
        <f t="shared" si="39"/>
        <v>0</v>
      </c>
      <c r="H85" s="4">
        <v>0</v>
      </c>
      <c r="I85" s="4">
        <v>0</v>
      </c>
      <c r="J85" s="1">
        <f>K85+L85</f>
        <v>0</v>
      </c>
      <c r="K85" s="4">
        <v>0</v>
      </c>
      <c r="L85" s="4">
        <v>0</v>
      </c>
    </row>
    <row r="86" spans="1:12" x14ac:dyDescent="0.3">
      <c r="A86" s="2" t="s">
        <v>11</v>
      </c>
      <c r="B86" s="3"/>
      <c r="C86" s="3"/>
      <c r="D86" s="1">
        <f t="shared" si="40"/>
        <v>0</v>
      </c>
      <c r="E86" s="4">
        <v>0</v>
      </c>
      <c r="F86" s="4">
        <v>0</v>
      </c>
      <c r="G86" s="1">
        <f t="shared" si="39"/>
        <v>0</v>
      </c>
      <c r="H86" s="4">
        <v>0</v>
      </c>
      <c r="I86" s="4">
        <v>0</v>
      </c>
      <c r="J86" s="1">
        <f>K86+L86</f>
        <v>0</v>
      </c>
      <c r="K86" s="4">
        <v>0</v>
      </c>
      <c r="L86" s="4">
        <v>0</v>
      </c>
    </row>
    <row r="87" spans="1:12" ht="92.4" x14ac:dyDescent="0.3">
      <c r="A87" s="9" t="s">
        <v>29</v>
      </c>
      <c r="B87" s="11">
        <v>1517640</v>
      </c>
      <c r="C87" s="11" t="s">
        <v>5</v>
      </c>
      <c r="D87" s="4"/>
      <c r="E87" s="4"/>
      <c r="F87" s="4"/>
      <c r="G87" s="7"/>
      <c r="H87" s="7"/>
      <c r="I87" s="7"/>
      <c r="J87" s="7"/>
      <c r="K87" s="7"/>
      <c r="L87" s="7"/>
    </row>
    <row r="88" spans="1:12" ht="29.25" customHeight="1" x14ac:dyDescent="0.3">
      <c r="A88" s="3" t="s">
        <v>14</v>
      </c>
      <c r="B88" s="3"/>
      <c r="C88" s="3"/>
      <c r="D88" s="1">
        <f>E88+F88</f>
        <v>15295</v>
      </c>
      <c r="E88" s="4">
        <f>E89+E90+E91</f>
        <v>0</v>
      </c>
      <c r="F88" s="4">
        <f>F89+F90+F91</f>
        <v>15295</v>
      </c>
      <c r="G88" s="1">
        <f>H88+I88</f>
        <v>730.28499999999997</v>
      </c>
      <c r="H88" s="4">
        <f>H89+H90+H91</f>
        <v>0</v>
      </c>
      <c r="I88" s="4">
        <f>I89+I90+I91</f>
        <v>730.28499999999997</v>
      </c>
      <c r="J88" s="1">
        <f>K88+L88</f>
        <v>401.57</v>
      </c>
      <c r="K88" s="4">
        <f>K89+K90+K91</f>
        <v>0</v>
      </c>
      <c r="L88" s="4">
        <f>L89+L90+L91</f>
        <v>401.57</v>
      </c>
    </row>
    <row r="89" spans="1:12" ht="16.5" customHeight="1" x14ac:dyDescent="0.3">
      <c r="A89" s="2" t="s">
        <v>9</v>
      </c>
      <c r="B89" s="3"/>
      <c r="C89" s="3"/>
      <c r="D89" s="21">
        <f>E89+F89</f>
        <v>1595</v>
      </c>
      <c r="E89" s="4">
        <v>0</v>
      </c>
      <c r="F89" s="22">
        <v>1595</v>
      </c>
      <c r="G89" s="1">
        <f t="shared" ref="G89:G91" si="41">H89+I89</f>
        <v>730.28499999999997</v>
      </c>
      <c r="H89" s="4">
        <v>0</v>
      </c>
      <c r="I89" s="4">
        <f>0+595+135.285</f>
        <v>730.28499999999997</v>
      </c>
      <c r="J89" s="1">
        <f>K89+L89</f>
        <v>401.57</v>
      </c>
      <c r="K89" s="4">
        <v>0</v>
      </c>
      <c r="L89" s="4">
        <f>0+401.57</f>
        <v>401.57</v>
      </c>
    </row>
    <row r="90" spans="1:12" x14ac:dyDescent="0.3">
      <c r="A90" s="2" t="s">
        <v>10</v>
      </c>
      <c r="B90" s="3"/>
      <c r="C90" s="3"/>
      <c r="D90" s="1">
        <f t="shared" ref="D90:D91" si="42">E90+F90</f>
        <v>0</v>
      </c>
      <c r="E90" s="4">
        <v>0</v>
      </c>
      <c r="F90" s="4">
        <v>0</v>
      </c>
      <c r="G90" s="1">
        <f t="shared" si="41"/>
        <v>0</v>
      </c>
      <c r="H90" s="4">
        <v>0</v>
      </c>
      <c r="I90" s="4">
        <v>0</v>
      </c>
      <c r="J90" s="1">
        <f>K90+L90</f>
        <v>0</v>
      </c>
      <c r="K90" s="4">
        <v>0</v>
      </c>
      <c r="L90" s="4">
        <v>0</v>
      </c>
    </row>
    <row r="91" spans="1:12" x14ac:dyDescent="0.3">
      <c r="A91" s="2" t="s">
        <v>11</v>
      </c>
      <c r="B91" s="3"/>
      <c r="C91" s="3"/>
      <c r="D91" s="1">
        <f t="shared" si="42"/>
        <v>13700</v>
      </c>
      <c r="E91" s="4">
        <v>0</v>
      </c>
      <c r="F91" s="4">
        <v>13700</v>
      </c>
      <c r="G91" s="1">
        <f t="shared" si="41"/>
        <v>0</v>
      </c>
      <c r="H91" s="4">
        <v>0</v>
      </c>
      <c r="I91" s="4">
        <v>0</v>
      </c>
      <c r="J91" s="1">
        <f>K91+L91</f>
        <v>0</v>
      </c>
      <c r="K91" s="4">
        <v>0</v>
      </c>
      <c r="L91" s="4">
        <v>0</v>
      </c>
    </row>
    <row r="92" spans="1:12" ht="92.4" x14ac:dyDescent="0.3">
      <c r="A92" s="9" t="s">
        <v>30</v>
      </c>
      <c r="B92" s="11">
        <v>1517640</v>
      </c>
      <c r="C92" s="3" t="s">
        <v>108</v>
      </c>
      <c r="D92" s="4"/>
      <c r="E92" s="4"/>
      <c r="F92" s="4"/>
      <c r="G92" s="7"/>
      <c r="H92" s="7"/>
      <c r="I92" s="7"/>
      <c r="J92" s="7"/>
      <c r="K92" s="7"/>
      <c r="L92" s="7"/>
    </row>
    <row r="93" spans="1:12" ht="29.25" customHeight="1" x14ac:dyDescent="0.3">
      <c r="A93" s="3" t="s">
        <v>14</v>
      </c>
      <c r="B93" s="3"/>
      <c r="C93" s="3"/>
      <c r="D93" s="1">
        <f>E93+F93</f>
        <v>178</v>
      </c>
      <c r="E93" s="4">
        <f>E94+E95+E96</f>
        <v>0</v>
      </c>
      <c r="F93" s="4">
        <f>F94+F95+F96</f>
        <v>178</v>
      </c>
      <c r="G93" s="1">
        <f>H93+I93</f>
        <v>178</v>
      </c>
      <c r="H93" s="4">
        <f>H94+H95+H96</f>
        <v>0</v>
      </c>
      <c r="I93" s="4">
        <f>I94+I95+I96</f>
        <v>178</v>
      </c>
      <c r="J93" s="1">
        <f>K93+L93</f>
        <v>0</v>
      </c>
      <c r="K93" s="4">
        <f>K94+K95+K96</f>
        <v>0</v>
      </c>
      <c r="L93" s="4">
        <f>L94+L95+L96</f>
        <v>0</v>
      </c>
    </row>
    <row r="94" spans="1:12" x14ac:dyDescent="0.3">
      <c r="A94" s="2" t="s">
        <v>9</v>
      </c>
      <c r="B94" s="3"/>
      <c r="C94" s="3"/>
      <c r="D94" s="21">
        <f>E94+F94</f>
        <v>178</v>
      </c>
      <c r="E94" s="4">
        <v>0</v>
      </c>
      <c r="F94" s="22">
        <v>178</v>
      </c>
      <c r="G94" s="1">
        <f t="shared" ref="G94:G96" si="43">H94+I94</f>
        <v>178</v>
      </c>
      <c r="H94" s="4">
        <v>0</v>
      </c>
      <c r="I94" s="4">
        <f>0+178</f>
        <v>178</v>
      </c>
      <c r="J94" s="1">
        <f>K94+L94</f>
        <v>0</v>
      </c>
      <c r="K94" s="4">
        <v>0</v>
      </c>
      <c r="L94" s="4">
        <v>0</v>
      </c>
    </row>
    <row r="95" spans="1:12" x14ac:dyDescent="0.3">
      <c r="A95" s="2" t="s">
        <v>10</v>
      </c>
      <c r="B95" s="3"/>
      <c r="C95" s="3"/>
      <c r="D95" s="1">
        <f t="shared" ref="D95:D96" si="44">E95+F95</f>
        <v>0</v>
      </c>
      <c r="E95" s="4">
        <v>0</v>
      </c>
      <c r="F95" s="4">
        <v>0</v>
      </c>
      <c r="G95" s="1">
        <f t="shared" si="43"/>
        <v>0</v>
      </c>
      <c r="H95" s="4">
        <v>0</v>
      </c>
      <c r="I95" s="4">
        <v>0</v>
      </c>
      <c r="J95" s="1">
        <f>K95+L95</f>
        <v>0</v>
      </c>
      <c r="K95" s="4">
        <v>0</v>
      </c>
      <c r="L95" s="4">
        <v>0</v>
      </c>
    </row>
    <row r="96" spans="1:12" x14ac:dyDescent="0.3">
      <c r="A96" s="2" t="s">
        <v>11</v>
      </c>
      <c r="B96" s="3"/>
      <c r="C96" s="3"/>
      <c r="D96" s="1">
        <f t="shared" si="44"/>
        <v>0</v>
      </c>
      <c r="E96" s="4">
        <v>0</v>
      </c>
      <c r="F96" s="4">
        <v>0</v>
      </c>
      <c r="G96" s="1">
        <f t="shared" si="43"/>
        <v>0</v>
      </c>
      <c r="H96" s="4">
        <v>0</v>
      </c>
      <c r="I96" s="4">
        <v>0</v>
      </c>
      <c r="J96" s="1">
        <f>K96+L96</f>
        <v>0</v>
      </c>
      <c r="K96" s="4">
        <v>0</v>
      </c>
      <c r="L96" s="4">
        <v>0</v>
      </c>
    </row>
    <row r="97" spans="1:12" ht="92.4" x14ac:dyDescent="0.3">
      <c r="A97" s="9" t="s">
        <v>31</v>
      </c>
      <c r="B97" s="10" t="s">
        <v>89</v>
      </c>
      <c r="C97" s="11" t="s">
        <v>107</v>
      </c>
      <c r="D97" s="4"/>
      <c r="E97" s="4"/>
      <c r="F97" s="4"/>
      <c r="G97" s="7"/>
      <c r="H97" s="7"/>
      <c r="I97" s="7"/>
      <c r="J97" s="7"/>
      <c r="K97" s="7"/>
      <c r="L97" s="7"/>
    </row>
    <row r="98" spans="1:12" ht="29.25" customHeight="1" x14ac:dyDescent="0.3">
      <c r="A98" s="3" t="s">
        <v>14</v>
      </c>
      <c r="B98" s="3"/>
      <c r="C98" s="3"/>
      <c r="D98" s="1">
        <f>E98+F98</f>
        <v>15200</v>
      </c>
      <c r="E98" s="4">
        <f>E99+E100+E101</f>
        <v>0</v>
      </c>
      <c r="F98" s="4">
        <f>F99+F100+F101</f>
        <v>15200</v>
      </c>
      <c r="G98" s="1">
        <f>H98+I98</f>
        <v>15200</v>
      </c>
      <c r="H98" s="4">
        <f>H99+H100+H101</f>
        <v>0</v>
      </c>
      <c r="I98" s="4">
        <f>I99+I100+I101</f>
        <v>15200</v>
      </c>
      <c r="J98" s="1">
        <f>K98+L98</f>
        <v>10552.12</v>
      </c>
      <c r="K98" s="4">
        <f>K99+K100+K101</f>
        <v>0</v>
      </c>
      <c r="L98" s="4">
        <f>L99+L100+L101</f>
        <v>10552.12</v>
      </c>
    </row>
    <row r="99" spans="1:12" x14ac:dyDescent="0.3">
      <c r="A99" s="2" t="s">
        <v>9</v>
      </c>
      <c r="B99" s="3"/>
      <c r="C99" s="3"/>
      <c r="D99" s="21">
        <f>E99+F99</f>
        <v>15200</v>
      </c>
      <c r="E99" s="4">
        <v>0</v>
      </c>
      <c r="F99" s="22">
        <v>15200</v>
      </c>
      <c r="G99" s="1">
        <f t="shared" ref="G99:G101" si="45">H99+I99</f>
        <v>15200</v>
      </c>
      <c r="H99" s="4">
        <v>0</v>
      </c>
      <c r="I99" s="4">
        <f>0+7200+8000</f>
        <v>15200</v>
      </c>
      <c r="J99" s="1">
        <f>K99+L99</f>
        <v>10552.12</v>
      </c>
      <c r="K99" s="4">
        <v>0</v>
      </c>
      <c r="L99" s="4">
        <f>0+6722.09+3830.03</f>
        <v>10552.12</v>
      </c>
    </row>
    <row r="100" spans="1:12" x14ac:dyDescent="0.3">
      <c r="A100" s="2" t="s">
        <v>10</v>
      </c>
      <c r="B100" s="3"/>
      <c r="C100" s="3"/>
      <c r="D100" s="1">
        <f t="shared" ref="D100:D101" si="46">E100+F100</f>
        <v>0</v>
      </c>
      <c r="E100" s="4">
        <v>0</v>
      </c>
      <c r="F100" s="4">
        <v>0</v>
      </c>
      <c r="G100" s="1">
        <f t="shared" si="45"/>
        <v>0</v>
      </c>
      <c r="H100" s="4">
        <v>0</v>
      </c>
      <c r="I100" s="4">
        <v>0</v>
      </c>
      <c r="J100" s="1">
        <f>K100+L100</f>
        <v>0</v>
      </c>
      <c r="K100" s="4">
        <v>0</v>
      </c>
      <c r="L100" s="4">
        <v>0</v>
      </c>
    </row>
    <row r="101" spans="1:12" x14ac:dyDescent="0.3">
      <c r="A101" s="2" t="s">
        <v>11</v>
      </c>
      <c r="B101" s="3"/>
      <c r="C101" s="3"/>
      <c r="D101" s="1">
        <f t="shared" si="46"/>
        <v>0</v>
      </c>
      <c r="E101" s="4">
        <v>0</v>
      </c>
      <c r="F101" s="4">
        <v>0</v>
      </c>
      <c r="G101" s="1">
        <f t="shared" si="45"/>
        <v>0</v>
      </c>
      <c r="H101" s="4">
        <v>0</v>
      </c>
      <c r="I101" s="4">
        <v>0</v>
      </c>
      <c r="J101" s="1">
        <f>K101+L101</f>
        <v>0</v>
      </c>
      <c r="K101" s="4">
        <v>0</v>
      </c>
      <c r="L101" s="4">
        <v>0</v>
      </c>
    </row>
    <row r="102" spans="1:12" ht="158.4" x14ac:dyDescent="0.3">
      <c r="A102" s="9" t="s">
        <v>32</v>
      </c>
      <c r="B102" s="18" t="s">
        <v>105</v>
      </c>
      <c r="C102" s="11" t="s">
        <v>5</v>
      </c>
      <c r="D102" s="4"/>
      <c r="E102" s="4"/>
      <c r="F102" s="4"/>
      <c r="G102" s="7"/>
      <c r="H102" s="7"/>
      <c r="I102" s="7"/>
      <c r="J102" s="7"/>
      <c r="K102" s="7"/>
      <c r="L102" s="7"/>
    </row>
    <row r="103" spans="1:12" ht="29.25" customHeight="1" x14ac:dyDescent="0.3">
      <c r="A103" s="3" t="s">
        <v>14</v>
      </c>
      <c r="B103" s="3"/>
      <c r="C103" s="3"/>
      <c r="D103" s="1">
        <f>E103+F103</f>
        <v>77234.073999999993</v>
      </c>
      <c r="E103" s="4">
        <f>E104+E105+E106</f>
        <v>0</v>
      </c>
      <c r="F103" s="4">
        <f>F104+F105+F106</f>
        <v>77234.073999999993</v>
      </c>
      <c r="G103" s="1">
        <f>H103+I103</f>
        <v>77234.073999999993</v>
      </c>
      <c r="H103" s="4">
        <f>H104+H105+H106</f>
        <v>0</v>
      </c>
      <c r="I103" s="4">
        <f>I104+I105+I106</f>
        <v>77234.073999999993</v>
      </c>
      <c r="J103" s="1">
        <f>K103+L103</f>
        <v>72003.809249999991</v>
      </c>
      <c r="K103" s="4">
        <f>K104+K105+K106</f>
        <v>0</v>
      </c>
      <c r="L103" s="4">
        <f>L104+L105+L106</f>
        <v>72003.809249999991</v>
      </c>
    </row>
    <row r="104" spans="1:12" x14ac:dyDescent="0.3">
      <c r="A104" s="2" t="s">
        <v>9</v>
      </c>
      <c r="B104" s="3"/>
      <c r="C104" s="3"/>
      <c r="D104" s="21">
        <f>E104+F104</f>
        <v>24321.792000000001</v>
      </c>
      <c r="E104" s="4">
        <v>0</v>
      </c>
      <c r="F104" s="22">
        <v>24321.792000000001</v>
      </c>
      <c r="G104" s="1">
        <f t="shared" ref="G104:G106" si="47">H104+I104</f>
        <v>24321.792000000001</v>
      </c>
      <c r="H104" s="4">
        <v>0</v>
      </c>
      <c r="I104" s="4">
        <f>0+5000+19321.792</f>
        <v>24321.792000000001</v>
      </c>
      <c r="J104" s="1">
        <f>K104+L104</f>
        <v>19091.52925</v>
      </c>
      <c r="K104" s="4">
        <v>0</v>
      </c>
      <c r="L104" s="4">
        <f>0+1118.41333+17973.11592</f>
        <v>19091.52925</v>
      </c>
    </row>
    <row r="105" spans="1:12" s="8" customFormat="1" x14ac:dyDescent="0.3">
      <c r="A105" s="6" t="s">
        <v>10</v>
      </c>
      <c r="B105" s="7"/>
      <c r="C105" s="7"/>
      <c r="D105" s="1">
        <f t="shared" ref="D105:D106" si="48">E105+F105</f>
        <v>52912.281999999999</v>
      </c>
      <c r="E105" s="4">
        <v>0</v>
      </c>
      <c r="F105" s="4">
        <v>52912.281999999999</v>
      </c>
      <c r="G105" s="1">
        <f t="shared" si="47"/>
        <v>52912.281999999999</v>
      </c>
      <c r="H105" s="4">
        <v>0</v>
      </c>
      <c r="I105" s="4">
        <v>52912.281999999999</v>
      </c>
      <c r="J105" s="1">
        <f>K105+L105</f>
        <v>52912.28</v>
      </c>
      <c r="K105" s="4">
        <v>0</v>
      </c>
      <c r="L105" s="4">
        <f>0+1384.63+51527.65</f>
        <v>52912.28</v>
      </c>
    </row>
    <row r="106" spans="1:12" x14ac:dyDescent="0.3">
      <c r="A106" s="2" t="s">
        <v>11</v>
      </c>
      <c r="B106" s="3"/>
      <c r="C106" s="3"/>
      <c r="D106" s="1">
        <f t="shared" si="48"/>
        <v>0</v>
      </c>
      <c r="E106" s="4">
        <v>0</v>
      </c>
      <c r="F106" s="4">
        <v>0</v>
      </c>
      <c r="G106" s="1">
        <f t="shared" si="47"/>
        <v>0</v>
      </c>
      <c r="H106" s="4">
        <v>0</v>
      </c>
      <c r="I106" s="4">
        <v>0</v>
      </c>
      <c r="J106" s="1">
        <f>K106+L106</f>
        <v>0</v>
      </c>
      <c r="K106" s="4">
        <v>0</v>
      </c>
      <c r="L106" s="4">
        <v>0</v>
      </c>
    </row>
    <row r="107" spans="1:12" ht="66" x14ac:dyDescent="0.3">
      <c r="A107" s="9" t="s">
        <v>33</v>
      </c>
      <c r="B107" s="10" t="s">
        <v>89</v>
      </c>
      <c r="C107" s="11" t="s">
        <v>5</v>
      </c>
      <c r="D107" s="4"/>
      <c r="E107" s="4"/>
      <c r="F107" s="4"/>
      <c r="G107" s="4"/>
      <c r="H107" s="4"/>
      <c r="I107" s="4"/>
      <c r="J107" s="4"/>
      <c r="K107" s="4"/>
      <c r="L107" s="4"/>
    </row>
    <row r="108" spans="1:12" ht="29.25" customHeight="1" x14ac:dyDescent="0.3">
      <c r="A108" s="3" t="s">
        <v>14</v>
      </c>
      <c r="B108" s="3"/>
      <c r="C108" s="3"/>
      <c r="D108" s="1">
        <f>E108+F108</f>
        <v>7000</v>
      </c>
      <c r="E108" s="4">
        <f>E109+E110+E111</f>
        <v>0</v>
      </c>
      <c r="F108" s="4">
        <f>F109+F110+F111</f>
        <v>7000</v>
      </c>
      <c r="G108" s="1">
        <f>H108+I108</f>
        <v>7000</v>
      </c>
      <c r="H108" s="4">
        <f>H109+H110+H111</f>
        <v>0</v>
      </c>
      <c r="I108" s="4">
        <f>I109+I110+I111</f>
        <v>7000</v>
      </c>
      <c r="J108" s="1">
        <f>K108+L108</f>
        <v>6875.98</v>
      </c>
      <c r="K108" s="4">
        <f>K109+K110+K111</f>
        <v>0</v>
      </c>
      <c r="L108" s="4">
        <f>L109+L110+L111</f>
        <v>6875.98</v>
      </c>
    </row>
    <row r="109" spans="1:12" x14ac:dyDescent="0.3">
      <c r="A109" s="2" t="s">
        <v>9</v>
      </c>
      <c r="B109" s="3"/>
      <c r="C109" s="3"/>
      <c r="D109" s="21">
        <f>E109+F109</f>
        <v>7000</v>
      </c>
      <c r="E109" s="4">
        <v>0</v>
      </c>
      <c r="F109" s="22">
        <v>7000</v>
      </c>
      <c r="G109" s="1">
        <f t="shared" ref="G109:G111" si="49">H109+I109</f>
        <v>7000</v>
      </c>
      <c r="H109" s="4">
        <v>0</v>
      </c>
      <c r="I109" s="4">
        <f>0+7000</f>
        <v>7000</v>
      </c>
      <c r="J109" s="1">
        <f>K109+L109</f>
        <v>6875.98</v>
      </c>
      <c r="K109" s="4">
        <v>0</v>
      </c>
      <c r="L109" s="4">
        <f>0+6875.98</f>
        <v>6875.98</v>
      </c>
    </row>
    <row r="110" spans="1:12" x14ac:dyDescent="0.3">
      <c r="A110" s="2" t="s">
        <v>10</v>
      </c>
      <c r="B110" s="3"/>
      <c r="C110" s="3"/>
      <c r="D110" s="1">
        <f t="shared" ref="D110:D111" si="50">E110+F110</f>
        <v>0</v>
      </c>
      <c r="E110" s="4">
        <v>0</v>
      </c>
      <c r="F110" s="4">
        <v>0</v>
      </c>
      <c r="G110" s="1">
        <f t="shared" si="49"/>
        <v>0</v>
      </c>
      <c r="H110" s="4">
        <v>0</v>
      </c>
      <c r="I110" s="4">
        <v>0</v>
      </c>
      <c r="J110" s="1">
        <f>K110+L110</f>
        <v>0</v>
      </c>
      <c r="K110" s="4">
        <v>0</v>
      </c>
      <c r="L110" s="4">
        <v>0</v>
      </c>
    </row>
    <row r="111" spans="1:12" x14ac:dyDescent="0.3">
      <c r="A111" s="2" t="s">
        <v>11</v>
      </c>
      <c r="B111" s="3"/>
      <c r="C111" s="3"/>
      <c r="D111" s="1">
        <f t="shared" si="50"/>
        <v>0</v>
      </c>
      <c r="E111" s="4">
        <v>0</v>
      </c>
      <c r="F111" s="4">
        <v>0</v>
      </c>
      <c r="G111" s="1">
        <f t="shared" si="49"/>
        <v>0</v>
      </c>
      <c r="H111" s="4">
        <v>0</v>
      </c>
      <c r="I111" s="4">
        <v>0</v>
      </c>
      <c r="J111" s="1">
        <f>K111+L111</f>
        <v>0</v>
      </c>
      <c r="K111" s="4">
        <v>0</v>
      </c>
      <c r="L111" s="4">
        <v>0</v>
      </c>
    </row>
    <row r="112" spans="1:12" ht="65.25" customHeight="1" x14ac:dyDescent="0.3">
      <c r="A112" s="9" t="s">
        <v>34</v>
      </c>
      <c r="B112" s="10" t="s">
        <v>89</v>
      </c>
      <c r="C112" s="11" t="s">
        <v>109</v>
      </c>
      <c r="D112" s="4"/>
      <c r="E112" s="4"/>
      <c r="F112" s="4"/>
      <c r="G112" s="7"/>
      <c r="H112" s="7"/>
      <c r="I112" s="7"/>
      <c r="J112" s="7"/>
      <c r="K112" s="7"/>
      <c r="L112" s="7"/>
    </row>
    <row r="113" spans="1:12" ht="29.25" customHeight="1" x14ac:dyDescent="0.3">
      <c r="A113" s="3" t="s">
        <v>14</v>
      </c>
      <c r="B113" s="3"/>
      <c r="C113" s="3"/>
      <c r="D113" s="1">
        <f>E113+F113</f>
        <v>10000</v>
      </c>
      <c r="E113" s="4">
        <f>E114+E115+E116</f>
        <v>0</v>
      </c>
      <c r="F113" s="4">
        <f>F114+F115+F116</f>
        <v>10000</v>
      </c>
      <c r="G113" s="1">
        <f>H113+I113</f>
        <v>5000</v>
      </c>
      <c r="H113" s="4">
        <f>H114+H115+H116</f>
        <v>0</v>
      </c>
      <c r="I113" s="4">
        <f>I114+I115+I116</f>
        <v>5000</v>
      </c>
      <c r="J113" s="1">
        <f>K113+L113</f>
        <v>86.41</v>
      </c>
      <c r="K113" s="4">
        <f>K114+K115+K116</f>
        <v>0</v>
      </c>
      <c r="L113" s="4">
        <f>L114+L115+L116</f>
        <v>86.41</v>
      </c>
    </row>
    <row r="114" spans="1:12" x14ac:dyDescent="0.3">
      <c r="A114" s="2" t="s">
        <v>9</v>
      </c>
      <c r="B114" s="3"/>
      <c r="C114" s="3"/>
      <c r="D114" s="21">
        <f>E114+F114</f>
        <v>10000</v>
      </c>
      <c r="E114" s="4">
        <v>0</v>
      </c>
      <c r="F114" s="22">
        <v>10000</v>
      </c>
      <c r="G114" s="1">
        <f t="shared" ref="G114:G116" si="51">H114+I114</f>
        <v>5000</v>
      </c>
      <c r="H114" s="4">
        <v>0</v>
      </c>
      <c r="I114" s="4">
        <f>0+5000</f>
        <v>5000</v>
      </c>
      <c r="J114" s="1">
        <f>K114+L114</f>
        <v>86.41</v>
      </c>
      <c r="K114" s="4">
        <v>0</v>
      </c>
      <c r="L114" s="4">
        <f>0+86.41</f>
        <v>86.41</v>
      </c>
    </row>
    <row r="115" spans="1:12" x14ac:dyDescent="0.3">
      <c r="A115" s="2" t="s">
        <v>10</v>
      </c>
      <c r="B115" s="3"/>
      <c r="C115" s="3"/>
      <c r="D115" s="1">
        <f t="shared" ref="D115:D116" si="52">E115+F115</f>
        <v>0</v>
      </c>
      <c r="E115" s="4">
        <v>0</v>
      </c>
      <c r="F115" s="4">
        <v>0</v>
      </c>
      <c r="G115" s="1">
        <f t="shared" si="51"/>
        <v>0</v>
      </c>
      <c r="H115" s="4">
        <v>0</v>
      </c>
      <c r="I115" s="4">
        <v>0</v>
      </c>
      <c r="J115" s="1">
        <f>K115+L115</f>
        <v>0</v>
      </c>
      <c r="K115" s="4">
        <v>0</v>
      </c>
      <c r="L115" s="4">
        <v>0</v>
      </c>
    </row>
    <row r="116" spans="1:12" x14ac:dyDescent="0.3">
      <c r="A116" s="2" t="s">
        <v>11</v>
      </c>
      <c r="B116" s="3"/>
      <c r="C116" s="3"/>
      <c r="D116" s="1">
        <f t="shared" si="52"/>
        <v>0</v>
      </c>
      <c r="E116" s="4">
        <v>0</v>
      </c>
      <c r="F116" s="4">
        <v>0</v>
      </c>
      <c r="G116" s="1">
        <f t="shared" si="51"/>
        <v>0</v>
      </c>
      <c r="H116" s="4">
        <v>0</v>
      </c>
      <c r="I116" s="4">
        <v>0</v>
      </c>
      <c r="J116" s="1">
        <f>K116+L116</f>
        <v>0</v>
      </c>
      <c r="K116" s="4">
        <v>0</v>
      </c>
      <c r="L116" s="4">
        <v>0</v>
      </c>
    </row>
    <row r="117" spans="1:12" ht="66" x14ac:dyDescent="0.3">
      <c r="A117" s="9" t="s">
        <v>35</v>
      </c>
      <c r="B117" s="10" t="s">
        <v>89</v>
      </c>
      <c r="C117" s="11" t="s">
        <v>5</v>
      </c>
      <c r="D117" s="4"/>
      <c r="E117" s="4"/>
      <c r="F117" s="4"/>
      <c r="G117" s="7"/>
      <c r="H117" s="7"/>
      <c r="I117" s="7"/>
      <c r="J117" s="7"/>
      <c r="K117" s="7"/>
      <c r="L117" s="7"/>
    </row>
    <row r="118" spans="1:12" ht="29.25" customHeight="1" x14ac:dyDescent="0.3">
      <c r="A118" s="3" t="s">
        <v>14</v>
      </c>
      <c r="B118" s="3"/>
      <c r="C118" s="3"/>
      <c r="D118" s="1">
        <f>E118+F118</f>
        <v>7692.7889999999998</v>
      </c>
      <c r="E118" s="4">
        <f>E119+E120+E121</f>
        <v>0</v>
      </c>
      <c r="F118" s="4">
        <f>F119+F120+F121</f>
        <v>7692.7889999999998</v>
      </c>
      <c r="G118" s="1">
        <f>H118+I118</f>
        <v>750</v>
      </c>
      <c r="H118" s="4">
        <f>H119+H120+H121</f>
        <v>0</v>
      </c>
      <c r="I118" s="4">
        <f>I119+I120+I121</f>
        <v>750</v>
      </c>
      <c r="J118" s="1">
        <f>K118+L118</f>
        <v>340.21</v>
      </c>
      <c r="K118" s="4">
        <f>K119+K120+K121</f>
        <v>0</v>
      </c>
      <c r="L118" s="4">
        <f>L119+L120+L121</f>
        <v>340.21</v>
      </c>
    </row>
    <row r="119" spans="1:12" x14ac:dyDescent="0.3">
      <c r="A119" s="2" t="s">
        <v>9</v>
      </c>
      <c r="B119" s="3"/>
      <c r="C119" s="3"/>
      <c r="D119" s="21">
        <f>E119+F119</f>
        <v>7692.7889999999998</v>
      </c>
      <c r="E119" s="4">
        <v>0</v>
      </c>
      <c r="F119" s="22">
        <v>7692.7889999999998</v>
      </c>
      <c r="G119" s="1">
        <f t="shared" ref="G119:G121" si="53">H119+I119</f>
        <v>750</v>
      </c>
      <c r="H119" s="4">
        <v>0</v>
      </c>
      <c r="I119" s="4">
        <f>0+750</f>
        <v>750</v>
      </c>
      <c r="J119" s="1">
        <f>K119+L119</f>
        <v>340.21</v>
      </c>
      <c r="K119" s="4">
        <v>0</v>
      </c>
      <c r="L119" s="4">
        <f>0+340.21</f>
        <v>340.21</v>
      </c>
    </row>
    <row r="120" spans="1:12" x14ac:dyDescent="0.3">
      <c r="A120" s="2" t="s">
        <v>10</v>
      </c>
      <c r="B120" s="3"/>
      <c r="C120" s="3"/>
      <c r="D120" s="1">
        <f t="shared" ref="D120:D121" si="54">E120+F120</f>
        <v>0</v>
      </c>
      <c r="E120" s="4">
        <v>0</v>
      </c>
      <c r="F120" s="4">
        <v>0</v>
      </c>
      <c r="G120" s="1">
        <f t="shared" si="53"/>
        <v>0</v>
      </c>
      <c r="H120" s="4">
        <v>0</v>
      </c>
      <c r="I120" s="4">
        <v>0</v>
      </c>
      <c r="J120" s="1">
        <f>K120+L120</f>
        <v>0</v>
      </c>
      <c r="K120" s="4">
        <v>0</v>
      </c>
      <c r="L120" s="4">
        <v>0</v>
      </c>
    </row>
    <row r="121" spans="1:12" x14ac:dyDescent="0.3">
      <c r="A121" s="2" t="s">
        <v>11</v>
      </c>
      <c r="B121" s="3"/>
      <c r="C121" s="3"/>
      <c r="D121" s="1">
        <f t="shared" si="54"/>
        <v>0</v>
      </c>
      <c r="E121" s="4">
        <v>0</v>
      </c>
      <c r="F121" s="4">
        <v>0</v>
      </c>
      <c r="G121" s="1">
        <f t="shared" si="53"/>
        <v>0</v>
      </c>
      <c r="H121" s="4">
        <v>0</v>
      </c>
      <c r="I121" s="4">
        <v>0</v>
      </c>
      <c r="J121" s="1">
        <f>K121+L121</f>
        <v>0</v>
      </c>
      <c r="K121" s="4">
        <v>0</v>
      </c>
      <c r="L121" s="4">
        <v>0</v>
      </c>
    </row>
    <row r="122" spans="1:12" ht="66" x14ac:dyDescent="0.3">
      <c r="A122" s="9" t="s">
        <v>36</v>
      </c>
      <c r="B122" s="10" t="s">
        <v>89</v>
      </c>
      <c r="C122" s="11" t="s">
        <v>5</v>
      </c>
      <c r="D122" s="4"/>
      <c r="E122" s="4"/>
      <c r="F122" s="4"/>
      <c r="G122" s="7"/>
      <c r="H122" s="7"/>
      <c r="I122" s="7"/>
      <c r="J122" s="7"/>
      <c r="K122" s="7"/>
      <c r="L122" s="7"/>
    </row>
    <row r="123" spans="1:12" ht="29.25" customHeight="1" x14ac:dyDescent="0.3">
      <c r="A123" s="3" t="s">
        <v>14</v>
      </c>
      <c r="B123" s="3"/>
      <c r="C123" s="3"/>
      <c r="D123" s="1">
        <f>E123+F123</f>
        <v>11284.092000000001</v>
      </c>
      <c r="E123" s="4">
        <f>E124+E125+E126</f>
        <v>0</v>
      </c>
      <c r="F123" s="4">
        <f>F124+F125+F126</f>
        <v>11284.092000000001</v>
      </c>
      <c r="G123" s="1">
        <f>H123+I123</f>
        <v>11284.092000000001</v>
      </c>
      <c r="H123" s="4">
        <f>H124+H125+H126</f>
        <v>0</v>
      </c>
      <c r="I123" s="4">
        <f>I124+I125+I126</f>
        <v>11284.092000000001</v>
      </c>
      <c r="J123" s="1">
        <f>K123+L123</f>
        <v>6015.74</v>
      </c>
      <c r="K123" s="4">
        <f>K124+K125+K126</f>
        <v>0</v>
      </c>
      <c r="L123" s="4">
        <f>L124+L125+L126</f>
        <v>6015.74</v>
      </c>
    </row>
    <row r="124" spans="1:12" x14ac:dyDescent="0.3">
      <c r="A124" s="2" t="s">
        <v>9</v>
      </c>
      <c r="B124" s="3"/>
      <c r="C124" s="3"/>
      <c r="D124" s="21">
        <f>E124+F124</f>
        <v>11284.092000000001</v>
      </c>
      <c r="E124" s="4">
        <v>0</v>
      </c>
      <c r="F124" s="22">
        <v>11284.092000000001</v>
      </c>
      <c r="G124" s="1">
        <f t="shared" ref="G124:G126" si="55">H124+I124</f>
        <v>11284.092000000001</v>
      </c>
      <c r="H124" s="4">
        <v>0</v>
      </c>
      <c r="I124" s="4">
        <f>0+7000+4284.092</f>
        <v>11284.092000000001</v>
      </c>
      <c r="J124" s="1">
        <f>K124+L124</f>
        <v>6015.74</v>
      </c>
      <c r="K124" s="4">
        <v>0</v>
      </c>
      <c r="L124" s="4">
        <f>0+3146.69+2869.05</f>
        <v>6015.74</v>
      </c>
    </row>
    <row r="125" spans="1:12" x14ac:dyDescent="0.3">
      <c r="A125" s="2" t="s">
        <v>10</v>
      </c>
      <c r="B125" s="3"/>
      <c r="C125" s="3"/>
      <c r="D125" s="1">
        <f t="shared" ref="D125:D126" si="56">E125+F125</f>
        <v>0</v>
      </c>
      <c r="E125" s="4">
        <v>0</v>
      </c>
      <c r="F125" s="4">
        <v>0</v>
      </c>
      <c r="G125" s="1">
        <f t="shared" si="55"/>
        <v>0</v>
      </c>
      <c r="H125" s="4">
        <v>0</v>
      </c>
      <c r="I125" s="4">
        <v>0</v>
      </c>
      <c r="J125" s="1">
        <f>K125+L125</f>
        <v>0</v>
      </c>
      <c r="K125" s="4">
        <v>0</v>
      </c>
      <c r="L125" s="4">
        <v>0</v>
      </c>
    </row>
    <row r="126" spans="1:12" x14ac:dyDescent="0.3">
      <c r="A126" s="2" t="s">
        <v>11</v>
      </c>
      <c r="B126" s="3"/>
      <c r="C126" s="3"/>
      <c r="D126" s="1">
        <f t="shared" si="56"/>
        <v>0</v>
      </c>
      <c r="E126" s="4">
        <v>0</v>
      </c>
      <c r="F126" s="4">
        <v>0</v>
      </c>
      <c r="G126" s="1">
        <f t="shared" si="55"/>
        <v>0</v>
      </c>
      <c r="H126" s="4">
        <v>0</v>
      </c>
      <c r="I126" s="4">
        <v>0</v>
      </c>
      <c r="J126" s="1">
        <f>K126+L126</f>
        <v>0</v>
      </c>
      <c r="K126" s="4">
        <v>0</v>
      </c>
      <c r="L126" s="4">
        <v>0</v>
      </c>
    </row>
    <row r="127" spans="1:12" ht="79.2" x14ac:dyDescent="0.3">
      <c r="A127" s="9" t="s">
        <v>37</v>
      </c>
      <c r="B127" s="10" t="s">
        <v>89</v>
      </c>
      <c r="C127" s="11" t="s">
        <v>5</v>
      </c>
      <c r="D127" s="4"/>
      <c r="E127" s="4"/>
      <c r="F127" s="4"/>
      <c r="G127" s="7"/>
      <c r="H127" s="7"/>
      <c r="I127" s="7"/>
      <c r="J127" s="7"/>
      <c r="K127" s="7"/>
      <c r="L127" s="7"/>
    </row>
    <row r="128" spans="1:12" ht="29.25" customHeight="1" x14ac:dyDescent="0.3">
      <c r="A128" s="3" t="s">
        <v>14</v>
      </c>
      <c r="B128" s="3"/>
      <c r="C128" s="3"/>
      <c r="D128" s="1">
        <f>E128+F128</f>
        <v>10199.5</v>
      </c>
      <c r="E128" s="4">
        <f>E129+E130+E131</f>
        <v>0</v>
      </c>
      <c r="F128" s="4">
        <f>F129+F130+F131</f>
        <v>10199.5</v>
      </c>
      <c r="G128" s="1">
        <f>H128+I128</f>
        <v>199.5</v>
      </c>
      <c r="H128" s="4">
        <f>H129+H130+H131</f>
        <v>0</v>
      </c>
      <c r="I128" s="4">
        <f>I129+I130+I131</f>
        <v>199.5</v>
      </c>
      <c r="J128" s="1">
        <f>K128+L128</f>
        <v>196.88</v>
      </c>
      <c r="K128" s="4">
        <f>K129+K130+K131</f>
        <v>0</v>
      </c>
      <c r="L128" s="4">
        <f>L129+L130+L131</f>
        <v>196.88</v>
      </c>
    </row>
    <row r="129" spans="1:12" x14ac:dyDescent="0.3">
      <c r="A129" s="2" t="s">
        <v>9</v>
      </c>
      <c r="B129" s="3"/>
      <c r="C129" s="3"/>
      <c r="D129" s="21">
        <f>E129+F129</f>
        <v>10199.5</v>
      </c>
      <c r="E129" s="4">
        <v>0</v>
      </c>
      <c r="F129" s="22">
        <v>10199.5</v>
      </c>
      <c r="G129" s="1">
        <f t="shared" ref="G129:G131" si="57">H129+I129</f>
        <v>199.5</v>
      </c>
      <c r="H129" s="4">
        <v>0</v>
      </c>
      <c r="I129" s="4">
        <f>0+199.5</f>
        <v>199.5</v>
      </c>
      <c r="J129" s="1">
        <f>K129+L129</f>
        <v>196.88</v>
      </c>
      <c r="K129" s="4">
        <v>0</v>
      </c>
      <c r="L129" s="4">
        <f>0+196.88</f>
        <v>196.88</v>
      </c>
    </row>
    <row r="130" spans="1:12" x14ac:dyDescent="0.3">
      <c r="A130" s="2" t="s">
        <v>10</v>
      </c>
      <c r="B130" s="3"/>
      <c r="C130" s="3"/>
      <c r="D130" s="1">
        <f t="shared" ref="D130:D131" si="58">E130+F130</f>
        <v>0</v>
      </c>
      <c r="E130" s="4">
        <v>0</v>
      </c>
      <c r="F130" s="4">
        <v>0</v>
      </c>
      <c r="G130" s="1">
        <f t="shared" si="57"/>
        <v>0</v>
      </c>
      <c r="H130" s="4">
        <v>0</v>
      </c>
      <c r="I130" s="4">
        <v>0</v>
      </c>
      <c r="J130" s="1">
        <f>K130+L130</f>
        <v>0</v>
      </c>
      <c r="K130" s="4">
        <v>0</v>
      </c>
      <c r="L130" s="4">
        <v>0</v>
      </c>
    </row>
    <row r="131" spans="1:12" x14ac:dyDescent="0.3">
      <c r="A131" s="2" t="s">
        <v>11</v>
      </c>
      <c r="B131" s="3"/>
      <c r="C131" s="3"/>
      <c r="D131" s="1">
        <f t="shared" si="58"/>
        <v>0</v>
      </c>
      <c r="E131" s="4">
        <v>0</v>
      </c>
      <c r="F131" s="4">
        <v>0</v>
      </c>
      <c r="G131" s="1">
        <f t="shared" si="57"/>
        <v>0</v>
      </c>
      <c r="H131" s="4">
        <v>0</v>
      </c>
      <c r="I131" s="4">
        <v>0</v>
      </c>
      <c r="J131" s="1">
        <f>K131+L131</f>
        <v>0</v>
      </c>
      <c r="K131" s="4">
        <v>0</v>
      </c>
      <c r="L131" s="4">
        <v>0</v>
      </c>
    </row>
    <row r="132" spans="1:12" ht="105.6" x14ac:dyDescent="0.3">
      <c r="A132" s="9" t="s">
        <v>38</v>
      </c>
      <c r="B132" s="10" t="s">
        <v>89</v>
      </c>
      <c r="C132" s="11" t="s">
        <v>5</v>
      </c>
      <c r="D132" s="4"/>
      <c r="E132" s="4"/>
      <c r="F132" s="4"/>
      <c r="G132" s="7"/>
      <c r="H132" s="7"/>
      <c r="I132" s="7"/>
      <c r="J132" s="7"/>
      <c r="K132" s="7"/>
      <c r="L132" s="7"/>
    </row>
    <row r="133" spans="1:12" ht="29.25" customHeight="1" x14ac:dyDescent="0.3">
      <c r="A133" s="3" t="s">
        <v>14</v>
      </c>
      <c r="B133" s="3"/>
      <c r="C133" s="3"/>
      <c r="D133" s="1">
        <f>E133+F133</f>
        <v>482</v>
      </c>
      <c r="E133" s="4">
        <f>E134+E135+E136</f>
        <v>0</v>
      </c>
      <c r="F133" s="4">
        <f>F134+F135+F136</f>
        <v>482</v>
      </c>
      <c r="G133" s="1">
        <f>H133+I133</f>
        <v>482</v>
      </c>
      <c r="H133" s="4">
        <f>H134+H135+H136</f>
        <v>0</v>
      </c>
      <c r="I133" s="4">
        <f>I134+I135+I136</f>
        <v>482</v>
      </c>
      <c r="J133" s="1">
        <f>K133+L133</f>
        <v>481.75</v>
      </c>
      <c r="K133" s="4">
        <f>K134+K135+K136</f>
        <v>0</v>
      </c>
      <c r="L133" s="4">
        <f>L134+L135+L136</f>
        <v>481.75</v>
      </c>
    </row>
    <row r="134" spans="1:12" x14ac:dyDescent="0.3">
      <c r="A134" s="2" t="s">
        <v>9</v>
      </c>
      <c r="B134" s="3"/>
      <c r="C134" s="3"/>
      <c r="D134" s="21">
        <f>E134+F134</f>
        <v>482</v>
      </c>
      <c r="E134" s="4">
        <v>0</v>
      </c>
      <c r="F134" s="22">
        <v>482</v>
      </c>
      <c r="G134" s="1">
        <f t="shared" ref="G134:G136" si="59">H134+I134</f>
        <v>482</v>
      </c>
      <c r="H134" s="4">
        <v>0</v>
      </c>
      <c r="I134" s="4">
        <f>0+482</f>
        <v>482</v>
      </c>
      <c r="J134" s="1">
        <f>K134+L134</f>
        <v>481.75</v>
      </c>
      <c r="K134" s="4">
        <v>0</v>
      </c>
      <c r="L134" s="4">
        <f>0+481.75</f>
        <v>481.75</v>
      </c>
    </row>
    <row r="135" spans="1:12" x14ac:dyDescent="0.3">
      <c r="A135" s="2" t="s">
        <v>10</v>
      </c>
      <c r="B135" s="3"/>
      <c r="C135" s="3"/>
      <c r="D135" s="1">
        <f t="shared" ref="D135:D136" si="60">E135+F135</f>
        <v>0</v>
      </c>
      <c r="E135" s="4">
        <v>0</v>
      </c>
      <c r="F135" s="4">
        <v>0</v>
      </c>
      <c r="G135" s="1">
        <f t="shared" si="59"/>
        <v>0</v>
      </c>
      <c r="H135" s="4">
        <v>0</v>
      </c>
      <c r="I135" s="4">
        <v>0</v>
      </c>
      <c r="J135" s="1">
        <f>K135+L135</f>
        <v>0</v>
      </c>
      <c r="K135" s="4">
        <v>0</v>
      </c>
      <c r="L135" s="4">
        <v>0</v>
      </c>
    </row>
    <row r="136" spans="1:12" x14ac:dyDescent="0.3">
      <c r="A136" s="2" t="s">
        <v>11</v>
      </c>
      <c r="B136" s="3"/>
      <c r="C136" s="3"/>
      <c r="D136" s="1">
        <f t="shared" si="60"/>
        <v>0</v>
      </c>
      <c r="E136" s="4">
        <v>0</v>
      </c>
      <c r="F136" s="4">
        <v>0</v>
      </c>
      <c r="G136" s="1">
        <f t="shared" si="59"/>
        <v>0</v>
      </c>
      <c r="H136" s="4">
        <v>0</v>
      </c>
      <c r="I136" s="4">
        <v>0</v>
      </c>
      <c r="J136" s="1">
        <f>K136+L136</f>
        <v>0</v>
      </c>
      <c r="K136" s="4">
        <v>0</v>
      </c>
      <c r="L136" s="4">
        <v>0</v>
      </c>
    </row>
    <row r="137" spans="1:12" ht="79.2" x14ac:dyDescent="0.3">
      <c r="A137" s="9" t="s">
        <v>39</v>
      </c>
      <c r="B137" s="10" t="s">
        <v>89</v>
      </c>
      <c r="C137" s="11" t="s">
        <v>107</v>
      </c>
      <c r="D137" s="4"/>
      <c r="E137" s="4"/>
      <c r="F137" s="4"/>
      <c r="G137" s="7"/>
      <c r="H137" s="7"/>
      <c r="I137" s="7"/>
      <c r="J137" s="7"/>
      <c r="K137" s="7"/>
      <c r="L137" s="7"/>
    </row>
    <row r="138" spans="1:12" ht="29.25" customHeight="1" x14ac:dyDescent="0.3">
      <c r="A138" s="3" t="s">
        <v>14</v>
      </c>
      <c r="B138" s="3"/>
      <c r="C138" s="3"/>
      <c r="D138" s="1">
        <f>E138+F138</f>
        <v>14000</v>
      </c>
      <c r="E138" s="4">
        <f>E139+E140+E141</f>
        <v>0</v>
      </c>
      <c r="F138" s="4">
        <f>F139+F140+F141</f>
        <v>14000</v>
      </c>
      <c r="G138" s="1">
        <f>H138+I138</f>
        <v>12000</v>
      </c>
      <c r="H138" s="4">
        <f>H139+H140+H141</f>
        <v>0</v>
      </c>
      <c r="I138" s="4">
        <f>I139+I140+I141</f>
        <v>12000</v>
      </c>
      <c r="J138" s="1">
        <f>K138+L138</f>
        <v>9739.25</v>
      </c>
      <c r="K138" s="4">
        <f>K139+K140+K141</f>
        <v>0</v>
      </c>
      <c r="L138" s="4">
        <f>L139+L140+L141</f>
        <v>9739.25</v>
      </c>
    </row>
    <row r="139" spans="1:12" x14ac:dyDescent="0.3">
      <c r="A139" s="2" t="s">
        <v>9</v>
      </c>
      <c r="B139" s="3"/>
      <c r="C139" s="3"/>
      <c r="D139" s="21">
        <f>E139+F139</f>
        <v>14000</v>
      </c>
      <c r="E139" s="4">
        <v>0</v>
      </c>
      <c r="F139" s="22">
        <v>14000</v>
      </c>
      <c r="G139" s="1">
        <f t="shared" ref="G139:G141" si="61">H139+I139</f>
        <v>12000</v>
      </c>
      <c r="H139" s="4">
        <v>0</v>
      </c>
      <c r="I139" s="4">
        <f>0+0+12000</f>
        <v>12000</v>
      </c>
      <c r="J139" s="1">
        <f>K139+L139</f>
        <v>9739.25</v>
      </c>
      <c r="K139" s="4">
        <v>0</v>
      </c>
      <c r="L139" s="4">
        <f>0+0+9739.25</f>
        <v>9739.25</v>
      </c>
    </row>
    <row r="140" spans="1:12" x14ac:dyDescent="0.3">
      <c r="A140" s="2" t="s">
        <v>10</v>
      </c>
      <c r="B140" s="3"/>
      <c r="C140" s="3"/>
      <c r="D140" s="1">
        <f t="shared" ref="D140:D141" si="62">E140+F140</f>
        <v>0</v>
      </c>
      <c r="E140" s="4">
        <v>0</v>
      </c>
      <c r="F140" s="4">
        <v>0</v>
      </c>
      <c r="G140" s="1">
        <f t="shared" si="61"/>
        <v>0</v>
      </c>
      <c r="H140" s="4">
        <v>0</v>
      </c>
      <c r="I140" s="4">
        <v>0</v>
      </c>
      <c r="J140" s="1">
        <f>K140+L140</f>
        <v>0</v>
      </c>
      <c r="K140" s="4">
        <v>0</v>
      </c>
      <c r="L140" s="4">
        <v>0</v>
      </c>
    </row>
    <row r="141" spans="1:12" x14ac:dyDescent="0.3">
      <c r="A141" s="2" t="s">
        <v>11</v>
      </c>
      <c r="B141" s="3"/>
      <c r="C141" s="3"/>
      <c r="D141" s="1">
        <f t="shared" si="62"/>
        <v>0</v>
      </c>
      <c r="E141" s="4">
        <v>0</v>
      </c>
      <c r="F141" s="4">
        <v>0</v>
      </c>
      <c r="G141" s="1">
        <f t="shared" si="61"/>
        <v>0</v>
      </c>
      <c r="H141" s="4">
        <v>0</v>
      </c>
      <c r="I141" s="4">
        <v>0</v>
      </c>
      <c r="J141" s="1">
        <f>K141+L141</f>
        <v>0</v>
      </c>
      <c r="K141" s="4">
        <v>0</v>
      </c>
      <c r="L141" s="4">
        <v>0</v>
      </c>
    </row>
    <row r="142" spans="1:12" ht="52.8" x14ac:dyDescent="0.3">
      <c r="A142" s="9" t="s">
        <v>102</v>
      </c>
      <c r="B142" s="10" t="s">
        <v>89</v>
      </c>
      <c r="C142" s="11" t="s">
        <v>5</v>
      </c>
      <c r="D142" s="4"/>
      <c r="E142" s="4"/>
      <c r="F142" s="4"/>
      <c r="G142" s="7"/>
      <c r="H142" s="7"/>
      <c r="I142" s="7"/>
      <c r="J142" s="7"/>
      <c r="K142" s="7"/>
      <c r="L142" s="7"/>
    </row>
    <row r="143" spans="1:12" ht="29.25" customHeight="1" x14ac:dyDescent="0.3">
      <c r="A143" s="3" t="s">
        <v>14</v>
      </c>
      <c r="B143" s="3"/>
      <c r="C143" s="3"/>
      <c r="D143" s="1">
        <f>E143+F143</f>
        <v>16833.858</v>
      </c>
      <c r="E143" s="4">
        <f>E144+E145+E146</f>
        <v>0</v>
      </c>
      <c r="F143" s="4">
        <f>F144+F145+F146</f>
        <v>16833.858</v>
      </c>
      <c r="G143" s="1">
        <f>H143+I143</f>
        <v>12333.858</v>
      </c>
      <c r="H143" s="4">
        <f>H144+H145+H146</f>
        <v>0</v>
      </c>
      <c r="I143" s="4">
        <f>I144+I145+I146</f>
        <v>12333.858</v>
      </c>
      <c r="J143" s="1">
        <f>K143+L143</f>
        <v>12303.15</v>
      </c>
      <c r="K143" s="4">
        <f>K144+K145+K146</f>
        <v>0</v>
      </c>
      <c r="L143" s="4">
        <f>L144+L145+L146</f>
        <v>12303.15</v>
      </c>
    </row>
    <row r="144" spans="1:12" x14ac:dyDescent="0.3">
      <c r="A144" s="2" t="s">
        <v>9</v>
      </c>
      <c r="B144" s="3"/>
      <c r="C144" s="3"/>
      <c r="D144" s="21">
        <f>E144+F144</f>
        <v>16833.858</v>
      </c>
      <c r="E144" s="4">
        <v>0</v>
      </c>
      <c r="F144" s="22">
        <v>16833.858</v>
      </c>
      <c r="G144" s="1">
        <f t="shared" ref="G144:G146" si="63">H144+I144</f>
        <v>12333.858</v>
      </c>
      <c r="H144" s="4">
        <v>0</v>
      </c>
      <c r="I144" s="4">
        <f>0+0+12333.858</f>
        <v>12333.858</v>
      </c>
      <c r="J144" s="1">
        <f>K144+L144</f>
        <v>12303.15</v>
      </c>
      <c r="K144" s="4">
        <v>0</v>
      </c>
      <c r="L144" s="4">
        <f>0+0+12303.15</f>
        <v>12303.15</v>
      </c>
    </row>
    <row r="145" spans="1:14" x14ac:dyDescent="0.3">
      <c r="A145" s="2" t="s">
        <v>10</v>
      </c>
      <c r="B145" s="3"/>
      <c r="C145" s="3"/>
      <c r="D145" s="1">
        <f t="shared" ref="D145:D146" si="64">E145+F145</f>
        <v>0</v>
      </c>
      <c r="E145" s="4">
        <v>0</v>
      </c>
      <c r="F145" s="4">
        <v>0</v>
      </c>
      <c r="G145" s="1">
        <f t="shared" si="63"/>
        <v>0</v>
      </c>
      <c r="H145" s="4">
        <v>0</v>
      </c>
      <c r="I145" s="4">
        <v>0</v>
      </c>
      <c r="J145" s="1">
        <f>K145+L145</f>
        <v>0</v>
      </c>
      <c r="K145" s="4">
        <v>0</v>
      </c>
      <c r="L145" s="4">
        <v>0</v>
      </c>
    </row>
    <row r="146" spans="1:14" x14ac:dyDescent="0.3">
      <c r="A146" s="2" t="s">
        <v>11</v>
      </c>
      <c r="B146" s="3"/>
      <c r="C146" s="3"/>
      <c r="D146" s="1">
        <f t="shared" si="64"/>
        <v>0</v>
      </c>
      <c r="E146" s="4">
        <v>0</v>
      </c>
      <c r="F146" s="4">
        <v>0</v>
      </c>
      <c r="G146" s="1">
        <f t="shared" si="63"/>
        <v>0</v>
      </c>
      <c r="H146" s="4">
        <v>0</v>
      </c>
      <c r="I146" s="4">
        <v>0</v>
      </c>
      <c r="J146" s="1">
        <f>K146+L146</f>
        <v>0</v>
      </c>
      <c r="K146" s="4">
        <v>0</v>
      </c>
      <c r="L146" s="4">
        <v>0</v>
      </c>
    </row>
    <row r="147" spans="1:14" ht="60" x14ac:dyDescent="0.3">
      <c r="A147" s="19" t="s">
        <v>101</v>
      </c>
      <c r="B147" s="10" t="s">
        <v>89</v>
      </c>
      <c r="C147" s="11" t="s">
        <v>5</v>
      </c>
      <c r="D147" s="4"/>
      <c r="E147" s="4"/>
      <c r="F147" s="4"/>
      <c r="G147" s="7"/>
      <c r="H147" s="7"/>
      <c r="I147" s="7"/>
      <c r="J147" s="7"/>
      <c r="K147" s="7"/>
      <c r="L147" s="7"/>
    </row>
    <row r="148" spans="1:14" ht="26.4" x14ac:dyDescent="0.3">
      <c r="A148" s="3" t="s">
        <v>14</v>
      </c>
      <c r="B148" s="3"/>
      <c r="C148" s="3"/>
      <c r="D148" s="1">
        <f>E148+F148</f>
        <v>300</v>
      </c>
      <c r="E148" s="4">
        <f>E149+E150+E151</f>
        <v>0</v>
      </c>
      <c r="F148" s="4">
        <f>F149+F150+F151</f>
        <v>300</v>
      </c>
      <c r="G148" s="1">
        <f>H148+I148</f>
        <v>300</v>
      </c>
      <c r="H148" s="4">
        <f>H149+H150+H151</f>
        <v>0</v>
      </c>
      <c r="I148" s="4">
        <f>I149+I150+I151</f>
        <v>300</v>
      </c>
      <c r="J148" s="1">
        <f>K148+L148</f>
        <v>299.99</v>
      </c>
      <c r="K148" s="4">
        <f>K149+K150+K151</f>
        <v>0</v>
      </c>
      <c r="L148" s="4">
        <f>L149+L150+L151</f>
        <v>299.99</v>
      </c>
    </row>
    <row r="149" spans="1:14" x14ac:dyDescent="0.3">
      <c r="A149" s="2" t="s">
        <v>9</v>
      </c>
      <c r="B149" s="3"/>
      <c r="C149" s="3"/>
      <c r="D149" s="21">
        <f>E149+F149</f>
        <v>300</v>
      </c>
      <c r="E149" s="4">
        <v>0</v>
      </c>
      <c r="F149" s="22">
        <v>300</v>
      </c>
      <c r="G149" s="1">
        <f t="shared" ref="G149:G151" si="65">H149+I149</f>
        <v>300</v>
      </c>
      <c r="H149" s="4">
        <v>0</v>
      </c>
      <c r="I149" s="4">
        <f>0+0+300</f>
        <v>300</v>
      </c>
      <c r="J149" s="1">
        <f>K149+L149</f>
        <v>299.99</v>
      </c>
      <c r="K149" s="4">
        <v>0</v>
      </c>
      <c r="L149" s="4">
        <f>0+0+299.99</f>
        <v>299.99</v>
      </c>
    </row>
    <row r="150" spans="1:14" x14ac:dyDescent="0.3">
      <c r="A150" s="2" t="s">
        <v>10</v>
      </c>
      <c r="B150" s="3"/>
      <c r="C150" s="3"/>
      <c r="D150" s="1">
        <f t="shared" ref="D150:D151" si="66">E150+F150</f>
        <v>0</v>
      </c>
      <c r="E150" s="4">
        <v>0</v>
      </c>
      <c r="F150" s="4">
        <v>0</v>
      </c>
      <c r="G150" s="1">
        <f t="shared" si="65"/>
        <v>0</v>
      </c>
      <c r="H150" s="4">
        <v>0</v>
      </c>
      <c r="I150" s="4">
        <v>0</v>
      </c>
      <c r="J150" s="1">
        <f>K150+L150</f>
        <v>0</v>
      </c>
      <c r="K150" s="4">
        <v>0</v>
      </c>
      <c r="L150" s="4">
        <v>0</v>
      </c>
    </row>
    <row r="151" spans="1:14" x14ac:dyDescent="0.3">
      <c r="A151" s="2" t="s">
        <v>11</v>
      </c>
      <c r="B151" s="3"/>
      <c r="C151" s="3"/>
      <c r="D151" s="1">
        <f t="shared" si="66"/>
        <v>0</v>
      </c>
      <c r="E151" s="4">
        <v>0</v>
      </c>
      <c r="F151" s="4">
        <v>0</v>
      </c>
      <c r="G151" s="1">
        <f t="shared" si="65"/>
        <v>0</v>
      </c>
      <c r="H151" s="4">
        <v>0</v>
      </c>
      <c r="I151" s="4">
        <v>0</v>
      </c>
      <c r="J151" s="1">
        <f>K151+L151</f>
        <v>0</v>
      </c>
      <c r="K151" s="4">
        <v>0</v>
      </c>
      <c r="L151" s="4">
        <v>0</v>
      </c>
    </row>
    <row r="152" spans="1:14" ht="66" x14ac:dyDescent="0.3">
      <c r="A152" s="15" t="s">
        <v>40</v>
      </c>
      <c r="B152" s="3"/>
      <c r="C152" s="3"/>
      <c r="D152" s="4"/>
      <c r="E152" s="4"/>
      <c r="F152" s="4"/>
      <c r="G152" s="7"/>
      <c r="H152" s="7"/>
      <c r="I152" s="7"/>
      <c r="J152" s="7"/>
      <c r="K152" s="7"/>
      <c r="L152" s="7"/>
    </row>
    <row r="153" spans="1:14" ht="29.25" customHeight="1" x14ac:dyDescent="0.3">
      <c r="A153" s="3" t="s">
        <v>14</v>
      </c>
      <c r="B153" s="3"/>
      <c r="C153" s="3"/>
      <c r="D153" s="1">
        <f>E153+F153</f>
        <v>2719.66</v>
      </c>
      <c r="E153" s="4">
        <f>E154+E155+E156</f>
        <v>2448.7939999999999</v>
      </c>
      <c r="F153" s="4">
        <f>F154+F155+F156</f>
        <v>270.86599999999999</v>
      </c>
      <c r="G153" s="1">
        <f>H153+I153</f>
        <v>2719.66</v>
      </c>
      <c r="H153" s="4">
        <f>H154+H155+H156</f>
        <v>2448.7939999999999</v>
      </c>
      <c r="I153" s="4">
        <f>I154+I155+I156</f>
        <v>270.86599999999999</v>
      </c>
      <c r="J153" s="1">
        <f>K153+L153</f>
        <v>2174.2040000000002</v>
      </c>
      <c r="K153" s="4">
        <f>K154+K155+K156</f>
        <v>2103.114</v>
      </c>
      <c r="L153" s="4">
        <f>L154+L155+L156</f>
        <v>71.09</v>
      </c>
    </row>
    <row r="154" spans="1:14" x14ac:dyDescent="0.3">
      <c r="A154" s="2" t="s">
        <v>9</v>
      </c>
      <c r="B154" s="3"/>
      <c r="C154" s="3"/>
      <c r="D154" s="21">
        <f>E154+F154</f>
        <v>2719.66</v>
      </c>
      <c r="E154" s="22">
        <f>E159+E164</f>
        <v>2448.7939999999999</v>
      </c>
      <c r="F154" s="22">
        <f>F159+F164</f>
        <v>270.86599999999999</v>
      </c>
      <c r="G154" s="21">
        <f>H154+I154</f>
        <v>2719.66</v>
      </c>
      <c r="H154" s="22">
        <f>H159+H164</f>
        <v>2448.7939999999999</v>
      </c>
      <c r="I154" s="22">
        <f>I159+I164</f>
        <v>270.86599999999999</v>
      </c>
      <c r="J154" s="21">
        <f>K154+L154</f>
        <v>2174.2040000000002</v>
      </c>
      <c r="K154" s="22">
        <f>K159+K164</f>
        <v>2103.114</v>
      </c>
      <c r="L154" s="22">
        <f>L159+L164</f>
        <v>71.09</v>
      </c>
    </row>
    <row r="155" spans="1:14" x14ac:dyDescent="0.3">
      <c r="A155" s="2" t="s">
        <v>10</v>
      </c>
      <c r="B155" s="3"/>
      <c r="C155" s="3"/>
      <c r="D155" s="21">
        <f t="shared" ref="D155:D156" si="67">E155+F155</f>
        <v>0</v>
      </c>
      <c r="E155" s="22">
        <f t="shared" ref="E155:F156" si="68">E160+E165</f>
        <v>0</v>
      </c>
      <c r="F155" s="22">
        <f t="shared" si="68"/>
        <v>0</v>
      </c>
      <c r="G155" s="21">
        <f t="shared" ref="G155:G156" si="69">H155+I155</f>
        <v>0</v>
      </c>
      <c r="H155" s="22">
        <f t="shared" ref="H155:I156" si="70">H160+H165</f>
        <v>0</v>
      </c>
      <c r="I155" s="22">
        <f t="shared" si="70"/>
        <v>0</v>
      </c>
      <c r="J155" s="21">
        <f t="shared" ref="J155:J156" si="71">K155+L155</f>
        <v>0</v>
      </c>
      <c r="K155" s="22">
        <f t="shared" ref="K155:L156" si="72">K160+K165</f>
        <v>0</v>
      </c>
      <c r="L155" s="22">
        <f t="shared" si="72"/>
        <v>0</v>
      </c>
    </row>
    <row r="156" spans="1:14" x14ac:dyDescent="0.3">
      <c r="A156" s="2" t="s">
        <v>11</v>
      </c>
      <c r="B156" s="37"/>
      <c r="C156" s="37"/>
      <c r="D156" s="21">
        <f t="shared" si="67"/>
        <v>0</v>
      </c>
      <c r="E156" s="22">
        <f t="shared" si="68"/>
        <v>0</v>
      </c>
      <c r="F156" s="22">
        <f t="shared" si="68"/>
        <v>0</v>
      </c>
      <c r="G156" s="21">
        <f t="shared" si="69"/>
        <v>0</v>
      </c>
      <c r="H156" s="22">
        <f t="shared" si="70"/>
        <v>0</v>
      </c>
      <c r="I156" s="22">
        <f t="shared" si="70"/>
        <v>0</v>
      </c>
      <c r="J156" s="21">
        <f t="shared" si="71"/>
        <v>0</v>
      </c>
      <c r="K156" s="22">
        <f t="shared" si="72"/>
        <v>0</v>
      </c>
      <c r="L156" s="22">
        <f t="shared" si="72"/>
        <v>0</v>
      </c>
    </row>
    <row r="157" spans="1:14" ht="66" x14ac:dyDescent="0.3">
      <c r="A157" s="9" t="s">
        <v>41</v>
      </c>
      <c r="B157" s="10" t="s">
        <v>89</v>
      </c>
      <c r="C157" s="11" t="s">
        <v>5</v>
      </c>
      <c r="D157" s="4"/>
      <c r="E157" s="4"/>
      <c r="F157" s="4"/>
      <c r="G157" s="7"/>
      <c r="H157" s="7"/>
      <c r="I157" s="7"/>
      <c r="J157" s="7"/>
      <c r="K157" s="7"/>
      <c r="L157" s="7"/>
      <c r="N157" s="8"/>
    </row>
    <row r="158" spans="1:14" ht="29.25" customHeight="1" x14ac:dyDescent="0.3">
      <c r="A158" s="3" t="s">
        <v>14</v>
      </c>
      <c r="B158" s="3"/>
      <c r="C158" s="3"/>
      <c r="D158" s="1">
        <f>E158+F158</f>
        <v>1341.6</v>
      </c>
      <c r="E158" s="4">
        <f>E159+E160+E161</f>
        <v>1070.7339999999999</v>
      </c>
      <c r="F158" s="4">
        <f>F159+F160+F161</f>
        <v>270.86599999999999</v>
      </c>
      <c r="G158" s="1">
        <f>H158+I158</f>
        <v>1341.6</v>
      </c>
      <c r="H158" s="4">
        <f>H159+H160+H161</f>
        <v>1070.7339999999999</v>
      </c>
      <c r="I158" s="4">
        <f>I159+I160+I161</f>
        <v>270.86599999999999</v>
      </c>
      <c r="J158" s="1">
        <f>K158+L158</f>
        <v>868.44400000000007</v>
      </c>
      <c r="K158" s="4">
        <f>K159+K160+K161</f>
        <v>797.35400000000004</v>
      </c>
      <c r="L158" s="4">
        <f>L159+L160+L161</f>
        <v>71.09</v>
      </c>
    </row>
    <row r="159" spans="1:14" x14ac:dyDescent="0.3">
      <c r="A159" s="2" t="s">
        <v>9</v>
      </c>
      <c r="B159" s="3"/>
      <c r="C159" s="3"/>
      <c r="D159" s="21">
        <f>E159+F159</f>
        <v>1341.6</v>
      </c>
      <c r="E159" s="4">
        <v>1070.7339999999999</v>
      </c>
      <c r="F159" s="22">
        <v>270.86599999999999</v>
      </c>
      <c r="G159" s="21">
        <f>H159+I159</f>
        <v>1341.6</v>
      </c>
      <c r="H159" s="4">
        <f>619+433.734+18</f>
        <v>1070.7339999999999</v>
      </c>
      <c r="I159" s="22">
        <f>0+270.866</f>
        <v>270.86599999999999</v>
      </c>
      <c r="J159" s="1">
        <f>K159+L159</f>
        <v>868.44400000000007</v>
      </c>
      <c r="K159" s="4">
        <f>375.204+404.15+18</f>
        <v>797.35400000000004</v>
      </c>
      <c r="L159" s="4">
        <f>0+71.09</f>
        <v>71.09</v>
      </c>
    </row>
    <row r="160" spans="1:14" x14ac:dyDescent="0.3">
      <c r="A160" s="2" t="s">
        <v>10</v>
      </c>
      <c r="B160" s="3"/>
      <c r="C160" s="3"/>
      <c r="D160" s="1">
        <f t="shared" ref="D160:D161" si="73">E160+F160</f>
        <v>0</v>
      </c>
      <c r="E160" s="4">
        <v>0</v>
      </c>
      <c r="F160" s="4">
        <v>0</v>
      </c>
      <c r="G160" s="1">
        <f t="shared" ref="G160:G161" si="74">H160+I160</f>
        <v>0</v>
      </c>
      <c r="H160" s="4">
        <v>0</v>
      </c>
      <c r="I160" s="4">
        <v>0</v>
      </c>
      <c r="J160" s="1">
        <f>K160+L160</f>
        <v>0</v>
      </c>
      <c r="K160" s="4">
        <v>0</v>
      </c>
      <c r="L160" s="4">
        <v>0</v>
      </c>
    </row>
    <row r="161" spans="1:12" x14ac:dyDescent="0.3">
      <c r="A161" s="2" t="s">
        <v>11</v>
      </c>
      <c r="B161" s="3"/>
      <c r="C161" s="3"/>
      <c r="D161" s="1">
        <f t="shared" si="73"/>
        <v>0</v>
      </c>
      <c r="E161" s="4">
        <v>0</v>
      </c>
      <c r="F161" s="4">
        <v>0</v>
      </c>
      <c r="G161" s="1">
        <f t="shared" si="74"/>
        <v>0</v>
      </c>
      <c r="H161" s="4">
        <v>0</v>
      </c>
      <c r="I161" s="4">
        <v>0</v>
      </c>
      <c r="J161" s="1">
        <f>K161+L161</f>
        <v>0</v>
      </c>
      <c r="K161" s="4">
        <v>0</v>
      </c>
      <c r="L161" s="4">
        <v>0</v>
      </c>
    </row>
    <row r="162" spans="1:12" ht="81.75" customHeight="1" x14ac:dyDescent="0.3">
      <c r="A162" s="9" t="s">
        <v>42</v>
      </c>
      <c r="B162" s="10" t="s">
        <v>89</v>
      </c>
      <c r="C162" s="11" t="s">
        <v>5</v>
      </c>
      <c r="D162" s="4"/>
      <c r="E162" s="4"/>
      <c r="F162" s="4"/>
      <c r="G162" s="7"/>
      <c r="H162" s="7"/>
      <c r="I162" s="7"/>
      <c r="J162" s="7"/>
      <c r="K162" s="7"/>
      <c r="L162" s="7"/>
    </row>
    <row r="163" spans="1:12" ht="29.25" customHeight="1" x14ac:dyDescent="0.3">
      <c r="A163" s="3" t="s">
        <v>14</v>
      </c>
      <c r="B163" s="3"/>
      <c r="C163" s="3"/>
      <c r="D163" s="1">
        <f>E163+F163</f>
        <v>1378.06</v>
      </c>
      <c r="E163" s="4">
        <f>E164+E165+E166</f>
        <v>1378.06</v>
      </c>
      <c r="F163" s="4">
        <f>F164+F165+F166</f>
        <v>0</v>
      </c>
      <c r="G163" s="1">
        <f>H163+I163</f>
        <v>1378.06</v>
      </c>
      <c r="H163" s="4">
        <f>H164+H165+H166</f>
        <v>1378.06</v>
      </c>
      <c r="I163" s="4">
        <f>I164+I165+I166</f>
        <v>0</v>
      </c>
      <c r="J163" s="1">
        <f>K163+L163</f>
        <v>1305.76</v>
      </c>
      <c r="K163" s="4">
        <f>K164+K165+K166</f>
        <v>1305.76</v>
      </c>
      <c r="L163" s="4">
        <f>L164+L165+L166</f>
        <v>0</v>
      </c>
    </row>
    <row r="164" spans="1:12" x14ac:dyDescent="0.3">
      <c r="A164" s="2" t="s">
        <v>9</v>
      </c>
      <c r="B164" s="3"/>
      <c r="C164" s="3"/>
      <c r="D164" s="21">
        <f>E164+F164</f>
        <v>1378.06</v>
      </c>
      <c r="E164" s="4">
        <v>1378.06</v>
      </c>
      <c r="F164" s="22">
        <v>0</v>
      </c>
      <c r="G164" s="21">
        <f>H164+I164</f>
        <v>1378.06</v>
      </c>
      <c r="H164" s="4">
        <f>333+478.5+566.56</f>
        <v>1378.06</v>
      </c>
      <c r="I164" s="22">
        <v>0</v>
      </c>
      <c r="J164" s="1">
        <f>K164+L164</f>
        <v>1305.76</v>
      </c>
      <c r="K164" s="4">
        <f>300+455.24+550.52</f>
        <v>1305.76</v>
      </c>
      <c r="L164" s="4">
        <v>0</v>
      </c>
    </row>
    <row r="165" spans="1:12" x14ac:dyDescent="0.3">
      <c r="A165" s="2" t="s">
        <v>10</v>
      </c>
      <c r="B165" s="3"/>
      <c r="C165" s="3"/>
      <c r="D165" s="1">
        <f t="shared" ref="D165:D166" si="75">E165+F165</f>
        <v>0</v>
      </c>
      <c r="E165" s="4">
        <v>0</v>
      </c>
      <c r="F165" s="4">
        <v>0</v>
      </c>
      <c r="G165" s="1">
        <f t="shared" ref="G165:G166" si="76">H165+I165</f>
        <v>0</v>
      </c>
      <c r="H165" s="4">
        <v>0</v>
      </c>
      <c r="I165" s="4">
        <v>0</v>
      </c>
      <c r="J165" s="1">
        <f>K165+L165</f>
        <v>0</v>
      </c>
      <c r="K165" s="4">
        <v>0</v>
      </c>
      <c r="L165" s="4">
        <v>0</v>
      </c>
    </row>
    <row r="166" spans="1:12" x14ac:dyDescent="0.3">
      <c r="A166" s="2" t="s">
        <v>11</v>
      </c>
      <c r="B166" s="3"/>
      <c r="C166" s="3"/>
      <c r="D166" s="1">
        <f t="shared" si="75"/>
        <v>0</v>
      </c>
      <c r="E166" s="4">
        <v>0</v>
      </c>
      <c r="F166" s="4">
        <v>0</v>
      </c>
      <c r="G166" s="1">
        <f t="shared" si="76"/>
        <v>0</v>
      </c>
      <c r="H166" s="4">
        <v>0</v>
      </c>
      <c r="I166" s="4">
        <v>0</v>
      </c>
      <c r="J166" s="1">
        <f>K166+L166</f>
        <v>0</v>
      </c>
      <c r="K166" s="4">
        <v>0</v>
      </c>
      <c r="L166" s="4">
        <v>0</v>
      </c>
    </row>
    <row r="167" spans="1:12" ht="90.75" customHeight="1" x14ac:dyDescent="0.3">
      <c r="A167" s="15" t="s">
        <v>43</v>
      </c>
      <c r="B167" s="3"/>
      <c r="C167" s="3"/>
      <c r="D167" s="4"/>
      <c r="E167" s="4"/>
      <c r="F167" s="4"/>
      <c r="G167" s="7"/>
      <c r="H167" s="7"/>
      <c r="I167" s="7"/>
      <c r="J167" s="7"/>
      <c r="K167" s="7"/>
      <c r="L167" s="7"/>
    </row>
    <row r="168" spans="1:12" ht="29.25" customHeight="1" x14ac:dyDescent="0.3">
      <c r="A168" s="3" t="s">
        <v>14</v>
      </c>
      <c r="B168" s="3"/>
      <c r="C168" s="3"/>
      <c r="D168" s="1">
        <f>E168+F168</f>
        <v>2202</v>
      </c>
      <c r="E168" s="4">
        <f>E169+E170+E171</f>
        <v>2202</v>
      </c>
      <c r="F168" s="4">
        <f>F169+F170+F171</f>
        <v>0</v>
      </c>
      <c r="G168" s="1">
        <f>H168+I168</f>
        <v>2202</v>
      </c>
      <c r="H168" s="4">
        <f>H169+H170+H171</f>
        <v>2202</v>
      </c>
      <c r="I168" s="4">
        <f>I169+I170+I171</f>
        <v>0</v>
      </c>
      <c r="J168" s="1">
        <f>K168+L168</f>
        <v>312</v>
      </c>
      <c r="K168" s="4">
        <f>K169+K170+K171</f>
        <v>312</v>
      </c>
      <c r="L168" s="4">
        <f>L169+L170+L171</f>
        <v>0</v>
      </c>
    </row>
    <row r="169" spans="1:12" x14ac:dyDescent="0.3">
      <c r="A169" s="2" t="s">
        <v>9</v>
      </c>
      <c r="B169" s="3"/>
      <c r="C169" s="3"/>
      <c r="D169" s="1">
        <f>E169+F169</f>
        <v>2202</v>
      </c>
      <c r="E169" s="4">
        <f>E174</f>
        <v>2202</v>
      </c>
      <c r="F169" s="4">
        <f>F174</f>
        <v>0</v>
      </c>
      <c r="G169" s="1">
        <f>H169+I169</f>
        <v>2202</v>
      </c>
      <c r="H169" s="4">
        <f>H174</f>
        <v>2202</v>
      </c>
      <c r="I169" s="4">
        <f>I174</f>
        <v>0</v>
      </c>
      <c r="J169" s="1">
        <f>K169+L169</f>
        <v>312</v>
      </c>
      <c r="K169" s="4">
        <f>K174</f>
        <v>312</v>
      </c>
      <c r="L169" s="4">
        <f>L174</f>
        <v>0</v>
      </c>
    </row>
    <row r="170" spans="1:12" x14ac:dyDescent="0.3">
      <c r="A170" s="2" t="s">
        <v>10</v>
      </c>
      <c r="B170" s="3"/>
      <c r="C170" s="3"/>
      <c r="D170" s="1">
        <f t="shared" ref="D170:D171" si="77">E170+F170</f>
        <v>0</v>
      </c>
      <c r="E170" s="4">
        <f t="shared" ref="E170:F171" si="78">E175</f>
        <v>0</v>
      </c>
      <c r="F170" s="4">
        <f t="shared" si="78"/>
        <v>0</v>
      </c>
      <c r="G170" s="1">
        <f t="shared" ref="G170:G171" si="79">H170+I170</f>
        <v>0</v>
      </c>
      <c r="H170" s="4">
        <f t="shared" ref="H170:I171" si="80">H175</f>
        <v>0</v>
      </c>
      <c r="I170" s="4">
        <f t="shared" si="80"/>
        <v>0</v>
      </c>
      <c r="J170" s="1">
        <f t="shared" ref="J170:J171" si="81">K170+L170</f>
        <v>0</v>
      </c>
      <c r="K170" s="4">
        <f t="shared" ref="K170:L171" si="82">K175</f>
        <v>0</v>
      </c>
      <c r="L170" s="4">
        <f t="shared" si="82"/>
        <v>0</v>
      </c>
    </row>
    <row r="171" spans="1:12" x14ac:dyDescent="0.3">
      <c r="A171" s="2" t="s">
        <v>11</v>
      </c>
      <c r="B171" s="3"/>
      <c r="C171" s="3"/>
      <c r="D171" s="1">
        <f t="shared" si="77"/>
        <v>0</v>
      </c>
      <c r="E171" s="4">
        <f t="shared" si="78"/>
        <v>0</v>
      </c>
      <c r="F171" s="4">
        <f t="shared" si="78"/>
        <v>0</v>
      </c>
      <c r="G171" s="1">
        <f t="shared" si="79"/>
        <v>0</v>
      </c>
      <c r="H171" s="4">
        <f t="shared" si="80"/>
        <v>0</v>
      </c>
      <c r="I171" s="4">
        <f t="shared" si="80"/>
        <v>0</v>
      </c>
      <c r="J171" s="1">
        <f t="shared" si="81"/>
        <v>0</v>
      </c>
      <c r="K171" s="4">
        <f t="shared" si="82"/>
        <v>0</v>
      </c>
      <c r="L171" s="4">
        <f t="shared" si="82"/>
        <v>0</v>
      </c>
    </row>
    <row r="172" spans="1:12" ht="79.2" x14ac:dyDescent="0.3">
      <c r="A172" s="9" t="s">
        <v>44</v>
      </c>
      <c r="B172" s="11" t="s">
        <v>106</v>
      </c>
      <c r="C172" s="11" t="s">
        <v>5</v>
      </c>
      <c r="D172" s="4"/>
      <c r="E172" s="4"/>
      <c r="F172" s="4"/>
      <c r="G172" s="7"/>
      <c r="H172" s="7"/>
      <c r="I172" s="7"/>
      <c r="J172" s="7"/>
      <c r="K172" s="7"/>
      <c r="L172" s="7"/>
    </row>
    <row r="173" spans="1:12" ht="29.25" customHeight="1" x14ac:dyDescent="0.3">
      <c r="A173" s="3" t="s">
        <v>14</v>
      </c>
      <c r="B173" s="3"/>
      <c r="C173" s="3"/>
      <c r="D173" s="1">
        <f>E173+F173</f>
        <v>2202</v>
      </c>
      <c r="E173" s="4">
        <f>E174+E175+E176</f>
        <v>2202</v>
      </c>
      <c r="F173" s="4">
        <f>F174+F175+F176</f>
        <v>0</v>
      </c>
      <c r="G173" s="1">
        <f>H173+I173</f>
        <v>2202</v>
      </c>
      <c r="H173" s="4">
        <f>H174+H175+H176</f>
        <v>2202</v>
      </c>
      <c r="I173" s="4">
        <f>I174+I175+I176</f>
        <v>0</v>
      </c>
      <c r="J173" s="1">
        <f>K173+L173</f>
        <v>312</v>
      </c>
      <c r="K173" s="4">
        <f>K174+K175+K176</f>
        <v>312</v>
      </c>
      <c r="L173" s="4">
        <f>L174+L175+L176</f>
        <v>0</v>
      </c>
    </row>
    <row r="174" spans="1:12" x14ac:dyDescent="0.3">
      <c r="A174" s="2" t="s">
        <v>9</v>
      </c>
      <c r="B174" s="3"/>
      <c r="C174" s="3"/>
      <c r="D174" s="21">
        <f>E174+F174</f>
        <v>2202</v>
      </c>
      <c r="E174" s="4">
        <f>1720+482</f>
        <v>2202</v>
      </c>
      <c r="F174" s="22">
        <v>0</v>
      </c>
      <c r="G174" s="21">
        <f>H174+I174</f>
        <v>2202</v>
      </c>
      <c r="H174" s="4">
        <f>0+1500+702</f>
        <v>2202</v>
      </c>
      <c r="I174" s="22">
        <v>0</v>
      </c>
      <c r="J174" s="1">
        <f>K174+L174</f>
        <v>312</v>
      </c>
      <c r="K174" s="4">
        <f>0+300+12</f>
        <v>312</v>
      </c>
      <c r="L174" s="4">
        <v>0</v>
      </c>
    </row>
    <row r="175" spans="1:12" x14ac:dyDescent="0.3">
      <c r="A175" s="2" t="s">
        <v>10</v>
      </c>
      <c r="B175" s="3"/>
      <c r="C175" s="3"/>
      <c r="D175" s="1">
        <f t="shared" ref="D175:D176" si="83">E175+F175</f>
        <v>0</v>
      </c>
      <c r="E175" s="4">
        <v>0</v>
      </c>
      <c r="F175" s="4">
        <v>0</v>
      </c>
      <c r="G175" s="1">
        <f t="shared" ref="G175:G176" si="84">H175+I175</f>
        <v>0</v>
      </c>
      <c r="H175" s="4">
        <v>0</v>
      </c>
      <c r="I175" s="4">
        <v>0</v>
      </c>
      <c r="J175" s="1">
        <f>K175+L175</f>
        <v>0</v>
      </c>
      <c r="K175" s="4">
        <v>0</v>
      </c>
      <c r="L175" s="4">
        <v>0</v>
      </c>
    </row>
    <row r="176" spans="1:12" x14ac:dyDescent="0.3">
      <c r="A176" s="2" t="s">
        <v>11</v>
      </c>
      <c r="B176" s="3"/>
      <c r="C176" s="3"/>
      <c r="D176" s="1">
        <f t="shared" si="83"/>
        <v>0</v>
      </c>
      <c r="E176" s="4">
        <v>0</v>
      </c>
      <c r="F176" s="4">
        <v>0</v>
      </c>
      <c r="G176" s="1">
        <f t="shared" si="84"/>
        <v>0</v>
      </c>
      <c r="H176" s="4">
        <v>0</v>
      </c>
      <c r="I176" s="4">
        <v>0</v>
      </c>
      <c r="J176" s="1">
        <f>K176+L176</f>
        <v>0</v>
      </c>
      <c r="K176" s="4">
        <v>0</v>
      </c>
      <c r="L176" s="4">
        <v>0</v>
      </c>
    </row>
    <row r="177" spans="1:12" x14ac:dyDescent="0.3">
      <c r="A177" s="39" t="s">
        <v>46</v>
      </c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</row>
    <row r="178" spans="1:12" ht="26.4" x14ac:dyDescent="0.3">
      <c r="A178" s="15" t="s">
        <v>47</v>
      </c>
      <c r="B178" s="3"/>
      <c r="C178" s="3"/>
      <c r="D178" s="4"/>
      <c r="E178" s="4"/>
      <c r="F178" s="4"/>
      <c r="G178" s="7"/>
      <c r="H178" s="7"/>
      <c r="I178" s="7"/>
      <c r="J178" s="7"/>
      <c r="K178" s="7"/>
      <c r="L178" s="7"/>
    </row>
    <row r="179" spans="1:12" ht="29.25" customHeight="1" x14ac:dyDescent="0.3">
      <c r="A179" s="3" t="s">
        <v>14</v>
      </c>
      <c r="B179" s="3"/>
      <c r="C179" s="3"/>
      <c r="D179" s="1">
        <f>E179+F179</f>
        <v>49768.022349999999</v>
      </c>
      <c r="E179" s="4">
        <f>E180+E181+E182</f>
        <v>61.189349999999997</v>
      </c>
      <c r="F179" s="4">
        <f>F180+F181+F182</f>
        <v>49706.832999999999</v>
      </c>
      <c r="G179" s="1">
        <f>H179+I179</f>
        <v>26711.628349999999</v>
      </c>
      <c r="H179" s="4">
        <f>H180+H181+H182</f>
        <v>61.189349999999997</v>
      </c>
      <c r="I179" s="4">
        <f>I180+I181+I182</f>
        <v>26650.438999999998</v>
      </c>
      <c r="J179" s="1">
        <f>K179+L179</f>
        <v>19309.499159999999</v>
      </c>
      <c r="K179" s="4">
        <f>K180+K181+K182</f>
        <v>0</v>
      </c>
      <c r="L179" s="4">
        <f>L180+L181+L182</f>
        <v>19309.499159999999</v>
      </c>
    </row>
    <row r="180" spans="1:12" x14ac:dyDescent="0.3">
      <c r="A180" s="2" t="s">
        <v>9</v>
      </c>
      <c r="B180" s="3"/>
      <c r="C180" s="3"/>
      <c r="D180" s="1">
        <f>E180+F180</f>
        <v>38037.994350000001</v>
      </c>
      <c r="E180" s="4">
        <f>+E185+E190+E195+E200+E205+E210</f>
        <v>61.189349999999997</v>
      </c>
      <c r="F180" s="4">
        <f>+F185+F190+F195+F200+F205+F210</f>
        <v>37976.805</v>
      </c>
      <c r="G180" s="1">
        <f>H180+I180</f>
        <v>22511.628349999999</v>
      </c>
      <c r="H180" s="4">
        <f>+H185+H190+H195+H200+H205+H210</f>
        <v>61.189349999999997</v>
      </c>
      <c r="I180" s="4">
        <f>+I185+I190+I195+I200+I205+I210</f>
        <v>22450.438999999998</v>
      </c>
      <c r="J180" s="1">
        <f>K180+L180</f>
        <v>15737.67916</v>
      </c>
      <c r="K180" s="4">
        <f>+K185+K190+K195+K200+K205+K210</f>
        <v>0</v>
      </c>
      <c r="L180" s="4">
        <f>+L185+L190+L195+L200+L205+L210</f>
        <v>15737.67916</v>
      </c>
    </row>
    <row r="181" spans="1:12" x14ac:dyDescent="0.3">
      <c r="A181" s="2" t="s">
        <v>10</v>
      </c>
      <c r="B181" s="3"/>
      <c r="C181" s="3"/>
      <c r="D181" s="1">
        <f t="shared" ref="D181:D182" si="85">E181+F181</f>
        <v>7530.0280000000002</v>
      </c>
      <c r="E181" s="4">
        <f t="shared" ref="E181:F182" si="86">+E186+E191+E196+E201+E206+E211</f>
        <v>0</v>
      </c>
      <c r="F181" s="4">
        <f t="shared" si="86"/>
        <v>7530.0280000000002</v>
      </c>
      <c r="G181" s="1">
        <f t="shared" ref="G181:G182" si="87">H181+I181</f>
        <v>0</v>
      </c>
      <c r="H181" s="4">
        <f t="shared" ref="H181:I182" si="88">+H186+H191+H196+H201+H206+H211</f>
        <v>0</v>
      </c>
      <c r="I181" s="4">
        <f t="shared" si="88"/>
        <v>0</v>
      </c>
      <c r="J181" s="1">
        <f t="shared" ref="J181:J182" si="89">K181+L181</f>
        <v>0</v>
      </c>
      <c r="K181" s="4">
        <f t="shared" ref="K181:L182" si="90">+K186+K191+K196+K201+K206+K211</f>
        <v>0</v>
      </c>
      <c r="L181" s="4">
        <f t="shared" si="90"/>
        <v>0</v>
      </c>
    </row>
    <row r="182" spans="1:12" x14ac:dyDescent="0.3">
      <c r="A182" s="2" t="s">
        <v>99</v>
      </c>
      <c r="B182" s="3"/>
      <c r="C182" s="3"/>
      <c r="D182" s="1">
        <f t="shared" si="85"/>
        <v>4200</v>
      </c>
      <c r="E182" s="4">
        <f t="shared" si="86"/>
        <v>0</v>
      </c>
      <c r="F182" s="4">
        <f t="shared" si="86"/>
        <v>4200</v>
      </c>
      <c r="G182" s="1">
        <f t="shared" si="87"/>
        <v>4200</v>
      </c>
      <c r="H182" s="4">
        <f t="shared" si="88"/>
        <v>0</v>
      </c>
      <c r="I182" s="4">
        <f t="shared" si="88"/>
        <v>4200</v>
      </c>
      <c r="J182" s="1">
        <f t="shared" si="89"/>
        <v>3571.82</v>
      </c>
      <c r="K182" s="4">
        <f t="shared" si="90"/>
        <v>0</v>
      </c>
      <c r="L182" s="4">
        <f t="shared" si="90"/>
        <v>3571.82</v>
      </c>
    </row>
    <row r="183" spans="1:12" ht="105.6" x14ac:dyDescent="0.3">
      <c r="A183" s="9" t="s">
        <v>48</v>
      </c>
      <c r="B183" s="10" t="s">
        <v>90</v>
      </c>
      <c r="C183" s="11" t="s">
        <v>5</v>
      </c>
      <c r="D183" s="4"/>
      <c r="E183" s="4"/>
      <c r="F183" s="4"/>
      <c r="G183" s="7"/>
      <c r="H183" s="7"/>
      <c r="I183" s="7"/>
      <c r="J183" s="7"/>
      <c r="K183" s="7"/>
      <c r="L183" s="7"/>
    </row>
    <row r="184" spans="1:12" ht="29.25" customHeight="1" x14ac:dyDescent="0.3">
      <c r="A184" s="3" t="s">
        <v>14</v>
      </c>
      <c r="B184" s="3"/>
      <c r="C184" s="3"/>
      <c r="D184" s="1">
        <f>E184+F184</f>
        <v>25514.425999999999</v>
      </c>
      <c r="E184" s="4">
        <f>E185+E186+E187</f>
        <v>0</v>
      </c>
      <c r="F184" s="4">
        <f>F185+F186+F187</f>
        <v>25514.425999999999</v>
      </c>
      <c r="G184" s="1">
        <f>H184+I184</f>
        <v>10824.76</v>
      </c>
      <c r="H184" s="4">
        <f>H185+H186+H187</f>
        <v>0</v>
      </c>
      <c r="I184" s="4">
        <f>I185+I186+I187</f>
        <v>10824.76</v>
      </c>
      <c r="J184" s="1">
        <f>K184+L184</f>
        <v>4797.57</v>
      </c>
      <c r="K184" s="4">
        <f>K185+K186+K187</f>
        <v>0</v>
      </c>
      <c r="L184" s="4">
        <f>L185+L186+L187</f>
        <v>4797.57</v>
      </c>
    </row>
    <row r="185" spans="1:12" x14ac:dyDescent="0.3">
      <c r="A185" s="2" t="s">
        <v>9</v>
      </c>
      <c r="B185" s="3"/>
      <c r="C185" s="3"/>
      <c r="D185" s="21">
        <f>E185+F185</f>
        <v>25514.425999999999</v>
      </c>
      <c r="E185" s="4">
        <v>0</v>
      </c>
      <c r="F185" s="22">
        <v>25514.425999999999</v>
      </c>
      <c r="G185" s="21">
        <f>H185+I185</f>
        <v>10824.76</v>
      </c>
      <c r="H185" s="4">
        <v>0</v>
      </c>
      <c r="I185" s="22">
        <f>0+10824.76</f>
        <v>10824.76</v>
      </c>
      <c r="J185" s="1">
        <f>K185+L185</f>
        <v>4797.57</v>
      </c>
      <c r="K185" s="4">
        <v>0</v>
      </c>
      <c r="L185" s="4">
        <f>0+4797.57</f>
        <v>4797.57</v>
      </c>
    </row>
    <row r="186" spans="1:12" x14ac:dyDescent="0.3">
      <c r="A186" s="2" t="s">
        <v>10</v>
      </c>
      <c r="B186" s="3"/>
      <c r="C186" s="3"/>
      <c r="D186" s="1">
        <f t="shared" ref="D186:D187" si="91">E186+F186</f>
        <v>0</v>
      </c>
      <c r="E186" s="4">
        <v>0</v>
      </c>
      <c r="F186" s="4">
        <v>0</v>
      </c>
      <c r="G186" s="1">
        <f t="shared" ref="G186:G187" si="92">H186+I186</f>
        <v>0</v>
      </c>
      <c r="H186" s="4">
        <v>0</v>
      </c>
      <c r="I186" s="4">
        <v>0</v>
      </c>
      <c r="J186" s="1">
        <f>K186+L186</f>
        <v>0</v>
      </c>
      <c r="K186" s="4">
        <v>0</v>
      </c>
      <c r="L186" s="4">
        <v>0</v>
      </c>
    </row>
    <row r="187" spans="1:12" x14ac:dyDescent="0.3">
      <c r="A187" s="2" t="s">
        <v>11</v>
      </c>
      <c r="B187" s="3"/>
      <c r="C187" s="3"/>
      <c r="D187" s="1">
        <f t="shared" si="91"/>
        <v>0</v>
      </c>
      <c r="E187" s="4">
        <v>0</v>
      </c>
      <c r="F187" s="4">
        <v>0</v>
      </c>
      <c r="G187" s="1">
        <f t="shared" si="92"/>
        <v>0</v>
      </c>
      <c r="H187" s="4">
        <v>0</v>
      </c>
      <c r="I187" s="4">
        <v>0</v>
      </c>
      <c r="J187" s="1">
        <f>K187+L187</f>
        <v>0</v>
      </c>
      <c r="K187" s="4">
        <v>0</v>
      </c>
      <c r="L187" s="4">
        <v>0</v>
      </c>
    </row>
    <row r="188" spans="1:12" ht="79.2" x14ac:dyDescent="0.3">
      <c r="A188" s="9" t="s">
        <v>49</v>
      </c>
      <c r="B188" s="10" t="s">
        <v>90</v>
      </c>
      <c r="C188" s="11" t="s">
        <v>5</v>
      </c>
      <c r="D188" s="4"/>
      <c r="E188" s="4"/>
      <c r="F188" s="4"/>
      <c r="G188" s="4"/>
      <c r="H188" s="4"/>
      <c r="I188" s="4"/>
      <c r="J188" s="4"/>
      <c r="K188" s="4"/>
      <c r="L188" s="4"/>
    </row>
    <row r="189" spans="1:12" ht="29.25" customHeight="1" x14ac:dyDescent="0.3">
      <c r="A189" s="3" t="s">
        <v>14</v>
      </c>
      <c r="B189" s="3"/>
      <c r="C189" s="3"/>
      <c r="D189" s="1">
        <f>E189+F189</f>
        <v>750</v>
      </c>
      <c r="E189" s="4">
        <f>E190+E191+E192</f>
        <v>0</v>
      </c>
      <c r="F189" s="4">
        <f>F190+F191+F192</f>
        <v>750</v>
      </c>
      <c r="G189" s="1">
        <f>H189+I189</f>
        <v>750</v>
      </c>
      <c r="H189" s="4">
        <f>H190+H191+H192</f>
        <v>0</v>
      </c>
      <c r="I189" s="4">
        <f>I190+I191+I192</f>
        <v>750</v>
      </c>
      <c r="J189" s="1">
        <f>K189+L189</f>
        <v>750</v>
      </c>
      <c r="K189" s="4">
        <f>K190+K191+K192</f>
        <v>0</v>
      </c>
      <c r="L189" s="4">
        <f>L190+L191+L192</f>
        <v>750</v>
      </c>
    </row>
    <row r="190" spans="1:12" x14ac:dyDescent="0.3">
      <c r="A190" s="2" t="s">
        <v>9</v>
      </c>
      <c r="B190" s="3"/>
      <c r="C190" s="3"/>
      <c r="D190" s="21">
        <f>E190+F190</f>
        <v>750</v>
      </c>
      <c r="E190" s="4">
        <v>0</v>
      </c>
      <c r="F190" s="22">
        <v>750</v>
      </c>
      <c r="G190" s="1">
        <f t="shared" ref="G190:G192" si="93">H190+I190</f>
        <v>750</v>
      </c>
      <c r="H190" s="4">
        <v>0</v>
      </c>
      <c r="I190" s="4">
        <f>0+750</f>
        <v>750</v>
      </c>
      <c r="J190" s="1">
        <f>K190+L190</f>
        <v>750</v>
      </c>
      <c r="K190" s="4">
        <v>0</v>
      </c>
      <c r="L190" s="4">
        <f>0+750</f>
        <v>750</v>
      </c>
    </row>
    <row r="191" spans="1:12" x14ac:dyDescent="0.3">
      <c r="A191" s="2" t="s">
        <v>10</v>
      </c>
      <c r="B191" s="3"/>
      <c r="C191" s="3"/>
      <c r="D191" s="1">
        <f t="shared" ref="D191:D192" si="94">E191+F191</f>
        <v>0</v>
      </c>
      <c r="E191" s="4">
        <v>0</v>
      </c>
      <c r="F191" s="4">
        <v>0</v>
      </c>
      <c r="G191" s="1">
        <f t="shared" si="93"/>
        <v>0</v>
      </c>
      <c r="H191" s="4">
        <v>0</v>
      </c>
      <c r="I191" s="4">
        <v>0</v>
      </c>
      <c r="J191" s="1">
        <f>K191+L191</f>
        <v>0</v>
      </c>
      <c r="K191" s="4">
        <v>0</v>
      </c>
      <c r="L191" s="4">
        <v>0</v>
      </c>
    </row>
    <row r="192" spans="1:12" x14ac:dyDescent="0.3">
      <c r="A192" s="2" t="s">
        <v>11</v>
      </c>
      <c r="B192" s="3"/>
      <c r="C192" s="3"/>
      <c r="D192" s="1">
        <f t="shared" si="94"/>
        <v>0</v>
      </c>
      <c r="E192" s="4">
        <v>0</v>
      </c>
      <c r="F192" s="4">
        <v>0</v>
      </c>
      <c r="G192" s="1">
        <f t="shared" si="93"/>
        <v>0</v>
      </c>
      <c r="H192" s="4">
        <v>0</v>
      </c>
      <c r="I192" s="4">
        <v>0</v>
      </c>
      <c r="J192" s="1">
        <f>K192+L192</f>
        <v>0</v>
      </c>
      <c r="K192" s="4">
        <v>0</v>
      </c>
      <c r="L192" s="4">
        <v>0</v>
      </c>
    </row>
    <row r="193" spans="1:12" ht="106.5" customHeight="1" x14ac:dyDescent="0.3">
      <c r="A193" s="9" t="s">
        <v>50</v>
      </c>
      <c r="B193" s="10" t="s">
        <v>91</v>
      </c>
      <c r="C193" s="11" t="s">
        <v>5</v>
      </c>
      <c r="D193" s="4"/>
      <c r="E193" s="4"/>
      <c r="F193" s="4"/>
      <c r="G193" s="4"/>
      <c r="H193" s="4"/>
      <c r="I193" s="4"/>
      <c r="J193" s="4"/>
      <c r="K193" s="4"/>
      <c r="L193" s="4"/>
    </row>
    <row r="194" spans="1:12" ht="29.25" customHeight="1" x14ac:dyDescent="0.3">
      <c r="A194" s="3" t="s">
        <v>14</v>
      </c>
      <c r="B194" s="3"/>
      <c r="C194" s="3"/>
      <c r="D194" s="1">
        <f>E194+F194</f>
        <v>5567.1010000000006</v>
      </c>
      <c r="E194" s="4">
        <f>E195+E196+E197</f>
        <v>0</v>
      </c>
      <c r="F194" s="4">
        <f>F195+F196+F197</f>
        <v>5567.1010000000006</v>
      </c>
      <c r="G194" s="1">
        <f>H194+I194</f>
        <v>5567.1010000000006</v>
      </c>
      <c r="H194" s="4">
        <f>H195+H196+H197</f>
        <v>0</v>
      </c>
      <c r="I194" s="4">
        <f>I195+I196+I197</f>
        <v>5567.1010000000006</v>
      </c>
      <c r="J194" s="1">
        <f>K194+L194</f>
        <v>4798.0600000000004</v>
      </c>
      <c r="K194" s="4">
        <f>K195+K196+K197</f>
        <v>0</v>
      </c>
      <c r="L194" s="4">
        <f>L195+L196+L197</f>
        <v>4798.0600000000004</v>
      </c>
    </row>
    <row r="195" spans="1:12" x14ac:dyDescent="0.3">
      <c r="A195" s="2" t="s">
        <v>9</v>
      </c>
      <c r="B195" s="3"/>
      <c r="C195" s="3"/>
      <c r="D195" s="21">
        <f>E195+F195</f>
        <v>1367.1010000000001</v>
      </c>
      <c r="E195" s="4">
        <v>0</v>
      </c>
      <c r="F195" s="22">
        <v>1367.1010000000001</v>
      </c>
      <c r="G195" s="1">
        <f t="shared" ref="G195:G197" si="95">H195+I195</f>
        <v>1367.1010000000001</v>
      </c>
      <c r="H195" s="4">
        <v>0</v>
      </c>
      <c r="I195" s="4">
        <f>0+1367.101</f>
        <v>1367.1010000000001</v>
      </c>
      <c r="J195" s="1">
        <f>K195+L195</f>
        <v>1226.24</v>
      </c>
      <c r="K195" s="4">
        <v>0</v>
      </c>
      <c r="L195" s="4">
        <f>0+1226.24</f>
        <v>1226.24</v>
      </c>
    </row>
    <row r="196" spans="1:12" x14ac:dyDescent="0.3">
      <c r="A196" s="2" t="s">
        <v>10</v>
      </c>
      <c r="B196" s="3"/>
      <c r="C196" s="3"/>
      <c r="D196" s="1">
        <f t="shared" ref="D196:D197" si="96">E196+F196</f>
        <v>0</v>
      </c>
      <c r="E196" s="4">
        <v>0</v>
      </c>
      <c r="F196" s="4">
        <v>0</v>
      </c>
      <c r="G196" s="1">
        <f t="shared" si="95"/>
        <v>0</v>
      </c>
      <c r="H196" s="4">
        <v>0</v>
      </c>
      <c r="I196" s="4">
        <v>0</v>
      </c>
      <c r="J196" s="1">
        <f>K196+L196</f>
        <v>0</v>
      </c>
      <c r="K196" s="4">
        <v>0</v>
      </c>
      <c r="L196" s="4">
        <v>0</v>
      </c>
    </row>
    <row r="197" spans="1:12" x14ac:dyDescent="0.3">
      <c r="A197" s="2" t="s">
        <v>99</v>
      </c>
      <c r="B197" s="3"/>
      <c r="C197" s="3"/>
      <c r="D197" s="1">
        <f t="shared" si="96"/>
        <v>4200</v>
      </c>
      <c r="E197" s="4">
        <v>0</v>
      </c>
      <c r="F197" s="4">
        <v>4200</v>
      </c>
      <c r="G197" s="1">
        <f t="shared" si="95"/>
        <v>4200</v>
      </c>
      <c r="H197" s="4">
        <v>0</v>
      </c>
      <c r="I197" s="4">
        <f>0+4200</f>
        <v>4200</v>
      </c>
      <c r="J197" s="1">
        <f>K197+L197</f>
        <v>3571.82</v>
      </c>
      <c r="K197" s="4">
        <v>0</v>
      </c>
      <c r="L197" s="4">
        <f>0+3571.82</f>
        <v>3571.82</v>
      </c>
    </row>
    <row r="198" spans="1:12" ht="60" x14ac:dyDescent="0.3">
      <c r="A198" s="19" t="s">
        <v>103</v>
      </c>
      <c r="B198" s="10" t="s">
        <v>90</v>
      </c>
      <c r="C198" s="11" t="s">
        <v>5</v>
      </c>
      <c r="D198" s="4"/>
      <c r="E198" s="4"/>
      <c r="F198" s="4"/>
      <c r="G198" s="7"/>
      <c r="H198" s="7"/>
      <c r="I198" s="7"/>
      <c r="J198" s="7"/>
      <c r="K198" s="7"/>
      <c r="L198" s="7"/>
    </row>
    <row r="199" spans="1:12" ht="26.4" x14ac:dyDescent="0.3">
      <c r="A199" s="3" t="s">
        <v>14</v>
      </c>
      <c r="B199" s="3"/>
      <c r="C199" s="3"/>
      <c r="D199" s="1">
        <f>E199+F199</f>
        <v>299.18934999999999</v>
      </c>
      <c r="E199" s="4">
        <f>E200+E201+E202</f>
        <v>61.189349999999997</v>
      </c>
      <c r="F199" s="4">
        <f>F200+F201+F202</f>
        <v>238</v>
      </c>
      <c r="G199" s="1">
        <f>H199+I199</f>
        <v>299.18934999999999</v>
      </c>
      <c r="H199" s="4">
        <f>H200+H201+H202</f>
        <v>61.189349999999997</v>
      </c>
      <c r="I199" s="4">
        <f>I200+I201+I202</f>
        <v>238</v>
      </c>
      <c r="J199" s="1">
        <f>K199+L199</f>
        <v>238</v>
      </c>
      <c r="K199" s="4">
        <f>K200+K201+K202</f>
        <v>0</v>
      </c>
      <c r="L199" s="4">
        <f>L200+L201+L202</f>
        <v>238</v>
      </c>
    </row>
    <row r="200" spans="1:12" x14ac:dyDescent="0.3">
      <c r="A200" s="2" t="s">
        <v>9</v>
      </c>
      <c r="B200" s="3"/>
      <c r="C200" s="3"/>
      <c r="D200" s="21">
        <f>E200+F200</f>
        <v>299.18934999999999</v>
      </c>
      <c r="E200" s="4">
        <v>61.189349999999997</v>
      </c>
      <c r="F200" s="22">
        <v>238</v>
      </c>
      <c r="G200" s="1">
        <f t="shared" ref="G200:G202" si="97">H200+I200</f>
        <v>299.18934999999999</v>
      </c>
      <c r="H200" s="4">
        <f>0+0+61.18935</f>
        <v>61.189349999999997</v>
      </c>
      <c r="I200" s="4">
        <f>0+0+238</f>
        <v>238</v>
      </c>
      <c r="J200" s="1">
        <f>K200+L200</f>
        <v>238</v>
      </c>
      <c r="K200" s="4">
        <v>0</v>
      </c>
      <c r="L200" s="4">
        <f>0+0+238</f>
        <v>238</v>
      </c>
    </row>
    <row r="201" spans="1:12" x14ac:dyDescent="0.3">
      <c r="A201" s="2" t="s">
        <v>10</v>
      </c>
      <c r="B201" s="3"/>
      <c r="C201" s="3"/>
      <c r="D201" s="1">
        <f t="shared" ref="D201:D202" si="98">E201+F201</f>
        <v>0</v>
      </c>
      <c r="E201" s="4">
        <v>0</v>
      </c>
      <c r="F201" s="4">
        <v>0</v>
      </c>
      <c r="G201" s="1">
        <f t="shared" si="97"/>
        <v>0</v>
      </c>
      <c r="H201" s="4">
        <v>0</v>
      </c>
      <c r="I201" s="4">
        <v>0</v>
      </c>
      <c r="J201" s="1">
        <f>K201+L201</f>
        <v>0</v>
      </c>
      <c r="K201" s="4">
        <v>0</v>
      </c>
      <c r="L201" s="4">
        <v>0</v>
      </c>
    </row>
    <row r="202" spans="1:12" x14ac:dyDescent="0.3">
      <c r="A202" s="2" t="s">
        <v>99</v>
      </c>
      <c r="B202" s="3"/>
      <c r="C202" s="3"/>
      <c r="D202" s="1">
        <f t="shared" si="98"/>
        <v>0</v>
      </c>
      <c r="E202" s="4">
        <v>0</v>
      </c>
      <c r="F202" s="4">
        <v>0</v>
      </c>
      <c r="G202" s="1">
        <f t="shared" si="97"/>
        <v>0</v>
      </c>
      <c r="H202" s="4">
        <v>0</v>
      </c>
      <c r="I202" s="4">
        <v>0</v>
      </c>
      <c r="J202" s="1">
        <f>K202+L202</f>
        <v>0</v>
      </c>
      <c r="K202" s="4">
        <v>0</v>
      </c>
      <c r="L202" s="4">
        <v>0</v>
      </c>
    </row>
    <row r="203" spans="1:12" ht="93" customHeight="1" x14ac:dyDescent="0.3">
      <c r="A203" s="9" t="s">
        <v>51</v>
      </c>
      <c r="B203" s="10" t="s">
        <v>92</v>
      </c>
      <c r="C203" s="11" t="s">
        <v>108</v>
      </c>
      <c r="D203" s="4"/>
      <c r="E203" s="4"/>
      <c r="F203" s="4"/>
      <c r="G203" s="7"/>
      <c r="H203" s="7"/>
      <c r="I203" s="7"/>
      <c r="J203" s="7"/>
      <c r="K203" s="7"/>
      <c r="L203" s="7"/>
    </row>
    <row r="204" spans="1:12" ht="29.25" customHeight="1" x14ac:dyDescent="0.3">
      <c r="A204" s="3" t="s">
        <v>14</v>
      </c>
      <c r="B204" s="3"/>
      <c r="C204" s="3"/>
      <c r="D204" s="1">
        <f>E204+F204</f>
        <v>8366.728000000001</v>
      </c>
      <c r="E204" s="4">
        <f>E205+E206+E207</f>
        <v>0</v>
      </c>
      <c r="F204" s="4">
        <f>F205+F206+F207</f>
        <v>8366.728000000001</v>
      </c>
      <c r="G204" s="1">
        <f>H204+I204</f>
        <v>0</v>
      </c>
      <c r="H204" s="4">
        <f>H205+H206+H207</f>
        <v>0</v>
      </c>
      <c r="I204" s="4">
        <f>I205+I206+I207</f>
        <v>0</v>
      </c>
      <c r="J204" s="1">
        <f>K204+L204</f>
        <v>0</v>
      </c>
      <c r="K204" s="4">
        <f>K205+K206+K207</f>
        <v>0</v>
      </c>
      <c r="L204" s="4">
        <f>L205+L206+L207</f>
        <v>0</v>
      </c>
    </row>
    <row r="205" spans="1:12" x14ac:dyDescent="0.3">
      <c r="A205" s="2" t="s">
        <v>9</v>
      </c>
      <c r="B205" s="3"/>
      <c r="C205" s="3"/>
      <c r="D205" s="21">
        <f>E205+F205</f>
        <v>836.7</v>
      </c>
      <c r="E205" s="4">
        <v>0</v>
      </c>
      <c r="F205" s="22">
        <v>836.7</v>
      </c>
      <c r="G205" s="1">
        <f t="shared" ref="G205:G207" si="99">H205+I205</f>
        <v>0</v>
      </c>
      <c r="H205" s="4">
        <v>0</v>
      </c>
      <c r="I205" s="4">
        <v>0</v>
      </c>
      <c r="J205" s="1">
        <f>K205+L205</f>
        <v>0</v>
      </c>
      <c r="K205" s="4">
        <v>0</v>
      </c>
      <c r="L205" s="4">
        <v>0</v>
      </c>
    </row>
    <row r="206" spans="1:12" x14ac:dyDescent="0.3">
      <c r="A206" s="2" t="s">
        <v>10</v>
      </c>
      <c r="B206" s="3"/>
      <c r="C206" s="3"/>
      <c r="D206" s="1">
        <f t="shared" ref="D206:D207" si="100">E206+F206</f>
        <v>7530.0280000000002</v>
      </c>
      <c r="E206" s="4">
        <v>0</v>
      </c>
      <c r="F206" s="4">
        <v>7530.0280000000002</v>
      </c>
      <c r="G206" s="1">
        <f t="shared" si="99"/>
        <v>0</v>
      </c>
      <c r="H206" s="4">
        <v>0</v>
      </c>
      <c r="I206" s="4">
        <v>0</v>
      </c>
      <c r="J206" s="1">
        <f>K206+L206</f>
        <v>0</v>
      </c>
      <c r="K206" s="4">
        <v>0</v>
      </c>
      <c r="L206" s="4">
        <v>0</v>
      </c>
    </row>
    <row r="207" spans="1:12" x14ac:dyDescent="0.3">
      <c r="A207" s="2" t="s">
        <v>11</v>
      </c>
      <c r="B207" s="3"/>
      <c r="C207" s="3"/>
      <c r="D207" s="1">
        <f t="shared" si="100"/>
        <v>0</v>
      </c>
      <c r="E207" s="4">
        <v>0</v>
      </c>
      <c r="F207" s="4">
        <v>0</v>
      </c>
      <c r="G207" s="1">
        <f t="shared" si="99"/>
        <v>0</v>
      </c>
      <c r="H207" s="4">
        <v>0</v>
      </c>
      <c r="I207" s="4">
        <v>0</v>
      </c>
      <c r="J207" s="1">
        <f>K207+L207</f>
        <v>0</v>
      </c>
      <c r="K207" s="4">
        <v>0</v>
      </c>
      <c r="L207" s="4">
        <v>0</v>
      </c>
    </row>
    <row r="208" spans="1:12" ht="100.5" customHeight="1" x14ac:dyDescent="0.3">
      <c r="A208" s="19" t="s">
        <v>104</v>
      </c>
      <c r="B208" s="10" t="s">
        <v>90</v>
      </c>
      <c r="C208" s="11" t="s">
        <v>5</v>
      </c>
      <c r="D208" s="4"/>
      <c r="E208" s="4"/>
      <c r="F208" s="4"/>
      <c r="G208" s="7"/>
      <c r="H208" s="7"/>
      <c r="I208" s="7"/>
      <c r="J208" s="7"/>
      <c r="K208" s="7"/>
      <c r="L208" s="7"/>
    </row>
    <row r="209" spans="1:12" ht="26.4" x14ac:dyDescent="0.3">
      <c r="A209" s="3" t="s">
        <v>14</v>
      </c>
      <c r="B209" s="3"/>
      <c r="C209" s="3"/>
      <c r="D209" s="1">
        <f>E209+F209</f>
        <v>9270.5779999999995</v>
      </c>
      <c r="E209" s="4">
        <f>E210+E211+E212</f>
        <v>0</v>
      </c>
      <c r="F209" s="4">
        <f>F210+F211+F212</f>
        <v>9270.5779999999995</v>
      </c>
      <c r="G209" s="1">
        <f>H209+I209</f>
        <v>9270.5779999999995</v>
      </c>
      <c r="H209" s="4">
        <f>H210+H211+H212</f>
        <v>0</v>
      </c>
      <c r="I209" s="4">
        <f>I210+I211+I212</f>
        <v>9270.5779999999995</v>
      </c>
      <c r="J209" s="1">
        <f>K209+L209</f>
        <v>8725.8691600000002</v>
      </c>
      <c r="K209" s="4">
        <f>K210+K211+K212</f>
        <v>0</v>
      </c>
      <c r="L209" s="4">
        <f>L210+L211+L212</f>
        <v>8725.8691600000002</v>
      </c>
    </row>
    <row r="210" spans="1:12" x14ac:dyDescent="0.3">
      <c r="A210" s="2" t="s">
        <v>9</v>
      </c>
      <c r="B210" s="3"/>
      <c r="C210" s="3"/>
      <c r="D210" s="21">
        <f>E210+F210</f>
        <v>9270.5779999999995</v>
      </c>
      <c r="E210" s="4">
        <v>0</v>
      </c>
      <c r="F210" s="22">
        <v>9270.5779999999995</v>
      </c>
      <c r="G210" s="1">
        <f t="shared" ref="G210:G212" si="101">H210+I210</f>
        <v>9270.5779999999995</v>
      </c>
      <c r="H210" s="4">
        <v>0</v>
      </c>
      <c r="I210" s="4">
        <f>0+0+9270.578</f>
        <v>9270.5779999999995</v>
      </c>
      <c r="J210" s="1">
        <f>K210+L210</f>
        <v>8725.8691600000002</v>
      </c>
      <c r="K210" s="4">
        <v>0</v>
      </c>
      <c r="L210" s="4">
        <f>0+0+8725.86916</f>
        <v>8725.8691600000002</v>
      </c>
    </row>
    <row r="211" spans="1:12" x14ac:dyDescent="0.3">
      <c r="A211" s="2" t="s">
        <v>10</v>
      </c>
      <c r="B211" s="3"/>
      <c r="C211" s="3"/>
      <c r="D211" s="1">
        <f t="shared" ref="D211:D212" si="102">E211+F211</f>
        <v>0</v>
      </c>
      <c r="E211" s="4">
        <v>0</v>
      </c>
      <c r="F211" s="4">
        <v>0</v>
      </c>
      <c r="G211" s="1">
        <f t="shared" si="101"/>
        <v>0</v>
      </c>
      <c r="H211" s="4">
        <v>0</v>
      </c>
      <c r="I211" s="4">
        <v>0</v>
      </c>
      <c r="J211" s="1">
        <f>K211+L211</f>
        <v>0</v>
      </c>
      <c r="K211" s="4">
        <v>0</v>
      </c>
      <c r="L211" s="4">
        <v>0</v>
      </c>
    </row>
    <row r="212" spans="1:12" x14ac:dyDescent="0.3">
      <c r="A212" s="2" t="s">
        <v>11</v>
      </c>
      <c r="B212" s="3"/>
      <c r="C212" s="3"/>
      <c r="D212" s="1">
        <f t="shared" si="102"/>
        <v>0</v>
      </c>
      <c r="E212" s="4">
        <v>0</v>
      </c>
      <c r="F212" s="4">
        <v>0</v>
      </c>
      <c r="G212" s="1">
        <f t="shared" si="101"/>
        <v>0</v>
      </c>
      <c r="H212" s="4">
        <v>0</v>
      </c>
      <c r="I212" s="4">
        <v>0</v>
      </c>
      <c r="J212" s="1">
        <f>K212+L212</f>
        <v>0</v>
      </c>
      <c r="K212" s="4">
        <v>0</v>
      </c>
      <c r="L212" s="4">
        <v>0</v>
      </c>
    </row>
    <row r="213" spans="1:12" ht="66" x14ac:dyDescent="0.3">
      <c r="A213" s="15" t="s">
        <v>52</v>
      </c>
      <c r="B213" s="3"/>
      <c r="C213" s="3"/>
      <c r="D213" s="4"/>
      <c r="E213" s="4"/>
      <c r="F213" s="4"/>
      <c r="G213" s="7"/>
      <c r="H213" s="7"/>
      <c r="I213" s="7"/>
      <c r="J213" s="7"/>
      <c r="K213" s="7"/>
      <c r="L213" s="7"/>
    </row>
    <row r="214" spans="1:12" ht="29.25" customHeight="1" x14ac:dyDescent="0.3">
      <c r="A214" s="3" t="s">
        <v>14</v>
      </c>
      <c r="B214" s="3"/>
      <c r="C214" s="3"/>
      <c r="D214" s="1">
        <f>E214+F214</f>
        <v>911.72199999999998</v>
      </c>
      <c r="E214" s="4">
        <f>E215+E216+E217</f>
        <v>832.3</v>
      </c>
      <c r="F214" s="4">
        <f>F215+F216+F217</f>
        <v>79.421999999999997</v>
      </c>
      <c r="G214" s="1">
        <f>H214+I214</f>
        <v>911.72200000000009</v>
      </c>
      <c r="H214" s="4">
        <f>H215+H216+H217</f>
        <v>832.30000000000007</v>
      </c>
      <c r="I214" s="4">
        <f>I215+I216+I217</f>
        <v>79.421999999999997</v>
      </c>
      <c r="J214" s="1">
        <f>K214+L214</f>
        <v>617.178</v>
      </c>
      <c r="K214" s="4">
        <f>K215+K216+K217</f>
        <v>537.75599999999997</v>
      </c>
      <c r="L214" s="4">
        <f>L215+L216+L217</f>
        <v>79.421999999999997</v>
      </c>
    </row>
    <row r="215" spans="1:12" x14ac:dyDescent="0.3">
      <c r="A215" s="2" t="s">
        <v>9</v>
      </c>
      <c r="B215" s="3"/>
      <c r="C215" s="3"/>
      <c r="D215" s="1">
        <f>E215+F215</f>
        <v>911.72199999999998</v>
      </c>
      <c r="E215" s="4">
        <f>E220+E225</f>
        <v>832.3</v>
      </c>
      <c r="F215" s="4">
        <f>F220+F225</f>
        <v>79.421999999999997</v>
      </c>
      <c r="G215" s="1">
        <f>H215+I215</f>
        <v>911.72200000000009</v>
      </c>
      <c r="H215" s="4">
        <f>H220+H225</f>
        <v>832.30000000000007</v>
      </c>
      <c r="I215" s="4">
        <f>I220+I225</f>
        <v>79.421999999999997</v>
      </c>
      <c r="J215" s="1">
        <f>K215+L215</f>
        <v>617.178</v>
      </c>
      <c r="K215" s="4">
        <f>K220+K225</f>
        <v>537.75599999999997</v>
      </c>
      <c r="L215" s="4">
        <f>L220+L225</f>
        <v>79.421999999999997</v>
      </c>
    </row>
    <row r="216" spans="1:12" x14ac:dyDescent="0.3">
      <c r="A216" s="2" t="s">
        <v>10</v>
      </c>
      <c r="B216" s="3"/>
      <c r="C216" s="3"/>
      <c r="D216" s="1">
        <f t="shared" ref="D216:D217" si="103">E216+F216</f>
        <v>0</v>
      </c>
      <c r="E216" s="4">
        <f t="shared" ref="E216:F217" si="104">E221+E226</f>
        <v>0</v>
      </c>
      <c r="F216" s="4">
        <f t="shared" si="104"/>
        <v>0</v>
      </c>
      <c r="G216" s="1">
        <f t="shared" ref="G216:G217" si="105">H216+I216</f>
        <v>0</v>
      </c>
      <c r="H216" s="4">
        <f t="shared" ref="H216:I217" si="106">H221+H226</f>
        <v>0</v>
      </c>
      <c r="I216" s="4">
        <f t="shared" si="106"/>
        <v>0</v>
      </c>
      <c r="J216" s="1">
        <f t="shared" ref="J216:J217" si="107">K216+L216</f>
        <v>0</v>
      </c>
      <c r="K216" s="4">
        <f t="shared" ref="K216:L217" si="108">K221+K226</f>
        <v>0</v>
      </c>
      <c r="L216" s="4">
        <f t="shared" si="108"/>
        <v>0</v>
      </c>
    </row>
    <row r="217" spans="1:12" x14ac:dyDescent="0.3">
      <c r="A217" s="2" t="s">
        <v>11</v>
      </c>
      <c r="B217" s="3"/>
      <c r="C217" s="3"/>
      <c r="D217" s="1">
        <f t="shared" si="103"/>
        <v>0</v>
      </c>
      <c r="E217" s="4">
        <f t="shared" si="104"/>
        <v>0</v>
      </c>
      <c r="F217" s="4">
        <f t="shared" si="104"/>
        <v>0</v>
      </c>
      <c r="G217" s="1">
        <f t="shared" si="105"/>
        <v>0</v>
      </c>
      <c r="H217" s="4">
        <f t="shared" si="106"/>
        <v>0</v>
      </c>
      <c r="I217" s="4">
        <f t="shared" si="106"/>
        <v>0</v>
      </c>
      <c r="J217" s="1">
        <f t="shared" si="107"/>
        <v>0</v>
      </c>
      <c r="K217" s="4">
        <f t="shared" si="108"/>
        <v>0</v>
      </c>
      <c r="L217" s="4">
        <f t="shared" si="108"/>
        <v>0</v>
      </c>
    </row>
    <row r="218" spans="1:12" ht="52.8" x14ac:dyDescent="0.3">
      <c r="A218" s="9" t="s">
        <v>53</v>
      </c>
      <c r="B218" s="10" t="s">
        <v>90</v>
      </c>
      <c r="C218" s="11" t="s">
        <v>5</v>
      </c>
      <c r="D218" s="4"/>
      <c r="E218" s="4"/>
      <c r="F218" s="4"/>
      <c r="G218" s="7"/>
      <c r="H218" s="7"/>
      <c r="I218" s="7"/>
      <c r="J218" s="7"/>
      <c r="K218" s="7"/>
      <c r="L218" s="7"/>
    </row>
    <row r="219" spans="1:12" ht="29.25" customHeight="1" x14ac:dyDescent="0.3">
      <c r="A219" s="3" t="s">
        <v>14</v>
      </c>
      <c r="B219" s="3"/>
      <c r="C219" s="3"/>
      <c r="D219" s="1">
        <f>E219+F219</f>
        <v>825.322</v>
      </c>
      <c r="E219" s="4">
        <f>E220+E221+E222</f>
        <v>745.9</v>
      </c>
      <c r="F219" s="4">
        <f>F220+F221+F222</f>
        <v>79.421999999999997</v>
      </c>
      <c r="G219" s="1">
        <f>H219+I219</f>
        <v>825.32200000000012</v>
      </c>
      <c r="H219" s="4">
        <f>H220+H221+H222</f>
        <v>745.90000000000009</v>
      </c>
      <c r="I219" s="4">
        <f>I220+I221+I222</f>
        <v>79.421999999999997</v>
      </c>
      <c r="J219" s="1">
        <f>K219+L219</f>
        <v>564.27800000000002</v>
      </c>
      <c r="K219" s="4">
        <f>K220+K221+K222</f>
        <v>484.85599999999999</v>
      </c>
      <c r="L219" s="4">
        <f>L220+L221+L222</f>
        <v>79.421999999999997</v>
      </c>
    </row>
    <row r="220" spans="1:12" x14ac:dyDescent="0.3">
      <c r="A220" s="2" t="s">
        <v>9</v>
      </c>
      <c r="B220" s="3"/>
      <c r="C220" s="3"/>
      <c r="D220" s="21">
        <f>E220+F220</f>
        <v>825.322</v>
      </c>
      <c r="E220" s="4">
        <v>745.9</v>
      </c>
      <c r="F220" s="22">
        <v>79.421999999999997</v>
      </c>
      <c r="G220" s="21">
        <f>H220+I220</f>
        <v>825.32200000000012</v>
      </c>
      <c r="H220" s="4">
        <f>150+303.3+292.6</f>
        <v>745.90000000000009</v>
      </c>
      <c r="I220" s="22">
        <f>0+0+79.422</f>
        <v>79.421999999999997</v>
      </c>
      <c r="J220" s="1">
        <f>K220+L220</f>
        <v>564.27800000000002</v>
      </c>
      <c r="K220" s="4">
        <f>90.87+181.5+212.486</f>
        <v>484.85599999999999</v>
      </c>
      <c r="L220" s="4">
        <f>0+0+79.422</f>
        <v>79.421999999999997</v>
      </c>
    </row>
    <row r="221" spans="1:12" x14ac:dyDescent="0.3">
      <c r="A221" s="2" t="s">
        <v>10</v>
      </c>
      <c r="B221" s="3"/>
      <c r="C221" s="3"/>
      <c r="D221" s="1">
        <f t="shared" ref="D221:D222" si="109">E221+F221</f>
        <v>0</v>
      </c>
      <c r="E221" s="4">
        <v>0</v>
      </c>
      <c r="F221" s="4">
        <v>0</v>
      </c>
      <c r="G221" s="1">
        <f t="shared" ref="G221:G222" si="110">H221+I221</f>
        <v>0</v>
      </c>
      <c r="H221" s="4">
        <v>0</v>
      </c>
      <c r="I221" s="4">
        <v>0</v>
      </c>
      <c r="J221" s="1">
        <f>K221+L221</f>
        <v>0</v>
      </c>
      <c r="K221" s="4">
        <v>0</v>
      </c>
      <c r="L221" s="4">
        <v>0</v>
      </c>
    </row>
    <row r="222" spans="1:12" x14ac:dyDescent="0.3">
      <c r="A222" s="2" t="s">
        <v>11</v>
      </c>
      <c r="B222" s="3"/>
      <c r="C222" s="3"/>
      <c r="D222" s="1">
        <f t="shared" si="109"/>
        <v>0</v>
      </c>
      <c r="E222" s="4">
        <v>0</v>
      </c>
      <c r="F222" s="4">
        <v>0</v>
      </c>
      <c r="G222" s="1">
        <f t="shared" si="110"/>
        <v>0</v>
      </c>
      <c r="H222" s="4">
        <v>0</v>
      </c>
      <c r="I222" s="4">
        <v>0</v>
      </c>
      <c r="J222" s="1">
        <f>K222+L222</f>
        <v>0</v>
      </c>
      <c r="K222" s="4">
        <v>0</v>
      </c>
      <c r="L222" s="4">
        <v>0</v>
      </c>
    </row>
    <row r="223" spans="1:12" ht="65.25" customHeight="1" x14ac:dyDescent="0.3">
      <c r="A223" s="9" t="s">
        <v>54</v>
      </c>
      <c r="B223" s="10" t="s">
        <v>90</v>
      </c>
      <c r="C223" s="11" t="s">
        <v>5</v>
      </c>
      <c r="D223" s="4"/>
      <c r="E223" s="4"/>
      <c r="F223" s="4"/>
      <c r="G223" s="7"/>
      <c r="H223" s="7"/>
      <c r="I223" s="7"/>
      <c r="J223" s="7"/>
      <c r="K223" s="7"/>
      <c r="L223" s="7"/>
    </row>
    <row r="224" spans="1:12" ht="29.25" customHeight="1" x14ac:dyDescent="0.3">
      <c r="A224" s="3" t="s">
        <v>14</v>
      </c>
      <c r="B224" s="3"/>
      <c r="C224" s="3"/>
      <c r="D224" s="1">
        <f>E224+F224</f>
        <v>86.4</v>
      </c>
      <c r="E224" s="4">
        <f>E225+E226+E227</f>
        <v>86.4</v>
      </c>
      <c r="F224" s="4">
        <f>F225+F226+F227</f>
        <v>0</v>
      </c>
      <c r="G224" s="1">
        <f>H224+I224</f>
        <v>86.4</v>
      </c>
      <c r="H224" s="4">
        <f>H225+H226+H227</f>
        <v>86.4</v>
      </c>
      <c r="I224" s="4">
        <f>I225+I226+I227</f>
        <v>0</v>
      </c>
      <c r="J224" s="1">
        <f>K224+L224</f>
        <v>52.9</v>
      </c>
      <c r="K224" s="4">
        <f>K225+K226+K227</f>
        <v>52.9</v>
      </c>
      <c r="L224" s="4">
        <f>L225+L226+L227</f>
        <v>0</v>
      </c>
    </row>
    <row r="225" spans="1:12" x14ac:dyDescent="0.3">
      <c r="A225" s="2" t="s">
        <v>9</v>
      </c>
      <c r="B225" s="3"/>
      <c r="C225" s="3"/>
      <c r="D225" s="21">
        <f>E225+F225</f>
        <v>86.4</v>
      </c>
      <c r="E225" s="4">
        <v>86.4</v>
      </c>
      <c r="F225" s="22">
        <v>0</v>
      </c>
      <c r="G225" s="21">
        <f>H225+I225</f>
        <v>86.4</v>
      </c>
      <c r="H225" s="4">
        <f>15+39.4+32</f>
        <v>86.4</v>
      </c>
      <c r="I225" s="22">
        <v>0</v>
      </c>
      <c r="J225" s="1">
        <f>K225+L225</f>
        <v>52.9</v>
      </c>
      <c r="K225" s="4">
        <f>9+15.9+28</f>
        <v>52.9</v>
      </c>
      <c r="L225" s="4">
        <v>0</v>
      </c>
    </row>
    <row r="226" spans="1:12" x14ac:dyDescent="0.3">
      <c r="A226" s="2" t="s">
        <v>10</v>
      </c>
      <c r="B226" s="3"/>
      <c r="C226" s="3"/>
      <c r="D226" s="1">
        <f t="shared" ref="D226:D227" si="111">E226+F226</f>
        <v>0</v>
      </c>
      <c r="E226" s="4">
        <v>0</v>
      </c>
      <c r="F226" s="4">
        <v>0</v>
      </c>
      <c r="G226" s="1">
        <f t="shared" ref="G226:G227" si="112">H226+I226</f>
        <v>0</v>
      </c>
      <c r="H226" s="4">
        <v>0</v>
      </c>
      <c r="I226" s="4">
        <v>0</v>
      </c>
      <c r="J226" s="1">
        <f>K226+L226</f>
        <v>0</v>
      </c>
      <c r="K226" s="4">
        <v>0</v>
      </c>
      <c r="L226" s="4">
        <v>0</v>
      </c>
    </row>
    <row r="227" spans="1:12" x14ac:dyDescent="0.3">
      <c r="A227" s="2" t="s">
        <v>11</v>
      </c>
      <c r="B227" s="3"/>
      <c r="C227" s="3"/>
      <c r="D227" s="1">
        <f t="shared" si="111"/>
        <v>0</v>
      </c>
      <c r="E227" s="4">
        <v>0</v>
      </c>
      <c r="F227" s="4">
        <v>0</v>
      </c>
      <c r="G227" s="1">
        <f t="shared" si="112"/>
        <v>0</v>
      </c>
      <c r="H227" s="4">
        <v>0</v>
      </c>
      <c r="I227" s="4">
        <v>0</v>
      </c>
      <c r="J227" s="1">
        <f>K227+L227</f>
        <v>0</v>
      </c>
      <c r="K227" s="4">
        <v>0</v>
      </c>
      <c r="L227" s="4">
        <v>0</v>
      </c>
    </row>
    <row r="228" spans="1:12" x14ac:dyDescent="0.3">
      <c r="A228" s="39" t="s">
        <v>55</v>
      </c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</row>
    <row r="229" spans="1:12" ht="26.4" x14ac:dyDescent="0.3">
      <c r="A229" s="15" t="s">
        <v>56</v>
      </c>
      <c r="B229" s="3"/>
      <c r="C229" s="3"/>
      <c r="D229" s="4"/>
      <c r="E229" s="4"/>
      <c r="F229" s="4"/>
      <c r="G229" s="7"/>
      <c r="H229" s="7"/>
      <c r="I229" s="7"/>
      <c r="J229" s="7"/>
      <c r="K229" s="7"/>
      <c r="L229" s="7"/>
    </row>
    <row r="230" spans="1:12" ht="29.25" customHeight="1" x14ac:dyDescent="0.3">
      <c r="A230" s="3" t="s">
        <v>14</v>
      </c>
      <c r="B230" s="3"/>
      <c r="C230" s="3"/>
      <c r="D230" s="1">
        <f>E230+F230</f>
        <v>16050</v>
      </c>
      <c r="E230" s="4">
        <f>E231+E232+E233</f>
        <v>0</v>
      </c>
      <c r="F230" s="4">
        <f>F231+F232+F233</f>
        <v>16050</v>
      </c>
      <c r="G230" s="1">
        <f>H230+I230</f>
        <v>1291.8820000000001</v>
      </c>
      <c r="H230" s="4">
        <f>H231+H232+H233</f>
        <v>0</v>
      </c>
      <c r="I230" s="4">
        <f>I231+I232+I233</f>
        <v>1291.8820000000001</v>
      </c>
      <c r="J230" s="1">
        <f>K230+L230</f>
        <v>949.18200000000002</v>
      </c>
      <c r="K230" s="4">
        <f>K231+K232+K233</f>
        <v>0</v>
      </c>
      <c r="L230" s="4">
        <f>L231+L232+L233</f>
        <v>949.18200000000002</v>
      </c>
    </row>
    <row r="231" spans="1:12" x14ac:dyDescent="0.3">
      <c r="A231" s="2" t="s">
        <v>9</v>
      </c>
      <c r="B231" s="3"/>
      <c r="C231" s="3"/>
      <c r="D231" s="1">
        <f>E231+F231</f>
        <v>2050</v>
      </c>
      <c r="E231" s="4">
        <f>E236</f>
        <v>0</v>
      </c>
      <c r="F231" s="4">
        <f>F236</f>
        <v>2050</v>
      </c>
      <c r="G231" s="1">
        <f>H231+I231</f>
        <v>1291.8820000000001</v>
      </c>
      <c r="H231" s="4">
        <f>H236</f>
        <v>0</v>
      </c>
      <c r="I231" s="4">
        <f>I236</f>
        <v>1291.8820000000001</v>
      </c>
      <c r="J231" s="1">
        <f>K231+L231</f>
        <v>949.18200000000002</v>
      </c>
      <c r="K231" s="4">
        <f>K236</f>
        <v>0</v>
      </c>
      <c r="L231" s="4">
        <f>L236</f>
        <v>949.18200000000002</v>
      </c>
    </row>
    <row r="232" spans="1:12" x14ac:dyDescent="0.3">
      <c r="A232" s="2" t="s">
        <v>10</v>
      </c>
      <c r="B232" s="3"/>
      <c r="C232" s="3"/>
      <c r="D232" s="1">
        <f t="shared" ref="D232:D233" si="113">E232+F232</f>
        <v>14000</v>
      </c>
      <c r="E232" s="4">
        <f t="shared" ref="E232:F233" si="114">E237</f>
        <v>0</v>
      </c>
      <c r="F232" s="4">
        <f t="shared" si="114"/>
        <v>14000</v>
      </c>
      <c r="G232" s="1">
        <f t="shared" ref="G232:G233" si="115">H232+I232</f>
        <v>0</v>
      </c>
      <c r="H232" s="4">
        <f t="shared" ref="H232:I233" si="116">H237</f>
        <v>0</v>
      </c>
      <c r="I232" s="4">
        <f t="shared" si="116"/>
        <v>0</v>
      </c>
      <c r="J232" s="1">
        <f t="shared" ref="J232:J233" si="117">K232+L232</f>
        <v>0</v>
      </c>
      <c r="K232" s="4">
        <f t="shared" ref="K232:L233" si="118">K237</f>
        <v>0</v>
      </c>
      <c r="L232" s="4">
        <f t="shared" si="118"/>
        <v>0</v>
      </c>
    </row>
    <row r="233" spans="1:12" x14ac:dyDescent="0.3">
      <c r="A233" s="2" t="s">
        <v>11</v>
      </c>
      <c r="B233" s="3"/>
      <c r="C233" s="3"/>
      <c r="D233" s="1">
        <f t="shared" si="113"/>
        <v>0</v>
      </c>
      <c r="E233" s="4">
        <f t="shared" si="114"/>
        <v>0</v>
      </c>
      <c r="F233" s="4">
        <f t="shared" si="114"/>
        <v>0</v>
      </c>
      <c r="G233" s="1">
        <f t="shared" si="115"/>
        <v>0</v>
      </c>
      <c r="H233" s="4">
        <f t="shared" si="116"/>
        <v>0</v>
      </c>
      <c r="I233" s="4">
        <f t="shared" si="116"/>
        <v>0</v>
      </c>
      <c r="J233" s="1">
        <f t="shared" si="117"/>
        <v>0</v>
      </c>
      <c r="K233" s="4">
        <f t="shared" si="118"/>
        <v>0</v>
      </c>
      <c r="L233" s="4">
        <f t="shared" si="118"/>
        <v>0</v>
      </c>
    </row>
    <row r="234" spans="1:12" ht="66" x14ac:dyDescent="0.3">
      <c r="A234" s="9" t="s">
        <v>57</v>
      </c>
      <c r="B234" s="11">
        <v>1517640</v>
      </c>
      <c r="C234" s="11" t="s">
        <v>5</v>
      </c>
      <c r="D234" s="4"/>
      <c r="E234" s="4"/>
      <c r="F234" s="4"/>
      <c r="G234" s="7"/>
      <c r="H234" s="7"/>
      <c r="I234" s="7"/>
      <c r="J234" s="7"/>
      <c r="K234" s="7"/>
      <c r="L234" s="7"/>
    </row>
    <row r="235" spans="1:12" ht="29.25" customHeight="1" x14ac:dyDescent="0.3">
      <c r="A235" s="3" t="s">
        <v>14</v>
      </c>
      <c r="B235" s="3"/>
      <c r="C235" s="3"/>
      <c r="D235" s="1">
        <f>E235+F235</f>
        <v>16050</v>
      </c>
      <c r="E235" s="4">
        <f>E236+E237+E238</f>
        <v>0</v>
      </c>
      <c r="F235" s="4">
        <f>F236+F237+F238</f>
        <v>16050</v>
      </c>
      <c r="G235" s="1">
        <f>H235+I235</f>
        <v>1291.8820000000001</v>
      </c>
      <c r="H235" s="4">
        <f>H236+H237+H238</f>
        <v>0</v>
      </c>
      <c r="I235" s="4">
        <f>I236+I237+I238</f>
        <v>1291.8820000000001</v>
      </c>
      <c r="J235" s="1">
        <f>K235+L235</f>
        <v>949.18200000000002</v>
      </c>
      <c r="K235" s="4">
        <f>K236+K237+K238</f>
        <v>0</v>
      </c>
      <c r="L235" s="4">
        <f>L236+L237+L238</f>
        <v>949.18200000000002</v>
      </c>
    </row>
    <row r="236" spans="1:12" x14ac:dyDescent="0.3">
      <c r="A236" s="2" t="s">
        <v>9</v>
      </c>
      <c r="B236" s="3"/>
      <c r="C236" s="3"/>
      <c r="D236" s="21">
        <f>E236+F236</f>
        <v>2050</v>
      </c>
      <c r="E236" s="4">
        <v>0</v>
      </c>
      <c r="F236" s="22">
        <v>2050</v>
      </c>
      <c r="G236" s="21">
        <f>H236+I236</f>
        <v>1291.8820000000001</v>
      </c>
      <c r="H236" s="4">
        <v>0</v>
      </c>
      <c r="I236" s="22">
        <f>0+1050+241.882</f>
        <v>1291.8820000000001</v>
      </c>
      <c r="J236" s="1">
        <f>K236+L236</f>
        <v>949.18200000000002</v>
      </c>
      <c r="K236" s="4">
        <v>0</v>
      </c>
      <c r="L236" s="4">
        <f>0+707.3+241.882</f>
        <v>949.18200000000002</v>
      </c>
    </row>
    <row r="237" spans="1:12" x14ac:dyDescent="0.3">
      <c r="A237" s="2" t="s">
        <v>10</v>
      </c>
      <c r="B237" s="3"/>
      <c r="C237" s="3"/>
      <c r="D237" s="1">
        <f t="shared" ref="D237:D238" si="119">E237+F237</f>
        <v>14000</v>
      </c>
      <c r="E237" s="4">
        <v>0</v>
      </c>
      <c r="F237" s="4">
        <v>14000</v>
      </c>
      <c r="G237" s="1">
        <f t="shared" ref="G237:G238" si="120">H237+I237</f>
        <v>0</v>
      </c>
      <c r="H237" s="4">
        <v>0</v>
      </c>
      <c r="I237" s="4">
        <v>0</v>
      </c>
      <c r="J237" s="1">
        <f>K237+L237</f>
        <v>0</v>
      </c>
      <c r="K237" s="4">
        <v>0</v>
      </c>
      <c r="L237" s="4">
        <v>0</v>
      </c>
    </row>
    <row r="238" spans="1:12" x14ac:dyDescent="0.3">
      <c r="A238" s="2" t="s">
        <v>11</v>
      </c>
      <c r="B238" s="3"/>
      <c r="C238" s="3"/>
      <c r="D238" s="1">
        <f t="shared" si="119"/>
        <v>0</v>
      </c>
      <c r="E238" s="4">
        <v>0</v>
      </c>
      <c r="F238" s="4">
        <v>0</v>
      </c>
      <c r="G238" s="1">
        <f t="shared" si="120"/>
        <v>0</v>
      </c>
      <c r="H238" s="4">
        <v>0</v>
      </c>
      <c r="I238" s="4">
        <v>0</v>
      </c>
      <c r="J238" s="1">
        <f>K238+L238</f>
        <v>0</v>
      </c>
      <c r="K238" s="4">
        <v>0</v>
      </c>
      <c r="L238" s="4">
        <v>0</v>
      </c>
    </row>
    <row r="239" spans="1:12" x14ac:dyDescent="0.3">
      <c r="A239" s="39" t="s">
        <v>58</v>
      </c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</row>
    <row r="240" spans="1:12" ht="26.4" x14ac:dyDescent="0.3">
      <c r="A240" s="15" t="s">
        <v>59</v>
      </c>
      <c r="B240" s="3"/>
      <c r="C240" s="3"/>
      <c r="D240" s="4"/>
      <c r="E240" s="4"/>
      <c r="F240" s="4"/>
      <c r="G240" s="7"/>
      <c r="H240" s="7"/>
      <c r="I240" s="7"/>
      <c r="J240" s="7"/>
      <c r="K240" s="7"/>
      <c r="L240" s="7"/>
    </row>
    <row r="241" spans="1:12" ht="29.25" customHeight="1" x14ac:dyDescent="0.3">
      <c r="A241" s="3" t="s">
        <v>14</v>
      </c>
      <c r="B241" s="3"/>
      <c r="C241" s="3"/>
      <c r="D241" s="1">
        <f>E241+F241</f>
        <v>26</v>
      </c>
      <c r="E241" s="4">
        <f>E242+E243+E244</f>
        <v>0</v>
      </c>
      <c r="F241" s="4">
        <f>F242+F243+F244</f>
        <v>26</v>
      </c>
      <c r="G241" s="1">
        <f>H241+I241</f>
        <v>26</v>
      </c>
      <c r="H241" s="4">
        <f>H242+H243+H244</f>
        <v>0</v>
      </c>
      <c r="I241" s="4">
        <f>I242+I243+I244</f>
        <v>26</v>
      </c>
      <c r="J241" s="1">
        <f>K241+L241</f>
        <v>19.8</v>
      </c>
      <c r="K241" s="4">
        <f>K242+K243+K244</f>
        <v>0</v>
      </c>
      <c r="L241" s="4">
        <f>L242+L243+L244</f>
        <v>19.8</v>
      </c>
    </row>
    <row r="242" spans="1:12" x14ac:dyDescent="0.3">
      <c r="A242" s="2" t="s">
        <v>9</v>
      </c>
      <c r="B242" s="3"/>
      <c r="C242" s="3"/>
      <c r="D242" s="1">
        <f>E242+F242</f>
        <v>26</v>
      </c>
      <c r="E242" s="4">
        <f>E247</f>
        <v>0</v>
      </c>
      <c r="F242" s="4">
        <f>F247</f>
        <v>26</v>
      </c>
      <c r="G242" s="1">
        <f>H242+I242</f>
        <v>26</v>
      </c>
      <c r="H242" s="4">
        <f>H247</f>
        <v>0</v>
      </c>
      <c r="I242" s="4">
        <f>I247</f>
        <v>26</v>
      </c>
      <c r="J242" s="1">
        <f>K242+L242</f>
        <v>19.8</v>
      </c>
      <c r="K242" s="4">
        <f>K247</f>
        <v>0</v>
      </c>
      <c r="L242" s="4">
        <f>L247</f>
        <v>19.8</v>
      </c>
    </row>
    <row r="243" spans="1:12" x14ac:dyDescent="0.3">
      <c r="A243" s="2" t="s">
        <v>10</v>
      </c>
      <c r="B243" s="3"/>
      <c r="C243" s="3"/>
      <c r="D243" s="1">
        <f t="shared" ref="D243:D244" si="121">E243+F243</f>
        <v>0</v>
      </c>
      <c r="E243" s="4">
        <f t="shared" ref="E243:F244" si="122">E248</f>
        <v>0</v>
      </c>
      <c r="F243" s="4">
        <f t="shared" si="122"/>
        <v>0</v>
      </c>
      <c r="G243" s="1">
        <f t="shared" ref="G243:G244" si="123">H243+I243</f>
        <v>0</v>
      </c>
      <c r="H243" s="4">
        <f t="shared" ref="H243:I244" si="124">H248</f>
        <v>0</v>
      </c>
      <c r="I243" s="4">
        <f t="shared" si="124"/>
        <v>0</v>
      </c>
      <c r="J243" s="1">
        <f t="shared" ref="J243:J244" si="125">K243+L243</f>
        <v>0</v>
      </c>
      <c r="K243" s="4">
        <f t="shared" ref="K243:L244" si="126">K248</f>
        <v>0</v>
      </c>
      <c r="L243" s="4">
        <f t="shared" si="126"/>
        <v>0</v>
      </c>
    </row>
    <row r="244" spans="1:12" x14ac:dyDescent="0.3">
      <c r="A244" s="2" t="s">
        <v>11</v>
      </c>
      <c r="B244" s="3"/>
      <c r="C244" s="3"/>
      <c r="D244" s="1">
        <f t="shared" si="121"/>
        <v>0</v>
      </c>
      <c r="E244" s="4">
        <f t="shared" si="122"/>
        <v>0</v>
      </c>
      <c r="F244" s="4">
        <f t="shared" si="122"/>
        <v>0</v>
      </c>
      <c r="G244" s="1">
        <f t="shared" si="123"/>
        <v>0</v>
      </c>
      <c r="H244" s="4">
        <f t="shared" si="124"/>
        <v>0</v>
      </c>
      <c r="I244" s="4">
        <f t="shared" si="124"/>
        <v>0</v>
      </c>
      <c r="J244" s="1">
        <f t="shared" si="125"/>
        <v>0</v>
      </c>
      <c r="K244" s="4">
        <f t="shared" si="126"/>
        <v>0</v>
      </c>
      <c r="L244" s="4">
        <f t="shared" si="126"/>
        <v>0</v>
      </c>
    </row>
    <row r="245" spans="1:12" ht="39.6" x14ac:dyDescent="0.3">
      <c r="A245" s="9" t="s">
        <v>60</v>
      </c>
      <c r="B245" s="10" t="s">
        <v>93</v>
      </c>
      <c r="C245" s="11" t="s">
        <v>5</v>
      </c>
      <c r="D245" s="4"/>
      <c r="E245" s="4"/>
      <c r="F245" s="4"/>
      <c r="G245" s="4"/>
      <c r="H245" s="4"/>
      <c r="I245" s="4"/>
      <c r="J245" s="4"/>
      <c r="K245" s="4"/>
      <c r="L245" s="4"/>
    </row>
    <row r="246" spans="1:12" ht="29.25" customHeight="1" x14ac:dyDescent="0.3">
      <c r="A246" s="3" t="s">
        <v>14</v>
      </c>
      <c r="B246" s="3"/>
      <c r="C246" s="3"/>
      <c r="D246" s="1">
        <f>E246+F246</f>
        <v>26</v>
      </c>
      <c r="E246" s="4">
        <f>E247+E248+E249</f>
        <v>0</v>
      </c>
      <c r="F246" s="4">
        <f>F247+F248+F249</f>
        <v>26</v>
      </c>
      <c r="G246" s="1">
        <f>H246+I246</f>
        <v>26</v>
      </c>
      <c r="H246" s="4">
        <f>H247+H248+H249</f>
        <v>0</v>
      </c>
      <c r="I246" s="4">
        <f>I247+I248+I249</f>
        <v>26</v>
      </c>
      <c r="J246" s="1">
        <f>K246+L246</f>
        <v>19.8</v>
      </c>
      <c r="K246" s="4">
        <f>K247+K248+K249</f>
        <v>0</v>
      </c>
      <c r="L246" s="4">
        <f>L247+L248+L249</f>
        <v>19.8</v>
      </c>
    </row>
    <row r="247" spans="1:12" x14ac:dyDescent="0.3">
      <c r="A247" s="2" t="s">
        <v>9</v>
      </c>
      <c r="B247" s="3"/>
      <c r="C247" s="3"/>
      <c r="D247" s="21">
        <f>E247+F247</f>
        <v>26</v>
      </c>
      <c r="E247" s="4">
        <v>0</v>
      </c>
      <c r="F247" s="22">
        <v>26</v>
      </c>
      <c r="G247" s="21">
        <f>H247+I247</f>
        <v>26</v>
      </c>
      <c r="H247" s="4">
        <v>0</v>
      </c>
      <c r="I247" s="22">
        <f>26</f>
        <v>26</v>
      </c>
      <c r="J247" s="1">
        <f>K247+L247</f>
        <v>19.8</v>
      </c>
      <c r="K247" s="4">
        <v>0</v>
      </c>
      <c r="L247" s="4">
        <f>19.8</f>
        <v>19.8</v>
      </c>
    </row>
    <row r="248" spans="1:12" x14ac:dyDescent="0.3">
      <c r="A248" s="2" t="s">
        <v>10</v>
      </c>
      <c r="B248" s="3"/>
      <c r="C248" s="3"/>
      <c r="D248" s="1">
        <f t="shared" ref="D248:D249" si="127">E248+F248</f>
        <v>0</v>
      </c>
      <c r="E248" s="4">
        <v>0</v>
      </c>
      <c r="F248" s="4">
        <v>0</v>
      </c>
      <c r="G248" s="1">
        <f t="shared" ref="G248:G249" si="128">H248+I248</f>
        <v>0</v>
      </c>
      <c r="H248" s="4">
        <v>0</v>
      </c>
      <c r="I248" s="4">
        <v>0</v>
      </c>
      <c r="J248" s="1">
        <f>K248+L248</f>
        <v>0</v>
      </c>
      <c r="K248" s="4">
        <v>0</v>
      </c>
      <c r="L248" s="4">
        <v>0</v>
      </c>
    </row>
    <row r="249" spans="1:12" x14ac:dyDescent="0.3">
      <c r="A249" s="2" t="s">
        <v>11</v>
      </c>
      <c r="B249" s="3"/>
      <c r="C249" s="3"/>
      <c r="D249" s="1">
        <f t="shared" si="127"/>
        <v>0</v>
      </c>
      <c r="E249" s="4">
        <v>0</v>
      </c>
      <c r="F249" s="4">
        <v>0</v>
      </c>
      <c r="G249" s="1">
        <f t="shared" si="128"/>
        <v>0</v>
      </c>
      <c r="H249" s="4">
        <v>0</v>
      </c>
      <c r="I249" s="4">
        <v>0</v>
      </c>
      <c r="J249" s="1">
        <f>K249+L249</f>
        <v>0</v>
      </c>
      <c r="K249" s="4">
        <v>0</v>
      </c>
      <c r="L249" s="4">
        <v>0</v>
      </c>
    </row>
    <row r="250" spans="1:12" ht="26.4" x14ac:dyDescent="0.3">
      <c r="A250" s="15" t="s">
        <v>61</v>
      </c>
      <c r="B250" s="3"/>
      <c r="C250" s="3"/>
      <c r="D250" s="4"/>
      <c r="E250" s="4"/>
      <c r="F250" s="4"/>
      <c r="G250" s="7"/>
      <c r="H250" s="7"/>
      <c r="I250" s="7"/>
      <c r="J250" s="7"/>
      <c r="K250" s="7"/>
      <c r="L250" s="7"/>
    </row>
    <row r="251" spans="1:12" ht="29.25" customHeight="1" x14ac:dyDescent="0.3">
      <c r="A251" s="3" t="s">
        <v>14</v>
      </c>
      <c r="B251" s="3"/>
      <c r="C251" s="3"/>
      <c r="D251" s="1">
        <f>E251+F251</f>
        <v>70</v>
      </c>
      <c r="E251" s="4">
        <f>E252+E253+E254</f>
        <v>70</v>
      </c>
      <c r="F251" s="4">
        <f>F252+F253+F254</f>
        <v>0</v>
      </c>
      <c r="G251" s="1">
        <f>H251+I251</f>
        <v>70</v>
      </c>
      <c r="H251" s="4">
        <f>H252+H253+H254</f>
        <v>70</v>
      </c>
      <c r="I251" s="4">
        <f>I252+I253+I254</f>
        <v>0</v>
      </c>
      <c r="J251" s="1">
        <f>K251+L251</f>
        <v>42.49</v>
      </c>
      <c r="K251" s="4">
        <f>K252+K253+K254</f>
        <v>42.49</v>
      </c>
      <c r="L251" s="4">
        <f>L252+L253+L254</f>
        <v>0</v>
      </c>
    </row>
    <row r="252" spans="1:12" x14ac:dyDescent="0.3">
      <c r="A252" s="2" t="s">
        <v>9</v>
      </c>
      <c r="B252" s="3"/>
      <c r="C252" s="3"/>
      <c r="D252" s="1">
        <f>E252+F252</f>
        <v>70</v>
      </c>
      <c r="E252" s="4">
        <f>E257</f>
        <v>70</v>
      </c>
      <c r="F252" s="4">
        <f>F257</f>
        <v>0</v>
      </c>
      <c r="G252" s="1">
        <f>H252+I252</f>
        <v>70</v>
      </c>
      <c r="H252" s="4">
        <f>H257</f>
        <v>70</v>
      </c>
      <c r="I252" s="4">
        <f>I257</f>
        <v>0</v>
      </c>
      <c r="J252" s="1">
        <f>K252+L252</f>
        <v>42.49</v>
      </c>
      <c r="K252" s="4">
        <f>K257</f>
        <v>42.49</v>
      </c>
      <c r="L252" s="4">
        <f>L257</f>
        <v>0</v>
      </c>
    </row>
    <row r="253" spans="1:12" x14ac:dyDescent="0.3">
      <c r="A253" s="2" t="s">
        <v>10</v>
      </c>
      <c r="B253" s="3"/>
      <c r="C253" s="3"/>
      <c r="D253" s="1">
        <f t="shared" ref="D253:D254" si="129">E253+F253</f>
        <v>0</v>
      </c>
      <c r="E253" s="4">
        <f t="shared" ref="E253:F254" si="130">E258</f>
        <v>0</v>
      </c>
      <c r="F253" s="4">
        <f t="shared" si="130"/>
        <v>0</v>
      </c>
      <c r="G253" s="1">
        <f t="shared" ref="G253:G254" si="131">H253+I253</f>
        <v>0</v>
      </c>
      <c r="H253" s="4">
        <f t="shared" ref="H253:I254" si="132">H258</f>
        <v>0</v>
      </c>
      <c r="I253" s="4">
        <f t="shared" si="132"/>
        <v>0</v>
      </c>
      <c r="J253" s="1">
        <f t="shared" ref="J253:J254" si="133">K253+L253</f>
        <v>0</v>
      </c>
      <c r="K253" s="4">
        <f t="shared" ref="K253:L254" si="134">K258</f>
        <v>0</v>
      </c>
      <c r="L253" s="4">
        <f t="shared" si="134"/>
        <v>0</v>
      </c>
    </row>
    <row r="254" spans="1:12" x14ac:dyDescent="0.3">
      <c r="A254" s="2" t="s">
        <v>11</v>
      </c>
      <c r="B254" s="3"/>
      <c r="C254" s="3"/>
      <c r="D254" s="1">
        <f t="shared" si="129"/>
        <v>0</v>
      </c>
      <c r="E254" s="4">
        <f t="shared" si="130"/>
        <v>0</v>
      </c>
      <c r="F254" s="4">
        <f t="shared" si="130"/>
        <v>0</v>
      </c>
      <c r="G254" s="1">
        <f t="shared" si="131"/>
        <v>0</v>
      </c>
      <c r="H254" s="4">
        <f t="shared" si="132"/>
        <v>0</v>
      </c>
      <c r="I254" s="4">
        <f t="shared" si="132"/>
        <v>0</v>
      </c>
      <c r="J254" s="1">
        <f t="shared" si="133"/>
        <v>0</v>
      </c>
      <c r="K254" s="4">
        <f t="shared" si="134"/>
        <v>0</v>
      </c>
      <c r="L254" s="4">
        <f t="shared" si="134"/>
        <v>0</v>
      </c>
    </row>
    <row r="255" spans="1:12" ht="92.4" x14ac:dyDescent="0.3">
      <c r="A255" s="9" t="s">
        <v>62</v>
      </c>
      <c r="B255" s="10" t="s">
        <v>93</v>
      </c>
      <c r="C255" s="11" t="s">
        <v>5</v>
      </c>
      <c r="D255" s="4"/>
      <c r="E255" s="4"/>
      <c r="F255" s="4"/>
      <c r="G255" s="4"/>
      <c r="H255" s="4"/>
      <c r="I255" s="4"/>
      <c r="J255" s="4"/>
      <c r="K255" s="4"/>
      <c r="L255" s="4"/>
    </row>
    <row r="256" spans="1:12" ht="29.25" customHeight="1" x14ac:dyDescent="0.3">
      <c r="A256" s="3" t="s">
        <v>14</v>
      </c>
      <c r="B256" s="3"/>
      <c r="C256" s="3"/>
      <c r="D256" s="1">
        <f>E256+F256</f>
        <v>70</v>
      </c>
      <c r="E256" s="4">
        <f>E257+E258+E259</f>
        <v>70</v>
      </c>
      <c r="F256" s="4">
        <f>F257+F258+F259</f>
        <v>0</v>
      </c>
      <c r="G256" s="1">
        <f>H256+I256</f>
        <v>70</v>
      </c>
      <c r="H256" s="4">
        <f>H257+H258+H259</f>
        <v>70</v>
      </c>
      <c r="I256" s="4">
        <f>I257+I258+I259</f>
        <v>0</v>
      </c>
      <c r="J256" s="1">
        <f>K256+L256</f>
        <v>42.49</v>
      </c>
      <c r="K256" s="4">
        <f>K257+K258+K259</f>
        <v>42.49</v>
      </c>
      <c r="L256" s="4">
        <f>L257+L258+L259</f>
        <v>0</v>
      </c>
    </row>
    <row r="257" spans="1:12" x14ac:dyDescent="0.3">
      <c r="A257" s="2" t="s">
        <v>9</v>
      </c>
      <c r="B257" s="3"/>
      <c r="C257" s="3"/>
      <c r="D257" s="21">
        <f>E257+F257</f>
        <v>70</v>
      </c>
      <c r="E257" s="4">
        <v>70</v>
      </c>
      <c r="F257" s="22">
        <v>0</v>
      </c>
      <c r="G257" s="21">
        <f>H257+I257</f>
        <v>70</v>
      </c>
      <c r="H257" s="22">
        <f>70</f>
        <v>70</v>
      </c>
      <c r="I257" s="22">
        <v>0</v>
      </c>
      <c r="J257" s="1">
        <f>K257+L257</f>
        <v>42.49</v>
      </c>
      <c r="K257" s="4">
        <f>0+42.49</f>
        <v>42.49</v>
      </c>
      <c r="L257" s="4">
        <v>0</v>
      </c>
    </row>
    <row r="258" spans="1:12" x14ac:dyDescent="0.3">
      <c r="A258" s="2" t="s">
        <v>10</v>
      </c>
      <c r="B258" s="3"/>
      <c r="C258" s="3"/>
      <c r="D258" s="1">
        <f t="shared" ref="D258:D259" si="135">E258+F258</f>
        <v>0</v>
      </c>
      <c r="E258" s="4">
        <v>0</v>
      </c>
      <c r="F258" s="4">
        <v>0</v>
      </c>
      <c r="G258" s="1">
        <f t="shared" ref="G258:G259" si="136">H258+I258</f>
        <v>0</v>
      </c>
      <c r="H258" s="4">
        <v>0</v>
      </c>
      <c r="I258" s="4">
        <v>0</v>
      </c>
      <c r="J258" s="1">
        <f>K258+L258</f>
        <v>0</v>
      </c>
      <c r="K258" s="4">
        <v>0</v>
      </c>
      <c r="L258" s="4">
        <v>0</v>
      </c>
    </row>
    <row r="259" spans="1:12" x14ac:dyDescent="0.3">
      <c r="A259" s="2" t="s">
        <v>11</v>
      </c>
      <c r="B259" s="3"/>
      <c r="C259" s="3"/>
      <c r="D259" s="1">
        <f t="shared" si="135"/>
        <v>0</v>
      </c>
      <c r="E259" s="4">
        <v>0</v>
      </c>
      <c r="F259" s="4">
        <v>0</v>
      </c>
      <c r="G259" s="1">
        <f t="shared" si="136"/>
        <v>0</v>
      </c>
      <c r="H259" s="4">
        <v>0</v>
      </c>
      <c r="I259" s="4">
        <v>0</v>
      </c>
      <c r="J259" s="1">
        <f>K259+L259</f>
        <v>0</v>
      </c>
      <c r="K259" s="4">
        <v>0</v>
      </c>
      <c r="L259" s="4">
        <v>0</v>
      </c>
    </row>
    <row r="260" spans="1:12" x14ac:dyDescent="0.3">
      <c r="A260" s="39" t="s">
        <v>63</v>
      </c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</row>
    <row r="261" spans="1:12" ht="26.4" x14ac:dyDescent="0.3">
      <c r="A261" s="15" t="s">
        <v>64</v>
      </c>
      <c r="B261" s="3"/>
      <c r="C261" s="3"/>
      <c r="D261" s="4"/>
      <c r="E261" s="4"/>
      <c r="F261" s="4"/>
      <c r="G261" s="7"/>
      <c r="H261" s="7"/>
      <c r="I261" s="7"/>
      <c r="J261" s="7"/>
      <c r="K261" s="7"/>
      <c r="L261" s="7"/>
    </row>
    <row r="262" spans="1:12" ht="29.25" customHeight="1" x14ac:dyDescent="0.3">
      <c r="A262" s="3" t="s">
        <v>14</v>
      </c>
      <c r="B262" s="3"/>
      <c r="C262" s="3"/>
      <c r="D262" s="1">
        <f>E262+F262</f>
        <v>30500</v>
      </c>
      <c r="E262" s="4">
        <f>E263+E264+E265</f>
        <v>0</v>
      </c>
      <c r="F262" s="4">
        <f>F263+F264+F265</f>
        <v>30500</v>
      </c>
      <c r="G262" s="1">
        <f>H262+I262</f>
        <v>30500</v>
      </c>
      <c r="H262" s="4">
        <f>H263+H264+H265</f>
        <v>0</v>
      </c>
      <c r="I262" s="4">
        <f>I263+I264+I265</f>
        <v>30500</v>
      </c>
      <c r="J262" s="1">
        <f>K262+L262</f>
        <v>13731.45</v>
      </c>
      <c r="K262" s="4">
        <f>K263+K264+K265</f>
        <v>0</v>
      </c>
      <c r="L262" s="4">
        <f>L263+L264+L265</f>
        <v>13731.45</v>
      </c>
    </row>
    <row r="263" spans="1:12" x14ac:dyDescent="0.3">
      <c r="A263" s="2" t="s">
        <v>9</v>
      </c>
      <c r="B263" s="3"/>
      <c r="C263" s="3"/>
      <c r="D263" s="1">
        <f>E263+F263</f>
        <v>30500</v>
      </c>
      <c r="E263" s="4">
        <f>E268</f>
        <v>0</v>
      </c>
      <c r="F263" s="4">
        <f>F268</f>
        <v>30500</v>
      </c>
      <c r="G263" s="1">
        <f>H263+I263</f>
        <v>30500</v>
      </c>
      <c r="H263" s="4">
        <f>H268</f>
        <v>0</v>
      </c>
      <c r="I263" s="4">
        <f>I268</f>
        <v>30500</v>
      </c>
      <c r="J263" s="1">
        <f>K263+L263</f>
        <v>13731.45</v>
      </c>
      <c r="K263" s="4">
        <f>K268</f>
        <v>0</v>
      </c>
      <c r="L263" s="4">
        <f>L268</f>
        <v>13731.45</v>
      </c>
    </row>
    <row r="264" spans="1:12" x14ac:dyDescent="0.3">
      <c r="A264" s="2" t="s">
        <v>10</v>
      </c>
      <c r="B264" s="3"/>
      <c r="C264" s="3"/>
      <c r="D264" s="1">
        <f t="shared" ref="D264:D265" si="137">E264+F264</f>
        <v>0</v>
      </c>
      <c r="E264" s="4">
        <f t="shared" ref="E264:F265" si="138">E269</f>
        <v>0</v>
      </c>
      <c r="F264" s="4">
        <f t="shared" si="138"/>
        <v>0</v>
      </c>
      <c r="G264" s="1">
        <f t="shared" ref="G264:G265" si="139">H264+I264</f>
        <v>0</v>
      </c>
      <c r="H264" s="4">
        <f t="shared" ref="H264:I265" si="140">H269</f>
        <v>0</v>
      </c>
      <c r="I264" s="4">
        <f t="shared" si="140"/>
        <v>0</v>
      </c>
      <c r="J264" s="1">
        <f t="shared" ref="J264:J265" si="141">K264+L264</f>
        <v>0</v>
      </c>
      <c r="K264" s="4">
        <f t="shared" ref="K264:L265" si="142">K269</f>
        <v>0</v>
      </c>
      <c r="L264" s="4">
        <f t="shared" si="142"/>
        <v>0</v>
      </c>
    </row>
    <row r="265" spans="1:12" x14ac:dyDescent="0.3">
      <c r="A265" s="2" t="s">
        <v>11</v>
      </c>
      <c r="B265" s="3"/>
      <c r="C265" s="3"/>
      <c r="D265" s="1">
        <f t="shared" si="137"/>
        <v>0</v>
      </c>
      <c r="E265" s="4">
        <f t="shared" si="138"/>
        <v>0</v>
      </c>
      <c r="F265" s="4">
        <f t="shared" si="138"/>
        <v>0</v>
      </c>
      <c r="G265" s="1">
        <f t="shared" si="139"/>
        <v>0</v>
      </c>
      <c r="H265" s="4">
        <f t="shared" si="140"/>
        <v>0</v>
      </c>
      <c r="I265" s="4">
        <f t="shared" si="140"/>
        <v>0</v>
      </c>
      <c r="J265" s="1">
        <f t="shared" si="141"/>
        <v>0</v>
      </c>
      <c r="K265" s="4">
        <f t="shared" si="142"/>
        <v>0</v>
      </c>
      <c r="L265" s="4">
        <f t="shared" si="142"/>
        <v>0</v>
      </c>
    </row>
    <row r="266" spans="1:12" ht="66" x14ac:dyDescent="0.3">
      <c r="A266" s="9" t="s">
        <v>65</v>
      </c>
      <c r="B266" s="10" t="s">
        <v>94</v>
      </c>
      <c r="C266" s="11" t="s">
        <v>5</v>
      </c>
      <c r="D266" s="4"/>
      <c r="E266" s="4"/>
      <c r="F266" s="4"/>
      <c r="G266" s="7"/>
      <c r="H266" s="7"/>
      <c r="I266" s="7"/>
      <c r="J266" s="7"/>
      <c r="K266" s="7"/>
      <c r="L266" s="7"/>
    </row>
    <row r="267" spans="1:12" ht="29.25" customHeight="1" x14ac:dyDescent="0.3">
      <c r="A267" s="3" t="s">
        <v>14</v>
      </c>
      <c r="B267" s="3"/>
      <c r="C267" s="3"/>
      <c r="D267" s="1">
        <f>E267+F267</f>
        <v>30500</v>
      </c>
      <c r="E267" s="4">
        <f>E268+E269+E270</f>
        <v>0</v>
      </c>
      <c r="F267" s="4">
        <f>F268+F269+F270</f>
        <v>30500</v>
      </c>
      <c r="G267" s="1">
        <f>H267+I267</f>
        <v>30500</v>
      </c>
      <c r="H267" s="4">
        <f>H268+H269+H270</f>
        <v>0</v>
      </c>
      <c r="I267" s="4">
        <f>I268+I269+I270</f>
        <v>30500</v>
      </c>
      <c r="J267" s="1">
        <f>K267+L267</f>
        <v>13731.45</v>
      </c>
      <c r="K267" s="4">
        <f>K268+K269+K270</f>
        <v>0</v>
      </c>
      <c r="L267" s="4">
        <f>L268+L269+L270</f>
        <v>13731.45</v>
      </c>
    </row>
    <row r="268" spans="1:12" x14ac:dyDescent="0.3">
      <c r="A268" s="2" t="s">
        <v>9</v>
      </c>
      <c r="B268" s="3"/>
      <c r="C268" s="3"/>
      <c r="D268" s="21">
        <f>E268+F268</f>
        <v>30500</v>
      </c>
      <c r="E268" s="4">
        <v>0</v>
      </c>
      <c r="F268" s="22">
        <v>30500</v>
      </c>
      <c r="G268" s="21">
        <f>H268+I268</f>
        <v>30500</v>
      </c>
      <c r="H268" s="4">
        <v>0</v>
      </c>
      <c r="I268" s="22">
        <f>0+20500+10000</f>
        <v>30500</v>
      </c>
      <c r="J268" s="1">
        <f>K268+L268</f>
        <v>13731.45</v>
      </c>
      <c r="K268" s="4">
        <v>0</v>
      </c>
      <c r="L268" s="4">
        <f>0+6552.72+7178.73</f>
        <v>13731.45</v>
      </c>
    </row>
    <row r="269" spans="1:12" x14ac:dyDescent="0.3">
      <c r="A269" s="2" t="s">
        <v>10</v>
      </c>
      <c r="B269" s="3"/>
      <c r="C269" s="3"/>
      <c r="D269" s="1">
        <f t="shared" ref="D269:D270" si="143">E269+F269</f>
        <v>0</v>
      </c>
      <c r="E269" s="4">
        <v>0</v>
      </c>
      <c r="F269" s="4">
        <v>0</v>
      </c>
      <c r="G269" s="1">
        <f t="shared" ref="G269:G270" si="144">H269+I269</f>
        <v>0</v>
      </c>
      <c r="H269" s="4">
        <v>0</v>
      </c>
      <c r="I269" s="4">
        <v>0</v>
      </c>
      <c r="J269" s="1">
        <f>K269+L269</f>
        <v>0</v>
      </c>
      <c r="K269" s="4">
        <v>0</v>
      </c>
      <c r="L269" s="4">
        <v>0</v>
      </c>
    </row>
    <row r="270" spans="1:12" x14ac:dyDescent="0.3">
      <c r="A270" s="2" t="s">
        <v>11</v>
      </c>
      <c r="B270" s="3"/>
      <c r="C270" s="3"/>
      <c r="D270" s="1">
        <f t="shared" si="143"/>
        <v>0</v>
      </c>
      <c r="E270" s="4">
        <v>0</v>
      </c>
      <c r="F270" s="4">
        <v>0</v>
      </c>
      <c r="G270" s="1">
        <f t="shared" si="144"/>
        <v>0</v>
      </c>
      <c r="H270" s="4">
        <v>0</v>
      </c>
      <c r="I270" s="4">
        <v>0</v>
      </c>
      <c r="J270" s="1">
        <f>K270+L270</f>
        <v>0</v>
      </c>
      <c r="K270" s="4">
        <v>0</v>
      </c>
      <c r="L270" s="4">
        <v>0</v>
      </c>
    </row>
    <row r="271" spans="1:12" x14ac:dyDescent="0.3">
      <c r="A271" s="39" t="s">
        <v>66</v>
      </c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</row>
    <row r="272" spans="1:12" ht="39.6" x14ac:dyDescent="0.3">
      <c r="A272" s="15" t="s">
        <v>67</v>
      </c>
      <c r="B272" s="3"/>
      <c r="C272" s="3"/>
      <c r="D272" s="4"/>
      <c r="E272" s="4"/>
      <c r="F272" s="4"/>
      <c r="G272" s="7"/>
      <c r="H272" s="7"/>
      <c r="I272" s="7"/>
      <c r="J272" s="7"/>
      <c r="K272" s="7"/>
      <c r="L272" s="7"/>
    </row>
    <row r="273" spans="1:12" ht="29.25" customHeight="1" x14ac:dyDescent="0.3">
      <c r="A273" s="3" t="s">
        <v>14</v>
      </c>
      <c r="B273" s="3"/>
      <c r="C273" s="3"/>
      <c r="D273" s="1">
        <f>E273+F273</f>
        <v>250</v>
      </c>
      <c r="E273" s="4">
        <f>E274+E275+E276</f>
        <v>250</v>
      </c>
      <c r="F273" s="4">
        <f>F274+F275+F276</f>
        <v>0</v>
      </c>
      <c r="G273" s="1">
        <f>H273+I273</f>
        <v>250</v>
      </c>
      <c r="H273" s="4">
        <f>H274+H275+H276</f>
        <v>250</v>
      </c>
      <c r="I273" s="4">
        <f>I274+I275+I276</f>
        <v>0</v>
      </c>
      <c r="J273" s="1">
        <f>K273+L273</f>
        <v>194.48000000000002</v>
      </c>
      <c r="K273" s="4">
        <f>K274+K275+K276</f>
        <v>194.48000000000002</v>
      </c>
      <c r="L273" s="4">
        <f>L274+L275+L276</f>
        <v>0</v>
      </c>
    </row>
    <row r="274" spans="1:12" x14ac:dyDescent="0.3">
      <c r="A274" s="2" t="s">
        <v>9</v>
      </c>
      <c r="B274" s="3"/>
      <c r="C274" s="3"/>
      <c r="D274" s="1">
        <f>E274+F274</f>
        <v>250</v>
      </c>
      <c r="E274" s="4">
        <f>E279+E284</f>
        <v>250</v>
      </c>
      <c r="F274" s="4">
        <f>F279+F284</f>
        <v>0</v>
      </c>
      <c r="G274" s="1">
        <f>H274+I274</f>
        <v>250</v>
      </c>
      <c r="H274" s="4">
        <f>H279+H284</f>
        <v>250</v>
      </c>
      <c r="I274" s="4">
        <f>I279+I284</f>
        <v>0</v>
      </c>
      <c r="J274" s="1">
        <f>K274+L274</f>
        <v>194.48000000000002</v>
      </c>
      <c r="K274" s="4">
        <f>K279+K284</f>
        <v>194.48000000000002</v>
      </c>
      <c r="L274" s="4">
        <f>L279+L284</f>
        <v>0</v>
      </c>
    </row>
    <row r="275" spans="1:12" x14ac:dyDescent="0.3">
      <c r="A275" s="2" t="s">
        <v>10</v>
      </c>
      <c r="B275" s="3"/>
      <c r="C275" s="3"/>
      <c r="D275" s="1">
        <f t="shared" ref="D275:D276" si="145">E275+F275</f>
        <v>0</v>
      </c>
      <c r="E275" s="4">
        <f t="shared" ref="E275:F276" si="146">E280+E285</f>
        <v>0</v>
      </c>
      <c r="F275" s="4">
        <f t="shared" si="146"/>
        <v>0</v>
      </c>
      <c r="G275" s="1">
        <f t="shared" ref="G275:G276" si="147">H275+I275</f>
        <v>0</v>
      </c>
      <c r="H275" s="4">
        <f t="shared" ref="H275:I276" si="148">H280+H285</f>
        <v>0</v>
      </c>
      <c r="I275" s="4">
        <f t="shared" si="148"/>
        <v>0</v>
      </c>
      <c r="J275" s="1">
        <f t="shared" ref="J275:J276" si="149">K275+L275</f>
        <v>0</v>
      </c>
      <c r="K275" s="4">
        <f t="shared" ref="K275:L276" si="150">K280+K285</f>
        <v>0</v>
      </c>
      <c r="L275" s="4">
        <f t="shared" si="150"/>
        <v>0</v>
      </c>
    </row>
    <row r="276" spans="1:12" x14ac:dyDescent="0.3">
      <c r="A276" s="2" t="s">
        <v>11</v>
      </c>
      <c r="B276" s="3"/>
      <c r="C276" s="3"/>
      <c r="D276" s="1">
        <f t="shared" si="145"/>
        <v>0</v>
      </c>
      <c r="E276" s="4">
        <f t="shared" si="146"/>
        <v>0</v>
      </c>
      <c r="F276" s="4">
        <f t="shared" si="146"/>
        <v>0</v>
      </c>
      <c r="G276" s="1">
        <f t="shared" si="147"/>
        <v>0</v>
      </c>
      <c r="H276" s="4">
        <f t="shared" si="148"/>
        <v>0</v>
      </c>
      <c r="I276" s="4">
        <f t="shared" si="148"/>
        <v>0</v>
      </c>
      <c r="J276" s="1">
        <f t="shared" si="149"/>
        <v>0</v>
      </c>
      <c r="K276" s="4">
        <f t="shared" si="150"/>
        <v>0</v>
      </c>
      <c r="L276" s="4">
        <f t="shared" si="150"/>
        <v>0</v>
      </c>
    </row>
    <row r="277" spans="1:12" ht="39.6" x14ac:dyDescent="0.3">
      <c r="A277" s="9" t="s">
        <v>68</v>
      </c>
      <c r="B277" s="11">
        <v>3717640</v>
      </c>
      <c r="C277" s="11" t="s">
        <v>5</v>
      </c>
      <c r="D277" s="4"/>
      <c r="E277" s="4"/>
      <c r="F277" s="4"/>
      <c r="G277" s="4"/>
      <c r="H277" s="4"/>
      <c r="I277" s="4"/>
      <c r="J277" s="4"/>
      <c r="K277" s="4"/>
      <c r="L277" s="4"/>
    </row>
    <row r="278" spans="1:12" ht="29.25" customHeight="1" x14ac:dyDescent="0.3">
      <c r="A278" s="3" t="s">
        <v>14</v>
      </c>
      <c r="B278" s="3"/>
      <c r="C278" s="3"/>
      <c r="D278" s="1">
        <f>E278+F278</f>
        <v>150</v>
      </c>
      <c r="E278" s="4">
        <f>E279+E280+E281</f>
        <v>150</v>
      </c>
      <c r="F278" s="4">
        <f>F279+F280+F281</f>
        <v>0</v>
      </c>
      <c r="G278" s="1">
        <f>H278+I278</f>
        <v>150</v>
      </c>
      <c r="H278" s="4">
        <f>H279+H280+H281</f>
        <v>150</v>
      </c>
      <c r="I278" s="4">
        <f>I279+I280+I281</f>
        <v>0</v>
      </c>
      <c r="J278" s="1">
        <f>K278+L278</f>
        <v>109.28</v>
      </c>
      <c r="K278" s="4">
        <f>K279+K280+K281</f>
        <v>109.28</v>
      </c>
      <c r="L278" s="4">
        <f>L279+L280+L281</f>
        <v>0</v>
      </c>
    </row>
    <row r="279" spans="1:12" x14ac:dyDescent="0.3">
      <c r="A279" s="2" t="s">
        <v>9</v>
      </c>
      <c r="B279" s="3"/>
      <c r="C279" s="3"/>
      <c r="D279" s="21">
        <f>E279+F279</f>
        <v>150</v>
      </c>
      <c r="E279" s="4">
        <v>150</v>
      </c>
      <c r="F279" s="22">
        <v>0</v>
      </c>
      <c r="G279" s="21">
        <f>H279+I279</f>
        <v>150</v>
      </c>
      <c r="H279" s="4">
        <f>75+75</f>
        <v>150</v>
      </c>
      <c r="I279" s="22">
        <v>0</v>
      </c>
      <c r="J279" s="1">
        <f>K279+L279</f>
        <v>109.28</v>
      </c>
      <c r="K279" s="4">
        <f>49.9+59.38</f>
        <v>109.28</v>
      </c>
      <c r="L279" s="4">
        <v>0</v>
      </c>
    </row>
    <row r="280" spans="1:12" x14ac:dyDescent="0.3">
      <c r="A280" s="2" t="s">
        <v>10</v>
      </c>
      <c r="B280" s="3"/>
      <c r="C280" s="3"/>
      <c r="D280" s="1">
        <f t="shared" ref="D280:D281" si="151">E280+F280</f>
        <v>0</v>
      </c>
      <c r="E280" s="4">
        <v>0</v>
      </c>
      <c r="F280" s="4">
        <v>0</v>
      </c>
      <c r="G280" s="1">
        <f t="shared" ref="G280:G281" si="152">H280+I280</f>
        <v>0</v>
      </c>
      <c r="H280" s="4">
        <v>0</v>
      </c>
      <c r="I280" s="4">
        <v>0</v>
      </c>
      <c r="J280" s="1">
        <f>K280+L280</f>
        <v>0</v>
      </c>
      <c r="K280" s="4">
        <v>0</v>
      </c>
      <c r="L280" s="4">
        <v>0</v>
      </c>
    </row>
    <row r="281" spans="1:12" x14ac:dyDescent="0.3">
      <c r="A281" s="2" t="s">
        <v>11</v>
      </c>
      <c r="B281" s="3"/>
      <c r="C281" s="3"/>
      <c r="D281" s="1">
        <f t="shared" si="151"/>
        <v>0</v>
      </c>
      <c r="E281" s="4">
        <v>0</v>
      </c>
      <c r="F281" s="4">
        <v>0</v>
      </c>
      <c r="G281" s="1">
        <f t="shared" si="152"/>
        <v>0</v>
      </c>
      <c r="H281" s="4">
        <v>0</v>
      </c>
      <c r="I281" s="4">
        <v>0</v>
      </c>
      <c r="J281" s="1">
        <f>K281+L281</f>
        <v>0</v>
      </c>
      <c r="K281" s="4">
        <v>0</v>
      </c>
      <c r="L281" s="4">
        <v>0</v>
      </c>
    </row>
    <row r="282" spans="1:12" ht="39.6" x14ac:dyDescent="0.3">
      <c r="A282" s="9" t="s">
        <v>69</v>
      </c>
      <c r="B282" s="11">
        <v>3717640</v>
      </c>
      <c r="C282" s="11" t="s">
        <v>5</v>
      </c>
      <c r="D282" s="4"/>
      <c r="E282" s="4"/>
      <c r="F282" s="4"/>
      <c r="G282" s="7"/>
      <c r="H282" s="7"/>
      <c r="I282" s="7"/>
      <c r="J282" s="7"/>
      <c r="K282" s="7"/>
      <c r="L282" s="7"/>
    </row>
    <row r="283" spans="1:12" ht="29.25" customHeight="1" x14ac:dyDescent="0.3">
      <c r="A283" s="3" t="s">
        <v>14</v>
      </c>
      <c r="B283" s="3"/>
      <c r="C283" s="3"/>
      <c r="D283" s="1">
        <f>E283+F283</f>
        <v>100</v>
      </c>
      <c r="E283" s="4">
        <f>E284+E285+E286</f>
        <v>100</v>
      </c>
      <c r="F283" s="4">
        <f>F284+F285+F286</f>
        <v>0</v>
      </c>
      <c r="G283" s="1">
        <f>H283+I283</f>
        <v>100</v>
      </c>
      <c r="H283" s="4">
        <f>H284+H285+H286</f>
        <v>100</v>
      </c>
      <c r="I283" s="4">
        <f>I284+I285+I286</f>
        <v>0</v>
      </c>
      <c r="J283" s="1">
        <f>K283+L283</f>
        <v>85.2</v>
      </c>
      <c r="K283" s="4">
        <f>K284+K285+K286</f>
        <v>85.2</v>
      </c>
      <c r="L283" s="4">
        <f>L284+L285+L286</f>
        <v>0</v>
      </c>
    </row>
    <row r="284" spans="1:12" x14ac:dyDescent="0.3">
      <c r="A284" s="2" t="s">
        <v>9</v>
      </c>
      <c r="B284" s="3"/>
      <c r="C284" s="3"/>
      <c r="D284" s="21">
        <f>E284+F284</f>
        <v>100</v>
      </c>
      <c r="E284" s="4">
        <v>100</v>
      </c>
      <c r="F284" s="22">
        <v>0</v>
      </c>
      <c r="G284" s="21">
        <f>H284+I284</f>
        <v>100</v>
      </c>
      <c r="H284" s="4">
        <f>0+0+100</f>
        <v>100</v>
      </c>
      <c r="I284" s="22">
        <v>0</v>
      </c>
      <c r="J284" s="1">
        <f>K284+L284</f>
        <v>85.2</v>
      </c>
      <c r="K284" s="4">
        <f>0+0+85.2</f>
        <v>85.2</v>
      </c>
      <c r="L284" s="4">
        <v>0</v>
      </c>
    </row>
    <row r="285" spans="1:12" x14ac:dyDescent="0.3">
      <c r="A285" s="2" t="s">
        <v>10</v>
      </c>
      <c r="B285" s="3"/>
      <c r="C285" s="3"/>
      <c r="D285" s="1">
        <f t="shared" ref="D285:D286" si="153">E285+F285</f>
        <v>0</v>
      </c>
      <c r="E285" s="4">
        <v>0</v>
      </c>
      <c r="F285" s="4">
        <v>0</v>
      </c>
      <c r="G285" s="1">
        <f t="shared" ref="G285:G286" si="154">H285+I285</f>
        <v>0</v>
      </c>
      <c r="H285" s="4">
        <v>0</v>
      </c>
      <c r="I285" s="4">
        <v>0</v>
      </c>
      <c r="J285" s="1">
        <f>K285+L285</f>
        <v>0</v>
      </c>
      <c r="K285" s="4">
        <v>0</v>
      </c>
      <c r="L285" s="4">
        <v>0</v>
      </c>
    </row>
    <row r="286" spans="1:12" x14ac:dyDescent="0.3">
      <c r="A286" s="2" t="s">
        <v>11</v>
      </c>
      <c r="B286" s="3"/>
      <c r="C286" s="3"/>
      <c r="D286" s="1">
        <f t="shared" si="153"/>
        <v>0</v>
      </c>
      <c r="E286" s="4">
        <v>0</v>
      </c>
      <c r="F286" s="4">
        <v>0</v>
      </c>
      <c r="G286" s="1">
        <f t="shared" si="154"/>
        <v>0</v>
      </c>
      <c r="H286" s="4">
        <v>0</v>
      </c>
      <c r="I286" s="4">
        <v>0</v>
      </c>
      <c r="J286" s="1">
        <f>K286+L286</f>
        <v>0</v>
      </c>
      <c r="K286" s="4">
        <v>0</v>
      </c>
      <c r="L286" s="4">
        <v>0</v>
      </c>
    </row>
    <row r="287" spans="1:12" ht="79.2" x14ac:dyDescent="0.3">
      <c r="A287" s="15" t="s">
        <v>70</v>
      </c>
      <c r="B287" s="3"/>
      <c r="C287" s="3"/>
      <c r="D287" s="4"/>
      <c r="E287" s="4"/>
      <c r="F287" s="4"/>
      <c r="G287" s="7"/>
      <c r="H287" s="7"/>
      <c r="I287" s="7"/>
      <c r="J287" s="7"/>
      <c r="K287" s="7"/>
      <c r="L287" s="7"/>
    </row>
    <row r="288" spans="1:12" ht="29.25" customHeight="1" x14ac:dyDescent="0.3">
      <c r="A288" s="3" t="s">
        <v>14</v>
      </c>
      <c r="B288" s="3"/>
      <c r="C288" s="3"/>
      <c r="D288" s="1">
        <f>E288+F288</f>
        <v>200</v>
      </c>
      <c r="E288" s="4">
        <f>E289+E290+E291</f>
        <v>200</v>
      </c>
      <c r="F288" s="4">
        <f>F289+F290+F291</f>
        <v>0</v>
      </c>
      <c r="G288" s="1">
        <f>H288+I288</f>
        <v>200</v>
      </c>
      <c r="H288" s="4">
        <f>H289+H290+H291</f>
        <v>200</v>
      </c>
      <c r="I288" s="4">
        <f>I289+I290+I291</f>
        <v>0</v>
      </c>
      <c r="J288" s="1">
        <f>K288+L288</f>
        <v>200</v>
      </c>
      <c r="K288" s="4">
        <f>K289+K290+K291</f>
        <v>200</v>
      </c>
      <c r="L288" s="4">
        <f>L289+L290+L291</f>
        <v>0</v>
      </c>
    </row>
    <row r="289" spans="1:12" x14ac:dyDescent="0.3">
      <c r="A289" s="2" t="s">
        <v>9</v>
      </c>
      <c r="B289" s="3"/>
      <c r="C289" s="3"/>
      <c r="D289" s="1">
        <f>E289+F289</f>
        <v>200</v>
      </c>
      <c r="E289" s="4">
        <f>E294</f>
        <v>200</v>
      </c>
      <c r="F289" s="4">
        <f>F294</f>
        <v>0</v>
      </c>
      <c r="G289" s="1">
        <f>H289+I289</f>
        <v>200</v>
      </c>
      <c r="H289" s="4">
        <f>H294</f>
        <v>200</v>
      </c>
      <c r="I289" s="4">
        <f>I294</f>
        <v>0</v>
      </c>
      <c r="J289" s="1">
        <f>K289+L289</f>
        <v>200</v>
      </c>
      <c r="K289" s="4">
        <f>K294</f>
        <v>200</v>
      </c>
      <c r="L289" s="4">
        <f>L294</f>
        <v>0</v>
      </c>
    </row>
    <row r="290" spans="1:12" x14ac:dyDescent="0.3">
      <c r="A290" s="2" t="s">
        <v>10</v>
      </c>
      <c r="B290" s="3"/>
      <c r="C290" s="3"/>
      <c r="D290" s="1">
        <f t="shared" ref="D290:D291" si="155">E290+F290</f>
        <v>0</v>
      </c>
      <c r="E290" s="4">
        <f t="shared" ref="E290:F291" si="156">E295</f>
        <v>0</v>
      </c>
      <c r="F290" s="4">
        <f t="shared" si="156"/>
        <v>0</v>
      </c>
      <c r="G290" s="1">
        <f t="shared" ref="G290:G291" si="157">H290+I290</f>
        <v>0</v>
      </c>
      <c r="H290" s="4">
        <f t="shared" ref="H290:I291" si="158">H295</f>
        <v>0</v>
      </c>
      <c r="I290" s="4">
        <f t="shared" si="158"/>
        <v>0</v>
      </c>
      <c r="J290" s="1">
        <f t="shared" ref="J290:J291" si="159">K290+L290</f>
        <v>0</v>
      </c>
      <c r="K290" s="4">
        <f t="shared" ref="K290:L291" si="160">K295</f>
        <v>0</v>
      </c>
      <c r="L290" s="4">
        <f t="shared" si="160"/>
        <v>0</v>
      </c>
    </row>
    <row r="291" spans="1:12" x14ac:dyDescent="0.3">
      <c r="A291" s="2" t="s">
        <v>11</v>
      </c>
      <c r="B291" s="3"/>
      <c r="C291" s="3"/>
      <c r="D291" s="1">
        <f t="shared" si="155"/>
        <v>0</v>
      </c>
      <c r="E291" s="4">
        <f t="shared" si="156"/>
        <v>0</v>
      </c>
      <c r="F291" s="4">
        <f t="shared" si="156"/>
        <v>0</v>
      </c>
      <c r="G291" s="1">
        <f t="shared" si="157"/>
        <v>0</v>
      </c>
      <c r="H291" s="4">
        <f t="shared" si="158"/>
        <v>0</v>
      </c>
      <c r="I291" s="4">
        <f t="shared" si="158"/>
        <v>0</v>
      </c>
      <c r="J291" s="1">
        <f t="shared" si="159"/>
        <v>0</v>
      </c>
      <c r="K291" s="4">
        <f t="shared" si="160"/>
        <v>0</v>
      </c>
      <c r="L291" s="4">
        <f t="shared" si="160"/>
        <v>0</v>
      </c>
    </row>
    <row r="292" spans="1:12" ht="52.8" x14ac:dyDescent="0.3">
      <c r="A292" s="9" t="s">
        <v>71</v>
      </c>
      <c r="B292" s="10" t="s">
        <v>95</v>
      </c>
      <c r="C292" s="11" t="s">
        <v>5</v>
      </c>
      <c r="D292" s="4"/>
      <c r="E292" s="4"/>
      <c r="F292" s="4"/>
      <c r="G292" s="4"/>
      <c r="H292" s="4"/>
      <c r="I292" s="4"/>
      <c r="J292" s="4"/>
      <c r="K292" s="4"/>
      <c r="L292" s="4"/>
    </row>
    <row r="293" spans="1:12" ht="29.25" customHeight="1" x14ac:dyDescent="0.3">
      <c r="A293" s="3" t="s">
        <v>14</v>
      </c>
      <c r="B293" s="3"/>
      <c r="C293" s="3"/>
      <c r="D293" s="1">
        <f>E293+F293</f>
        <v>200</v>
      </c>
      <c r="E293" s="4">
        <f>E294+E295+E296</f>
        <v>200</v>
      </c>
      <c r="F293" s="4">
        <f>F294+F295+F296</f>
        <v>0</v>
      </c>
      <c r="G293" s="1">
        <f>H293+I293</f>
        <v>200</v>
      </c>
      <c r="H293" s="4">
        <f>H294+H295+H296</f>
        <v>200</v>
      </c>
      <c r="I293" s="4">
        <f>I294+I295+I296</f>
        <v>0</v>
      </c>
      <c r="J293" s="1">
        <f>K293+L293</f>
        <v>200</v>
      </c>
      <c r="K293" s="4">
        <f>K294+K295+K296</f>
        <v>200</v>
      </c>
      <c r="L293" s="4">
        <f>L294+L295+L296</f>
        <v>0</v>
      </c>
    </row>
    <row r="294" spans="1:12" x14ac:dyDescent="0.3">
      <c r="A294" s="2" t="s">
        <v>9</v>
      </c>
      <c r="B294" s="3"/>
      <c r="C294" s="3"/>
      <c r="D294" s="21">
        <f>E294+F294</f>
        <v>200</v>
      </c>
      <c r="E294" s="4">
        <v>200</v>
      </c>
      <c r="F294" s="22">
        <v>0</v>
      </c>
      <c r="G294" s="21">
        <f>H294+I294</f>
        <v>200</v>
      </c>
      <c r="H294" s="4">
        <f>50+50+100</f>
        <v>200</v>
      </c>
      <c r="I294" s="22">
        <v>0</v>
      </c>
      <c r="J294" s="1">
        <f>K294+L294</f>
        <v>200</v>
      </c>
      <c r="K294" s="4">
        <f>50+50+100</f>
        <v>200</v>
      </c>
      <c r="L294" s="4">
        <v>0</v>
      </c>
    </row>
    <row r="295" spans="1:12" x14ac:dyDescent="0.3">
      <c r="A295" s="2" t="s">
        <v>10</v>
      </c>
      <c r="B295" s="3"/>
      <c r="C295" s="3"/>
      <c r="D295" s="1">
        <f t="shared" ref="D295:D296" si="161">E295+F295</f>
        <v>0</v>
      </c>
      <c r="E295" s="4">
        <v>0</v>
      </c>
      <c r="F295" s="4">
        <v>0</v>
      </c>
      <c r="G295" s="1">
        <f t="shared" ref="G295:G296" si="162">H295+I295</f>
        <v>0</v>
      </c>
      <c r="H295" s="4">
        <v>0</v>
      </c>
      <c r="I295" s="4">
        <v>0</v>
      </c>
      <c r="J295" s="1">
        <f>K295+L295</f>
        <v>0</v>
      </c>
      <c r="K295" s="4">
        <v>0</v>
      </c>
      <c r="L295" s="4">
        <v>0</v>
      </c>
    </row>
    <row r="296" spans="1:12" x14ac:dyDescent="0.3">
      <c r="A296" s="2" t="s">
        <v>11</v>
      </c>
      <c r="B296" s="3"/>
      <c r="C296" s="3"/>
      <c r="D296" s="1">
        <f t="shared" si="161"/>
        <v>0</v>
      </c>
      <c r="E296" s="4">
        <v>0</v>
      </c>
      <c r="F296" s="4">
        <v>0</v>
      </c>
      <c r="G296" s="1">
        <f t="shared" si="162"/>
        <v>0</v>
      </c>
      <c r="H296" s="4">
        <v>0</v>
      </c>
      <c r="I296" s="4">
        <v>0</v>
      </c>
      <c r="J296" s="1">
        <f>K296+L296</f>
        <v>0</v>
      </c>
      <c r="K296" s="4">
        <v>0</v>
      </c>
      <c r="L296" s="4">
        <v>0</v>
      </c>
    </row>
    <row r="297" spans="1:12" ht="39.6" x14ac:dyDescent="0.3">
      <c r="A297" s="15" t="s">
        <v>72</v>
      </c>
      <c r="B297" s="3"/>
      <c r="C297" s="3"/>
      <c r="D297" s="4"/>
      <c r="E297" s="4"/>
      <c r="F297" s="4"/>
      <c r="G297" s="7"/>
      <c r="H297" s="7"/>
      <c r="I297" s="7"/>
      <c r="J297" s="7"/>
      <c r="K297" s="7"/>
      <c r="L297" s="7"/>
    </row>
    <row r="298" spans="1:12" ht="29.25" customHeight="1" x14ac:dyDescent="0.3">
      <c r="A298" s="3" t="s">
        <v>14</v>
      </c>
      <c r="B298" s="3"/>
      <c r="C298" s="3"/>
      <c r="D298" s="1">
        <f>E298+F298</f>
        <v>390.49900000000002</v>
      </c>
      <c r="E298" s="4">
        <f>E299+E300+E301</f>
        <v>390.49900000000002</v>
      </c>
      <c r="F298" s="4">
        <f>F299+F300+F301</f>
        <v>0</v>
      </c>
      <c r="G298" s="1">
        <f>H298+I298</f>
        <v>390.5</v>
      </c>
      <c r="H298" s="4">
        <f>H299+H300+H301</f>
        <v>390.5</v>
      </c>
      <c r="I298" s="4">
        <f>I299+I300+I301</f>
        <v>0</v>
      </c>
      <c r="J298" s="1">
        <f>K298+L298</f>
        <v>195.4</v>
      </c>
      <c r="K298" s="4">
        <f>K299+K300+K301</f>
        <v>195.4</v>
      </c>
      <c r="L298" s="4">
        <f>L299+L300+L301</f>
        <v>0</v>
      </c>
    </row>
    <row r="299" spans="1:12" x14ac:dyDescent="0.3">
      <c r="A299" s="2" t="s">
        <v>9</v>
      </c>
      <c r="B299" s="3"/>
      <c r="C299" s="3"/>
      <c r="D299" s="1">
        <f>E299+F299</f>
        <v>390.49900000000002</v>
      </c>
      <c r="E299" s="4">
        <f>E304+E309+E314</f>
        <v>390.49900000000002</v>
      </c>
      <c r="F299" s="4">
        <f t="shared" ref="F299" si="163">F304+F309+F314</f>
        <v>0</v>
      </c>
      <c r="G299" s="1">
        <f>H299+I299</f>
        <v>390.5</v>
      </c>
      <c r="H299" s="4">
        <f>H304+H309+H314</f>
        <v>390.5</v>
      </c>
      <c r="I299" s="4">
        <f t="shared" ref="I299" si="164">I304+I309+I314</f>
        <v>0</v>
      </c>
      <c r="J299" s="1">
        <f>K299+L299</f>
        <v>195.4</v>
      </c>
      <c r="K299" s="4">
        <f>K304+K309+K314</f>
        <v>195.4</v>
      </c>
      <c r="L299" s="4">
        <f t="shared" ref="L299" si="165">L304+L309+L314</f>
        <v>0</v>
      </c>
    </row>
    <row r="300" spans="1:12" x14ac:dyDescent="0.3">
      <c r="A300" s="2" t="s">
        <v>10</v>
      </c>
      <c r="B300" s="3"/>
      <c r="C300" s="3"/>
      <c r="D300" s="1">
        <f t="shared" ref="D300:D301" si="166">E300+F300</f>
        <v>0</v>
      </c>
      <c r="E300" s="4">
        <f t="shared" ref="E300:F301" si="167">E305+E310+E315</f>
        <v>0</v>
      </c>
      <c r="F300" s="4">
        <f t="shared" si="167"/>
        <v>0</v>
      </c>
      <c r="G300" s="1">
        <f t="shared" ref="G300:G301" si="168">H300+I300</f>
        <v>0</v>
      </c>
      <c r="H300" s="4">
        <f t="shared" ref="H300:I301" si="169">H305+H310+H315</f>
        <v>0</v>
      </c>
      <c r="I300" s="4">
        <f t="shared" si="169"/>
        <v>0</v>
      </c>
      <c r="J300" s="1">
        <f t="shared" ref="J300:J301" si="170">K300+L300</f>
        <v>0</v>
      </c>
      <c r="K300" s="4">
        <f t="shared" ref="K300:L301" si="171">K305+K310+K315</f>
        <v>0</v>
      </c>
      <c r="L300" s="4">
        <f t="shared" si="171"/>
        <v>0</v>
      </c>
    </row>
    <row r="301" spans="1:12" x14ac:dyDescent="0.3">
      <c r="A301" s="2" t="s">
        <v>11</v>
      </c>
      <c r="B301" s="3"/>
      <c r="C301" s="3"/>
      <c r="D301" s="1">
        <f t="shared" si="166"/>
        <v>0</v>
      </c>
      <c r="E301" s="4">
        <f t="shared" si="167"/>
        <v>0</v>
      </c>
      <c r="F301" s="4">
        <f t="shared" si="167"/>
        <v>0</v>
      </c>
      <c r="G301" s="1">
        <f t="shared" si="168"/>
        <v>0</v>
      </c>
      <c r="H301" s="4">
        <f t="shared" si="169"/>
        <v>0</v>
      </c>
      <c r="I301" s="4">
        <f t="shared" si="169"/>
        <v>0</v>
      </c>
      <c r="J301" s="1">
        <f t="shared" si="170"/>
        <v>0</v>
      </c>
      <c r="K301" s="4">
        <f t="shared" si="171"/>
        <v>0</v>
      </c>
      <c r="L301" s="4">
        <f t="shared" si="171"/>
        <v>0</v>
      </c>
    </row>
    <row r="302" spans="1:12" ht="55.5" customHeight="1" x14ac:dyDescent="0.3">
      <c r="A302" s="9" t="s">
        <v>73</v>
      </c>
      <c r="B302" s="10" t="s">
        <v>95</v>
      </c>
      <c r="C302" s="11" t="s">
        <v>5</v>
      </c>
      <c r="D302" s="4"/>
      <c r="E302" s="4"/>
      <c r="F302" s="4"/>
      <c r="G302" s="4"/>
      <c r="H302" s="4"/>
      <c r="I302" s="4"/>
      <c r="J302" s="4"/>
      <c r="K302" s="4"/>
      <c r="L302" s="4"/>
    </row>
    <row r="303" spans="1:12" ht="27" customHeight="1" x14ac:dyDescent="0.3">
      <c r="A303" s="3" t="s">
        <v>14</v>
      </c>
      <c r="B303" s="3"/>
      <c r="C303" s="3"/>
      <c r="D303" s="1">
        <f>E303+F303</f>
        <v>181.5</v>
      </c>
      <c r="E303" s="4">
        <f>E304+E305+E306</f>
        <v>181.5</v>
      </c>
      <c r="F303" s="4">
        <f>F304+F305+F306</f>
        <v>0</v>
      </c>
      <c r="G303" s="1">
        <f>H303+I303</f>
        <v>181.5</v>
      </c>
      <c r="H303" s="4">
        <f>H304+H305+H306</f>
        <v>181.5</v>
      </c>
      <c r="I303" s="4">
        <f>I304+I305+I306</f>
        <v>0</v>
      </c>
      <c r="J303" s="1">
        <f>K303+L303</f>
        <v>181.5</v>
      </c>
      <c r="K303" s="4">
        <f>K304+K305+K306</f>
        <v>181.5</v>
      </c>
      <c r="L303" s="4">
        <f>L304+L305+L306</f>
        <v>0</v>
      </c>
    </row>
    <row r="304" spans="1:12" ht="15.75" customHeight="1" x14ac:dyDescent="0.3">
      <c r="A304" s="2" t="s">
        <v>9</v>
      </c>
      <c r="B304" s="3"/>
      <c r="C304" s="3"/>
      <c r="D304" s="21">
        <f>E304+F304</f>
        <v>181.5</v>
      </c>
      <c r="E304" s="4">
        <v>181.5</v>
      </c>
      <c r="F304" s="22">
        <v>0</v>
      </c>
      <c r="G304" s="21">
        <f>H304+I304</f>
        <v>181.5</v>
      </c>
      <c r="H304" s="4">
        <f>46.5+67.5+67.5</f>
        <v>181.5</v>
      </c>
      <c r="I304" s="22">
        <v>0</v>
      </c>
      <c r="J304" s="1">
        <f>K304+L304</f>
        <v>181.5</v>
      </c>
      <c r="K304" s="4">
        <f>46.5+67.5+67.5</f>
        <v>181.5</v>
      </c>
      <c r="L304" s="4">
        <v>0</v>
      </c>
    </row>
    <row r="305" spans="1:12" ht="15" customHeight="1" x14ac:dyDescent="0.3">
      <c r="A305" s="2" t="s">
        <v>10</v>
      </c>
      <c r="B305" s="3"/>
      <c r="C305" s="3"/>
      <c r="D305" s="1">
        <f t="shared" ref="D305:D306" si="172">E305+F305</f>
        <v>0</v>
      </c>
      <c r="E305" s="4">
        <v>0</v>
      </c>
      <c r="F305" s="4">
        <v>0</v>
      </c>
      <c r="G305" s="1">
        <f t="shared" ref="G305:G306" si="173">H305+I305</f>
        <v>0</v>
      </c>
      <c r="H305" s="4">
        <v>0</v>
      </c>
      <c r="I305" s="4">
        <v>0</v>
      </c>
      <c r="J305" s="1">
        <f>K305+L305</f>
        <v>0</v>
      </c>
      <c r="K305" s="4">
        <v>0</v>
      </c>
      <c r="L305" s="4">
        <v>0</v>
      </c>
    </row>
    <row r="306" spans="1:12" ht="15.75" customHeight="1" x14ac:dyDescent="0.3">
      <c r="A306" s="2" t="s">
        <v>11</v>
      </c>
      <c r="B306" s="3"/>
      <c r="C306" s="3"/>
      <c r="D306" s="1">
        <f t="shared" si="172"/>
        <v>0</v>
      </c>
      <c r="E306" s="4">
        <v>0</v>
      </c>
      <c r="F306" s="4">
        <v>0</v>
      </c>
      <c r="G306" s="1">
        <f t="shared" si="173"/>
        <v>0</v>
      </c>
      <c r="H306" s="4">
        <v>0</v>
      </c>
      <c r="I306" s="4">
        <v>0</v>
      </c>
      <c r="J306" s="1">
        <f>K306+L306</f>
        <v>0</v>
      </c>
      <c r="K306" s="4">
        <v>0</v>
      </c>
      <c r="L306" s="4">
        <v>0</v>
      </c>
    </row>
    <row r="307" spans="1:12" ht="44.25" customHeight="1" x14ac:dyDescent="0.3">
      <c r="A307" s="9" t="s">
        <v>74</v>
      </c>
      <c r="B307" s="11">
        <v>3717640</v>
      </c>
      <c r="C307" s="11" t="s">
        <v>5</v>
      </c>
      <c r="D307" s="4"/>
      <c r="E307" s="4"/>
      <c r="F307" s="4"/>
      <c r="G307" s="4"/>
      <c r="H307" s="4"/>
      <c r="I307" s="4"/>
      <c r="J307" s="4"/>
      <c r="K307" s="4"/>
      <c r="L307" s="4"/>
    </row>
    <row r="308" spans="1:12" ht="27" customHeight="1" x14ac:dyDescent="0.3">
      <c r="A308" s="3" t="s">
        <v>14</v>
      </c>
      <c r="B308" s="3"/>
      <c r="C308" s="3"/>
      <c r="D308" s="1">
        <f>E308+F308</f>
        <v>100.999</v>
      </c>
      <c r="E308" s="4">
        <f>E309+E310+E311</f>
        <v>100.999</v>
      </c>
      <c r="F308" s="4">
        <f>F309+F310+F311</f>
        <v>0</v>
      </c>
      <c r="G308" s="1">
        <f>H308+I308</f>
        <v>101</v>
      </c>
      <c r="H308" s="4">
        <f>H309+H310+H311</f>
        <v>101</v>
      </c>
      <c r="I308" s="4">
        <f>I309+I310+I311</f>
        <v>0</v>
      </c>
      <c r="J308" s="1">
        <f>K308+L308</f>
        <v>13.9</v>
      </c>
      <c r="K308" s="4">
        <f>K309+K310+K311</f>
        <v>13.9</v>
      </c>
      <c r="L308" s="4">
        <f>L309+L310+L311</f>
        <v>0</v>
      </c>
    </row>
    <row r="309" spans="1:12" ht="15" customHeight="1" x14ac:dyDescent="0.3">
      <c r="A309" s="2" t="s">
        <v>9</v>
      </c>
      <c r="B309" s="3"/>
      <c r="C309" s="3"/>
      <c r="D309" s="21">
        <f>E309+F309</f>
        <v>100.999</v>
      </c>
      <c r="E309" s="4">
        <v>100.999</v>
      </c>
      <c r="F309" s="22">
        <v>0</v>
      </c>
      <c r="G309" s="21">
        <f>H309+I309</f>
        <v>101</v>
      </c>
      <c r="H309" s="4">
        <f>20+50+31</f>
        <v>101</v>
      </c>
      <c r="I309" s="22">
        <v>0</v>
      </c>
      <c r="J309" s="1">
        <f>K309+L309</f>
        <v>13.9</v>
      </c>
      <c r="K309" s="4">
        <f>0+13.5+0.4</f>
        <v>13.9</v>
      </c>
      <c r="L309" s="4">
        <v>0</v>
      </c>
    </row>
    <row r="310" spans="1:12" ht="15.75" customHeight="1" x14ac:dyDescent="0.3">
      <c r="A310" s="2" t="s">
        <v>10</v>
      </c>
      <c r="B310" s="3"/>
      <c r="C310" s="3"/>
      <c r="D310" s="1">
        <f t="shared" ref="D310:D311" si="174">E310+F310</f>
        <v>0</v>
      </c>
      <c r="E310" s="4">
        <v>0</v>
      </c>
      <c r="F310" s="4">
        <v>0</v>
      </c>
      <c r="G310" s="1">
        <f t="shared" ref="G310:G311" si="175">H310+I310</f>
        <v>0</v>
      </c>
      <c r="H310" s="4">
        <v>0</v>
      </c>
      <c r="I310" s="4">
        <v>0</v>
      </c>
      <c r="J310" s="1">
        <f>K310+L310</f>
        <v>0</v>
      </c>
      <c r="K310" s="4">
        <v>0</v>
      </c>
      <c r="L310" s="4">
        <v>0</v>
      </c>
    </row>
    <row r="311" spans="1:12" ht="13.5" customHeight="1" x14ac:dyDescent="0.3">
      <c r="A311" s="2" t="s">
        <v>11</v>
      </c>
      <c r="B311" s="3"/>
      <c r="C311" s="3"/>
      <c r="D311" s="1">
        <f t="shared" si="174"/>
        <v>0</v>
      </c>
      <c r="E311" s="4">
        <v>0</v>
      </c>
      <c r="F311" s="4">
        <v>0</v>
      </c>
      <c r="G311" s="1">
        <f t="shared" si="175"/>
        <v>0</v>
      </c>
      <c r="H311" s="4">
        <v>0</v>
      </c>
      <c r="I311" s="4">
        <v>0</v>
      </c>
      <c r="J311" s="1">
        <f>K311+L311</f>
        <v>0</v>
      </c>
      <c r="K311" s="4">
        <v>0</v>
      </c>
      <c r="L311" s="4">
        <v>0</v>
      </c>
    </row>
    <row r="312" spans="1:12" ht="61.5" customHeight="1" x14ac:dyDescent="0.3">
      <c r="A312" s="9" t="s">
        <v>75</v>
      </c>
      <c r="B312" s="11">
        <v>3717640</v>
      </c>
      <c r="C312" s="11" t="s">
        <v>5</v>
      </c>
      <c r="D312" s="4"/>
      <c r="E312" s="4"/>
      <c r="F312" s="4"/>
      <c r="G312" s="4"/>
      <c r="H312" s="4"/>
      <c r="I312" s="4"/>
      <c r="J312" s="4"/>
      <c r="K312" s="4"/>
      <c r="L312" s="4"/>
    </row>
    <row r="313" spans="1:12" ht="27" customHeight="1" x14ac:dyDescent="0.3">
      <c r="A313" s="3" t="s">
        <v>14</v>
      </c>
      <c r="B313" s="3"/>
      <c r="C313" s="3"/>
      <c r="D313" s="1">
        <f>E313+F313</f>
        <v>108</v>
      </c>
      <c r="E313" s="4">
        <f>E314+E315+E316</f>
        <v>108</v>
      </c>
      <c r="F313" s="4">
        <f>F314+F315+F316</f>
        <v>0</v>
      </c>
      <c r="G313" s="1">
        <f>H313+I313</f>
        <v>108</v>
      </c>
      <c r="H313" s="4">
        <f>H314+H315+H316</f>
        <v>108</v>
      </c>
      <c r="I313" s="4">
        <f>I314+I315+I316</f>
        <v>0</v>
      </c>
      <c r="J313" s="1">
        <f>K313+L313</f>
        <v>0</v>
      </c>
      <c r="K313" s="4">
        <f>K314+K315+K316</f>
        <v>0</v>
      </c>
      <c r="L313" s="4">
        <f>L314+L315+L316</f>
        <v>0</v>
      </c>
    </row>
    <row r="314" spans="1:12" ht="15.75" customHeight="1" x14ac:dyDescent="0.3">
      <c r="A314" s="2" t="s">
        <v>9</v>
      </c>
      <c r="B314" s="3"/>
      <c r="C314" s="3"/>
      <c r="D314" s="21">
        <f>E314+F314</f>
        <v>108</v>
      </c>
      <c r="E314" s="4">
        <v>108</v>
      </c>
      <c r="F314" s="22">
        <v>0</v>
      </c>
      <c r="G314" s="21">
        <f>H314+I314</f>
        <v>108</v>
      </c>
      <c r="H314" s="4">
        <f>46.8+46.8+14.4</f>
        <v>108</v>
      </c>
      <c r="I314" s="22">
        <v>0</v>
      </c>
      <c r="J314" s="1">
        <f>K314+L314</f>
        <v>0</v>
      </c>
      <c r="K314" s="4">
        <v>0</v>
      </c>
      <c r="L314" s="4">
        <v>0</v>
      </c>
    </row>
    <row r="315" spans="1:12" x14ac:dyDescent="0.3">
      <c r="A315" s="2" t="s">
        <v>10</v>
      </c>
      <c r="B315" s="3"/>
      <c r="C315" s="3"/>
      <c r="D315" s="1">
        <f t="shared" ref="D315:D316" si="176">E315+F315</f>
        <v>0</v>
      </c>
      <c r="E315" s="4">
        <v>0</v>
      </c>
      <c r="F315" s="4">
        <v>0</v>
      </c>
      <c r="G315" s="1">
        <f t="shared" ref="G315:G316" si="177">H315+I315</f>
        <v>0</v>
      </c>
      <c r="H315" s="4">
        <v>0</v>
      </c>
      <c r="I315" s="4">
        <v>0</v>
      </c>
      <c r="J315" s="1">
        <f>K315+L315</f>
        <v>0</v>
      </c>
      <c r="K315" s="4">
        <v>0</v>
      </c>
      <c r="L315" s="4">
        <v>0</v>
      </c>
    </row>
    <row r="316" spans="1:12" x14ac:dyDescent="0.3">
      <c r="A316" s="2" t="s">
        <v>11</v>
      </c>
      <c r="B316" s="3"/>
      <c r="C316" s="3"/>
      <c r="D316" s="1">
        <f t="shared" si="176"/>
        <v>0</v>
      </c>
      <c r="E316" s="4">
        <v>0</v>
      </c>
      <c r="F316" s="4">
        <v>0</v>
      </c>
      <c r="G316" s="1">
        <f t="shared" si="177"/>
        <v>0</v>
      </c>
      <c r="H316" s="4">
        <v>0</v>
      </c>
      <c r="I316" s="4">
        <v>0</v>
      </c>
      <c r="J316" s="1">
        <f>K316+L316</f>
        <v>0</v>
      </c>
      <c r="K316" s="4">
        <v>0</v>
      </c>
      <c r="L316" s="4">
        <v>0</v>
      </c>
    </row>
    <row r="317" spans="1:12" ht="45.75" customHeight="1" x14ac:dyDescent="0.3">
      <c r="A317" s="15" t="s">
        <v>76</v>
      </c>
      <c r="B317" s="3"/>
      <c r="C317" s="3"/>
      <c r="D317" s="4"/>
      <c r="E317" s="4"/>
      <c r="F317" s="4"/>
      <c r="G317" s="7"/>
      <c r="H317" s="7"/>
      <c r="I317" s="7"/>
      <c r="J317" s="7"/>
      <c r="K317" s="7"/>
      <c r="L317" s="7"/>
    </row>
    <row r="318" spans="1:12" ht="29.25" customHeight="1" x14ac:dyDescent="0.3">
      <c r="A318" s="3" t="s">
        <v>14</v>
      </c>
      <c r="B318" s="3"/>
      <c r="C318" s="3"/>
      <c r="D318" s="1">
        <f>E318+F318</f>
        <v>10</v>
      </c>
      <c r="E318" s="4">
        <f>E319+E320+E321</f>
        <v>10</v>
      </c>
      <c r="F318" s="4">
        <f>F319+F320+F321</f>
        <v>0</v>
      </c>
      <c r="G318" s="1">
        <f>H318+I318</f>
        <v>10</v>
      </c>
      <c r="H318" s="4">
        <f>H319+H320+H321</f>
        <v>10</v>
      </c>
      <c r="I318" s="4">
        <f>I319+I320+I321</f>
        <v>0</v>
      </c>
      <c r="J318" s="1">
        <f>K318+L318</f>
        <v>4.13</v>
      </c>
      <c r="K318" s="4">
        <f>K319+K320+K321</f>
        <v>4.13</v>
      </c>
      <c r="L318" s="4">
        <f>L319+L320+L321</f>
        <v>0</v>
      </c>
    </row>
    <row r="319" spans="1:12" x14ac:dyDescent="0.3">
      <c r="A319" s="2" t="s">
        <v>9</v>
      </c>
      <c r="B319" s="3"/>
      <c r="C319" s="3"/>
      <c r="D319" s="1">
        <f>E319+F319</f>
        <v>10</v>
      </c>
      <c r="E319" s="4">
        <f>E324</f>
        <v>10</v>
      </c>
      <c r="F319" s="4">
        <f>F324</f>
        <v>0</v>
      </c>
      <c r="G319" s="1">
        <f>H319+I319</f>
        <v>10</v>
      </c>
      <c r="H319" s="4">
        <f>H324</f>
        <v>10</v>
      </c>
      <c r="I319" s="4">
        <f>I324</f>
        <v>0</v>
      </c>
      <c r="J319" s="1">
        <f>K319+L319</f>
        <v>4.13</v>
      </c>
      <c r="K319" s="4">
        <f>K324</f>
        <v>4.13</v>
      </c>
      <c r="L319" s="4">
        <f>L324</f>
        <v>0</v>
      </c>
    </row>
    <row r="320" spans="1:12" x14ac:dyDescent="0.3">
      <c r="A320" s="2" t="s">
        <v>10</v>
      </c>
      <c r="B320" s="3"/>
      <c r="C320" s="3"/>
      <c r="D320" s="1">
        <f t="shared" ref="D320:D321" si="178">E320+F320</f>
        <v>0</v>
      </c>
      <c r="E320" s="4">
        <f t="shared" ref="E320:F321" si="179">E325</f>
        <v>0</v>
      </c>
      <c r="F320" s="4">
        <f t="shared" si="179"/>
        <v>0</v>
      </c>
      <c r="G320" s="1">
        <f t="shared" ref="G320:G321" si="180">H320+I320</f>
        <v>0</v>
      </c>
      <c r="H320" s="4">
        <f t="shared" ref="H320:I321" si="181">H325</f>
        <v>0</v>
      </c>
      <c r="I320" s="4">
        <f t="shared" si="181"/>
        <v>0</v>
      </c>
      <c r="J320" s="1">
        <f t="shared" ref="J320:J321" si="182">K320+L320</f>
        <v>0</v>
      </c>
      <c r="K320" s="4">
        <f t="shared" ref="K320:L321" si="183">K325</f>
        <v>0</v>
      </c>
      <c r="L320" s="4">
        <f t="shared" si="183"/>
        <v>0</v>
      </c>
    </row>
    <row r="321" spans="1:12" x14ac:dyDescent="0.3">
      <c r="A321" s="2" t="s">
        <v>11</v>
      </c>
      <c r="B321" s="3"/>
      <c r="C321" s="3"/>
      <c r="D321" s="1">
        <f t="shared" si="178"/>
        <v>0</v>
      </c>
      <c r="E321" s="4">
        <f t="shared" si="179"/>
        <v>0</v>
      </c>
      <c r="F321" s="4">
        <f t="shared" si="179"/>
        <v>0</v>
      </c>
      <c r="G321" s="1">
        <f t="shared" si="180"/>
        <v>0</v>
      </c>
      <c r="H321" s="4">
        <f t="shared" si="181"/>
        <v>0</v>
      </c>
      <c r="I321" s="4">
        <f t="shared" si="181"/>
        <v>0</v>
      </c>
      <c r="J321" s="1">
        <f t="shared" si="182"/>
        <v>0</v>
      </c>
      <c r="K321" s="4">
        <f t="shared" si="183"/>
        <v>0</v>
      </c>
      <c r="L321" s="4">
        <f t="shared" si="183"/>
        <v>0</v>
      </c>
    </row>
    <row r="322" spans="1:12" ht="105.6" x14ac:dyDescent="0.3">
      <c r="A322" s="9" t="s">
        <v>77</v>
      </c>
      <c r="B322" s="11">
        <v>3717700</v>
      </c>
      <c r="C322" s="11" t="s">
        <v>5</v>
      </c>
      <c r="D322" s="4"/>
      <c r="E322" s="4"/>
      <c r="F322" s="4"/>
      <c r="G322" s="4"/>
      <c r="H322" s="4"/>
      <c r="I322" s="4"/>
      <c r="J322" s="4"/>
      <c r="K322" s="4"/>
      <c r="L322" s="4"/>
    </row>
    <row r="323" spans="1:12" ht="29.25" customHeight="1" x14ac:dyDescent="0.3">
      <c r="A323" s="3" t="s">
        <v>14</v>
      </c>
      <c r="B323" s="3"/>
      <c r="C323" s="3"/>
      <c r="D323" s="1">
        <f>E323+F323</f>
        <v>10</v>
      </c>
      <c r="E323" s="4">
        <f>E324+E325+E326</f>
        <v>10</v>
      </c>
      <c r="F323" s="4">
        <f>F324+F325+F326</f>
        <v>0</v>
      </c>
      <c r="G323" s="1">
        <f>H323+I323</f>
        <v>10</v>
      </c>
      <c r="H323" s="4">
        <f>H324+H325+H326</f>
        <v>10</v>
      </c>
      <c r="I323" s="4">
        <f>I324+I325+I326</f>
        <v>0</v>
      </c>
      <c r="J323" s="1">
        <f>K323+L323</f>
        <v>4.13</v>
      </c>
      <c r="K323" s="4">
        <f>K324+K325+K326</f>
        <v>4.13</v>
      </c>
      <c r="L323" s="4">
        <f>L324+L325+L326</f>
        <v>0</v>
      </c>
    </row>
    <row r="324" spans="1:12" x14ac:dyDescent="0.3">
      <c r="A324" s="2" t="s">
        <v>9</v>
      </c>
      <c r="B324" s="3"/>
      <c r="C324" s="3"/>
      <c r="D324" s="21">
        <f>E324+F324</f>
        <v>10</v>
      </c>
      <c r="E324" s="4">
        <v>10</v>
      </c>
      <c r="F324" s="22">
        <v>0</v>
      </c>
      <c r="G324" s="21">
        <f>H324+I324</f>
        <v>10</v>
      </c>
      <c r="H324" s="4">
        <f>0+10</f>
        <v>10</v>
      </c>
      <c r="I324" s="22">
        <v>0</v>
      </c>
      <c r="J324" s="1">
        <f>K324+L324</f>
        <v>4.13</v>
      </c>
      <c r="K324" s="4">
        <f>0+4.13</f>
        <v>4.13</v>
      </c>
      <c r="L324" s="4">
        <v>0</v>
      </c>
    </row>
    <row r="325" spans="1:12" x14ac:dyDescent="0.3">
      <c r="A325" s="2" t="s">
        <v>10</v>
      </c>
      <c r="B325" s="3"/>
      <c r="C325" s="3"/>
      <c r="D325" s="1">
        <f t="shared" ref="D325:D326" si="184">E325+F325</f>
        <v>0</v>
      </c>
      <c r="E325" s="4">
        <v>0</v>
      </c>
      <c r="F325" s="4">
        <v>0</v>
      </c>
      <c r="G325" s="1">
        <f t="shared" ref="G325:G326" si="185">H325+I325</f>
        <v>0</v>
      </c>
      <c r="H325" s="4">
        <v>0</v>
      </c>
      <c r="I325" s="4">
        <v>0</v>
      </c>
      <c r="J325" s="1">
        <f>K325+L325</f>
        <v>0</v>
      </c>
      <c r="K325" s="4">
        <v>0</v>
      </c>
      <c r="L325" s="4">
        <v>0</v>
      </c>
    </row>
    <row r="326" spans="1:12" x14ac:dyDescent="0.3">
      <c r="A326" s="2" t="s">
        <v>11</v>
      </c>
      <c r="B326" s="3"/>
      <c r="C326" s="3"/>
      <c r="D326" s="1">
        <f t="shared" si="184"/>
        <v>0</v>
      </c>
      <c r="E326" s="4">
        <v>0</v>
      </c>
      <c r="F326" s="4">
        <v>0</v>
      </c>
      <c r="G326" s="1">
        <f t="shared" si="185"/>
        <v>0</v>
      </c>
      <c r="H326" s="4">
        <v>0</v>
      </c>
      <c r="I326" s="4">
        <v>0</v>
      </c>
      <c r="J326" s="1">
        <f>K326+L326</f>
        <v>0</v>
      </c>
      <c r="K326" s="4">
        <v>0</v>
      </c>
      <c r="L326" s="4">
        <v>0</v>
      </c>
    </row>
    <row r="327" spans="1:12" ht="26.4" x14ac:dyDescent="0.3">
      <c r="A327" s="15" t="s">
        <v>78</v>
      </c>
      <c r="B327" s="3"/>
      <c r="C327" s="3"/>
      <c r="D327" s="4"/>
      <c r="E327" s="4"/>
      <c r="F327" s="4"/>
      <c r="G327" s="7"/>
      <c r="H327" s="7"/>
      <c r="I327" s="7"/>
      <c r="J327" s="7"/>
      <c r="K327" s="7"/>
      <c r="L327" s="7"/>
    </row>
    <row r="328" spans="1:12" ht="29.25" customHeight="1" x14ac:dyDescent="0.3">
      <c r="A328" s="3" t="s">
        <v>14</v>
      </c>
      <c r="B328" s="3"/>
      <c r="C328" s="3"/>
      <c r="D328" s="1">
        <f>E328+F328</f>
        <v>453.2</v>
      </c>
      <c r="E328" s="4">
        <f>E329+E330+E331</f>
        <v>453.2</v>
      </c>
      <c r="F328" s="4">
        <f>F329+F330+F331</f>
        <v>0</v>
      </c>
      <c r="G328" s="1">
        <f>H328+I328</f>
        <v>453.2</v>
      </c>
      <c r="H328" s="4">
        <f>H329+H330+H331</f>
        <v>453.2</v>
      </c>
      <c r="I328" s="4">
        <f>I329+I330+I331</f>
        <v>0</v>
      </c>
      <c r="J328" s="1">
        <f>K328+L328</f>
        <v>289.74</v>
      </c>
      <c r="K328" s="4">
        <f>K329+K330+K331</f>
        <v>289.74</v>
      </c>
      <c r="L328" s="4">
        <f>L329+L330+L331</f>
        <v>0</v>
      </c>
    </row>
    <row r="329" spans="1:12" x14ac:dyDescent="0.3">
      <c r="A329" s="2" t="s">
        <v>9</v>
      </c>
      <c r="B329" s="3"/>
      <c r="C329" s="3"/>
      <c r="D329" s="1">
        <f>E329+F329</f>
        <v>453.2</v>
      </c>
      <c r="E329" s="4">
        <f>E334</f>
        <v>453.2</v>
      </c>
      <c r="F329" s="4">
        <f>F334</f>
        <v>0</v>
      </c>
      <c r="G329" s="1">
        <f>H329+I329</f>
        <v>453.2</v>
      </c>
      <c r="H329" s="4">
        <f>H334</f>
        <v>453.2</v>
      </c>
      <c r="I329" s="4">
        <f>I334</f>
        <v>0</v>
      </c>
      <c r="J329" s="1">
        <f>K329+L329</f>
        <v>289.74</v>
      </c>
      <c r="K329" s="4">
        <f>K334</f>
        <v>289.74</v>
      </c>
      <c r="L329" s="4">
        <f>L334</f>
        <v>0</v>
      </c>
    </row>
    <row r="330" spans="1:12" x14ac:dyDescent="0.3">
      <c r="A330" s="2" t="s">
        <v>10</v>
      </c>
      <c r="B330" s="3"/>
      <c r="C330" s="3"/>
      <c r="D330" s="1">
        <f t="shared" ref="D330:D331" si="186">E330+F330</f>
        <v>0</v>
      </c>
      <c r="E330" s="4">
        <f t="shared" ref="E330:F331" si="187">E335</f>
        <v>0</v>
      </c>
      <c r="F330" s="4">
        <f t="shared" si="187"/>
        <v>0</v>
      </c>
      <c r="G330" s="1">
        <f t="shared" ref="G330:G331" si="188">H330+I330</f>
        <v>0</v>
      </c>
      <c r="H330" s="4">
        <f t="shared" ref="H330:I331" si="189">H335</f>
        <v>0</v>
      </c>
      <c r="I330" s="4">
        <f t="shared" si="189"/>
        <v>0</v>
      </c>
      <c r="J330" s="1">
        <f t="shared" ref="J330:J331" si="190">K330+L330</f>
        <v>0</v>
      </c>
      <c r="K330" s="4">
        <f t="shared" ref="K330:L331" si="191">K335</f>
        <v>0</v>
      </c>
      <c r="L330" s="4">
        <f t="shared" si="191"/>
        <v>0</v>
      </c>
    </row>
    <row r="331" spans="1:12" x14ac:dyDescent="0.3">
      <c r="A331" s="2" t="s">
        <v>11</v>
      </c>
      <c r="B331" s="3"/>
      <c r="C331" s="3"/>
      <c r="D331" s="1">
        <f t="shared" si="186"/>
        <v>0</v>
      </c>
      <c r="E331" s="4">
        <f t="shared" si="187"/>
        <v>0</v>
      </c>
      <c r="F331" s="4">
        <f t="shared" si="187"/>
        <v>0</v>
      </c>
      <c r="G331" s="1">
        <f t="shared" si="188"/>
        <v>0</v>
      </c>
      <c r="H331" s="4">
        <f t="shared" si="189"/>
        <v>0</v>
      </c>
      <c r="I331" s="4">
        <f t="shared" si="189"/>
        <v>0</v>
      </c>
      <c r="J331" s="1">
        <f t="shared" si="190"/>
        <v>0</v>
      </c>
      <c r="K331" s="4">
        <f t="shared" si="191"/>
        <v>0</v>
      </c>
      <c r="L331" s="4">
        <f t="shared" si="191"/>
        <v>0</v>
      </c>
    </row>
    <row r="332" spans="1:12" ht="26.4" x14ac:dyDescent="0.3">
      <c r="A332" s="9" t="s">
        <v>79</v>
      </c>
      <c r="B332" s="11">
        <v>3717640</v>
      </c>
      <c r="C332" s="11" t="s">
        <v>5</v>
      </c>
      <c r="D332" s="4"/>
      <c r="E332" s="4"/>
      <c r="F332" s="4"/>
      <c r="G332" s="4"/>
      <c r="H332" s="4"/>
      <c r="I332" s="4"/>
      <c r="J332" s="4"/>
      <c r="K332" s="4"/>
      <c r="L332" s="4"/>
    </row>
    <row r="333" spans="1:12" ht="29.25" customHeight="1" x14ac:dyDescent="0.3">
      <c r="A333" s="3" t="s">
        <v>14</v>
      </c>
      <c r="B333" s="3"/>
      <c r="C333" s="3"/>
      <c r="D333" s="1">
        <f>E333+F333</f>
        <v>453.2</v>
      </c>
      <c r="E333" s="4">
        <f>E334+E335+E336</f>
        <v>453.2</v>
      </c>
      <c r="F333" s="4">
        <f>F334+F335+F336</f>
        <v>0</v>
      </c>
      <c r="G333" s="1">
        <f>H333+I333</f>
        <v>453.2</v>
      </c>
      <c r="H333" s="4">
        <f>H334+H335+H336</f>
        <v>453.2</v>
      </c>
      <c r="I333" s="4">
        <f>I334+I335+I336</f>
        <v>0</v>
      </c>
      <c r="J333" s="1">
        <f>K333+L333</f>
        <v>289.74</v>
      </c>
      <c r="K333" s="4">
        <f>K334+K335+K336</f>
        <v>289.74</v>
      </c>
      <c r="L333" s="4">
        <f>L334+L335+L336</f>
        <v>0</v>
      </c>
    </row>
    <row r="334" spans="1:12" x14ac:dyDescent="0.3">
      <c r="A334" s="2" t="s">
        <v>9</v>
      </c>
      <c r="B334" s="3"/>
      <c r="C334" s="3"/>
      <c r="D334" s="21">
        <f>E334+F334</f>
        <v>453.2</v>
      </c>
      <c r="E334" s="4">
        <v>453.2</v>
      </c>
      <c r="F334" s="22">
        <v>0</v>
      </c>
      <c r="G334" s="21">
        <f>H334+I334</f>
        <v>453.2</v>
      </c>
      <c r="H334" s="4">
        <f>133.2+160+160</f>
        <v>453.2</v>
      </c>
      <c r="I334" s="22">
        <v>0</v>
      </c>
      <c r="J334" s="1">
        <f>K334+L334</f>
        <v>289.74</v>
      </c>
      <c r="K334" s="4">
        <f>39.06+153.85+96.83</f>
        <v>289.74</v>
      </c>
      <c r="L334" s="4">
        <v>0</v>
      </c>
    </row>
    <row r="335" spans="1:12" x14ac:dyDescent="0.3">
      <c r="A335" s="2" t="s">
        <v>10</v>
      </c>
      <c r="B335" s="3"/>
      <c r="C335" s="3"/>
      <c r="D335" s="1">
        <f t="shared" ref="D335:D336" si="192">E335+F335</f>
        <v>0</v>
      </c>
      <c r="E335" s="4">
        <v>0</v>
      </c>
      <c r="F335" s="4">
        <v>0</v>
      </c>
      <c r="G335" s="1">
        <f t="shared" ref="G335:G336" si="193">H335+I335</f>
        <v>0</v>
      </c>
      <c r="H335" s="4">
        <v>0</v>
      </c>
      <c r="I335" s="4">
        <v>0</v>
      </c>
      <c r="J335" s="1">
        <f>K335+L335</f>
        <v>0</v>
      </c>
      <c r="K335" s="4">
        <v>0</v>
      </c>
      <c r="L335" s="4">
        <v>0</v>
      </c>
    </row>
    <row r="336" spans="1:12" x14ac:dyDescent="0.3">
      <c r="A336" s="2" t="s">
        <v>11</v>
      </c>
      <c r="B336" s="3"/>
      <c r="C336" s="3"/>
      <c r="D336" s="1">
        <f t="shared" si="192"/>
        <v>0</v>
      </c>
      <c r="E336" s="4">
        <v>0</v>
      </c>
      <c r="F336" s="4">
        <v>0</v>
      </c>
      <c r="G336" s="1">
        <f t="shared" si="193"/>
        <v>0</v>
      </c>
      <c r="H336" s="4">
        <v>0</v>
      </c>
      <c r="I336" s="4">
        <v>0</v>
      </c>
      <c r="J336" s="1">
        <f>K336+L336</f>
        <v>0</v>
      </c>
      <c r="K336" s="4">
        <v>0</v>
      </c>
      <c r="L336" s="4">
        <v>0</v>
      </c>
    </row>
    <row r="337" spans="1:12" ht="39.6" x14ac:dyDescent="0.3">
      <c r="A337" s="15" t="s">
        <v>80</v>
      </c>
      <c r="B337" s="3"/>
      <c r="C337" s="3"/>
      <c r="D337" s="4"/>
      <c r="E337" s="4"/>
      <c r="F337" s="4"/>
      <c r="G337" s="7"/>
      <c r="H337" s="7"/>
      <c r="I337" s="7"/>
      <c r="J337" s="7"/>
      <c r="K337" s="7"/>
      <c r="L337" s="7"/>
    </row>
    <row r="338" spans="1:12" ht="29.25" customHeight="1" x14ac:dyDescent="0.3">
      <c r="A338" s="3" t="s">
        <v>14</v>
      </c>
      <c r="B338" s="3"/>
      <c r="C338" s="3"/>
      <c r="D338" s="1">
        <f>E338+F338</f>
        <v>299.89999999999998</v>
      </c>
      <c r="E338" s="4">
        <f>E339+E340+E341</f>
        <v>299.89999999999998</v>
      </c>
      <c r="F338" s="4">
        <f>F339+F340+F341</f>
        <v>0</v>
      </c>
      <c r="G338" s="1">
        <f>H338+I338</f>
        <v>299.89999999999998</v>
      </c>
      <c r="H338" s="4">
        <f>H339+H340+H341</f>
        <v>299.89999999999998</v>
      </c>
      <c r="I338" s="4">
        <f>I339+I340+I341</f>
        <v>0</v>
      </c>
      <c r="J338" s="1">
        <f>K338+L338</f>
        <v>61.9</v>
      </c>
      <c r="K338" s="4">
        <f>K339+K340+K341</f>
        <v>61.9</v>
      </c>
      <c r="L338" s="4">
        <f>L339+L340+L341</f>
        <v>0</v>
      </c>
    </row>
    <row r="339" spans="1:12" x14ac:dyDescent="0.3">
      <c r="A339" s="2" t="s">
        <v>9</v>
      </c>
      <c r="B339" s="3"/>
      <c r="C339" s="3"/>
      <c r="D339" s="1">
        <f>E339+F339</f>
        <v>299.89999999999998</v>
      </c>
      <c r="E339" s="4">
        <f>E344</f>
        <v>299.89999999999998</v>
      </c>
      <c r="F339" s="4">
        <f>F344</f>
        <v>0</v>
      </c>
      <c r="G339" s="1">
        <f>H339+I339</f>
        <v>299.89999999999998</v>
      </c>
      <c r="H339" s="4">
        <f>H344</f>
        <v>299.89999999999998</v>
      </c>
      <c r="I339" s="4">
        <f>I344</f>
        <v>0</v>
      </c>
      <c r="J339" s="1">
        <f>K339+L339</f>
        <v>61.9</v>
      </c>
      <c r="K339" s="4">
        <f>K344</f>
        <v>61.9</v>
      </c>
      <c r="L339" s="4">
        <f>L344</f>
        <v>0</v>
      </c>
    </row>
    <row r="340" spans="1:12" x14ac:dyDescent="0.3">
      <c r="A340" s="2" t="s">
        <v>10</v>
      </c>
      <c r="B340" s="3"/>
      <c r="C340" s="3"/>
      <c r="D340" s="1">
        <f t="shared" ref="D340:D341" si="194">E340+F340</f>
        <v>0</v>
      </c>
      <c r="E340" s="4">
        <f t="shared" ref="E340:F341" si="195">E345</f>
        <v>0</v>
      </c>
      <c r="F340" s="4">
        <f t="shared" si="195"/>
        <v>0</v>
      </c>
      <c r="G340" s="1">
        <f t="shared" ref="G340:G341" si="196">H340+I340</f>
        <v>0</v>
      </c>
      <c r="H340" s="4">
        <f t="shared" ref="H340:I341" si="197">H345</f>
        <v>0</v>
      </c>
      <c r="I340" s="4">
        <f t="shared" si="197"/>
        <v>0</v>
      </c>
      <c r="J340" s="1">
        <f t="shared" ref="J340:J341" si="198">K340+L340</f>
        <v>0</v>
      </c>
      <c r="K340" s="4">
        <f t="shared" ref="K340:L341" si="199">K345</f>
        <v>0</v>
      </c>
      <c r="L340" s="4">
        <f t="shared" si="199"/>
        <v>0</v>
      </c>
    </row>
    <row r="341" spans="1:12" x14ac:dyDescent="0.3">
      <c r="A341" s="2" t="s">
        <v>11</v>
      </c>
      <c r="B341" s="3"/>
      <c r="C341" s="3"/>
      <c r="D341" s="1">
        <f t="shared" si="194"/>
        <v>0</v>
      </c>
      <c r="E341" s="4">
        <f t="shared" si="195"/>
        <v>0</v>
      </c>
      <c r="F341" s="4">
        <f t="shared" si="195"/>
        <v>0</v>
      </c>
      <c r="G341" s="1">
        <f t="shared" si="196"/>
        <v>0</v>
      </c>
      <c r="H341" s="4">
        <f t="shared" si="197"/>
        <v>0</v>
      </c>
      <c r="I341" s="4">
        <f t="shared" si="197"/>
        <v>0</v>
      </c>
      <c r="J341" s="1">
        <f t="shared" si="198"/>
        <v>0</v>
      </c>
      <c r="K341" s="4">
        <f t="shared" si="199"/>
        <v>0</v>
      </c>
      <c r="L341" s="4">
        <f t="shared" si="199"/>
        <v>0</v>
      </c>
    </row>
    <row r="342" spans="1:12" ht="39.6" x14ac:dyDescent="0.3">
      <c r="A342" s="9" t="s">
        <v>81</v>
      </c>
      <c r="B342" s="11">
        <v>3717640</v>
      </c>
      <c r="C342" s="11" t="s">
        <v>5</v>
      </c>
      <c r="D342" s="4"/>
      <c r="E342" s="4"/>
      <c r="F342" s="4"/>
      <c r="G342" s="4"/>
      <c r="H342" s="4"/>
      <c r="I342" s="4"/>
      <c r="J342" s="4"/>
      <c r="K342" s="4"/>
      <c r="L342" s="4"/>
    </row>
    <row r="343" spans="1:12" ht="29.25" customHeight="1" x14ac:dyDescent="0.3">
      <c r="A343" s="3" t="s">
        <v>14</v>
      </c>
      <c r="B343" s="3"/>
      <c r="C343" s="3"/>
      <c r="D343" s="1">
        <f>E343+F343</f>
        <v>299.89999999999998</v>
      </c>
      <c r="E343" s="4">
        <f>E344+E345+E346</f>
        <v>299.89999999999998</v>
      </c>
      <c r="F343" s="4">
        <f>F344+F345+F346</f>
        <v>0</v>
      </c>
      <c r="G343" s="1">
        <f>H343+I343</f>
        <v>299.89999999999998</v>
      </c>
      <c r="H343" s="4">
        <f>H344+H345+H346</f>
        <v>299.89999999999998</v>
      </c>
      <c r="I343" s="4">
        <f>I344+I345+I346</f>
        <v>0</v>
      </c>
      <c r="J343" s="1">
        <f>K343+L343</f>
        <v>61.9</v>
      </c>
      <c r="K343" s="4">
        <f>K344+K345+K346</f>
        <v>61.9</v>
      </c>
      <c r="L343" s="4">
        <f>L344+L345+L346</f>
        <v>0</v>
      </c>
    </row>
    <row r="344" spans="1:12" x14ac:dyDescent="0.3">
      <c r="A344" s="2" t="s">
        <v>9</v>
      </c>
      <c r="B344" s="3"/>
      <c r="C344" s="3"/>
      <c r="D344" s="21">
        <f>E344+F344</f>
        <v>299.89999999999998</v>
      </c>
      <c r="E344" s="4">
        <v>299.89999999999998</v>
      </c>
      <c r="F344" s="22">
        <v>0</v>
      </c>
      <c r="G344" s="21">
        <f>H344+I344</f>
        <v>299.89999999999998</v>
      </c>
      <c r="H344" s="4">
        <f>70+134.9+95</f>
        <v>299.89999999999998</v>
      </c>
      <c r="I344" s="22">
        <v>0</v>
      </c>
      <c r="J344" s="1">
        <f>K344+L344</f>
        <v>61.9</v>
      </c>
      <c r="K344" s="4">
        <f>0+61.9</f>
        <v>61.9</v>
      </c>
      <c r="L344" s="4">
        <v>0</v>
      </c>
    </row>
    <row r="345" spans="1:12" x14ac:dyDescent="0.3">
      <c r="A345" s="2" t="s">
        <v>10</v>
      </c>
      <c r="B345" s="3"/>
      <c r="C345" s="3"/>
      <c r="D345" s="1">
        <f t="shared" ref="D345:D346" si="200">E345+F345</f>
        <v>0</v>
      </c>
      <c r="E345" s="4">
        <v>0</v>
      </c>
      <c r="F345" s="4">
        <v>0</v>
      </c>
      <c r="G345" s="1">
        <f t="shared" ref="G345:G346" si="201">H345+I345</f>
        <v>0</v>
      </c>
      <c r="H345" s="4">
        <v>0</v>
      </c>
      <c r="I345" s="4">
        <v>0</v>
      </c>
      <c r="J345" s="1">
        <f>K345+L345</f>
        <v>0</v>
      </c>
      <c r="K345" s="4">
        <v>0</v>
      </c>
      <c r="L345" s="4">
        <v>0</v>
      </c>
    </row>
    <row r="346" spans="1:12" x14ac:dyDescent="0.3">
      <c r="A346" s="2" t="s">
        <v>11</v>
      </c>
      <c r="B346" s="3"/>
      <c r="C346" s="3"/>
      <c r="D346" s="1">
        <f t="shared" si="200"/>
        <v>0</v>
      </c>
      <c r="E346" s="4">
        <v>0</v>
      </c>
      <c r="F346" s="4">
        <v>0</v>
      </c>
      <c r="G346" s="1">
        <f t="shared" si="201"/>
        <v>0</v>
      </c>
      <c r="H346" s="4">
        <v>0</v>
      </c>
      <c r="I346" s="4">
        <v>0</v>
      </c>
      <c r="J346" s="1">
        <f>K346+L346</f>
        <v>0</v>
      </c>
      <c r="K346" s="4">
        <v>0</v>
      </c>
      <c r="L346" s="4">
        <v>0</v>
      </c>
    </row>
    <row r="347" spans="1:12" ht="39.6" x14ac:dyDescent="0.3">
      <c r="A347" s="15" t="s">
        <v>82</v>
      </c>
      <c r="B347" s="3"/>
      <c r="C347" s="3"/>
      <c r="D347" s="4"/>
      <c r="E347" s="4"/>
      <c r="F347" s="4"/>
      <c r="G347" s="7"/>
      <c r="H347" s="7"/>
      <c r="I347" s="7"/>
      <c r="J347" s="7"/>
      <c r="K347" s="7"/>
      <c r="L347" s="7"/>
    </row>
    <row r="348" spans="1:12" ht="29.25" customHeight="1" x14ac:dyDescent="0.3">
      <c r="A348" s="3" t="s">
        <v>14</v>
      </c>
      <c r="B348" s="3"/>
      <c r="C348" s="3"/>
      <c r="D348" s="1">
        <f>E348+F348</f>
        <v>140</v>
      </c>
      <c r="E348" s="4">
        <f>E349+E350+E351</f>
        <v>140</v>
      </c>
      <c r="F348" s="4">
        <f>F349+F350+F351</f>
        <v>0</v>
      </c>
      <c r="G348" s="1">
        <f>H348+I348</f>
        <v>140</v>
      </c>
      <c r="H348" s="4">
        <f>H349+H350+H351</f>
        <v>140</v>
      </c>
      <c r="I348" s="4">
        <f>I349+I350+I351</f>
        <v>0</v>
      </c>
      <c r="J348" s="1">
        <f>K348+L348</f>
        <v>23.85</v>
      </c>
      <c r="K348" s="4">
        <f>K349+K350+K351</f>
        <v>23.85</v>
      </c>
      <c r="L348" s="4">
        <f>L349+L350+L351</f>
        <v>0</v>
      </c>
    </row>
    <row r="349" spans="1:12" x14ac:dyDescent="0.3">
      <c r="A349" s="2" t="s">
        <v>9</v>
      </c>
      <c r="B349" s="3"/>
      <c r="C349" s="3"/>
      <c r="D349" s="1">
        <f>E349+F349</f>
        <v>140</v>
      </c>
      <c r="E349" s="4">
        <f>E354</f>
        <v>140</v>
      </c>
      <c r="F349" s="4">
        <f>F354</f>
        <v>0</v>
      </c>
      <c r="G349" s="1">
        <f>H349+I349</f>
        <v>140</v>
      </c>
      <c r="H349" s="4">
        <f>H354</f>
        <v>140</v>
      </c>
      <c r="I349" s="4">
        <f>I354</f>
        <v>0</v>
      </c>
      <c r="J349" s="1">
        <f>K349+L349</f>
        <v>23.85</v>
      </c>
      <c r="K349" s="4">
        <f>K354</f>
        <v>23.85</v>
      </c>
      <c r="L349" s="4">
        <f>L354</f>
        <v>0</v>
      </c>
    </row>
    <row r="350" spans="1:12" x14ac:dyDescent="0.3">
      <c r="A350" s="2" t="s">
        <v>10</v>
      </c>
      <c r="B350" s="3"/>
      <c r="C350" s="3"/>
      <c r="D350" s="1">
        <f t="shared" ref="D350:D351" si="202">E350+F350</f>
        <v>0</v>
      </c>
      <c r="E350" s="4">
        <f t="shared" ref="E350:F351" si="203">E355</f>
        <v>0</v>
      </c>
      <c r="F350" s="4">
        <f t="shared" si="203"/>
        <v>0</v>
      </c>
      <c r="G350" s="1">
        <f t="shared" ref="G350:G351" si="204">H350+I350</f>
        <v>0</v>
      </c>
      <c r="H350" s="4">
        <f t="shared" ref="H350:I351" si="205">H355</f>
        <v>0</v>
      </c>
      <c r="I350" s="4">
        <f t="shared" si="205"/>
        <v>0</v>
      </c>
      <c r="J350" s="1">
        <f t="shared" ref="J350:J351" si="206">K350+L350</f>
        <v>0</v>
      </c>
      <c r="K350" s="4">
        <f t="shared" ref="K350:L351" si="207">K355</f>
        <v>0</v>
      </c>
      <c r="L350" s="4">
        <f t="shared" si="207"/>
        <v>0</v>
      </c>
    </row>
    <row r="351" spans="1:12" x14ac:dyDescent="0.3">
      <c r="A351" s="2" t="s">
        <v>11</v>
      </c>
      <c r="B351" s="3"/>
      <c r="C351" s="3"/>
      <c r="D351" s="1">
        <f t="shared" si="202"/>
        <v>0</v>
      </c>
      <c r="E351" s="4">
        <f t="shared" si="203"/>
        <v>0</v>
      </c>
      <c r="F351" s="4">
        <f t="shared" si="203"/>
        <v>0</v>
      </c>
      <c r="G351" s="1">
        <f t="shared" si="204"/>
        <v>0</v>
      </c>
      <c r="H351" s="4">
        <f t="shared" si="205"/>
        <v>0</v>
      </c>
      <c r="I351" s="4">
        <f t="shared" si="205"/>
        <v>0</v>
      </c>
      <c r="J351" s="1">
        <f t="shared" si="206"/>
        <v>0</v>
      </c>
      <c r="K351" s="4">
        <f t="shared" si="207"/>
        <v>0</v>
      </c>
      <c r="L351" s="4">
        <f t="shared" si="207"/>
        <v>0</v>
      </c>
    </row>
    <row r="352" spans="1:12" ht="52.8" x14ac:dyDescent="0.3">
      <c r="A352" s="9" t="s">
        <v>83</v>
      </c>
      <c r="B352" s="11">
        <v>3717640</v>
      </c>
      <c r="C352" s="11" t="s">
        <v>5</v>
      </c>
      <c r="D352" s="4"/>
      <c r="E352" s="4"/>
      <c r="F352" s="4"/>
      <c r="G352" s="4"/>
      <c r="H352" s="4"/>
      <c r="I352" s="4"/>
      <c r="J352" s="4"/>
      <c r="K352" s="4"/>
      <c r="L352" s="4"/>
    </row>
    <row r="353" spans="1:12" ht="29.25" customHeight="1" x14ac:dyDescent="0.3">
      <c r="A353" s="3" t="s">
        <v>14</v>
      </c>
      <c r="B353" s="3"/>
      <c r="C353" s="3"/>
      <c r="D353" s="1">
        <f>E353+F353</f>
        <v>140</v>
      </c>
      <c r="E353" s="4">
        <f>E354+E355+E356</f>
        <v>140</v>
      </c>
      <c r="F353" s="4">
        <f>F354+F355+F356</f>
        <v>0</v>
      </c>
      <c r="G353" s="1">
        <f>H353+I353</f>
        <v>140</v>
      </c>
      <c r="H353" s="4">
        <f>H354+H355+H356</f>
        <v>140</v>
      </c>
      <c r="I353" s="4">
        <f>I354+I355+I356</f>
        <v>0</v>
      </c>
      <c r="J353" s="1">
        <f>K353+L353</f>
        <v>23.85</v>
      </c>
      <c r="K353" s="4">
        <f>K354+K355+K356</f>
        <v>23.85</v>
      </c>
      <c r="L353" s="4">
        <f>L354+L355+L356</f>
        <v>0</v>
      </c>
    </row>
    <row r="354" spans="1:12" x14ac:dyDescent="0.3">
      <c r="A354" s="2" t="s">
        <v>9</v>
      </c>
      <c r="B354" s="3"/>
      <c r="C354" s="3"/>
      <c r="D354" s="21">
        <f>E354+F354</f>
        <v>140</v>
      </c>
      <c r="E354" s="4">
        <v>140</v>
      </c>
      <c r="F354" s="22">
        <v>0</v>
      </c>
      <c r="G354" s="21">
        <f>H354+I354</f>
        <v>140</v>
      </c>
      <c r="H354" s="4">
        <f>70+50+20</f>
        <v>140</v>
      </c>
      <c r="I354" s="22">
        <v>0</v>
      </c>
      <c r="J354" s="1">
        <f>K354+L354</f>
        <v>23.85</v>
      </c>
      <c r="K354" s="4">
        <f>0+11.16+12.69</f>
        <v>23.85</v>
      </c>
      <c r="L354" s="4">
        <v>0</v>
      </c>
    </row>
    <row r="355" spans="1:12" x14ac:dyDescent="0.3">
      <c r="A355" s="2" t="s">
        <v>10</v>
      </c>
      <c r="B355" s="3"/>
      <c r="C355" s="3"/>
      <c r="D355" s="1">
        <f t="shared" ref="D355:D356" si="208">E355+F355</f>
        <v>0</v>
      </c>
      <c r="E355" s="4">
        <v>0</v>
      </c>
      <c r="F355" s="4">
        <v>0</v>
      </c>
      <c r="G355" s="1">
        <f t="shared" ref="G355:G356" si="209">H355+I355</f>
        <v>0</v>
      </c>
      <c r="H355" s="4">
        <v>0</v>
      </c>
      <c r="I355" s="4">
        <v>0</v>
      </c>
      <c r="J355" s="1">
        <f>K355+L355</f>
        <v>0</v>
      </c>
      <c r="K355" s="4">
        <v>0</v>
      </c>
      <c r="L355" s="4">
        <v>0</v>
      </c>
    </row>
    <row r="356" spans="1:12" x14ac:dyDescent="0.3">
      <c r="A356" s="2" t="s">
        <v>11</v>
      </c>
      <c r="B356" s="3"/>
      <c r="C356" s="3"/>
      <c r="D356" s="1">
        <f t="shared" si="208"/>
        <v>0</v>
      </c>
      <c r="E356" s="4">
        <v>0</v>
      </c>
      <c r="F356" s="4">
        <v>0</v>
      </c>
      <c r="G356" s="1">
        <f t="shared" si="209"/>
        <v>0</v>
      </c>
      <c r="H356" s="4">
        <v>0</v>
      </c>
      <c r="I356" s="4">
        <v>0</v>
      </c>
      <c r="J356" s="1">
        <f>K356+L356</f>
        <v>0</v>
      </c>
      <c r="K356" s="4">
        <v>0</v>
      </c>
      <c r="L356" s="4">
        <v>0</v>
      </c>
    </row>
    <row r="357" spans="1:12" ht="39.6" x14ac:dyDescent="0.3">
      <c r="A357" s="15" t="s">
        <v>84</v>
      </c>
      <c r="B357" s="3"/>
      <c r="C357" s="3"/>
      <c r="D357" s="4"/>
      <c r="E357" s="4"/>
      <c r="F357" s="4"/>
      <c r="G357" s="7"/>
      <c r="H357" s="7"/>
      <c r="I357" s="7"/>
      <c r="J357" s="7"/>
      <c r="K357" s="7"/>
      <c r="L357" s="7"/>
    </row>
    <row r="358" spans="1:12" ht="29.25" customHeight="1" x14ac:dyDescent="0.3">
      <c r="A358" s="3" t="s">
        <v>14</v>
      </c>
      <c r="B358" s="3"/>
      <c r="C358" s="3"/>
      <c r="D358" s="1">
        <f>E358+F358</f>
        <v>150</v>
      </c>
      <c r="E358" s="4">
        <f>E359+E360+E361</f>
        <v>150</v>
      </c>
      <c r="F358" s="4">
        <f>F359+F360+F361</f>
        <v>0</v>
      </c>
      <c r="G358" s="1">
        <f>H358+I358</f>
        <v>150</v>
      </c>
      <c r="H358" s="4">
        <f>H359+H360+H361</f>
        <v>150</v>
      </c>
      <c r="I358" s="4">
        <f>I359+I360+I361</f>
        <v>0</v>
      </c>
      <c r="J358" s="1">
        <f>K358+L358</f>
        <v>149.69999999999999</v>
      </c>
      <c r="K358" s="4">
        <f>K359+K360+K361</f>
        <v>149.69999999999999</v>
      </c>
      <c r="L358" s="4">
        <f>L359+L360+L361</f>
        <v>0</v>
      </c>
    </row>
    <row r="359" spans="1:12" x14ac:dyDescent="0.3">
      <c r="A359" s="2" t="s">
        <v>9</v>
      </c>
      <c r="B359" s="3"/>
      <c r="C359" s="3"/>
      <c r="D359" s="1">
        <f>E359+F359</f>
        <v>150</v>
      </c>
      <c r="E359" s="4">
        <f>E364</f>
        <v>150</v>
      </c>
      <c r="F359" s="4">
        <f>F364</f>
        <v>0</v>
      </c>
      <c r="G359" s="1">
        <f>H359+I359</f>
        <v>150</v>
      </c>
      <c r="H359" s="4">
        <f>H364</f>
        <v>150</v>
      </c>
      <c r="I359" s="4">
        <f>I364</f>
        <v>0</v>
      </c>
      <c r="J359" s="1">
        <f>K359+L359</f>
        <v>149.69999999999999</v>
      </c>
      <c r="K359" s="4">
        <f>K364</f>
        <v>149.69999999999999</v>
      </c>
      <c r="L359" s="4">
        <f>L364</f>
        <v>0</v>
      </c>
    </row>
    <row r="360" spans="1:12" x14ac:dyDescent="0.3">
      <c r="A360" s="2" t="s">
        <v>10</v>
      </c>
      <c r="B360" s="3"/>
      <c r="C360" s="3"/>
      <c r="D360" s="1">
        <f t="shared" ref="D360:D361" si="210">E360+F360</f>
        <v>0</v>
      </c>
      <c r="E360" s="4">
        <f t="shared" ref="E360:F361" si="211">E365</f>
        <v>0</v>
      </c>
      <c r="F360" s="4">
        <f t="shared" si="211"/>
        <v>0</v>
      </c>
      <c r="G360" s="1">
        <f t="shared" ref="G360:G361" si="212">H360+I360</f>
        <v>0</v>
      </c>
      <c r="H360" s="4">
        <f t="shared" ref="H360:I361" si="213">H365</f>
        <v>0</v>
      </c>
      <c r="I360" s="4">
        <f t="shared" si="213"/>
        <v>0</v>
      </c>
      <c r="J360" s="1">
        <f t="shared" ref="J360:J361" si="214">K360+L360</f>
        <v>0</v>
      </c>
      <c r="K360" s="4">
        <f t="shared" ref="K360:L361" si="215">K365</f>
        <v>0</v>
      </c>
      <c r="L360" s="4">
        <f t="shared" si="215"/>
        <v>0</v>
      </c>
    </row>
    <row r="361" spans="1:12" x14ac:dyDescent="0.3">
      <c r="A361" s="2" t="s">
        <v>11</v>
      </c>
      <c r="B361" s="3"/>
      <c r="C361" s="3"/>
      <c r="D361" s="1">
        <f t="shared" si="210"/>
        <v>0</v>
      </c>
      <c r="E361" s="4">
        <f t="shared" si="211"/>
        <v>0</v>
      </c>
      <c r="F361" s="4">
        <f t="shared" si="211"/>
        <v>0</v>
      </c>
      <c r="G361" s="1">
        <f t="shared" si="212"/>
        <v>0</v>
      </c>
      <c r="H361" s="4">
        <f t="shared" si="213"/>
        <v>0</v>
      </c>
      <c r="I361" s="4">
        <f t="shared" si="213"/>
        <v>0</v>
      </c>
      <c r="J361" s="1">
        <f t="shared" si="214"/>
        <v>0</v>
      </c>
      <c r="K361" s="4">
        <f t="shared" si="215"/>
        <v>0</v>
      </c>
      <c r="L361" s="4">
        <f t="shared" si="215"/>
        <v>0</v>
      </c>
    </row>
    <row r="362" spans="1:12" ht="52.8" x14ac:dyDescent="0.3">
      <c r="A362" s="9" t="s">
        <v>85</v>
      </c>
      <c r="B362" s="11">
        <v>3717640</v>
      </c>
      <c r="C362" s="11" t="s">
        <v>5</v>
      </c>
      <c r="D362" s="4"/>
      <c r="E362" s="4"/>
      <c r="F362" s="4"/>
      <c r="G362" s="4"/>
      <c r="H362" s="4"/>
      <c r="I362" s="4"/>
      <c r="J362" s="4"/>
      <c r="K362" s="4"/>
      <c r="L362" s="4"/>
    </row>
    <row r="363" spans="1:12" ht="29.25" customHeight="1" x14ac:dyDescent="0.3">
      <c r="A363" s="3" t="s">
        <v>14</v>
      </c>
      <c r="B363" s="3"/>
      <c r="C363" s="3"/>
      <c r="D363" s="1">
        <f>E363+F363</f>
        <v>150</v>
      </c>
      <c r="E363" s="4">
        <f>E364+E365+E366</f>
        <v>150</v>
      </c>
      <c r="F363" s="4">
        <f>F364+F365+F366</f>
        <v>0</v>
      </c>
      <c r="G363" s="1">
        <f>H363+I363</f>
        <v>150</v>
      </c>
      <c r="H363" s="4">
        <f>H364+H365+H366</f>
        <v>150</v>
      </c>
      <c r="I363" s="4">
        <f>I364+I365+I366</f>
        <v>0</v>
      </c>
      <c r="J363" s="1">
        <f>K363+L363</f>
        <v>149.69999999999999</v>
      </c>
      <c r="K363" s="4">
        <f>K364+K365+K366</f>
        <v>149.69999999999999</v>
      </c>
      <c r="L363" s="4">
        <f>L364+L365+L366</f>
        <v>0</v>
      </c>
    </row>
    <row r="364" spans="1:12" x14ac:dyDescent="0.3">
      <c r="A364" s="2" t="s">
        <v>9</v>
      </c>
      <c r="B364" s="3"/>
      <c r="C364" s="3"/>
      <c r="D364" s="21">
        <f>E364+F364</f>
        <v>150</v>
      </c>
      <c r="E364" s="4">
        <v>150</v>
      </c>
      <c r="F364" s="22">
        <v>0</v>
      </c>
      <c r="G364" s="21">
        <f>H364+I364</f>
        <v>150</v>
      </c>
      <c r="H364" s="4">
        <f>0+150</f>
        <v>150</v>
      </c>
      <c r="I364" s="22">
        <v>0</v>
      </c>
      <c r="J364" s="1">
        <f>K364+L364</f>
        <v>149.69999999999999</v>
      </c>
      <c r="K364" s="4">
        <f>0+149.7</f>
        <v>149.69999999999999</v>
      </c>
      <c r="L364" s="4">
        <v>0</v>
      </c>
    </row>
    <row r="365" spans="1:12" x14ac:dyDescent="0.3">
      <c r="A365" s="2" t="s">
        <v>10</v>
      </c>
      <c r="B365" s="3"/>
      <c r="C365" s="3"/>
      <c r="D365" s="1">
        <f t="shared" ref="D365:D366" si="216">E365+F365</f>
        <v>0</v>
      </c>
      <c r="E365" s="4">
        <v>0</v>
      </c>
      <c r="F365" s="4">
        <v>0</v>
      </c>
      <c r="G365" s="1">
        <f t="shared" ref="G365:G366" si="217">H365+I365</f>
        <v>0</v>
      </c>
      <c r="H365" s="4">
        <v>0</v>
      </c>
      <c r="I365" s="4">
        <v>0</v>
      </c>
      <c r="J365" s="1">
        <f>K365+L365</f>
        <v>0</v>
      </c>
      <c r="K365" s="4">
        <v>0</v>
      </c>
      <c r="L365" s="4">
        <v>0</v>
      </c>
    </row>
    <row r="366" spans="1:12" x14ac:dyDescent="0.3">
      <c r="A366" s="2" t="s">
        <v>11</v>
      </c>
      <c r="B366" s="3"/>
      <c r="C366" s="3"/>
      <c r="D366" s="1">
        <f t="shared" si="216"/>
        <v>0</v>
      </c>
      <c r="E366" s="4">
        <v>0</v>
      </c>
      <c r="F366" s="4">
        <v>0</v>
      </c>
      <c r="G366" s="1">
        <f t="shared" si="217"/>
        <v>0</v>
      </c>
      <c r="H366" s="4">
        <v>0</v>
      </c>
      <c r="I366" s="4">
        <v>0</v>
      </c>
      <c r="J366" s="1">
        <f>K366+L366</f>
        <v>0</v>
      </c>
      <c r="K366" s="4">
        <v>0</v>
      </c>
      <c r="L366" s="4">
        <v>0</v>
      </c>
    </row>
    <row r="367" spans="1:12" ht="39.6" x14ac:dyDescent="0.3">
      <c r="A367" s="15" t="s">
        <v>86</v>
      </c>
      <c r="B367" s="3"/>
      <c r="C367" s="3"/>
      <c r="D367" s="4"/>
      <c r="E367" s="4"/>
      <c r="F367" s="4"/>
      <c r="G367" s="7"/>
      <c r="H367" s="7"/>
      <c r="I367" s="7"/>
      <c r="J367" s="7"/>
      <c r="K367" s="7"/>
      <c r="L367" s="7"/>
    </row>
    <row r="368" spans="1:12" ht="29.25" customHeight="1" x14ac:dyDescent="0.3">
      <c r="A368" s="3" t="s">
        <v>14</v>
      </c>
      <c r="B368" s="3"/>
      <c r="C368" s="3"/>
      <c r="D368" s="1">
        <f>E368+F368</f>
        <v>200</v>
      </c>
      <c r="E368" s="4">
        <f>E369+E370+E371</f>
        <v>200</v>
      </c>
      <c r="F368" s="4">
        <f>F369+F370+F371</f>
        <v>0</v>
      </c>
      <c r="G368" s="1">
        <f>H368+I368</f>
        <v>180</v>
      </c>
      <c r="H368" s="4">
        <f>H369+H370+H371</f>
        <v>180</v>
      </c>
      <c r="I368" s="4">
        <f>I369+I370+I371</f>
        <v>0</v>
      </c>
      <c r="J368" s="1">
        <f>K368+L368</f>
        <v>33.64</v>
      </c>
      <c r="K368" s="4">
        <f>K369+K370+K371</f>
        <v>33.64</v>
      </c>
      <c r="L368" s="4">
        <f>L369+L370+L371</f>
        <v>0</v>
      </c>
    </row>
    <row r="369" spans="1:12" x14ac:dyDescent="0.3">
      <c r="A369" s="2" t="s">
        <v>9</v>
      </c>
      <c r="B369" s="3"/>
      <c r="C369" s="3"/>
      <c r="D369" s="1">
        <f>E369+F369</f>
        <v>200</v>
      </c>
      <c r="E369" s="4">
        <f>E374</f>
        <v>200</v>
      </c>
      <c r="F369" s="4">
        <f>F374</f>
        <v>0</v>
      </c>
      <c r="G369" s="1">
        <f>H369+I369</f>
        <v>180</v>
      </c>
      <c r="H369" s="4">
        <f>H374</f>
        <v>180</v>
      </c>
      <c r="I369" s="4">
        <f>I374</f>
        <v>0</v>
      </c>
      <c r="J369" s="1">
        <f>K369+L369</f>
        <v>33.64</v>
      </c>
      <c r="K369" s="4">
        <f>K374</f>
        <v>33.64</v>
      </c>
      <c r="L369" s="4">
        <f>L374</f>
        <v>0</v>
      </c>
    </row>
    <row r="370" spans="1:12" x14ac:dyDescent="0.3">
      <c r="A370" s="2" t="s">
        <v>10</v>
      </c>
      <c r="B370" s="3"/>
      <c r="C370" s="3"/>
      <c r="D370" s="1">
        <f t="shared" ref="D370:D371" si="218">E370+F370</f>
        <v>0</v>
      </c>
      <c r="E370" s="4">
        <f t="shared" ref="E370:F371" si="219">E375</f>
        <v>0</v>
      </c>
      <c r="F370" s="4">
        <f t="shared" si="219"/>
        <v>0</v>
      </c>
      <c r="G370" s="1">
        <f t="shared" ref="G370:G371" si="220">H370+I370</f>
        <v>0</v>
      </c>
      <c r="H370" s="4">
        <f t="shared" ref="H370:I371" si="221">H375</f>
        <v>0</v>
      </c>
      <c r="I370" s="4">
        <f t="shared" si="221"/>
        <v>0</v>
      </c>
      <c r="J370" s="1">
        <f t="shared" ref="J370:J371" si="222">K370+L370</f>
        <v>0</v>
      </c>
      <c r="K370" s="4">
        <f t="shared" ref="K370:L371" si="223">K375</f>
        <v>0</v>
      </c>
      <c r="L370" s="4">
        <f t="shared" si="223"/>
        <v>0</v>
      </c>
    </row>
    <row r="371" spans="1:12" x14ac:dyDescent="0.3">
      <c r="A371" s="2" t="s">
        <v>11</v>
      </c>
      <c r="B371" s="3"/>
      <c r="C371" s="3"/>
      <c r="D371" s="1">
        <f t="shared" si="218"/>
        <v>0</v>
      </c>
      <c r="E371" s="4">
        <f t="shared" si="219"/>
        <v>0</v>
      </c>
      <c r="F371" s="4">
        <f t="shared" si="219"/>
        <v>0</v>
      </c>
      <c r="G371" s="1">
        <f t="shared" si="220"/>
        <v>0</v>
      </c>
      <c r="H371" s="4">
        <f t="shared" si="221"/>
        <v>0</v>
      </c>
      <c r="I371" s="4">
        <f t="shared" si="221"/>
        <v>0</v>
      </c>
      <c r="J371" s="1">
        <f t="shared" si="222"/>
        <v>0</v>
      </c>
      <c r="K371" s="4">
        <f t="shared" si="223"/>
        <v>0</v>
      </c>
      <c r="L371" s="4">
        <f t="shared" si="223"/>
        <v>0</v>
      </c>
    </row>
    <row r="372" spans="1:12" ht="66" x14ac:dyDescent="0.3">
      <c r="A372" s="9" t="s">
        <v>87</v>
      </c>
      <c r="B372" s="11">
        <v>3717640</v>
      </c>
      <c r="C372" s="11" t="s">
        <v>5</v>
      </c>
      <c r="D372" s="4"/>
      <c r="E372" s="4"/>
      <c r="F372" s="4"/>
      <c r="G372" s="7"/>
      <c r="H372" s="7"/>
      <c r="I372" s="7"/>
      <c r="J372" s="7"/>
      <c r="K372" s="7"/>
      <c r="L372" s="7"/>
    </row>
    <row r="373" spans="1:12" ht="29.25" customHeight="1" x14ac:dyDescent="0.3">
      <c r="A373" s="3" t="s">
        <v>14</v>
      </c>
      <c r="B373" s="3"/>
      <c r="C373" s="3"/>
      <c r="D373" s="1">
        <f>E373+F373</f>
        <v>200</v>
      </c>
      <c r="E373" s="4">
        <f>E374+E375+E376</f>
        <v>200</v>
      </c>
      <c r="F373" s="4">
        <f>F374+F375+F376</f>
        <v>0</v>
      </c>
      <c r="G373" s="1">
        <f>H373+I373</f>
        <v>180</v>
      </c>
      <c r="H373" s="4">
        <f>H374+H375+H376</f>
        <v>180</v>
      </c>
      <c r="I373" s="4">
        <f>I374+I375+I376</f>
        <v>0</v>
      </c>
      <c r="J373" s="1">
        <f>K373+L373</f>
        <v>33.64</v>
      </c>
      <c r="K373" s="4">
        <f>K374+K375+K376</f>
        <v>33.64</v>
      </c>
      <c r="L373" s="4">
        <f>L374+L375+L376</f>
        <v>0</v>
      </c>
    </row>
    <row r="374" spans="1:12" x14ac:dyDescent="0.3">
      <c r="A374" s="2" t="s">
        <v>9</v>
      </c>
      <c r="B374" s="3"/>
      <c r="C374" s="3"/>
      <c r="D374" s="21">
        <f>E374+F374</f>
        <v>200</v>
      </c>
      <c r="E374" s="4">
        <v>200</v>
      </c>
      <c r="F374" s="22">
        <v>0</v>
      </c>
      <c r="G374" s="21">
        <f>H374+I374</f>
        <v>180</v>
      </c>
      <c r="H374" s="4">
        <f>0+0+180</f>
        <v>180</v>
      </c>
      <c r="I374" s="22">
        <v>0</v>
      </c>
      <c r="J374" s="1">
        <f>K374+L374</f>
        <v>33.64</v>
      </c>
      <c r="K374" s="4">
        <f>0+0+33.64</f>
        <v>33.64</v>
      </c>
      <c r="L374" s="4">
        <v>0</v>
      </c>
    </row>
    <row r="375" spans="1:12" x14ac:dyDescent="0.3">
      <c r="A375" s="2" t="s">
        <v>10</v>
      </c>
      <c r="B375" s="3"/>
      <c r="C375" s="3"/>
      <c r="D375" s="1">
        <f t="shared" ref="D375:D376" si="224">E375+F375</f>
        <v>0</v>
      </c>
      <c r="E375" s="4">
        <v>0</v>
      </c>
      <c r="F375" s="4">
        <v>0</v>
      </c>
      <c r="G375" s="1">
        <f t="shared" ref="G375:G376" si="225">H375+I375</f>
        <v>0</v>
      </c>
      <c r="H375" s="4">
        <v>0</v>
      </c>
      <c r="I375" s="4">
        <v>0</v>
      </c>
      <c r="J375" s="1">
        <f>K375+L375</f>
        <v>0</v>
      </c>
      <c r="K375" s="4">
        <v>0</v>
      </c>
      <c r="L375" s="4">
        <v>0</v>
      </c>
    </row>
    <row r="376" spans="1:12" x14ac:dyDescent="0.3">
      <c r="A376" s="2" t="s">
        <v>11</v>
      </c>
      <c r="B376" s="3"/>
      <c r="C376" s="3"/>
      <c r="D376" s="1">
        <f t="shared" si="224"/>
        <v>0</v>
      </c>
      <c r="E376" s="4">
        <v>0</v>
      </c>
      <c r="F376" s="4">
        <v>0</v>
      </c>
      <c r="G376" s="1">
        <f t="shared" si="225"/>
        <v>0</v>
      </c>
      <c r="H376" s="4">
        <v>0</v>
      </c>
      <c r="I376" s="4">
        <v>0</v>
      </c>
      <c r="J376" s="1">
        <f>K376+L376</f>
        <v>0</v>
      </c>
      <c r="K376" s="4">
        <v>0</v>
      </c>
      <c r="L376" s="4">
        <v>0</v>
      </c>
    </row>
    <row r="381" spans="1:12" ht="18" x14ac:dyDescent="0.3">
      <c r="A381" s="40" t="s">
        <v>113</v>
      </c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</row>
    <row r="384" spans="1:12" ht="15.6" x14ac:dyDescent="0.3">
      <c r="A384" s="51" t="s">
        <v>111</v>
      </c>
      <c r="B384" s="51"/>
      <c r="C384" s="51"/>
    </row>
  </sheetData>
  <mergeCells count="20">
    <mergeCell ref="A384:C384"/>
    <mergeCell ref="I2:L2"/>
    <mergeCell ref="I1:L1"/>
    <mergeCell ref="A16:L16"/>
    <mergeCell ref="A177:L177"/>
    <mergeCell ref="A228:L228"/>
    <mergeCell ref="A239:L239"/>
    <mergeCell ref="A260:L260"/>
    <mergeCell ref="A271:L271"/>
    <mergeCell ref="A381:L381"/>
    <mergeCell ref="A4:L4"/>
    <mergeCell ref="A5:L5"/>
    <mergeCell ref="A6:L6"/>
    <mergeCell ref="A7:L7"/>
    <mergeCell ref="A9:A10"/>
    <mergeCell ref="B9:B10"/>
    <mergeCell ref="C9:C10"/>
    <mergeCell ref="D9:F9"/>
    <mergeCell ref="G9:I9"/>
    <mergeCell ref="J9:L9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rowBreaks count="17" manualBreakCount="17">
    <brk id="21" max="11" man="1"/>
    <brk id="41" max="11" man="1"/>
    <brk id="58" max="11" man="1"/>
    <brk id="81" max="11" man="1"/>
    <brk id="99" max="11" man="1"/>
    <brk id="116" max="11" man="1"/>
    <brk id="136" max="11" man="1"/>
    <brk id="156" max="11" man="1"/>
    <brk id="176" max="11" man="1"/>
    <brk id="196" max="11" man="1"/>
    <brk id="217" max="11" man="1"/>
    <brk id="243" max="11" man="1"/>
    <brk id="268" max="11" man="1"/>
    <brk id="293" max="11" man="1"/>
    <brk id="316" max="11" man="1"/>
    <brk id="341" max="11" man="1"/>
    <brk id="3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Загальна таблиця</vt:lpstr>
      <vt:lpstr>'Загальна таблиця'!Заголовки_для_печати</vt:lpstr>
      <vt:lpstr>'Загальна таблиця'!Область_печати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Кулак Дар'я Олегівна</dc:creator>
  <cp:lastModifiedBy>Кулак Дар'я Олегівна</cp:lastModifiedBy>
  <cp:lastPrinted>2025-04-17T12:33:15Z</cp:lastPrinted>
  <dcterms:created xsi:type="dcterms:W3CDTF">2023-10-09T07:26:09Z</dcterms:created>
  <dcterms:modified xsi:type="dcterms:W3CDTF">2025-04-17T12:33:17Z</dcterms:modified>
</cp:coreProperties>
</file>